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2220" windowWidth="16605" windowHeight="5835" activeTab="1"/>
  </bookViews>
  <sheets>
    <sheet name="Update" sheetId="27" r:id="rId1"/>
    <sheet name="Shcomp" sheetId="20" r:id="rId2"/>
    <sheet name="FX" sheetId="25" r:id="rId3"/>
    <sheet name="2823" sheetId="5" r:id="rId4"/>
    <sheet name="2822" sheetId="6" r:id="rId5"/>
    <sheet name="3147" sheetId="7" r:id="rId6"/>
    <sheet name="3188" sheetId="8" r:id="rId7"/>
    <sheet name="FXI" sheetId="12" r:id="rId8"/>
    <sheet name="CNXT" sheetId="11" r:id="rId9"/>
    <sheet name="ASHR" sheetId="9" r:id="rId10"/>
    <sheet name="ASHS" sheetId="10" r:id="rId11"/>
    <sheet name="Sheet1" sheetId="1" r:id="rId12"/>
    <sheet name="Sheet2" sheetId="26" r:id="rId13"/>
  </sheets>
  <definedNames>
    <definedName name="_xlnm._FilterDatabase" localSheetId="4" hidden="1">'2822'!$A$2:$M$67</definedName>
    <definedName name="_xlnm._FilterDatabase" localSheetId="3" hidden="1">'2823'!$A$2:$M$2</definedName>
    <definedName name="_xlnm._FilterDatabase" localSheetId="5" hidden="1">'3147'!$A$2:$N$2</definedName>
    <definedName name="_xlnm._FilterDatabase" localSheetId="10" hidden="1">ASHS!$A$2:$M$67</definedName>
    <definedName name="_xlnm._FilterDatabase" localSheetId="1" hidden="1">Shcomp!$A$6:$BJ$6</definedName>
    <definedName name="Date">Update!$A$1</definedName>
  </definedNames>
  <calcPr calcId="145621"/>
</workbook>
</file>

<file path=xl/calcChain.xml><?xml version="1.0" encoding="utf-8"?>
<calcChain xmlns="http://schemas.openxmlformats.org/spreadsheetml/2006/main">
  <c r="S378" i="20" l="1"/>
  <c r="T378" i="20"/>
  <c r="U378" i="20"/>
  <c r="W378" i="20" s="1"/>
  <c r="V378" i="20"/>
  <c r="Y378" i="20"/>
  <c r="AA378" i="20"/>
  <c r="AC378" i="20"/>
  <c r="AE378" i="20"/>
  <c r="AF378" i="20"/>
  <c r="AG378" i="20"/>
  <c r="AH378" i="20"/>
  <c r="AI378" i="20"/>
  <c r="AJ378" i="20"/>
  <c r="AK378" i="20"/>
  <c r="AL378" i="20"/>
  <c r="AM378" i="20"/>
  <c r="AN378" i="20"/>
  <c r="AO378" i="20"/>
  <c r="AP378" i="20"/>
  <c r="AQ378" i="20"/>
  <c r="AR378" i="20"/>
  <c r="AS378" i="20"/>
  <c r="AT378" i="20"/>
  <c r="AU378" i="20"/>
  <c r="AW378" i="20"/>
  <c r="AY378" i="20"/>
  <c r="AZ378" i="20"/>
  <c r="BA378" i="20"/>
  <c r="BB378" i="20"/>
  <c r="BC378" i="20"/>
  <c r="BD378" i="20"/>
  <c r="B329" i="25"/>
  <c r="D329" i="25"/>
  <c r="M329" i="25"/>
  <c r="K329" i="25"/>
  <c r="I329" i="25"/>
  <c r="L473" i="10"/>
  <c r="D473" i="10" s="1"/>
  <c r="M473" i="10"/>
  <c r="I472" i="10"/>
  <c r="C473" i="10"/>
  <c r="L472" i="9"/>
  <c r="M472" i="9"/>
  <c r="I471" i="9"/>
  <c r="C472" i="9"/>
  <c r="D472" i="9"/>
  <c r="E472" i="9" s="1"/>
  <c r="L472" i="11"/>
  <c r="M472" i="11"/>
  <c r="I471" i="11"/>
  <c r="C472" i="11"/>
  <c r="D472" i="11"/>
  <c r="E472" i="11" s="1"/>
  <c r="L472" i="12"/>
  <c r="M472" i="12"/>
  <c r="I471" i="12"/>
  <c r="C472" i="12"/>
  <c r="D472" i="12"/>
  <c r="G472" i="12" s="1"/>
  <c r="L466" i="8"/>
  <c r="M466" i="8"/>
  <c r="I466" i="8"/>
  <c r="C466" i="8"/>
  <c r="D466" i="8"/>
  <c r="G466" i="8" s="1"/>
  <c r="L466" i="7"/>
  <c r="M466" i="7"/>
  <c r="I466" i="7"/>
  <c r="C466" i="7"/>
  <c r="D466" i="7"/>
  <c r="G466" i="7" s="1"/>
  <c r="L465" i="6"/>
  <c r="M465" i="6"/>
  <c r="I465" i="6"/>
  <c r="C465" i="6"/>
  <c r="D465" i="6"/>
  <c r="E465" i="6" s="1"/>
  <c r="L466" i="5"/>
  <c r="M466" i="5"/>
  <c r="I465" i="5"/>
  <c r="C466" i="5"/>
  <c r="D466" i="5"/>
  <c r="AV378" i="20" l="1"/>
  <c r="AB378" i="20"/>
  <c r="X378" i="20"/>
  <c r="AX378" i="20"/>
  <c r="AD378" i="20"/>
  <c r="Z378" i="20"/>
  <c r="H466" i="5"/>
  <c r="E473" i="10"/>
  <c r="H473" i="10"/>
  <c r="G473" i="10"/>
  <c r="G472" i="9"/>
  <c r="H472" i="9"/>
  <c r="G472" i="11"/>
  <c r="H472" i="11"/>
  <c r="E466" i="8"/>
  <c r="H466" i="8" s="1"/>
  <c r="H466" i="7"/>
  <c r="E466" i="7"/>
  <c r="H465" i="6"/>
  <c r="G465" i="6"/>
  <c r="E466" i="5"/>
  <c r="G466" i="5"/>
  <c r="S377" i="20"/>
  <c r="T377" i="20"/>
  <c r="U377" i="20"/>
  <c r="V377" i="20"/>
  <c r="W377" i="20" s="1"/>
  <c r="X377" i="20"/>
  <c r="Z377" i="20"/>
  <c r="AA377" i="20"/>
  <c r="AB377" i="20"/>
  <c r="AD377" i="20"/>
  <c r="AE377" i="20"/>
  <c r="AF377" i="20"/>
  <c r="AG377" i="20"/>
  <c r="AH377" i="20"/>
  <c r="AI377" i="20"/>
  <c r="AJ377" i="20"/>
  <c r="AK377" i="20"/>
  <c r="AL377" i="20"/>
  <c r="AM377" i="20"/>
  <c r="AN377" i="20"/>
  <c r="AO377" i="20"/>
  <c r="AP377" i="20"/>
  <c r="AQ377" i="20"/>
  <c r="AR377" i="20"/>
  <c r="AS377" i="20"/>
  <c r="AT377" i="20"/>
  <c r="AU377" i="20"/>
  <c r="AV377" i="20"/>
  <c r="AW377" i="20"/>
  <c r="AX377" i="20"/>
  <c r="AY377" i="20"/>
  <c r="AZ377" i="20"/>
  <c r="BA377" i="20"/>
  <c r="BB377" i="20"/>
  <c r="BC377" i="20"/>
  <c r="BD377" i="20"/>
  <c r="B328" i="25"/>
  <c r="D328" i="25"/>
  <c r="M328" i="25"/>
  <c r="K328" i="25"/>
  <c r="I328" i="25"/>
  <c r="L472" i="10"/>
  <c r="D472" i="10" s="1"/>
  <c r="M472" i="10"/>
  <c r="I471" i="10"/>
  <c r="C472" i="10"/>
  <c r="L471" i="9"/>
  <c r="M471" i="9"/>
  <c r="I470" i="9"/>
  <c r="C471" i="9"/>
  <c r="D471" i="9"/>
  <c r="E471" i="9" s="1"/>
  <c r="L471" i="11"/>
  <c r="D471" i="11" s="1"/>
  <c r="M471" i="11"/>
  <c r="I470" i="11"/>
  <c r="C471" i="11"/>
  <c r="L471" i="12"/>
  <c r="D471" i="12" s="1"/>
  <c r="G471" i="12" s="1"/>
  <c r="M471" i="12"/>
  <c r="I470" i="12"/>
  <c r="C471" i="12"/>
  <c r="L465" i="8"/>
  <c r="D465" i="8" s="1"/>
  <c r="M465" i="8"/>
  <c r="I465" i="8"/>
  <c r="C465" i="8"/>
  <c r="L465" i="7"/>
  <c r="D465" i="7" s="1"/>
  <c r="M465" i="7"/>
  <c r="I465" i="7"/>
  <c r="C465" i="7"/>
  <c r="L464" i="6"/>
  <c r="M464" i="6"/>
  <c r="I464" i="6"/>
  <c r="C464" i="6"/>
  <c r="D464" i="6"/>
  <c r="E464" i="6" s="1"/>
  <c r="L465" i="5"/>
  <c r="M465" i="5"/>
  <c r="I464" i="5"/>
  <c r="C465" i="5"/>
  <c r="D465" i="5"/>
  <c r="E465" i="5" s="1"/>
  <c r="AC377" i="20" l="1"/>
  <c r="Y377" i="20"/>
  <c r="E472" i="10"/>
  <c r="H472" i="10"/>
  <c r="G472" i="10"/>
  <c r="G471" i="9"/>
  <c r="H471" i="9"/>
  <c r="E471" i="11"/>
  <c r="G471" i="11"/>
  <c r="H471" i="11"/>
  <c r="E465" i="8"/>
  <c r="H465" i="8" s="1"/>
  <c r="G465" i="8"/>
  <c r="E465" i="7"/>
  <c r="H465" i="7"/>
  <c r="G465" i="7"/>
  <c r="G464" i="6"/>
  <c r="H464" i="6"/>
  <c r="G465" i="5"/>
  <c r="H465" i="5"/>
  <c r="S376" i="20"/>
  <c r="T376" i="20"/>
  <c r="U376" i="20"/>
  <c r="V376" i="20"/>
  <c r="W376" i="20" s="1"/>
  <c r="X376" i="20"/>
  <c r="Z376" i="20"/>
  <c r="AA376" i="20"/>
  <c r="AB376" i="20"/>
  <c r="AD376" i="20"/>
  <c r="AF376" i="20"/>
  <c r="AG376" i="20"/>
  <c r="AH376" i="20"/>
  <c r="AI376" i="20"/>
  <c r="AJ376" i="20"/>
  <c r="AK376" i="20"/>
  <c r="AL376" i="20"/>
  <c r="AM376" i="20"/>
  <c r="AN376" i="20"/>
  <c r="AO376" i="20"/>
  <c r="AP376" i="20"/>
  <c r="AQ376" i="20"/>
  <c r="AR376" i="20"/>
  <c r="AS376" i="20"/>
  <c r="AT376" i="20"/>
  <c r="AU376" i="20"/>
  <c r="AV376" i="20"/>
  <c r="AW376" i="20"/>
  <c r="AX376" i="20"/>
  <c r="AY376" i="20"/>
  <c r="AZ376" i="20"/>
  <c r="BA376" i="20"/>
  <c r="BB376" i="20"/>
  <c r="BC376" i="20"/>
  <c r="BD376" i="20"/>
  <c r="B327" i="25"/>
  <c r="D327" i="25"/>
  <c r="M327" i="25"/>
  <c r="K327" i="25"/>
  <c r="I327" i="25"/>
  <c r="L471" i="10"/>
  <c r="M471" i="10"/>
  <c r="I470" i="10"/>
  <c r="G471" i="10"/>
  <c r="C471" i="10"/>
  <c r="D471" i="10"/>
  <c r="E471" i="10" s="1"/>
  <c r="L470" i="9"/>
  <c r="D470" i="9" s="1"/>
  <c r="M470" i="9"/>
  <c r="I469" i="9"/>
  <c r="C470" i="9"/>
  <c r="L470" i="11"/>
  <c r="D470" i="11" s="1"/>
  <c r="M470" i="11"/>
  <c r="I469" i="11"/>
  <c r="C470" i="11"/>
  <c r="L470" i="12"/>
  <c r="M470" i="12"/>
  <c r="I469" i="12"/>
  <c r="C470" i="12"/>
  <c r="D470" i="12"/>
  <c r="G470" i="12" s="1"/>
  <c r="L464" i="8"/>
  <c r="M464" i="8"/>
  <c r="I464" i="8"/>
  <c r="G464" i="8"/>
  <c r="C464" i="8"/>
  <c r="D464" i="8"/>
  <c r="L464" i="7"/>
  <c r="D464" i="7" s="1"/>
  <c r="M464" i="7"/>
  <c r="I464" i="7"/>
  <c r="C464" i="7"/>
  <c r="L463" i="6"/>
  <c r="M463" i="6"/>
  <c r="I463" i="6"/>
  <c r="G463" i="6"/>
  <c r="C463" i="6"/>
  <c r="D463" i="6"/>
  <c r="L464" i="5"/>
  <c r="D464" i="5" s="1"/>
  <c r="M464" i="5"/>
  <c r="I463" i="5"/>
  <c r="C464" i="5"/>
  <c r="AC376" i="20" l="1"/>
  <c r="Y376" i="20"/>
  <c r="AE376" i="20"/>
  <c r="E463" i="6"/>
  <c r="E464" i="8"/>
  <c r="H464" i="8" s="1"/>
  <c r="H471" i="10"/>
  <c r="E470" i="9"/>
  <c r="H470" i="9"/>
  <c r="G470" i="9"/>
  <c r="E470" i="11"/>
  <c r="H470" i="11"/>
  <c r="G470" i="11"/>
  <c r="E464" i="7"/>
  <c r="H464" i="7"/>
  <c r="G464" i="7"/>
  <c r="H463" i="6"/>
  <c r="E464" i="5"/>
  <c r="H464" i="5"/>
  <c r="G464" i="5"/>
  <c r="BD375" i="20"/>
  <c r="B326" i="25"/>
  <c r="D326" i="25"/>
  <c r="M326" i="25"/>
  <c r="K326" i="25"/>
  <c r="I326" i="25"/>
  <c r="L470" i="10"/>
  <c r="M470" i="10"/>
  <c r="C470" i="10"/>
  <c r="L469" i="9"/>
  <c r="M469" i="9"/>
  <c r="C469" i="9"/>
  <c r="L469" i="11"/>
  <c r="M469" i="11"/>
  <c r="C469" i="11"/>
  <c r="L469" i="12"/>
  <c r="M469" i="12"/>
  <c r="C469" i="12"/>
  <c r="L463" i="8"/>
  <c r="M463" i="8"/>
  <c r="I463" i="8"/>
  <c r="C463" i="8"/>
  <c r="L463" i="7"/>
  <c r="M463" i="7"/>
  <c r="I463" i="7"/>
  <c r="C463" i="7"/>
  <c r="L462" i="6"/>
  <c r="M462" i="6"/>
  <c r="I462" i="6"/>
  <c r="C462" i="6"/>
  <c r="L463" i="5"/>
  <c r="M463" i="5"/>
  <c r="C463" i="5"/>
  <c r="B330" i="25" l="1"/>
  <c r="B331" i="25"/>
  <c r="B380" i="20" l="1"/>
  <c r="B379" i="20"/>
  <c r="B378" i="20"/>
  <c r="B377" i="20"/>
  <c r="B376" i="20"/>
  <c r="D470" i="10"/>
  <c r="I469" i="10"/>
  <c r="D469" i="9"/>
  <c r="I468" i="9"/>
  <c r="D469" i="11"/>
  <c r="I468" i="11"/>
  <c r="D469" i="12"/>
  <c r="G469" i="12" s="1"/>
  <c r="I468" i="12"/>
  <c r="D463" i="8"/>
  <c r="D463" i="7"/>
  <c r="D462" i="6"/>
  <c r="D463" i="5"/>
  <c r="S375" i="20"/>
  <c r="T375" i="20"/>
  <c r="U375" i="20"/>
  <c r="V375" i="20"/>
  <c r="Y375" i="20" s="1"/>
  <c r="AA375" i="20"/>
  <c r="AF375" i="20"/>
  <c r="AG375" i="20"/>
  <c r="AH375" i="20"/>
  <c r="AI375" i="20"/>
  <c r="AJ375" i="20"/>
  <c r="AK375" i="20"/>
  <c r="AL375" i="20"/>
  <c r="AM375" i="20"/>
  <c r="AN375" i="20"/>
  <c r="AO375" i="20"/>
  <c r="AP375" i="20"/>
  <c r="AQ375" i="20"/>
  <c r="AR375" i="20"/>
  <c r="AS375" i="20"/>
  <c r="AT375" i="20"/>
  <c r="AU375" i="20"/>
  <c r="AW375" i="20"/>
  <c r="AY375" i="20"/>
  <c r="AZ375" i="20"/>
  <c r="BA375" i="20"/>
  <c r="BB375" i="20"/>
  <c r="BC375" i="20"/>
  <c r="I462" i="5"/>
  <c r="E470" i="10" l="1"/>
  <c r="G470" i="10"/>
  <c r="H470" i="10"/>
  <c r="E469" i="9"/>
  <c r="G469" i="9"/>
  <c r="H469" i="9"/>
  <c r="E469" i="11"/>
  <c r="G469" i="11"/>
  <c r="H469" i="11"/>
  <c r="E463" i="8"/>
  <c r="H463" i="8" s="1"/>
  <c r="G463" i="8"/>
  <c r="E463" i="7"/>
  <c r="H463" i="7"/>
  <c r="G463" i="7"/>
  <c r="E462" i="6"/>
  <c r="H462" i="6"/>
  <c r="G462" i="6"/>
  <c r="E463" i="5"/>
  <c r="H463" i="5"/>
  <c r="G463" i="5"/>
  <c r="AE375" i="20"/>
  <c r="AC375" i="20"/>
  <c r="W375" i="20"/>
  <c r="AX375" i="20"/>
  <c r="AD375" i="20"/>
  <c r="Z375" i="20"/>
  <c r="AV375" i="20"/>
  <c r="AB375" i="20"/>
  <c r="X375" i="20"/>
  <c r="BD374" i="20"/>
  <c r="B325" i="25"/>
  <c r="D325" i="25"/>
  <c r="M325" i="25"/>
  <c r="K325" i="25"/>
  <c r="I325" i="25"/>
  <c r="L469" i="10"/>
  <c r="M469" i="10"/>
  <c r="I468" i="10"/>
  <c r="C469" i="10"/>
  <c r="L468" i="9"/>
  <c r="M468" i="9"/>
  <c r="I467" i="9"/>
  <c r="C468" i="9"/>
  <c r="L468" i="11"/>
  <c r="M468" i="11"/>
  <c r="I467" i="11"/>
  <c r="C468" i="11"/>
  <c r="L468" i="12"/>
  <c r="M468" i="12"/>
  <c r="I467" i="12"/>
  <c r="C468" i="12"/>
  <c r="L462" i="8"/>
  <c r="M462" i="8"/>
  <c r="I462" i="8"/>
  <c r="C462" i="8"/>
  <c r="L462" i="7"/>
  <c r="M462" i="7"/>
  <c r="I462" i="7"/>
  <c r="C462" i="7"/>
  <c r="L461" i="6"/>
  <c r="M461" i="6"/>
  <c r="I461" i="6"/>
  <c r="C461" i="6"/>
  <c r="L462" i="5"/>
  <c r="M462" i="5"/>
  <c r="C462" i="5"/>
  <c r="D469" i="10"/>
  <c r="D468" i="9"/>
  <c r="D468" i="11"/>
  <c r="D468" i="12"/>
  <c r="G468" i="12" s="1"/>
  <c r="D462" i="8"/>
  <c r="D462" i="7"/>
  <c r="D461" i="6"/>
  <c r="E461" i="6" s="1"/>
  <c r="D462" i="5"/>
  <c r="E469" i="10" l="1"/>
  <c r="G469" i="10"/>
  <c r="H469" i="10"/>
  <c r="E468" i="9"/>
  <c r="H468" i="9"/>
  <c r="G468" i="9"/>
  <c r="E468" i="11"/>
  <c r="G468" i="11"/>
  <c r="H468" i="11"/>
  <c r="E462" i="8"/>
  <c r="H462" i="8" s="1"/>
  <c r="G462" i="8"/>
  <c r="E462" i="7"/>
  <c r="G462" i="7"/>
  <c r="H462" i="7"/>
  <c r="H461" i="6"/>
  <c r="G461" i="6"/>
  <c r="G462" i="5"/>
  <c r="E462" i="5"/>
  <c r="H462" i="5"/>
  <c r="I464" i="9"/>
  <c r="S374" i="20"/>
  <c r="T374" i="20"/>
  <c r="U374" i="20"/>
  <c r="V374" i="20"/>
  <c r="Y374" i="20" s="1"/>
  <c r="AA374" i="20"/>
  <c r="AF374" i="20"/>
  <c r="AG374" i="20"/>
  <c r="AH374" i="20"/>
  <c r="AI374" i="20"/>
  <c r="AJ374" i="20"/>
  <c r="AK374" i="20"/>
  <c r="AL374" i="20"/>
  <c r="AM374" i="20"/>
  <c r="AN374" i="20"/>
  <c r="AO374" i="20"/>
  <c r="AP374" i="20"/>
  <c r="AQ374" i="20"/>
  <c r="AR374" i="20"/>
  <c r="AS374" i="20"/>
  <c r="AT374" i="20"/>
  <c r="AU374" i="20"/>
  <c r="AW374" i="20"/>
  <c r="AY374" i="20"/>
  <c r="AZ374" i="20"/>
  <c r="BA374" i="20"/>
  <c r="BB374" i="20"/>
  <c r="BC374" i="20"/>
  <c r="I461" i="5"/>
  <c r="AE374" i="20" l="1"/>
  <c r="AC374" i="20"/>
  <c r="W374" i="20"/>
  <c r="AX374" i="20"/>
  <c r="AD374" i="20"/>
  <c r="Z374" i="20"/>
  <c r="AV374" i="20"/>
  <c r="AB374" i="20"/>
  <c r="X374" i="20"/>
  <c r="S373" i="20"/>
  <c r="T373" i="20"/>
  <c r="U373" i="20"/>
  <c r="W373" i="20" s="1"/>
  <c r="V373" i="20"/>
  <c r="AE373" i="20" s="1"/>
  <c r="Z373" i="20"/>
  <c r="AA373" i="20"/>
  <c r="AD373" i="20"/>
  <c r="AF373" i="20"/>
  <c r="AG373" i="20"/>
  <c r="AH373" i="20"/>
  <c r="AI373" i="20"/>
  <c r="AJ373" i="20"/>
  <c r="AK373" i="20"/>
  <c r="AL373" i="20"/>
  <c r="AM373" i="20"/>
  <c r="AN373" i="20"/>
  <c r="AO373" i="20"/>
  <c r="AP373" i="20"/>
  <c r="AQ373" i="20"/>
  <c r="AR373" i="20"/>
  <c r="AS373" i="20"/>
  <c r="AT373" i="20"/>
  <c r="AU373" i="20"/>
  <c r="AW373" i="20"/>
  <c r="AX373" i="20"/>
  <c r="AY373" i="20"/>
  <c r="AZ373" i="20"/>
  <c r="BA373" i="20"/>
  <c r="BB373" i="20"/>
  <c r="BC373" i="20"/>
  <c r="BD373" i="20"/>
  <c r="B324" i="25"/>
  <c r="D324" i="25"/>
  <c r="M324" i="25"/>
  <c r="K324" i="25"/>
  <c r="I324" i="25"/>
  <c r="L468" i="10"/>
  <c r="M468" i="10"/>
  <c r="I467" i="10"/>
  <c r="C468" i="10"/>
  <c r="D468" i="10"/>
  <c r="E468" i="10" s="1"/>
  <c r="L467" i="9"/>
  <c r="M467" i="9"/>
  <c r="I466" i="9"/>
  <c r="C467" i="9"/>
  <c r="D467" i="9"/>
  <c r="E467" i="9" s="1"/>
  <c r="L467" i="11"/>
  <c r="D467" i="11" s="1"/>
  <c r="M467" i="11"/>
  <c r="I466" i="11"/>
  <c r="C467" i="11"/>
  <c r="L467" i="12"/>
  <c r="M467" i="12"/>
  <c r="I466" i="12"/>
  <c r="C467" i="12"/>
  <c r="D467" i="12"/>
  <c r="G467" i="12" s="1"/>
  <c r="L461" i="8"/>
  <c r="M461" i="8"/>
  <c r="I461" i="8"/>
  <c r="C461" i="8"/>
  <c r="D461" i="8"/>
  <c r="E461" i="8" s="1"/>
  <c r="H461" i="8" s="1"/>
  <c r="L461" i="7"/>
  <c r="M461" i="7"/>
  <c r="I461" i="7"/>
  <c r="C461" i="7"/>
  <c r="D461" i="7"/>
  <c r="H461" i="7" s="1"/>
  <c r="L460" i="6"/>
  <c r="D460" i="6" s="1"/>
  <c r="M460" i="6"/>
  <c r="I460" i="6"/>
  <c r="C460" i="6"/>
  <c r="L461" i="5"/>
  <c r="M461" i="5"/>
  <c r="I460" i="5"/>
  <c r="C461" i="5"/>
  <c r="D461" i="5"/>
  <c r="E461" i="5" s="1"/>
  <c r="AC373" i="20" l="1"/>
  <c r="Y373" i="20"/>
  <c r="AV373" i="20"/>
  <c r="AB373" i="20"/>
  <c r="X373" i="20"/>
  <c r="G468" i="10"/>
  <c r="H468" i="10"/>
  <c r="G467" i="9"/>
  <c r="H467" i="9"/>
  <c r="H467" i="11"/>
  <c r="G467" i="11"/>
  <c r="E467" i="11"/>
  <c r="G461" i="8"/>
  <c r="E461" i="7"/>
  <c r="G461" i="7"/>
  <c r="E460" i="6"/>
  <c r="G460" i="6"/>
  <c r="H460" i="6"/>
  <c r="G461" i="5"/>
  <c r="H461" i="5"/>
  <c r="S372" i="20"/>
  <c r="T372" i="20"/>
  <c r="U372" i="20"/>
  <c r="W372" i="20" s="1"/>
  <c r="V372" i="20"/>
  <c r="Y372" i="20"/>
  <c r="AA372" i="20"/>
  <c r="AC372" i="20"/>
  <c r="AE372" i="20"/>
  <c r="AF372" i="20"/>
  <c r="AG372" i="20"/>
  <c r="AH372" i="20"/>
  <c r="AI372" i="20"/>
  <c r="AJ372" i="20"/>
  <c r="AK372" i="20"/>
  <c r="AL372" i="20"/>
  <c r="AM372" i="20"/>
  <c r="AN372" i="20"/>
  <c r="AO372" i="20"/>
  <c r="AP372" i="20"/>
  <c r="AQ372" i="20"/>
  <c r="AR372" i="20"/>
  <c r="AS372" i="20"/>
  <c r="AT372" i="20"/>
  <c r="AU372" i="20"/>
  <c r="AW372" i="20"/>
  <c r="AY372" i="20"/>
  <c r="AZ372" i="20"/>
  <c r="BA372" i="20"/>
  <c r="BB372" i="20"/>
  <c r="BC372" i="20"/>
  <c r="BD372" i="20"/>
  <c r="B323" i="25"/>
  <c r="D323" i="25"/>
  <c r="M323" i="25"/>
  <c r="K323" i="25"/>
  <c r="I323" i="25"/>
  <c r="L467" i="10"/>
  <c r="D467" i="10" s="1"/>
  <c r="M467" i="10"/>
  <c r="I466" i="10"/>
  <c r="C467" i="10"/>
  <c r="L466" i="9"/>
  <c r="M466" i="9"/>
  <c r="I465" i="9"/>
  <c r="C466" i="9"/>
  <c r="D466" i="9"/>
  <c r="E466" i="9" s="1"/>
  <c r="L466" i="11"/>
  <c r="D466" i="11" s="1"/>
  <c r="M466" i="11"/>
  <c r="I465" i="11"/>
  <c r="C466" i="11"/>
  <c r="L466" i="12"/>
  <c r="M466" i="12"/>
  <c r="I465" i="12"/>
  <c r="C466" i="12"/>
  <c r="D466" i="12"/>
  <c r="G466" i="12" s="1"/>
  <c r="L460" i="8"/>
  <c r="M460" i="8"/>
  <c r="I460" i="8"/>
  <c r="C460" i="8"/>
  <c r="D460" i="8"/>
  <c r="G460" i="8" s="1"/>
  <c r="L460" i="7"/>
  <c r="M460" i="7"/>
  <c r="I460" i="7"/>
  <c r="C460" i="7"/>
  <c r="D460" i="7"/>
  <c r="E460" i="7" s="1"/>
  <c r="L459" i="6"/>
  <c r="M459" i="6"/>
  <c r="I459" i="6"/>
  <c r="C459" i="6"/>
  <c r="D459" i="6"/>
  <c r="H459" i="6" s="1"/>
  <c r="L460" i="5"/>
  <c r="M460" i="5"/>
  <c r="C460" i="5"/>
  <c r="D460" i="5"/>
  <c r="H460" i="5" s="1"/>
  <c r="AX372" i="20" l="1"/>
  <c r="AD372" i="20"/>
  <c r="Z372" i="20"/>
  <c r="AV372" i="20"/>
  <c r="AB372" i="20"/>
  <c r="X372" i="20"/>
  <c r="E467" i="10"/>
  <c r="G467" i="10"/>
  <c r="H467" i="10"/>
  <c r="G466" i="9"/>
  <c r="H466" i="9"/>
  <c r="E466" i="11"/>
  <c r="H466" i="11"/>
  <c r="G466" i="11"/>
  <c r="E460" i="8"/>
  <c r="H460" i="8" s="1"/>
  <c r="G460" i="7"/>
  <c r="H460" i="7"/>
  <c r="E459" i="6"/>
  <c r="G459" i="6"/>
  <c r="E460" i="5"/>
  <c r="G460" i="5"/>
  <c r="S371" i="20"/>
  <c r="T371" i="20"/>
  <c r="U371" i="20"/>
  <c r="V371" i="20"/>
  <c r="W371" i="20" s="1"/>
  <c r="X371" i="20"/>
  <c r="Z371" i="20"/>
  <c r="AA371" i="20"/>
  <c r="AB371" i="20"/>
  <c r="AD371" i="20"/>
  <c r="AF371" i="20"/>
  <c r="AG371" i="20"/>
  <c r="AH371" i="20"/>
  <c r="AI371" i="20"/>
  <c r="AJ371" i="20"/>
  <c r="AK371" i="20"/>
  <c r="AL371" i="20"/>
  <c r="AM371" i="20"/>
  <c r="AN371" i="20"/>
  <c r="AO371" i="20"/>
  <c r="AP371" i="20"/>
  <c r="AQ371" i="20"/>
  <c r="AR371" i="20"/>
  <c r="AS371" i="20"/>
  <c r="AT371" i="20"/>
  <c r="AU371" i="20"/>
  <c r="AV371" i="20"/>
  <c r="AW371" i="20"/>
  <c r="AX371" i="20"/>
  <c r="AY371" i="20"/>
  <c r="AZ371" i="20"/>
  <c r="BA371" i="20"/>
  <c r="BB371" i="20"/>
  <c r="BC371" i="20"/>
  <c r="BD371" i="20"/>
  <c r="B322" i="25"/>
  <c r="D322" i="25"/>
  <c r="M322" i="25"/>
  <c r="K322" i="25"/>
  <c r="I322" i="25"/>
  <c r="L466" i="10"/>
  <c r="M466" i="10"/>
  <c r="I465" i="10"/>
  <c r="C466" i="10"/>
  <c r="D466" i="10"/>
  <c r="E466" i="10" s="1"/>
  <c r="L465" i="9"/>
  <c r="M465" i="9"/>
  <c r="C465" i="9"/>
  <c r="D465" i="9"/>
  <c r="E465" i="9" s="1"/>
  <c r="L465" i="11"/>
  <c r="M465" i="11"/>
  <c r="I464" i="11"/>
  <c r="G465" i="11"/>
  <c r="C465" i="11"/>
  <c r="D465" i="11"/>
  <c r="E465" i="11" s="1"/>
  <c r="L465" i="12"/>
  <c r="M465" i="12"/>
  <c r="I464" i="12"/>
  <c r="C465" i="12"/>
  <c r="D465" i="12"/>
  <c r="G465" i="12" s="1"/>
  <c r="L459" i="8"/>
  <c r="M459" i="8"/>
  <c r="I459" i="8"/>
  <c r="C459" i="8"/>
  <c r="D459" i="8"/>
  <c r="E459" i="8" s="1"/>
  <c r="H459" i="8" s="1"/>
  <c r="L459" i="7"/>
  <c r="M459" i="7"/>
  <c r="I459" i="7"/>
  <c r="C459" i="7"/>
  <c r="D459" i="7"/>
  <c r="E459" i="7" s="1"/>
  <c r="L458" i="6"/>
  <c r="M458" i="6"/>
  <c r="I458" i="6"/>
  <c r="G458" i="6"/>
  <c r="C458" i="6"/>
  <c r="D458" i="6"/>
  <c r="E458" i="6" s="1"/>
  <c r="L459" i="5"/>
  <c r="M459" i="5"/>
  <c r="I459" i="5"/>
  <c r="C459" i="5"/>
  <c r="D459" i="5"/>
  <c r="E459" i="5" s="1"/>
  <c r="AC371" i="20" l="1"/>
  <c r="Y371" i="20"/>
  <c r="AE371" i="20"/>
  <c r="G466" i="10"/>
  <c r="H466" i="10"/>
  <c r="G465" i="9"/>
  <c r="H465" i="9"/>
  <c r="H465" i="11"/>
  <c r="G459" i="8"/>
  <c r="G459" i="7"/>
  <c r="H459" i="7"/>
  <c r="H458" i="6"/>
  <c r="G459" i="5"/>
  <c r="H459" i="5"/>
  <c r="BD370" i="20"/>
  <c r="B321" i="25"/>
  <c r="D321" i="25"/>
  <c r="M321" i="25"/>
  <c r="K321" i="25"/>
  <c r="I321" i="25"/>
  <c r="L465" i="10"/>
  <c r="M465" i="10"/>
  <c r="C465" i="10"/>
  <c r="L464" i="9"/>
  <c r="M464" i="9"/>
  <c r="C464" i="9"/>
  <c r="L464" i="11"/>
  <c r="M464" i="11"/>
  <c r="C464" i="11"/>
  <c r="L464" i="12"/>
  <c r="M464" i="12"/>
  <c r="C464" i="12"/>
  <c r="L458" i="8"/>
  <c r="M458" i="8"/>
  <c r="I458" i="8"/>
  <c r="C458" i="8"/>
  <c r="L458" i="7"/>
  <c r="M458" i="7"/>
  <c r="I458" i="7"/>
  <c r="C458" i="7"/>
  <c r="L457" i="6"/>
  <c r="M457" i="6"/>
  <c r="I457" i="6"/>
  <c r="C457" i="6"/>
  <c r="L458" i="5"/>
  <c r="M458" i="5"/>
  <c r="I458" i="5"/>
  <c r="C458" i="5"/>
  <c r="H463" i="9" l="1"/>
  <c r="H462" i="9"/>
  <c r="H461" i="9"/>
  <c r="H460" i="9"/>
  <c r="H459" i="9"/>
  <c r="B375" i="20"/>
  <c r="B374" i="20"/>
  <c r="B373" i="20"/>
  <c r="B372" i="20"/>
  <c r="B371" i="20"/>
  <c r="S370" i="20"/>
  <c r="T370" i="20"/>
  <c r="U370" i="20"/>
  <c r="V370" i="20"/>
  <c r="AC370" i="20" s="1"/>
  <c r="AA370" i="20"/>
  <c r="AF370" i="20"/>
  <c r="AG370" i="20"/>
  <c r="AH370" i="20"/>
  <c r="AI370" i="20"/>
  <c r="AJ370" i="20"/>
  <c r="AK370" i="20"/>
  <c r="AL370" i="20"/>
  <c r="AM370" i="20"/>
  <c r="AN370" i="20"/>
  <c r="AO370" i="20"/>
  <c r="AP370" i="20"/>
  <c r="AQ370" i="20"/>
  <c r="AR370" i="20"/>
  <c r="AS370" i="20"/>
  <c r="AT370" i="20"/>
  <c r="AU370" i="20"/>
  <c r="AW370" i="20"/>
  <c r="AY370" i="20"/>
  <c r="AZ370" i="20"/>
  <c r="BA370" i="20"/>
  <c r="BB370" i="20"/>
  <c r="BC370" i="20"/>
  <c r="D465" i="10"/>
  <c r="I464" i="10"/>
  <c r="D464" i="9"/>
  <c r="I463" i="9"/>
  <c r="D464" i="11"/>
  <c r="I463" i="11"/>
  <c r="D464" i="12"/>
  <c r="G464" i="12" s="1"/>
  <c r="I463" i="12"/>
  <c r="D458" i="8"/>
  <c r="D458" i="7"/>
  <c r="D457" i="6"/>
  <c r="D458" i="5"/>
  <c r="I457" i="5"/>
  <c r="AE370" i="20" l="1"/>
  <c r="Y370" i="20"/>
  <c r="W370" i="20"/>
  <c r="E465" i="10"/>
  <c r="H465" i="10"/>
  <c r="G465" i="10"/>
  <c r="E464" i="9"/>
  <c r="G464" i="9"/>
  <c r="H464" i="9"/>
  <c r="E464" i="11"/>
  <c r="G464" i="11"/>
  <c r="H464" i="11"/>
  <c r="E458" i="8"/>
  <c r="H458" i="8" s="1"/>
  <c r="G458" i="8"/>
  <c r="E458" i="7"/>
  <c r="G458" i="7"/>
  <c r="H458" i="7"/>
  <c r="E457" i="6"/>
  <c r="G457" i="6"/>
  <c r="H457" i="6"/>
  <c r="E458" i="5"/>
  <c r="G458" i="5"/>
  <c r="H458" i="5"/>
  <c r="AX370" i="20"/>
  <c r="AD370" i="20"/>
  <c r="Z370" i="20"/>
  <c r="AV370" i="20"/>
  <c r="AB370" i="20"/>
  <c r="X370" i="20"/>
  <c r="S369" i="20"/>
  <c r="T369" i="20"/>
  <c r="U369" i="20"/>
  <c r="V369" i="20"/>
  <c r="W369" i="20"/>
  <c r="X369" i="20"/>
  <c r="Y369" i="20"/>
  <c r="Z369" i="20"/>
  <c r="AA369" i="20"/>
  <c r="AB369" i="20"/>
  <c r="AC369" i="20"/>
  <c r="AD369" i="20"/>
  <c r="AE369" i="20"/>
  <c r="AF369" i="20"/>
  <c r="AG369" i="20"/>
  <c r="AH369" i="20"/>
  <c r="AI369" i="20"/>
  <c r="AJ369" i="20"/>
  <c r="AK369" i="20"/>
  <c r="AL369" i="20"/>
  <c r="AM369" i="20"/>
  <c r="AN369" i="20"/>
  <c r="AO369" i="20"/>
  <c r="AP369" i="20"/>
  <c r="AQ369" i="20"/>
  <c r="AR369" i="20"/>
  <c r="AS369" i="20"/>
  <c r="AT369" i="20"/>
  <c r="AU369" i="20"/>
  <c r="AV369" i="20"/>
  <c r="AW369" i="20"/>
  <c r="AX369" i="20"/>
  <c r="AY369" i="20"/>
  <c r="AZ369" i="20"/>
  <c r="BA369" i="20"/>
  <c r="BB369" i="20"/>
  <c r="BC369" i="20"/>
  <c r="BD369" i="20"/>
  <c r="B320" i="25"/>
  <c r="D320" i="25"/>
  <c r="M320" i="25"/>
  <c r="K320" i="25"/>
  <c r="I320" i="25"/>
  <c r="L464" i="10"/>
  <c r="M464" i="10"/>
  <c r="I463" i="10"/>
  <c r="C464" i="10"/>
  <c r="L463" i="9"/>
  <c r="M463" i="9"/>
  <c r="I462" i="9"/>
  <c r="C463" i="9"/>
  <c r="L463" i="11"/>
  <c r="M463" i="11"/>
  <c r="I462" i="11"/>
  <c r="C463" i="11"/>
  <c r="L463" i="12"/>
  <c r="M463" i="12"/>
  <c r="I462" i="12"/>
  <c r="C463" i="12"/>
  <c r="L457" i="8"/>
  <c r="M457" i="8"/>
  <c r="I457" i="8"/>
  <c r="C457" i="8"/>
  <c r="L457" i="7"/>
  <c r="M457" i="7"/>
  <c r="I457" i="7"/>
  <c r="C457" i="7"/>
  <c r="L456" i="6"/>
  <c r="M456" i="6"/>
  <c r="I456" i="6"/>
  <c r="C456" i="6"/>
  <c r="L457" i="5"/>
  <c r="D457" i="5" s="1"/>
  <c r="M457" i="5"/>
  <c r="C457" i="5"/>
  <c r="D464" i="10"/>
  <c r="D463" i="9"/>
  <c r="D463" i="11"/>
  <c r="D463" i="12"/>
  <c r="G463" i="12" s="1"/>
  <c r="D457" i="8"/>
  <c r="D457" i="7"/>
  <c r="D456" i="6"/>
  <c r="E464" i="10" l="1"/>
  <c r="G464" i="10"/>
  <c r="H464" i="10"/>
  <c r="E463" i="9"/>
  <c r="G463" i="9"/>
  <c r="E463" i="11"/>
  <c r="H463" i="11"/>
  <c r="G463" i="11"/>
  <c r="E457" i="8"/>
  <c r="H457" i="8" s="1"/>
  <c r="G457" i="8"/>
  <c r="E457" i="7"/>
  <c r="G457" i="7"/>
  <c r="H457" i="7"/>
  <c r="E456" i="6"/>
  <c r="G456" i="6"/>
  <c r="H456" i="6"/>
  <c r="E457" i="5"/>
  <c r="H457" i="5"/>
  <c r="G457" i="5"/>
  <c r="H453" i="5"/>
  <c r="H454" i="5"/>
  <c r="H455" i="5"/>
  <c r="H456" i="5"/>
  <c r="H436" i="5"/>
  <c r="H437" i="5"/>
  <c r="H438" i="5"/>
  <c r="H439" i="5"/>
  <c r="H440" i="5"/>
  <c r="H441" i="5"/>
  <c r="H442" i="5"/>
  <c r="H443" i="5"/>
  <c r="H444" i="5"/>
  <c r="H445" i="5"/>
  <c r="H446" i="5"/>
  <c r="H447" i="5"/>
  <c r="H448" i="5"/>
  <c r="H449" i="5"/>
  <c r="H450" i="5"/>
  <c r="H451" i="5"/>
  <c r="H452" i="5"/>
  <c r="H435" i="5"/>
  <c r="H434" i="5"/>
  <c r="H433" i="5"/>
  <c r="H432" i="5"/>
  <c r="H238" i="5"/>
  <c r="I456" i="5"/>
  <c r="S368" i="20" l="1"/>
  <c r="T368" i="20"/>
  <c r="U368" i="20"/>
  <c r="V368" i="20"/>
  <c r="W368" i="20" s="1"/>
  <c r="X368" i="20"/>
  <c r="Z368" i="20"/>
  <c r="AA368" i="20"/>
  <c r="AB368" i="20"/>
  <c r="AC368" i="20"/>
  <c r="AD368" i="20"/>
  <c r="AE368" i="20"/>
  <c r="AF368" i="20"/>
  <c r="AG368" i="20"/>
  <c r="AH368" i="20"/>
  <c r="AI368" i="20"/>
  <c r="AJ368" i="20"/>
  <c r="AK368" i="20"/>
  <c r="AL368" i="20"/>
  <c r="AM368" i="20"/>
  <c r="AN368" i="20"/>
  <c r="AO368" i="20"/>
  <c r="AP368" i="20"/>
  <c r="AQ368" i="20"/>
  <c r="AR368" i="20"/>
  <c r="AS368" i="20"/>
  <c r="AT368" i="20"/>
  <c r="AU368" i="20"/>
  <c r="AV368" i="20"/>
  <c r="AW368" i="20"/>
  <c r="AX368" i="20"/>
  <c r="AY368" i="20"/>
  <c r="AZ368" i="20"/>
  <c r="BA368" i="20"/>
  <c r="BB368" i="20"/>
  <c r="BC368" i="20"/>
  <c r="BD368" i="20"/>
  <c r="B319" i="25"/>
  <c r="D319" i="25"/>
  <c r="M319" i="25"/>
  <c r="K319" i="25"/>
  <c r="I319" i="25"/>
  <c r="L463" i="10"/>
  <c r="D463" i="10" s="1"/>
  <c r="M463" i="10"/>
  <c r="I462" i="10"/>
  <c r="C463" i="10"/>
  <c r="L462" i="9"/>
  <c r="M462" i="9"/>
  <c r="I461" i="9"/>
  <c r="C462" i="9"/>
  <c r="D462" i="9"/>
  <c r="E462" i="9" s="1"/>
  <c r="L462" i="11"/>
  <c r="D462" i="11" s="1"/>
  <c r="M462" i="11"/>
  <c r="I461" i="11"/>
  <c r="C462" i="11"/>
  <c r="L462" i="12"/>
  <c r="M462" i="12"/>
  <c r="I461" i="12"/>
  <c r="C462" i="12"/>
  <c r="D462" i="12"/>
  <c r="G462" i="12" s="1"/>
  <c r="L456" i="8"/>
  <c r="M456" i="8"/>
  <c r="I456" i="8"/>
  <c r="C456" i="8"/>
  <c r="D456" i="8"/>
  <c r="E456" i="8" s="1"/>
  <c r="H456" i="8" s="1"/>
  <c r="L456" i="7"/>
  <c r="D456" i="7" s="1"/>
  <c r="M456" i="7"/>
  <c r="I456" i="7"/>
  <c r="C456" i="7"/>
  <c r="L455" i="6"/>
  <c r="D455" i="6" s="1"/>
  <c r="M455" i="6"/>
  <c r="I455" i="6"/>
  <c r="C455" i="6"/>
  <c r="L456" i="5"/>
  <c r="D456" i="5" s="1"/>
  <c r="M456" i="5"/>
  <c r="C456" i="5"/>
  <c r="Y368" i="20" l="1"/>
  <c r="E463" i="10"/>
  <c r="H463" i="10"/>
  <c r="G463" i="10"/>
  <c r="G462" i="9"/>
  <c r="E462" i="11"/>
  <c r="H462" i="11"/>
  <c r="G462" i="11"/>
  <c r="G456" i="8"/>
  <c r="G456" i="7"/>
  <c r="E456" i="7"/>
  <c r="H456" i="7"/>
  <c r="E455" i="6"/>
  <c r="H455" i="6"/>
  <c r="G455" i="6"/>
  <c r="E456" i="5"/>
  <c r="G456" i="5"/>
  <c r="S367" i="20"/>
  <c r="T367" i="20"/>
  <c r="U367" i="20"/>
  <c r="W367" i="20" s="1"/>
  <c r="V367" i="20"/>
  <c r="Y367" i="20"/>
  <c r="AA367" i="20"/>
  <c r="AC367" i="20"/>
  <c r="AE367" i="20"/>
  <c r="AF367" i="20"/>
  <c r="AG367" i="20"/>
  <c r="AH367" i="20"/>
  <c r="AI367" i="20"/>
  <c r="AJ367" i="20"/>
  <c r="AK367" i="20"/>
  <c r="AL367" i="20"/>
  <c r="AM367" i="20"/>
  <c r="AN367" i="20"/>
  <c r="AO367" i="20"/>
  <c r="AP367" i="20"/>
  <c r="AQ367" i="20"/>
  <c r="AR367" i="20"/>
  <c r="AS367" i="20"/>
  <c r="AT367" i="20"/>
  <c r="AU367" i="20"/>
  <c r="AW367" i="20"/>
  <c r="AY367" i="20"/>
  <c r="AZ367" i="20"/>
  <c r="BA367" i="20"/>
  <c r="BB367" i="20"/>
  <c r="BC367" i="20"/>
  <c r="BD367" i="20"/>
  <c r="B318" i="25"/>
  <c r="D318" i="25"/>
  <c r="M318" i="25"/>
  <c r="K318" i="25"/>
  <c r="I318" i="25"/>
  <c r="L462" i="10"/>
  <c r="D462" i="10" s="1"/>
  <c r="M462" i="10"/>
  <c r="I461" i="10"/>
  <c r="C462" i="10"/>
  <c r="L461" i="9"/>
  <c r="D461" i="9" s="1"/>
  <c r="M461" i="9"/>
  <c r="I460" i="9"/>
  <c r="C461" i="9"/>
  <c r="L461" i="11"/>
  <c r="D461" i="11" s="1"/>
  <c r="M461" i="11"/>
  <c r="I460" i="11"/>
  <c r="C461" i="11"/>
  <c r="L461" i="12"/>
  <c r="D461" i="12" s="1"/>
  <c r="G461" i="12" s="1"/>
  <c r="M461" i="12"/>
  <c r="I460" i="12"/>
  <c r="C461" i="12"/>
  <c r="L455" i="8"/>
  <c r="D455" i="8" s="1"/>
  <c r="M455" i="8"/>
  <c r="I455" i="8"/>
  <c r="C455" i="8"/>
  <c r="L455" i="7"/>
  <c r="D455" i="7" s="1"/>
  <c r="M455" i="7"/>
  <c r="I455" i="7"/>
  <c r="C455" i="7"/>
  <c r="L454" i="6"/>
  <c r="M454" i="6"/>
  <c r="I454" i="6"/>
  <c r="C454" i="6"/>
  <c r="D454" i="6"/>
  <c r="E454" i="6" s="1"/>
  <c r="L455" i="5"/>
  <c r="M455" i="5"/>
  <c r="I455" i="5"/>
  <c r="C455" i="5"/>
  <c r="D455" i="5"/>
  <c r="AX367" i="20" l="1"/>
  <c r="AD367" i="20"/>
  <c r="Z367" i="20"/>
  <c r="AV367" i="20"/>
  <c r="AB367" i="20"/>
  <c r="X367" i="20"/>
  <c r="E462" i="10"/>
  <c r="H462" i="10"/>
  <c r="G462" i="10"/>
  <c r="E461" i="9"/>
  <c r="G461" i="9"/>
  <c r="E461" i="11"/>
  <c r="H461" i="11"/>
  <c r="G461" i="11"/>
  <c r="G455" i="8"/>
  <c r="E455" i="8"/>
  <c r="H455" i="8" s="1"/>
  <c r="E455" i="7"/>
  <c r="H455" i="7"/>
  <c r="G455" i="7"/>
  <c r="G454" i="6"/>
  <c r="H454" i="6"/>
  <c r="E455" i="5"/>
  <c r="G455" i="5"/>
  <c r="S366" i="20"/>
  <c r="T366" i="20"/>
  <c r="U366" i="20"/>
  <c r="V366" i="20"/>
  <c r="W366" i="20"/>
  <c r="X366" i="20"/>
  <c r="Y366" i="20"/>
  <c r="Z366" i="20"/>
  <c r="AA366" i="20"/>
  <c r="AB366" i="20"/>
  <c r="AC366" i="20"/>
  <c r="AD366" i="20"/>
  <c r="AE366" i="20"/>
  <c r="AF366" i="20"/>
  <c r="AG366" i="20"/>
  <c r="AH366" i="20"/>
  <c r="AI366" i="20"/>
  <c r="AJ366" i="20"/>
  <c r="AK366" i="20"/>
  <c r="AL366" i="20"/>
  <c r="AM366" i="20"/>
  <c r="AN366" i="20"/>
  <c r="AO366" i="20"/>
  <c r="AP366" i="20"/>
  <c r="AQ366" i="20"/>
  <c r="AR366" i="20"/>
  <c r="AS366" i="20"/>
  <c r="AT366" i="20"/>
  <c r="AU366" i="20"/>
  <c r="AV366" i="20"/>
  <c r="AW366" i="20"/>
  <c r="AX366" i="20"/>
  <c r="AY366" i="20"/>
  <c r="AZ366" i="20"/>
  <c r="BA366" i="20"/>
  <c r="BB366" i="20"/>
  <c r="BC366" i="20"/>
  <c r="BD366" i="20"/>
  <c r="B317" i="25"/>
  <c r="D317" i="25"/>
  <c r="M317" i="25"/>
  <c r="K317" i="25"/>
  <c r="I317" i="25"/>
  <c r="E453" i="6" s="1"/>
  <c r="L461" i="10"/>
  <c r="D461" i="10" s="1"/>
  <c r="M461" i="10"/>
  <c r="I460" i="10"/>
  <c r="C461" i="10"/>
  <c r="L460" i="9"/>
  <c r="M460" i="9"/>
  <c r="I459" i="9"/>
  <c r="C460" i="9"/>
  <c r="D460" i="9"/>
  <c r="E460" i="9"/>
  <c r="L460" i="11"/>
  <c r="D460" i="11" s="1"/>
  <c r="M460" i="11"/>
  <c r="I459" i="11"/>
  <c r="C460" i="11"/>
  <c r="L460" i="12"/>
  <c r="M460" i="12"/>
  <c r="I459" i="12"/>
  <c r="G460" i="12"/>
  <c r="C460" i="12"/>
  <c r="D460" i="12"/>
  <c r="L454" i="8"/>
  <c r="M454" i="8"/>
  <c r="I454" i="8"/>
  <c r="G454" i="8"/>
  <c r="C454" i="8"/>
  <c r="D454" i="8"/>
  <c r="L454" i="7"/>
  <c r="D454" i="7" s="1"/>
  <c r="M454" i="7"/>
  <c r="I454" i="7"/>
  <c r="C454" i="7"/>
  <c r="L453" i="6"/>
  <c r="M453" i="6"/>
  <c r="I453" i="6"/>
  <c r="C453" i="6"/>
  <c r="D453" i="6"/>
  <c r="L454" i="5"/>
  <c r="D454" i="5" s="1"/>
  <c r="M454" i="5"/>
  <c r="I454" i="5"/>
  <c r="C454" i="5"/>
  <c r="E454" i="8" l="1"/>
  <c r="H454" i="8" s="1"/>
  <c r="H453" i="6"/>
  <c r="E461" i="10"/>
  <c r="H461" i="10"/>
  <c r="G461" i="10"/>
  <c r="G460" i="9"/>
  <c r="E460" i="11"/>
  <c r="H460" i="11"/>
  <c r="G460" i="11"/>
  <c r="E454" i="7"/>
  <c r="H454" i="7"/>
  <c r="G454" i="7"/>
  <c r="G453" i="6"/>
  <c r="G454" i="5"/>
  <c r="E454" i="5"/>
  <c r="I186" i="5"/>
  <c r="D187" i="5"/>
  <c r="G187" i="5" s="1"/>
  <c r="D58" i="5"/>
  <c r="D57" i="5"/>
  <c r="D56" i="5"/>
  <c r="D55" i="5"/>
  <c r="D54" i="5"/>
  <c r="D59" i="5"/>
  <c r="D60" i="5"/>
  <c r="D61" i="5"/>
  <c r="G56" i="5"/>
  <c r="G57" i="5"/>
  <c r="G58" i="5"/>
  <c r="G53" i="5"/>
  <c r="G54" i="5"/>
  <c r="D53" i="5"/>
  <c r="C56" i="5"/>
  <c r="L56" i="5"/>
  <c r="BD365" i="20" l="1"/>
  <c r="B316" i="25"/>
  <c r="D316" i="25"/>
  <c r="L460" i="10"/>
  <c r="M460" i="10"/>
  <c r="C460" i="10"/>
  <c r="L459" i="9"/>
  <c r="M459" i="9"/>
  <c r="C459" i="9"/>
  <c r="L459" i="11"/>
  <c r="M459" i="11"/>
  <c r="C459" i="11"/>
  <c r="L459" i="12"/>
  <c r="M459" i="12"/>
  <c r="C459" i="12"/>
  <c r="L453" i="8"/>
  <c r="M453" i="8"/>
  <c r="I453" i="8"/>
  <c r="C453" i="8"/>
  <c r="L453" i="7"/>
  <c r="M453" i="7"/>
  <c r="I453" i="7"/>
  <c r="C453" i="7"/>
  <c r="L452" i="6"/>
  <c r="M452" i="6"/>
  <c r="I452" i="6"/>
  <c r="C452" i="6"/>
  <c r="L453" i="5"/>
  <c r="M453" i="5"/>
  <c r="I453" i="5"/>
  <c r="C453" i="5"/>
  <c r="B370" i="20" l="1"/>
  <c r="B369" i="20"/>
  <c r="B368" i="20"/>
  <c r="B367" i="20"/>
  <c r="B366" i="20"/>
  <c r="S365" i="20"/>
  <c r="T365" i="20"/>
  <c r="U365" i="20"/>
  <c r="V365" i="20"/>
  <c r="Y365" i="20" s="1"/>
  <c r="AA365" i="20"/>
  <c r="AF365" i="20"/>
  <c r="AG365" i="20"/>
  <c r="AH365" i="20"/>
  <c r="AI365" i="20"/>
  <c r="AJ365" i="20"/>
  <c r="AK365" i="20"/>
  <c r="AL365" i="20"/>
  <c r="AM365" i="20"/>
  <c r="AN365" i="20"/>
  <c r="AO365" i="20"/>
  <c r="AP365" i="20"/>
  <c r="AQ365" i="20"/>
  <c r="AR365" i="20"/>
  <c r="AS365" i="20"/>
  <c r="AT365" i="20"/>
  <c r="AU365" i="20"/>
  <c r="AW365" i="20"/>
  <c r="AY365" i="20"/>
  <c r="AZ365" i="20"/>
  <c r="BA365" i="20"/>
  <c r="BB365" i="20"/>
  <c r="BC365" i="20"/>
  <c r="M316" i="25"/>
  <c r="K316" i="25"/>
  <c r="I316" i="25"/>
  <c r="D460" i="10"/>
  <c r="I459" i="10"/>
  <c r="D459" i="9"/>
  <c r="I458" i="9"/>
  <c r="D459" i="11"/>
  <c r="I458" i="11"/>
  <c r="D459" i="12"/>
  <c r="G459" i="12" s="1"/>
  <c r="I458" i="12"/>
  <c r="D453" i="8"/>
  <c r="D453" i="7"/>
  <c r="D452" i="6"/>
  <c r="D453" i="5"/>
  <c r="AE365" i="20" l="1"/>
  <c r="Z365" i="20"/>
  <c r="AC365" i="20"/>
  <c r="AV365" i="20"/>
  <c r="AB365" i="20"/>
  <c r="X365" i="20"/>
  <c r="AX365" i="20"/>
  <c r="W365" i="20"/>
  <c r="AD365" i="20"/>
  <c r="G460" i="10"/>
  <c r="E460" i="10"/>
  <c r="H460" i="10"/>
  <c r="E459" i="9"/>
  <c r="G459" i="9"/>
  <c r="E459" i="11"/>
  <c r="G459" i="11"/>
  <c r="H459" i="11"/>
  <c r="E453" i="8"/>
  <c r="H453" i="8" s="1"/>
  <c r="G453" i="8"/>
  <c r="E453" i="7"/>
  <c r="G453" i="7"/>
  <c r="H453" i="7"/>
  <c r="E452" i="6"/>
  <c r="H452" i="6"/>
  <c r="G452" i="6"/>
  <c r="E453" i="5"/>
  <c r="G453" i="5"/>
  <c r="S364" i="20"/>
  <c r="T364" i="20"/>
  <c r="U364" i="20"/>
  <c r="V364" i="20"/>
  <c r="W364" i="20"/>
  <c r="X364" i="20"/>
  <c r="Y364" i="20"/>
  <c r="Z364" i="20"/>
  <c r="AA364" i="20"/>
  <c r="AB364" i="20"/>
  <c r="AC364" i="20"/>
  <c r="AD364" i="20"/>
  <c r="AE364" i="20"/>
  <c r="AF364" i="20"/>
  <c r="AG364" i="20"/>
  <c r="AH364" i="20"/>
  <c r="AI364" i="20"/>
  <c r="AJ364" i="20"/>
  <c r="AK364" i="20"/>
  <c r="AL364" i="20"/>
  <c r="AM364" i="20"/>
  <c r="AN364" i="20"/>
  <c r="AO364" i="20"/>
  <c r="AP364" i="20"/>
  <c r="AQ364" i="20"/>
  <c r="AR364" i="20"/>
  <c r="AS364" i="20"/>
  <c r="AT364" i="20"/>
  <c r="AU364" i="20"/>
  <c r="AV364" i="20"/>
  <c r="AW364" i="20"/>
  <c r="AX364" i="20"/>
  <c r="AY364" i="20"/>
  <c r="AZ364" i="20"/>
  <c r="BA364" i="20"/>
  <c r="BB364" i="20"/>
  <c r="BC364" i="20"/>
  <c r="BD364" i="20"/>
  <c r="B315" i="25"/>
  <c r="D315" i="25"/>
  <c r="M315" i="25"/>
  <c r="K315" i="25"/>
  <c r="I315" i="25"/>
  <c r="L459" i="10"/>
  <c r="D459" i="10" s="1"/>
  <c r="M459" i="10"/>
  <c r="I458" i="10"/>
  <c r="C459" i="10"/>
  <c r="L458" i="9"/>
  <c r="D458" i="9" s="1"/>
  <c r="M458" i="9"/>
  <c r="I457" i="9"/>
  <c r="C458" i="9"/>
  <c r="L458" i="11"/>
  <c r="D458" i="11" s="1"/>
  <c r="M458" i="11"/>
  <c r="I457" i="11"/>
  <c r="C458" i="11"/>
  <c r="L458" i="12"/>
  <c r="M458" i="12"/>
  <c r="I457" i="12"/>
  <c r="C458" i="12"/>
  <c r="D458" i="12"/>
  <c r="G458" i="12" s="1"/>
  <c r="L452" i="8"/>
  <c r="M452" i="8"/>
  <c r="I452" i="8"/>
  <c r="C452" i="8"/>
  <c r="D452" i="8"/>
  <c r="G452" i="8" s="1"/>
  <c r="L452" i="7"/>
  <c r="M452" i="7"/>
  <c r="I452" i="7"/>
  <c r="C452" i="7"/>
  <c r="D452" i="7"/>
  <c r="E452" i="7" s="1"/>
  <c r="L451" i="6"/>
  <c r="M451" i="6"/>
  <c r="I451" i="6"/>
  <c r="C451" i="6"/>
  <c r="D451" i="6"/>
  <c r="E451" i="6" s="1"/>
  <c r="L452" i="5"/>
  <c r="M452" i="5"/>
  <c r="I452" i="5"/>
  <c r="C452" i="5"/>
  <c r="D452" i="5"/>
  <c r="E452" i="5" s="1"/>
  <c r="E459" i="10" l="1"/>
  <c r="H459" i="10"/>
  <c r="G459" i="10"/>
  <c r="E458" i="9"/>
  <c r="H458" i="9"/>
  <c r="G458" i="9"/>
  <c r="E458" i="11"/>
  <c r="H458" i="11"/>
  <c r="G458" i="11"/>
  <c r="E452" i="8"/>
  <c r="H452" i="8" s="1"/>
  <c r="G452" i="7"/>
  <c r="H452" i="7"/>
  <c r="G451" i="6"/>
  <c r="H451" i="6"/>
  <c r="G452" i="5"/>
  <c r="S363" i="20"/>
  <c r="T363" i="20"/>
  <c r="U363" i="20"/>
  <c r="V363" i="20"/>
  <c r="W363" i="20"/>
  <c r="X363" i="20"/>
  <c r="Y363" i="20"/>
  <c r="Z363" i="20"/>
  <c r="AA363" i="20"/>
  <c r="AB363" i="20"/>
  <c r="AC363" i="20"/>
  <c r="AD363" i="20"/>
  <c r="AE363" i="20"/>
  <c r="AF363" i="20"/>
  <c r="AG363" i="20"/>
  <c r="AH363" i="20"/>
  <c r="AI363" i="20"/>
  <c r="AJ363" i="20"/>
  <c r="AK363" i="20"/>
  <c r="AL363" i="20"/>
  <c r="AM363" i="20"/>
  <c r="AN363" i="20"/>
  <c r="AO363" i="20"/>
  <c r="AP363" i="20"/>
  <c r="AQ363" i="20"/>
  <c r="AR363" i="20"/>
  <c r="AS363" i="20"/>
  <c r="AT363" i="20"/>
  <c r="AU363" i="20"/>
  <c r="AV363" i="20"/>
  <c r="AW363" i="20"/>
  <c r="AX363" i="20"/>
  <c r="AY363" i="20"/>
  <c r="AZ363" i="20"/>
  <c r="BA363" i="20"/>
  <c r="BB363" i="20"/>
  <c r="BC363" i="20"/>
  <c r="BD363" i="20"/>
  <c r="B314" i="25"/>
  <c r="D314" i="25"/>
  <c r="M314" i="25"/>
  <c r="K314" i="25"/>
  <c r="I314" i="25"/>
  <c r="L458" i="10"/>
  <c r="M458" i="10"/>
  <c r="I457" i="10"/>
  <c r="C458" i="10"/>
  <c r="D458" i="10"/>
  <c r="E458" i="10" s="1"/>
  <c r="L457" i="9"/>
  <c r="M457" i="9"/>
  <c r="I456" i="9"/>
  <c r="G457" i="9"/>
  <c r="C457" i="9"/>
  <c r="D457" i="9"/>
  <c r="H457" i="9" s="1"/>
  <c r="E457" i="9"/>
  <c r="L457" i="11"/>
  <c r="M457" i="11"/>
  <c r="I456" i="11"/>
  <c r="G457" i="11"/>
  <c r="C457" i="11"/>
  <c r="D457" i="11"/>
  <c r="H457" i="11" s="1"/>
  <c r="E457" i="11"/>
  <c r="L457" i="12"/>
  <c r="M457" i="12"/>
  <c r="I456" i="12"/>
  <c r="C457" i="12"/>
  <c r="D457" i="12"/>
  <c r="G457" i="12" s="1"/>
  <c r="L451" i="8"/>
  <c r="M451" i="8"/>
  <c r="I451" i="8"/>
  <c r="C451" i="8"/>
  <c r="D451" i="8"/>
  <c r="G451" i="8" s="1"/>
  <c r="L451" i="7"/>
  <c r="M451" i="7"/>
  <c r="I451" i="7"/>
  <c r="C451" i="7"/>
  <c r="D451" i="7"/>
  <c r="H451" i="7" s="1"/>
  <c r="L450" i="6"/>
  <c r="M450" i="6"/>
  <c r="I450" i="6"/>
  <c r="C450" i="6"/>
  <c r="D450" i="6"/>
  <c r="E450" i="6" s="1"/>
  <c r="L451" i="5"/>
  <c r="D451" i="5" s="1"/>
  <c r="M451" i="5"/>
  <c r="I451" i="5"/>
  <c r="C451" i="5"/>
  <c r="G458" i="10" l="1"/>
  <c r="H458" i="10"/>
  <c r="E451" i="8"/>
  <c r="H451" i="8" s="1"/>
  <c r="E451" i="7"/>
  <c r="G451" i="7"/>
  <c r="H450" i="6"/>
  <c r="G450" i="6"/>
  <c r="E451" i="5"/>
  <c r="G451" i="5"/>
  <c r="S362" i="20"/>
  <c r="T362" i="20"/>
  <c r="U362" i="20"/>
  <c r="W362" i="20" s="1"/>
  <c r="V362" i="20"/>
  <c r="Y362" i="20"/>
  <c r="AA362" i="20"/>
  <c r="AC362" i="20"/>
  <c r="AE362" i="20"/>
  <c r="AF362" i="20"/>
  <c r="AG362" i="20"/>
  <c r="AH362" i="20"/>
  <c r="AI362" i="20"/>
  <c r="AJ362" i="20"/>
  <c r="AK362" i="20"/>
  <c r="AL362" i="20"/>
  <c r="AM362" i="20"/>
  <c r="AN362" i="20"/>
  <c r="AO362" i="20"/>
  <c r="AP362" i="20"/>
  <c r="AQ362" i="20"/>
  <c r="AR362" i="20"/>
  <c r="AS362" i="20"/>
  <c r="AT362" i="20"/>
  <c r="AU362" i="20"/>
  <c r="AW362" i="20"/>
  <c r="AY362" i="20"/>
  <c r="AZ362" i="20"/>
  <c r="BA362" i="20"/>
  <c r="BB362" i="20"/>
  <c r="BC362" i="20"/>
  <c r="BD362" i="20"/>
  <c r="B313" i="25"/>
  <c r="D313" i="25"/>
  <c r="M313" i="25"/>
  <c r="K313" i="25"/>
  <c r="I313" i="25"/>
  <c r="L457" i="10"/>
  <c r="M457" i="10"/>
  <c r="I456" i="10"/>
  <c r="C457" i="10"/>
  <c r="D457" i="10"/>
  <c r="E457" i="10" s="1"/>
  <c r="L456" i="9"/>
  <c r="M456" i="9"/>
  <c r="I455" i="9"/>
  <c r="C456" i="9"/>
  <c r="D456" i="9"/>
  <c r="E456" i="9" s="1"/>
  <c r="L456" i="11"/>
  <c r="D456" i="11" s="1"/>
  <c r="M456" i="11"/>
  <c r="I455" i="11"/>
  <c r="C456" i="11"/>
  <c r="L456" i="12"/>
  <c r="M456" i="12"/>
  <c r="I455" i="12"/>
  <c r="G456" i="12"/>
  <c r="C456" i="12"/>
  <c r="D456" i="12"/>
  <c r="L450" i="8"/>
  <c r="M450" i="8"/>
  <c r="I450" i="8"/>
  <c r="C450" i="8"/>
  <c r="D450" i="8"/>
  <c r="G450" i="8" s="1"/>
  <c r="L450" i="7"/>
  <c r="M450" i="7"/>
  <c r="I450" i="7"/>
  <c r="C450" i="7"/>
  <c r="D450" i="7"/>
  <c r="E450" i="7" s="1"/>
  <c r="L449" i="6"/>
  <c r="D449" i="6" s="1"/>
  <c r="M449" i="6"/>
  <c r="I449" i="6"/>
  <c r="C449" i="6"/>
  <c r="L450" i="5"/>
  <c r="M450" i="5"/>
  <c r="I450" i="5"/>
  <c r="C450" i="5"/>
  <c r="D450" i="5"/>
  <c r="E450" i="5" s="1"/>
  <c r="AV362" i="20" l="1"/>
  <c r="AB362" i="20"/>
  <c r="X362" i="20"/>
  <c r="AX362" i="20"/>
  <c r="AD362" i="20"/>
  <c r="Z362" i="20"/>
  <c r="G457" i="10"/>
  <c r="H457" i="10"/>
  <c r="G456" i="9"/>
  <c r="H456" i="9"/>
  <c r="E456" i="11"/>
  <c r="H456" i="11"/>
  <c r="G456" i="11"/>
  <c r="E450" i="8"/>
  <c r="H450" i="8" s="1"/>
  <c r="G450" i="7"/>
  <c r="H450" i="7"/>
  <c r="G449" i="6"/>
  <c r="E449" i="6"/>
  <c r="H449" i="6"/>
  <c r="G450" i="5"/>
  <c r="S361" i="20"/>
  <c r="T361" i="20"/>
  <c r="U361" i="20"/>
  <c r="V361" i="20"/>
  <c r="W361" i="20"/>
  <c r="X361" i="20"/>
  <c r="Y361" i="20"/>
  <c r="Z361" i="20"/>
  <c r="AA361" i="20"/>
  <c r="AB361" i="20"/>
  <c r="AC361" i="20"/>
  <c r="AD361" i="20"/>
  <c r="AE361" i="20"/>
  <c r="AF361" i="20"/>
  <c r="AG361" i="20"/>
  <c r="AH361" i="20"/>
  <c r="AI361" i="20"/>
  <c r="AJ361" i="20"/>
  <c r="AK361" i="20"/>
  <c r="AL361" i="20"/>
  <c r="AM361" i="20"/>
  <c r="AN361" i="20"/>
  <c r="AO361" i="20"/>
  <c r="AP361" i="20"/>
  <c r="AQ361" i="20"/>
  <c r="AR361" i="20"/>
  <c r="AS361" i="20"/>
  <c r="AT361" i="20"/>
  <c r="AU361" i="20"/>
  <c r="AV361" i="20"/>
  <c r="AW361" i="20"/>
  <c r="AX361" i="20"/>
  <c r="AY361" i="20"/>
  <c r="AZ361" i="20"/>
  <c r="BA361" i="20"/>
  <c r="BB361" i="20"/>
  <c r="BC361" i="20"/>
  <c r="BD361" i="20"/>
  <c r="B312" i="25"/>
  <c r="D312" i="25"/>
  <c r="M312" i="25"/>
  <c r="K312" i="25"/>
  <c r="I312" i="25"/>
  <c r="L456" i="10"/>
  <c r="M456" i="10"/>
  <c r="I455" i="10"/>
  <c r="C456" i="10"/>
  <c r="D456" i="10"/>
  <c r="E456" i="10" s="1"/>
  <c r="L455" i="9"/>
  <c r="M455" i="9"/>
  <c r="I454" i="9"/>
  <c r="C455" i="9"/>
  <c r="D455" i="9"/>
  <c r="E455" i="9" s="1"/>
  <c r="L455" i="11"/>
  <c r="D455" i="11" s="1"/>
  <c r="M455" i="11"/>
  <c r="I454" i="11"/>
  <c r="C455" i="11"/>
  <c r="L455" i="12"/>
  <c r="M455" i="12"/>
  <c r="I454" i="12"/>
  <c r="C455" i="12"/>
  <c r="D455" i="12"/>
  <c r="G455" i="12" s="1"/>
  <c r="L449" i="8"/>
  <c r="D449" i="8" s="1"/>
  <c r="M449" i="8"/>
  <c r="I449" i="8"/>
  <c r="C449" i="8"/>
  <c r="L449" i="7"/>
  <c r="D449" i="7" s="1"/>
  <c r="M449" i="7"/>
  <c r="I449" i="7"/>
  <c r="C449" i="7"/>
  <c r="L448" i="6"/>
  <c r="D448" i="6" s="1"/>
  <c r="M448" i="6"/>
  <c r="I448" i="6"/>
  <c r="C448" i="6"/>
  <c r="L449" i="5"/>
  <c r="D449" i="5" s="1"/>
  <c r="M449" i="5"/>
  <c r="I449" i="5"/>
  <c r="C449" i="5"/>
  <c r="G456" i="10" l="1"/>
  <c r="H456" i="10"/>
  <c r="G455" i="9"/>
  <c r="H455" i="9"/>
  <c r="E455" i="11"/>
  <c r="H455" i="11"/>
  <c r="G455" i="11"/>
  <c r="E449" i="8"/>
  <c r="H449" i="8" s="1"/>
  <c r="G449" i="8"/>
  <c r="E449" i="7"/>
  <c r="H449" i="7"/>
  <c r="G449" i="7"/>
  <c r="E448" i="6"/>
  <c r="H448" i="6"/>
  <c r="G448" i="6"/>
  <c r="E449" i="5"/>
  <c r="G449" i="5"/>
  <c r="B311" i="25"/>
  <c r="D311" i="25"/>
  <c r="M311" i="25"/>
  <c r="K311" i="25"/>
  <c r="I311" i="25"/>
  <c r="L455" i="10"/>
  <c r="M455" i="10"/>
  <c r="C455" i="10"/>
  <c r="L454" i="9"/>
  <c r="M454" i="9"/>
  <c r="C454" i="9"/>
  <c r="L454" i="11"/>
  <c r="M454" i="11"/>
  <c r="C454" i="11"/>
  <c r="L454" i="12"/>
  <c r="M454" i="12"/>
  <c r="C454" i="12"/>
  <c r="L448" i="8"/>
  <c r="M448" i="8"/>
  <c r="I448" i="8"/>
  <c r="C448" i="8"/>
  <c r="L448" i="7"/>
  <c r="M448" i="7"/>
  <c r="I448" i="7"/>
  <c r="C448" i="7"/>
  <c r="L447" i="6"/>
  <c r="M447" i="6"/>
  <c r="I447" i="6"/>
  <c r="C447" i="6"/>
  <c r="L448" i="5"/>
  <c r="M448" i="5"/>
  <c r="I448" i="5"/>
  <c r="C448" i="5"/>
  <c r="D455" i="10" l="1"/>
  <c r="I454" i="10"/>
  <c r="D454" i="9"/>
  <c r="I453" i="9"/>
  <c r="D454" i="11"/>
  <c r="I453" i="11"/>
  <c r="D454" i="12"/>
  <c r="G454" i="12" s="1"/>
  <c r="I453" i="12"/>
  <c r="D448" i="8"/>
  <c r="D448" i="7"/>
  <c r="D447" i="6"/>
  <c r="D448" i="5"/>
  <c r="B365" i="20"/>
  <c r="B364" i="20"/>
  <c r="B363" i="20"/>
  <c r="B362" i="20"/>
  <c r="B361" i="20"/>
  <c r="E455" i="10" l="1"/>
  <c r="G455" i="10"/>
  <c r="H455" i="10"/>
  <c r="E454" i="9"/>
  <c r="G454" i="9"/>
  <c r="H454" i="9"/>
  <c r="E454" i="11"/>
  <c r="G454" i="11"/>
  <c r="H454" i="11"/>
  <c r="E448" i="8"/>
  <c r="H448" i="8" s="1"/>
  <c r="G448" i="8"/>
  <c r="E448" i="7"/>
  <c r="G448" i="7"/>
  <c r="H448" i="7"/>
  <c r="E447" i="6"/>
  <c r="G447" i="6"/>
  <c r="H447" i="6"/>
  <c r="E448" i="5"/>
  <c r="G448" i="5"/>
  <c r="S360" i="20"/>
  <c r="T360" i="20"/>
  <c r="U360" i="20"/>
  <c r="V360" i="20"/>
  <c r="Y360" i="20" s="1"/>
  <c r="AA360" i="20"/>
  <c r="AF360" i="20"/>
  <c r="AG360" i="20"/>
  <c r="AH360" i="20"/>
  <c r="AI360" i="20"/>
  <c r="AJ360" i="20"/>
  <c r="AK360" i="20"/>
  <c r="AL360" i="20"/>
  <c r="AM360" i="20"/>
  <c r="AN360" i="20"/>
  <c r="AO360" i="20"/>
  <c r="AP360" i="20"/>
  <c r="AQ360" i="20"/>
  <c r="AR360" i="20"/>
  <c r="AS360" i="20"/>
  <c r="AT360" i="20"/>
  <c r="AU360" i="20"/>
  <c r="AW360" i="20"/>
  <c r="AY360" i="20"/>
  <c r="AZ360" i="20"/>
  <c r="BA360" i="20"/>
  <c r="BB360" i="20"/>
  <c r="BC360" i="20"/>
  <c r="BD360" i="20"/>
  <c r="AE360" i="20" l="1"/>
  <c r="AX360" i="20"/>
  <c r="AC360" i="20"/>
  <c r="Z360" i="20"/>
  <c r="AV360" i="20"/>
  <c r="AB360" i="20"/>
  <c r="X360" i="20"/>
  <c r="W360" i="20"/>
  <c r="AD360" i="20"/>
  <c r="S359" i="20"/>
  <c r="T359" i="20"/>
  <c r="U359" i="20"/>
  <c r="X359" i="20" s="1"/>
  <c r="V359" i="20"/>
  <c r="Y359" i="20"/>
  <c r="AA359" i="20"/>
  <c r="AC359" i="20"/>
  <c r="AE359" i="20"/>
  <c r="AF359" i="20"/>
  <c r="AG359" i="20"/>
  <c r="AH359" i="20"/>
  <c r="AI359" i="20"/>
  <c r="AJ359" i="20"/>
  <c r="AK359" i="20"/>
  <c r="AL359" i="20"/>
  <c r="AM359" i="20"/>
  <c r="AN359" i="20"/>
  <c r="AO359" i="20"/>
  <c r="AP359" i="20"/>
  <c r="AQ359" i="20"/>
  <c r="AR359" i="20"/>
  <c r="AS359" i="20"/>
  <c r="AT359" i="20"/>
  <c r="AU359" i="20"/>
  <c r="AW359" i="20"/>
  <c r="AY359" i="20"/>
  <c r="AZ359" i="20"/>
  <c r="BA359" i="20"/>
  <c r="BB359" i="20"/>
  <c r="BC359" i="20"/>
  <c r="BD359" i="20"/>
  <c r="M310" i="25"/>
  <c r="K310" i="25"/>
  <c r="I310" i="25"/>
  <c r="B310" i="25"/>
  <c r="D310" i="25"/>
  <c r="L454" i="10"/>
  <c r="D454" i="10" s="1"/>
  <c r="M454" i="10"/>
  <c r="I453" i="10"/>
  <c r="C454" i="10"/>
  <c r="L453" i="9"/>
  <c r="M453" i="9"/>
  <c r="I452" i="9"/>
  <c r="C453" i="9"/>
  <c r="D453" i="9"/>
  <c r="E453" i="9" s="1"/>
  <c r="L453" i="11"/>
  <c r="M453" i="11"/>
  <c r="I452" i="11"/>
  <c r="C453" i="11"/>
  <c r="D453" i="11"/>
  <c r="E453" i="11" s="1"/>
  <c r="L453" i="12"/>
  <c r="M453" i="12"/>
  <c r="I452" i="12"/>
  <c r="C453" i="12"/>
  <c r="D453" i="12"/>
  <c r="G453" i="12" s="1"/>
  <c r="L447" i="8"/>
  <c r="M447" i="8"/>
  <c r="I447" i="8"/>
  <c r="C447" i="8"/>
  <c r="D447" i="8"/>
  <c r="G447" i="8" s="1"/>
  <c r="L447" i="7"/>
  <c r="D447" i="7" s="1"/>
  <c r="M447" i="7"/>
  <c r="I447" i="7"/>
  <c r="C447" i="7"/>
  <c r="L446" i="6"/>
  <c r="M446" i="6"/>
  <c r="I446" i="6"/>
  <c r="C446" i="6"/>
  <c r="D446" i="6"/>
  <c r="H446" i="6" s="1"/>
  <c r="E446" i="6"/>
  <c r="L447" i="5"/>
  <c r="M447" i="5"/>
  <c r="I447" i="5"/>
  <c r="C447" i="5"/>
  <c r="D447" i="5"/>
  <c r="W359" i="20" l="1"/>
  <c r="AX359" i="20"/>
  <c r="AD359" i="20"/>
  <c r="Z359" i="20"/>
  <c r="AV359" i="20"/>
  <c r="AB359" i="20"/>
  <c r="E454" i="10"/>
  <c r="G454" i="10"/>
  <c r="H454" i="10"/>
  <c r="G453" i="9"/>
  <c r="H453" i="9"/>
  <c r="G453" i="11"/>
  <c r="H453" i="11"/>
  <c r="E447" i="8"/>
  <c r="H447" i="8" s="1"/>
  <c r="E447" i="7"/>
  <c r="H447" i="7"/>
  <c r="G447" i="7"/>
  <c r="G446" i="6"/>
  <c r="E447" i="5"/>
  <c r="G447" i="5"/>
  <c r="S358" i="20"/>
  <c r="T358" i="20"/>
  <c r="U358" i="20"/>
  <c r="W358" i="20" s="1"/>
  <c r="V358" i="20"/>
  <c r="Y358" i="20"/>
  <c r="AA358" i="20"/>
  <c r="AC358" i="20"/>
  <c r="AE358" i="20"/>
  <c r="AF358" i="20"/>
  <c r="AG358" i="20"/>
  <c r="AH358" i="20"/>
  <c r="AI358" i="20"/>
  <c r="AJ358" i="20"/>
  <c r="AK358" i="20"/>
  <c r="AL358" i="20"/>
  <c r="AM358" i="20"/>
  <c r="AN358" i="20"/>
  <c r="AO358" i="20"/>
  <c r="AP358" i="20"/>
  <c r="AQ358" i="20"/>
  <c r="AR358" i="20"/>
  <c r="AS358" i="20"/>
  <c r="AT358" i="20"/>
  <c r="AU358" i="20"/>
  <c r="AW358" i="20"/>
  <c r="AY358" i="20"/>
  <c r="AZ358" i="20"/>
  <c r="BA358" i="20"/>
  <c r="BB358" i="20"/>
  <c r="BC358" i="20"/>
  <c r="BD358" i="20"/>
  <c r="M309" i="25"/>
  <c r="K309" i="25"/>
  <c r="I309" i="25"/>
  <c r="B309" i="25"/>
  <c r="D309" i="25"/>
  <c r="L453" i="10"/>
  <c r="D453" i="10" s="1"/>
  <c r="M453" i="10"/>
  <c r="I452" i="10"/>
  <c r="C453" i="10"/>
  <c r="L452" i="9"/>
  <c r="M452" i="9"/>
  <c r="I451" i="9"/>
  <c r="G452" i="9"/>
  <c r="C452" i="9"/>
  <c r="D452" i="9"/>
  <c r="E452" i="9" s="1"/>
  <c r="L452" i="11"/>
  <c r="D452" i="11" s="1"/>
  <c r="M452" i="11"/>
  <c r="I451" i="11"/>
  <c r="C452" i="11"/>
  <c r="L452" i="12"/>
  <c r="M452" i="12"/>
  <c r="I451" i="12"/>
  <c r="C452" i="12"/>
  <c r="D452" i="12"/>
  <c r="G452" i="12" s="1"/>
  <c r="L446" i="8"/>
  <c r="M446" i="8"/>
  <c r="I446" i="8"/>
  <c r="C446" i="8"/>
  <c r="D446" i="8"/>
  <c r="E446" i="8" s="1"/>
  <c r="H446" i="8" s="1"/>
  <c r="L446" i="7"/>
  <c r="M446" i="7"/>
  <c r="I446" i="7"/>
  <c r="G446" i="7"/>
  <c r="C446" i="7"/>
  <c r="D446" i="7"/>
  <c r="E446" i="7" s="1"/>
  <c r="L445" i="6"/>
  <c r="M445" i="6"/>
  <c r="I445" i="6"/>
  <c r="C445" i="6"/>
  <c r="D445" i="6"/>
  <c r="E445" i="6" s="1"/>
  <c r="L446" i="5"/>
  <c r="M446" i="5"/>
  <c r="I446" i="5"/>
  <c r="C446" i="5"/>
  <c r="D446" i="5"/>
  <c r="E446" i="5"/>
  <c r="AX358" i="20" l="1"/>
  <c r="AD358" i="20"/>
  <c r="Z358" i="20"/>
  <c r="AB358" i="20"/>
  <c r="AV358" i="20"/>
  <c r="X358" i="20"/>
  <c r="E453" i="10"/>
  <c r="H453" i="10"/>
  <c r="G453" i="10"/>
  <c r="H452" i="9"/>
  <c r="E452" i="11"/>
  <c r="H452" i="11"/>
  <c r="G452" i="11"/>
  <c r="G446" i="8"/>
  <c r="H446" i="7"/>
  <c r="G445" i="6"/>
  <c r="H445" i="6"/>
  <c r="G446" i="5"/>
  <c r="S357" i="20"/>
  <c r="T357" i="20"/>
  <c r="U357" i="20"/>
  <c r="V357" i="20"/>
  <c r="W357" i="20" s="1"/>
  <c r="X357" i="20"/>
  <c r="AA357" i="20"/>
  <c r="AB357" i="20"/>
  <c r="AD357" i="20"/>
  <c r="AF357" i="20"/>
  <c r="AG357" i="20"/>
  <c r="AH357" i="20"/>
  <c r="AI357" i="20"/>
  <c r="AJ357" i="20"/>
  <c r="AK357" i="20"/>
  <c r="AL357" i="20"/>
  <c r="AM357" i="20"/>
  <c r="AN357" i="20"/>
  <c r="AO357" i="20"/>
  <c r="AP357" i="20"/>
  <c r="AQ357" i="20"/>
  <c r="AR357" i="20"/>
  <c r="AS357" i="20"/>
  <c r="AT357" i="20"/>
  <c r="AU357" i="20"/>
  <c r="AW357" i="20"/>
  <c r="AX357" i="20"/>
  <c r="AY357" i="20"/>
  <c r="AZ357" i="20"/>
  <c r="BA357" i="20"/>
  <c r="BB357" i="20"/>
  <c r="BC357" i="20"/>
  <c r="BD357" i="20"/>
  <c r="M308" i="25"/>
  <c r="K308" i="25"/>
  <c r="I308" i="25"/>
  <c r="B308" i="25"/>
  <c r="D308" i="25"/>
  <c r="L452" i="10"/>
  <c r="D452" i="10" s="1"/>
  <c r="M452" i="10"/>
  <c r="I451" i="10"/>
  <c r="C452" i="10"/>
  <c r="L451" i="9"/>
  <c r="D451" i="9" s="1"/>
  <c r="M451" i="9"/>
  <c r="I450" i="9"/>
  <c r="C451" i="9"/>
  <c r="L451" i="11"/>
  <c r="M451" i="11"/>
  <c r="I450" i="11"/>
  <c r="C451" i="11"/>
  <c r="D451" i="11"/>
  <c r="E451" i="11" s="1"/>
  <c r="L451" i="12"/>
  <c r="M451" i="12"/>
  <c r="I450" i="12"/>
  <c r="C451" i="12"/>
  <c r="D451" i="12"/>
  <c r="G451" i="12" s="1"/>
  <c r="L445" i="8"/>
  <c r="D445" i="8" s="1"/>
  <c r="M445" i="8"/>
  <c r="I445" i="8"/>
  <c r="C445" i="8"/>
  <c r="L445" i="7"/>
  <c r="D445" i="7" s="1"/>
  <c r="M445" i="7"/>
  <c r="I445" i="7"/>
  <c r="C445" i="7"/>
  <c r="L444" i="6"/>
  <c r="M444" i="6"/>
  <c r="I444" i="6"/>
  <c r="C444" i="6"/>
  <c r="D444" i="6"/>
  <c r="E444" i="6" s="1"/>
  <c r="L445" i="5"/>
  <c r="D445" i="5" s="1"/>
  <c r="M445" i="5"/>
  <c r="I445" i="5"/>
  <c r="C445" i="5"/>
  <c r="AC357" i="20" l="1"/>
  <c r="Y357" i="20"/>
  <c r="Z357" i="20"/>
  <c r="AV357" i="20"/>
  <c r="AE357" i="20"/>
  <c r="E452" i="10"/>
  <c r="H452" i="10"/>
  <c r="G452" i="10"/>
  <c r="E451" i="9"/>
  <c r="H451" i="9"/>
  <c r="G451" i="9"/>
  <c r="G451" i="11"/>
  <c r="H451" i="11"/>
  <c r="E445" i="8"/>
  <c r="H445" i="8" s="1"/>
  <c r="G445" i="8"/>
  <c r="E445" i="7"/>
  <c r="H445" i="7"/>
  <c r="G445" i="7"/>
  <c r="G444" i="6"/>
  <c r="H444" i="6"/>
  <c r="E445" i="5"/>
  <c r="G445" i="5"/>
  <c r="M307" i="25"/>
  <c r="S356" i="20"/>
  <c r="T356" i="20"/>
  <c r="U356" i="20"/>
  <c r="V356" i="20"/>
  <c r="W356" i="20"/>
  <c r="X356" i="20"/>
  <c r="Y356" i="20"/>
  <c r="Z356" i="20"/>
  <c r="AA356" i="20"/>
  <c r="AB356" i="20"/>
  <c r="AC356" i="20"/>
  <c r="AD356" i="20"/>
  <c r="AE356" i="20"/>
  <c r="AF356" i="20"/>
  <c r="AG356" i="20"/>
  <c r="AH356" i="20"/>
  <c r="AI356" i="20"/>
  <c r="AJ356" i="20"/>
  <c r="AK356" i="20"/>
  <c r="AL356" i="20"/>
  <c r="AM356" i="20"/>
  <c r="AN356" i="20"/>
  <c r="AO356" i="20"/>
  <c r="AP356" i="20"/>
  <c r="AQ356" i="20"/>
  <c r="AR356" i="20"/>
  <c r="AS356" i="20"/>
  <c r="AT356" i="20"/>
  <c r="AU356" i="20"/>
  <c r="AV356" i="20"/>
  <c r="AW356" i="20"/>
  <c r="AX356" i="20"/>
  <c r="AY356" i="20"/>
  <c r="AZ356" i="20"/>
  <c r="BA356" i="20"/>
  <c r="BB356" i="20"/>
  <c r="BC356" i="20"/>
  <c r="BD356" i="20"/>
  <c r="K307" i="25"/>
  <c r="I307" i="25"/>
  <c r="B307" i="25"/>
  <c r="D307" i="25"/>
  <c r="L451" i="10"/>
  <c r="M451" i="10"/>
  <c r="I450" i="10"/>
  <c r="C451" i="10"/>
  <c r="D451" i="10"/>
  <c r="H451" i="10" s="1"/>
  <c r="L450" i="9"/>
  <c r="M450" i="9"/>
  <c r="I449" i="9"/>
  <c r="C450" i="9"/>
  <c r="D450" i="9"/>
  <c r="H450" i="9" s="1"/>
  <c r="L450" i="11"/>
  <c r="M450" i="11"/>
  <c r="I449" i="11"/>
  <c r="C450" i="11"/>
  <c r="D450" i="11"/>
  <c r="E450" i="11" s="1"/>
  <c r="L450" i="12"/>
  <c r="M450" i="12"/>
  <c r="I449" i="12"/>
  <c r="C450" i="12"/>
  <c r="D450" i="12"/>
  <c r="G450" i="12" s="1"/>
  <c r="L444" i="8"/>
  <c r="M444" i="8"/>
  <c r="I444" i="8"/>
  <c r="C444" i="8"/>
  <c r="D444" i="8"/>
  <c r="E444" i="8" s="1"/>
  <c r="H444" i="8" s="1"/>
  <c r="L444" i="7"/>
  <c r="M444" i="7"/>
  <c r="I444" i="7"/>
  <c r="C444" i="7"/>
  <c r="D444" i="7"/>
  <c r="H444" i="7" s="1"/>
  <c r="E444" i="7"/>
  <c r="L443" i="6"/>
  <c r="D443" i="6" s="1"/>
  <c r="M443" i="6"/>
  <c r="I443" i="6"/>
  <c r="C443" i="6"/>
  <c r="L444" i="5"/>
  <c r="M444" i="5"/>
  <c r="I444" i="5"/>
  <c r="C444" i="5"/>
  <c r="D444" i="5"/>
  <c r="E444" i="5" l="1"/>
  <c r="E451" i="10"/>
  <c r="G451" i="10"/>
  <c r="E450" i="9"/>
  <c r="G450" i="9"/>
  <c r="G450" i="11"/>
  <c r="H450" i="11"/>
  <c r="G444" i="8"/>
  <c r="G444" i="7"/>
  <c r="H443" i="6"/>
  <c r="G443" i="6"/>
  <c r="E443" i="6"/>
  <c r="G444" i="5"/>
  <c r="BD355" i="20"/>
  <c r="M306" i="25"/>
  <c r="K306" i="25"/>
  <c r="I306" i="25"/>
  <c r="B306" i="25"/>
  <c r="D306" i="25"/>
  <c r="L450" i="10"/>
  <c r="M450" i="10"/>
  <c r="C450" i="10"/>
  <c r="L449" i="9"/>
  <c r="M449" i="9"/>
  <c r="C449" i="9"/>
  <c r="L449" i="11"/>
  <c r="M449" i="11"/>
  <c r="C449" i="11"/>
  <c r="L449" i="12"/>
  <c r="M449" i="12"/>
  <c r="C449" i="12"/>
  <c r="L443" i="8"/>
  <c r="M443" i="8"/>
  <c r="I443" i="8"/>
  <c r="C443" i="8"/>
  <c r="L443" i="7"/>
  <c r="M443" i="7"/>
  <c r="I443" i="7"/>
  <c r="C443" i="7"/>
  <c r="L442" i="6"/>
  <c r="M442" i="6"/>
  <c r="I442" i="6"/>
  <c r="C442" i="6"/>
  <c r="L443" i="5"/>
  <c r="M443" i="5"/>
  <c r="I443" i="5"/>
  <c r="C443" i="5"/>
  <c r="D450" i="10" l="1"/>
  <c r="D449" i="9"/>
  <c r="D449" i="11"/>
  <c r="D449" i="12"/>
  <c r="G449" i="12" s="1"/>
  <c r="D443" i="8"/>
  <c r="D443" i="7"/>
  <c r="D442" i="6"/>
  <c r="D443" i="5"/>
  <c r="E450" i="10" l="1"/>
  <c r="G450" i="10"/>
  <c r="H450" i="10"/>
  <c r="E449" i="9"/>
  <c r="H449" i="9"/>
  <c r="G449" i="9"/>
  <c r="E449" i="11"/>
  <c r="G449" i="11"/>
  <c r="H449" i="11"/>
  <c r="E443" i="8"/>
  <c r="H443" i="8" s="1"/>
  <c r="G443" i="8"/>
  <c r="E443" i="7"/>
  <c r="G443" i="7"/>
  <c r="H443" i="7"/>
  <c r="E442" i="6"/>
  <c r="G442" i="6"/>
  <c r="H442" i="6"/>
  <c r="E443" i="5"/>
  <c r="G443" i="5"/>
  <c r="B356" i="20"/>
  <c r="B357" i="20"/>
  <c r="B358" i="20"/>
  <c r="B359" i="20"/>
  <c r="B360" i="20"/>
  <c r="S355" i="20"/>
  <c r="T355" i="20"/>
  <c r="U355" i="20"/>
  <c r="AD355" i="20" s="1"/>
  <c r="V355" i="20"/>
  <c r="AA355" i="20"/>
  <c r="AF355" i="20"/>
  <c r="AG355" i="20"/>
  <c r="AH355" i="20"/>
  <c r="AI355" i="20"/>
  <c r="AJ355" i="20"/>
  <c r="AK355" i="20"/>
  <c r="AL355" i="20"/>
  <c r="AM355" i="20"/>
  <c r="AN355" i="20"/>
  <c r="AO355" i="20"/>
  <c r="AP355" i="20"/>
  <c r="AQ355" i="20"/>
  <c r="AR355" i="20"/>
  <c r="AS355" i="20"/>
  <c r="AT355" i="20"/>
  <c r="AU355" i="20"/>
  <c r="AW355" i="20"/>
  <c r="AY355" i="20"/>
  <c r="AZ355" i="20"/>
  <c r="BA355" i="20"/>
  <c r="BB355" i="20"/>
  <c r="BC355" i="20"/>
  <c r="I449" i="10"/>
  <c r="I448" i="9"/>
  <c r="I448" i="11"/>
  <c r="I448" i="12"/>
  <c r="I442" i="5"/>
  <c r="X355" i="20" l="1"/>
  <c r="AB355" i="20"/>
  <c r="W355" i="20"/>
  <c r="Y355" i="20"/>
  <c r="AV355" i="20"/>
  <c r="AX355" i="20"/>
  <c r="AC355" i="20"/>
  <c r="AE355" i="20"/>
  <c r="Z355" i="20"/>
  <c r="I448" i="10"/>
  <c r="I441" i="5"/>
  <c r="M305" i="25"/>
  <c r="K305" i="25"/>
  <c r="I305" i="25"/>
  <c r="B305" i="25"/>
  <c r="D305" i="25"/>
  <c r="L449" i="10"/>
  <c r="M449" i="10"/>
  <c r="C449" i="10"/>
  <c r="L448" i="9"/>
  <c r="M448" i="9"/>
  <c r="I447" i="9"/>
  <c r="C448" i="9"/>
  <c r="L448" i="11"/>
  <c r="M448" i="11"/>
  <c r="I447" i="11"/>
  <c r="C448" i="11"/>
  <c r="L448" i="12"/>
  <c r="M448" i="12"/>
  <c r="I447" i="12"/>
  <c r="C448" i="12"/>
  <c r="L442" i="8"/>
  <c r="M442" i="8"/>
  <c r="I442" i="8"/>
  <c r="C442" i="8"/>
  <c r="L442" i="7"/>
  <c r="M442" i="7"/>
  <c r="I442" i="7"/>
  <c r="C442" i="7"/>
  <c r="L441" i="6"/>
  <c r="M441" i="6"/>
  <c r="I441" i="6"/>
  <c r="C441" i="6"/>
  <c r="L442" i="5"/>
  <c r="M442" i="5"/>
  <c r="C442" i="5"/>
  <c r="S354" i="20"/>
  <c r="T354" i="20"/>
  <c r="U354" i="20"/>
  <c r="V354" i="20"/>
  <c r="AA354" i="20"/>
  <c r="AF354" i="20"/>
  <c r="AG354" i="20"/>
  <c r="AH354" i="20"/>
  <c r="AI354" i="20"/>
  <c r="AJ354" i="20"/>
  <c r="AK354" i="20"/>
  <c r="AL354" i="20"/>
  <c r="AM354" i="20"/>
  <c r="AN354" i="20"/>
  <c r="AO354" i="20"/>
  <c r="AP354" i="20"/>
  <c r="AQ354" i="20"/>
  <c r="AR354" i="20"/>
  <c r="AS354" i="20"/>
  <c r="AT354" i="20"/>
  <c r="AU354" i="20"/>
  <c r="AW354" i="20"/>
  <c r="AY354" i="20"/>
  <c r="AZ354" i="20"/>
  <c r="BA354" i="20"/>
  <c r="BB354" i="20"/>
  <c r="BC354" i="20"/>
  <c r="BD354" i="20"/>
  <c r="D449" i="10"/>
  <c r="D448" i="9"/>
  <c r="D448" i="11"/>
  <c r="D448" i="12"/>
  <c r="G448" i="12" s="1"/>
  <c r="D442" i="8"/>
  <c r="D442" i="7"/>
  <c r="D441" i="6"/>
  <c r="D442" i="5"/>
  <c r="AX354" i="20" l="1"/>
  <c r="Z354" i="20"/>
  <c r="AD354" i="20"/>
  <c r="X354" i="20"/>
  <c r="AB354" i="20"/>
  <c r="W354" i="20"/>
  <c r="AV354" i="20"/>
  <c r="E449" i="10"/>
  <c r="G449" i="10"/>
  <c r="H449" i="10"/>
  <c r="E448" i="9"/>
  <c r="G448" i="9"/>
  <c r="H448" i="9"/>
  <c r="E448" i="11"/>
  <c r="G448" i="11"/>
  <c r="H448" i="11"/>
  <c r="E442" i="8"/>
  <c r="H442" i="8" s="1"/>
  <c r="G442" i="8"/>
  <c r="E442" i="7"/>
  <c r="G442" i="7"/>
  <c r="H442" i="7"/>
  <c r="E441" i="6"/>
  <c r="G441" i="6"/>
  <c r="H441" i="6"/>
  <c r="E442" i="5"/>
  <c r="G442" i="5"/>
  <c r="AC354" i="20"/>
  <c r="Y354" i="20"/>
  <c r="AE354" i="20"/>
  <c r="S353" i="20"/>
  <c r="T353" i="20"/>
  <c r="U353" i="20"/>
  <c r="V353" i="20"/>
  <c r="W353" i="20"/>
  <c r="X353" i="20"/>
  <c r="Y353" i="20"/>
  <c r="Z353" i="20"/>
  <c r="AA353" i="20"/>
  <c r="AB353" i="20"/>
  <c r="AC353" i="20"/>
  <c r="AD353" i="20"/>
  <c r="AE353" i="20"/>
  <c r="AF353" i="20"/>
  <c r="AG353" i="20"/>
  <c r="AH353" i="20"/>
  <c r="AI353" i="20"/>
  <c r="AJ353" i="20"/>
  <c r="AK353" i="20"/>
  <c r="AL353" i="20"/>
  <c r="AM353" i="20"/>
  <c r="AN353" i="20"/>
  <c r="AO353" i="20"/>
  <c r="AP353" i="20"/>
  <c r="AQ353" i="20"/>
  <c r="AR353" i="20"/>
  <c r="AS353" i="20"/>
  <c r="AT353" i="20"/>
  <c r="AU353" i="20"/>
  <c r="AV353" i="20"/>
  <c r="AW353" i="20"/>
  <c r="AX353" i="20"/>
  <c r="AY353" i="20"/>
  <c r="AZ353" i="20"/>
  <c r="BA353" i="20"/>
  <c r="BB353" i="20"/>
  <c r="BC353" i="20"/>
  <c r="BD353" i="20"/>
  <c r="M304" i="25"/>
  <c r="K304" i="25"/>
  <c r="I304" i="25"/>
  <c r="B304" i="25"/>
  <c r="D304" i="25"/>
  <c r="L448" i="10"/>
  <c r="M448" i="10"/>
  <c r="I447" i="10"/>
  <c r="G448" i="10"/>
  <c r="C448" i="10"/>
  <c r="D448" i="10"/>
  <c r="E448" i="10" s="1"/>
  <c r="L447" i="9"/>
  <c r="D447" i="9" s="1"/>
  <c r="M447" i="9"/>
  <c r="I446" i="9"/>
  <c r="C447" i="9"/>
  <c r="L447" i="11"/>
  <c r="M447" i="11"/>
  <c r="I446" i="11"/>
  <c r="G447" i="11"/>
  <c r="C447" i="11"/>
  <c r="D447" i="11"/>
  <c r="E447" i="11" s="1"/>
  <c r="L447" i="12"/>
  <c r="M447" i="12"/>
  <c r="I446" i="12"/>
  <c r="C447" i="12"/>
  <c r="D447" i="12"/>
  <c r="G447" i="12" s="1"/>
  <c r="L441" i="8"/>
  <c r="M441" i="8"/>
  <c r="I441" i="8"/>
  <c r="C441" i="8"/>
  <c r="D441" i="8"/>
  <c r="E441" i="8" s="1"/>
  <c r="H441" i="8" s="1"/>
  <c r="L441" i="7"/>
  <c r="M441" i="7"/>
  <c r="I441" i="7"/>
  <c r="G441" i="7"/>
  <c r="C441" i="7"/>
  <c r="D441" i="7"/>
  <c r="H441" i="7" s="1"/>
  <c r="E441" i="7"/>
  <c r="L440" i="6"/>
  <c r="M440" i="6"/>
  <c r="I440" i="6"/>
  <c r="G440" i="6"/>
  <c r="C440" i="6"/>
  <c r="D440" i="6"/>
  <c r="E440" i="6" s="1"/>
  <c r="L441" i="5"/>
  <c r="D441" i="5" s="1"/>
  <c r="M441" i="5"/>
  <c r="I440" i="5"/>
  <c r="C441" i="5"/>
  <c r="A1" i="27"/>
  <c r="H448" i="10" l="1"/>
  <c r="E447" i="9"/>
  <c r="H447" i="9"/>
  <c r="G447" i="9"/>
  <c r="H447" i="11"/>
  <c r="G441" i="8"/>
  <c r="H440" i="6"/>
  <c r="G441" i="5"/>
  <c r="E441" i="5"/>
  <c r="I445" i="9"/>
  <c r="I446" i="10"/>
  <c r="S352" i="20"/>
  <c r="T352" i="20"/>
  <c r="U352" i="20"/>
  <c r="V352" i="20"/>
  <c r="AC352" i="20" s="1"/>
  <c r="W352" i="20"/>
  <c r="X352" i="20"/>
  <c r="AA352" i="20"/>
  <c r="AB352" i="20"/>
  <c r="AD352" i="20"/>
  <c r="AE352" i="20"/>
  <c r="AF352" i="20"/>
  <c r="AG352" i="20"/>
  <c r="AH352" i="20"/>
  <c r="AI352" i="20"/>
  <c r="AJ352" i="20"/>
  <c r="AK352" i="20"/>
  <c r="AL352" i="20"/>
  <c r="AM352" i="20"/>
  <c r="AN352" i="20"/>
  <c r="AO352" i="20"/>
  <c r="AP352" i="20"/>
  <c r="AQ352" i="20"/>
  <c r="AR352" i="20"/>
  <c r="AS352" i="20"/>
  <c r="AT352" i="20"/>
  <c r="AU352" i="20"/>
  <c r="AV352" i="20"/>
  <c r="AW352" i="20"/>
  <c r="AX352" i="20"/>
  <c r="AY352" i="20"/>
  <c r="AZ352" i="20"/>
  <c r="BA352" i="20"/>
  <c r="BB352" i="20"/>
  <c r="BC352" i="20"/>
  <c r="BD352" i="20"/>
  <c r="M303" i="25"/>
  <c r="K303" i="25"/>
  <c r="I303" i="25"/>
  <c r="B303" i="25"/>
  <c r="D303" i="25"/>
  <c r="L447" i="10"/>
  <c r="D447" i="10" s="1"/>
  <c r="M447" i="10"/>
  <c r="C447" i="10"/>
  <c r="L446" i="9"/>
  <c r="M446" i="9"/>
  <c r="C446" i="9"/>
  <c r="D446" i="9"/>
  <c r="E446" i="9" s="1"/>
  <c r="L446" i="11"/>
  <c r="M446" i="11"/>
  <c r="I445" i="11"/>
  <c r="C446" i="11"/>
  <c r="D446" i="11"/>
  <c r="E446" i="11" s="1"/>
  <c r="L446" i="12"/>
  <c r="D446" i="12" s="1"/>
  <c r="G446" i="12" s="1"/>
  <c r="M446" i="12"/>
  <c r="I445" i="12"/>
  <c r="C446" i="12"/>
  <c r="L440" i="8"/>
  <c r="M440" i="8"/>
  <c r="I440" i="8"/>
  <c r="C440" i="8"/>
  <c r="D440" i="8"/>
  <c r="G440" i="8" s="1"/>
  <c r="E440" i="8"/>
  <c r="H440" i="8" s="1"/>
  <c r="L440" i="7"/>
  <c r="M440" i="7"/>
  <c r="I440" i="7"/>
  <c r="C440" i="7"/>
  <c r="D440" i="7"/>
  <c r="E440" i="7" s="1"/>
  <c r="L439" i="6"/>
  <c r="D439" i="6" s="1"/>
  <c r="M439" i="6"/>
  <c r="I439" i="6"/>
  <c r="C439" i="6"/>
  <c r="L440" i="5"/>
  <c r="M440" i="5"/>
  <c r="C440" i="5"/>
  <c r="D440" i="5"/>
  <c r="E440" i="5" s="1"/>
  <c r="Z352" i="20" l="1"/>
  <c r="Y352" i="20"/>
  <c r="G447" i="10"/>
  <c r="H447" i="10"/>
  <c r="E447" i="10"/>
  <c r="H446" i="9"/>
  <c r="G446" i="9"/>
  <c r="H446" i="11"/>
  <c r="G446" i="11"/>
  <c r="G440" i="7"/>
  <c r="H440" i="7"/>
  <c r="E439" i="6"/>
  <c r="G439" i="6"/>
  <c r="H439" i="6"/>
  <c r="G440" i="5"/>
  <c r="S351" i="20"/>
  <c r="T351" i="20"/>
  <c r="U351" i="20"/>
  <c r="W351" i="20" s="1"/>
  <c r="V351" i="20"/>
  <c r="AE351" i="20" s="1"/>
  <c r="Y351" i="20"/>
  <c r="Z351" i="20"/>
  <c r="AA351" i="20"/>
  <c r="AB351" i="20"/>
  <c r="AC351" i="20"/>
  <c r="AD351" i="20"/>
  <c r="AF351" i="20"/>
  <c r="AG351" i="20"/>
  <c r="AH351" i="20"/>
  <c r="AI351" i="20"/>
  <c r="AJ351" i="20"/>
  <c r="AK351" i="20"/>
  <c r="AL351" i="20"/>
  <c r="AM351" i="20"/>
  <c r="AN351" i="20"/>
  <c r="AO351" i="20"/>
  <c r="AP351" i="20"/>
  <c r="AQ351" i="20"/>
  <c r="AR351" i="20"/>
  <c r="AS351" i="20"/>
  <c r="AT351" i="20"/>
  <c r="AU351" i="20"/>
  <c r="AV351" i="20"/>
  <c r="AW351" i="20"/>
  <c r="AX351" i="20"/>
  <c r="AY351" i="20"/>
  <c r="AZ351" i="20"/>
  <c r="BA351" i="20"/>
  <c r="BB351" i="20"/>
  <c r="BC351" i="20"/>
  <c r="BD351" i="20"/>
  <c r="M302" i="25"/>
  <c r="K302" i="25"/>
  <c r="I302" i="25"/>
  <c r="B302" i="25"/>
  <c r="D302" i="25"/>
  <c r="L446" i="10"/>
  <c r="D446" i="10" s="1"/>
  <c r="M446" i="10"/>
  <c r="I445" i="10"/>
  <c r="C446" i="10"/>
  <c r="L445" i="9"/>
  <c r="D445" i="9" s="1"/>
  <c r="M445" i="9"/>
  <c r="I444" i="9"/>
  <c r="C445" i="9"/>
  <c r="L445" i="11"/>
  <c r="D445" i="11" s="1"/>
  <c r="M445" i="11"/>
  <c r="I444" i="11"/>
  <c r="C445" i="11"/>
  <c r="L445" i="12"/>
  <c r="D445" i="12" s="1"/>
  <c r="G445" i="12" s="1"/>
  <c r="M445" i="12"/>
  <c r="I444" i="12"/>
  <c r="C445" i="12"/>
  <c r="L439" i="8"/>
  <c r="M439" i="8"/>
  <c r="I439" i="8"/>
  <c r="C439" i="8"/>
  <c r="D439" i="8"/>
  <c r="G439" i="8" s="1"/>
  <c r="E439" i="8"/>
  <c r="H439" i="8" s="1"/>
  <c r="L439" i="7"/>
  <c r="M439" i="7"/>
  <c r="I439" i="7"/>
  <c r="C439" i="7"/>
  <c r="D439" i="7"/>
  <c r="E439" i="7" s="1"/>
  <c r="L438" i="6"/>
  <c r="M438" i="6"/>
  <c r="I438" i="6"/>
  <c r="C438" i="6"/>
  <c r="D438" i="6"/>
  <c r="E438" i="6" s="1"/>
  <c r="L439" i="5"/>
  <c r="D439" i="5" s="1"/>
  <c r="M439" i="5"/>
  <c r="I439" i="5"/>
  <c r="C439" i="5"/>
  <c r="X351" i="20" l="1"/>
  <c r="E446" i="10"/>
  <c r="G446" i="10"/>
  <c r="H446" i="10"/>
  <c r="E445" i="9"/>
  <c r="G445" i="9"/>
  <c r="H445" i="9"/>
  <c r="E445" i="11"/>
  <c r="G445" i="11"/>
  <c r="H445" i="11"/>
  <c r="H439" i="7"/>
  <c r="G439" i="7"/>
  <c r="H438" i="6"/>
  <c r="G438" i="6"/>
  <c r="E439" i="5"/>
  <c r="G439" i="5"/>
  <c r="BD350" i="20"/>
  <c r="M301" i="25"/>
  <c r="K301" i="25"/>
  <c r="I301" i="25"/>
  <c r="B301" i="25"/>
  <c r="D301" i="25"/>
  <c r="L445" i="10"/>
  <c r="M445" i="10"/>
  <c r="C445" i="10"/>
  <c r="L444" i="9"/>
  <c r="M444" i="9"/>
  <c r="C444" i="9"/>
  <c r="L444" i="11"/>
  <c r="M444" i="11"/>
  <c r="C444" i="11"/>
  <c r="L444" i="12"/>
  <c r="M444" i="12"/>
  <c r="C444" i="12"/>
  <c r="L438" i="8"/>
  <c r="M438" i="8"/>
  <c r="I438" i="8"/>
  <c r="C438" i="8"/>
  <c r="L438" i="7"/>
  <c r="M438" i="7"/>
  <c r="I438" i="7"/>
  <c r="C438" i="7"/>
  <c r="L437" i="6"/>
  <c r="M437" i="6"/>
  <c r="I437" i="6"/>
  <c r="C437" i="6"/>
  <c r="L438" i="5"/>
  <c r="M438" i="5"/>
  <c r="I438" i="5"/>
  <c r="C438" i="5"/>
  <c r="I444" i="10" l="1"/>
  <c r="B351" i="20" l="1"/>
  <c r="B352" i="20"/>
  <c r="B353" i="20"/>
  <c r="B354" i="20"/>
  <c r="B355" i="20"/>
  <c r="I437" i="5"/>
  <c r="S350" i="20"/>
  <c r="T350" i="20"/>
  <c r="U350" i="20"/>
  <c r="V350" i="20"/>
  <c r="AC350" i="20" s="1"/>
  <c r="AA350" i="20"/>
  <c r="AF350" i="20"/>
  <c r="AG350" i="20"/>
  <c r="AH350" i="20"/>
  <c r="AI350" i="20"/>
  <c r="AJ350" i="20"/>
  <c r="AK350" i="20"/>
  <c r="AL350" i="20"/>
  <c r="AM350" i="20"/>
  <c r="AN350" i="20"/>
  <c r="AO350" i="20"/>
  <c r="AP350" i="20"/>
  <c r="AQ350" i="20"/>
  <c r="AR350" i="20"/>
  <c r="AS350" i="20"/>
  <c r="AT350" i="20"/>
  <c r="AU350" i="20"/>
  <c r="AW350" i="20"/>
  <c r="AY350" i="20"/>
  <c r="AZ350" i="20"/>
  <c r="BA350" i="20"/>
  <c r="BB350" i="20"/>
  <c r="BC350" i="20"/>
  <c r="D445" i="10"/>
  <c r="D444" i="9"/>
  <c r="I443" i="9"/>
  <c r="D444" i="11"/>
  <c r="I443" i="11"/>
  <c r="D444" i="12"/>
  <c r="G444" i="12" s="1"/>
  <c r="I443" i="12"/>
  <c r="D438" i="8"/>
  <c r="D438" i="7"/>
  <c r="D437" i="6"/>
  <c r="D438" i="5"/>
  <c r="W350" i="20" l="1"/>
  <c r="X350" i="20"/>
  <c r="AV350" i="20"/>
  <c r="AX350" i="20"/>
  <c r="AD350" i="20"/>
  <c r="AB350" i="20"/>
  <c r="E445" i="10"/>
  <c r="G445" i="10"/>
  <c r="H445" i="10"/>
  <c r="E444" i="9"/>
  <c r="G444" i="9"/>
  <c r="H444" i="9"/>
  <c r="E444" i="11"/>
  <c r="G444" i="11"/>
  <c r="H444" i="11"/>
  <c r="E438" i="8"/>
  <c r="H438" i="8" s="1"/>
  <c r="G438" i="8"/>
  <c r="E438" i="7"/>
  <c r="G438" i="7"/>
  <c r="H438" i="7"/>
  <c r="H437" i="6"/>
  <c r="G437" i="6"/>
  <c r="E437" i="6"/>
  <c r="E438" i="5"/>
  <c r="G438" i="5"/>
  <c r="Z350" i="20"/>
  <c r="Y350" i="20"/>
  <c r="AE350" i="20"/>
  <c r="S349" i="20"/>
  <c r="T349" i="20"/>
  <c r="U349" i="20"/>
  <c r="V349" i="20"/>
  <c r="AC349" i="20" s="1"/>
  <c r="W349" i="20"/>
  <c r="X349" i="20"/>
  <c r="Y349" i="20"/>
  <c r="Z349" i="20"/>
  <c r="AA349" i="20"/>
  <c r="AB349" i="20"/>
  <c r="AD349" i="20"/>
  <c r="AE349" i="20"/>
  <c r="AF349" i="20"/>
  <c r="AG349" i="20"/>
  <c r="AH349" i="20"/>
  <c r="AI349" i="20"/>
  <c r="AJ349" i="20"/>
  <c r="AK349" i="20"/>
  <c r="AL349" i="20"/>
  <c r="AM349" i="20"/>
  <c r="AN349" i="20"/>
  <c r="AO349" i="20"/>
  <c r="AP349" i="20"/>
  <c r="AQ349" i="20"/>
  <c r="AR349" i="20"/>
  <c r="AS349" i="20"/>
  <c r="AT349" i="20"/>
  <c r="AU349" i="20"/>
  <c r="AV349" i="20"/>
  <c r="AW349" i="20"/>
  <c r="AX349" i="20"/>
  <c r="AY349" i="20"/>
  <c r="AZ349" i="20"/>
  <c r="BA349" i="20"/>
  <c r="BB349" i="20"/>
  <c r="BC349" i="20"/>
  <c r="BD349" i="20"/>
  <c r="M300" i="25"/>
  <c r="K300" i="25"/>
  <c r="I300" i="25"/>
  <c r="B300" i="25"/>
  <c r="D300" i="25"/>
  <c r="L444" i="10"/>
  <c r="M444" i="10"/>
  <c r="I443" i="10"/>
  <c r="C444" i="10"/>
  <c r="D444" i="10"/>
  <c r="E444" i="10" s="1"/>
  <c r="L443" i="9"/>
  <c r="M443" i="9"/>
  <c r="I442" i="9"/>
  <c r="C443" i="9"/>
  <c r="D443" i="9"/>
  <c r="E443" i="9" s="1"/>
  <c r="L443" i="11"/>
  <c r="M443" i="11"/>
  <c r="I442" i="11"/>
  <c r="C443" i="11"/>
  <c r="D443" i="11"/>
  <c r="E443" i="11" s="1"/>
  <c r="L443" i="12"/>
  <c r="M443" i="12"/>
  <c r="I442" i="12"/>
  <c r="C443" i="12"/>
  <c r="D443" i="12"/>
  <c r="G443" i="12" s="1"/>
  <c r="L437" i="8"/>
  <c r="M437" i="8"/>
  <c r="I437" i="8"/>
  <c r="C437" i="8"/>
  <c r="D437" i="8"/>
  <c r="E437" i="8" s="1"/>
  <c r="H437" i="8" s="1"/>
  <c r="L437" i="7"/>
  <c r="M437" i="7"/>
  <c r="I437" i="7"/>
  <c r="C437" i="7"/>
  <c r="D437" i="7"/>
  <c r="E437" i="7" s="1"/>
  <c r="L436" i="6"/>
  <c r="M436" i="6"/>
  <c r="I436" i="6"/>
  <c r="C436" i="6"/>
  <c r="D436" i="6"/>
  <c r="E436" i="6" s="1"/>
  <c r="L437" i="5"/>
  <c r="M437" i="5"/>
  <c r="I436" i="5"/>
  <c r="C437" i="5"/>
  <c r="D437" i="5"/>
  <c r="E437" i="5" s="1"/>
  <c r="H444" i="10" l="1"/>
  <c r="G444" i="10"/>
  <c r="H443" i="9"/>
  <c r="G443" i="9"/>
  <c r="G443" i="11"/>
  <c r="H443" i="11"/>
  <c r="G437" i="8"/>
  <c r="G437" i="7"/>
  <c r="H437" i="7"/>
  <c r="H436" i="6"/>
  <c r="G436" i="6"/>
  <c r="G437" i="5"/>
  <c r="BD348" i="20"/>
  <c r="S348" i="20" l="1"/>
  <c r="T348" i="20"/>
  <c r="U348" i="20"/>
  <c r="AB348" i="20" s="1"/>
  <c r="V348" i="20"/>
  <c r="AC348" i="20" s="1"/>
  <c r="AA348" i="20"/>
  <c r="AF348" i="20"/>
  <c r="AG348" i="20"/>
  <c r="AH348" i="20"/>
  <c r="AI348" i="20"/>
  <c r="AJ348" i="20"/>
  <c r="AK348" i="20"/>
  <c r="AL348" i="20"/>
  <c r="AM348" i="20"/>
  <c r="AN348" i="20"/>
  <c r="AO348" i="20"/>
  <c r="AP348" i="20"/>
  <c r="AQ348" i="20"/>
  <c r="AR348" i="20"/>
  <c r="AS348" i="20"/>
  <c r="AT348" i="20"/>
  <c r="AU348" i="20"/>
  <c r="AW348" i="20"/>
  <c r="AY348" i="20"/>
  <c r="AZ348" i="20"/>
  <c r="BA348" i="20"/>
  <c r="BB348" i="20"/>
  <c r="BC348" i="20"/>
  <c r="I442" i="10"/>
  <c r="M299" i="25"/>
  <c r="K299" i="25"/>
  <c r="I299" i="25"/>
  <c r="B299" i="25"/>
  <c r="D299" i="25"/>
  <c r="L443" i="10"/>
  <c r="D443" i="10" s="1"/>
  <c r="M443" i="10"/>
  <c r="C443" i="10"/>
  <c r="L442" i="9"/>
  <c r="M442" i="9"/>
  <c r="I441" i="9"/>
  <c r="C442" i="9"/>
  <c r="D442" i="9"/>
  <c r="E442" i="9" s="1"/>
  <c r="L442" i="11"/>
  <c r="M442" i="11"/>
  <c r="I441" i="11"/>
  <c r="C442" i="11"/>
  <c r="D442" i="11"/>
  <c r="E442" i="11" s="1"/>
  <c r="L442" i="12"/>
  <c r="M442" i="12"/>
  <c r="I441" i="12"/>
  <c r="C442" i="12"/>
  <c r="D442" i="12"/>
  <c r="G442" i="12" s="1"/>
  <c r="L436" i="8"/>
  <c r="M436" i="8"/>
  <c r="I436" i="8"/>
  <c r="C436" i="8"/>
  <c r="D436" i="8"/>
  <c r="E436" i="8" s="1"/>
  <c r="H436" i="8" s="1"/>
  <c r="L436" i="7"/>
  <c r="D436" i="7" s="1"/>
  <c r="M436" i="7"/>
  <c r="I436" i="7"/>
  <c r="C436" i="7"/>
  <c r="L435" i="6"/>
  <c r="D435" i="6" s="1"/>
  <c r="M435" i="6"/>
  <c r="I435" i="6"/>
  <c r="C435" i="6"/>
  <c r="L436" i="5"/>
  <c r="M436" i="5"/>
  <c r="I435" i="5"/>
  <c r="C436" i="5"/>
  <c r="D436" i="5"/>
  <c r="E436" i="5" s="1"/>
  <c r="AV348" i="20" l="1"/>
  <c r="AD348" i="20"/>
  <c r="W348" i="20"/>
  <c r="AX348" i="20"/>
  <c r="Z348" i="20"/>
  <c r="Y348" i="20"/>
  <c r="X348" i="20"/>
  <c r="AE348" i="20"/>
  <c r="E443" i="10"/>
  <c r="G443" i="10"/>
  <c r="H443" i="10"/>
  <c r="H442" i="9"/>
  <c r="G442" i="9"/>
  <c r="H442" i="11"/>
  <c r="G442" i="11"/>
  <c r="G436" i="8"/>
  <c r="E436" i="7"/>
  <c r="H436" i="7"/>
  <c r="G436" i="7"/>
  <c r="E435" i="6"/>
  <c r="G435" i="6"/>
  <c r="H435" i="6"/>
  <c r="G436" i="5"/>
  <c r="S347" i="20"/>
  <c r="T347" i="20"/>
  <c r="U347" i="20"/>
  <c r="AD347" i="20" s="1"/>
  <c r="V347" i="20"/>
  <c r="Y347" i="20"/>
  <c r="AA347" i="20"/>
  <c r="AC347" i="20"/>
  <c r="AE347" i="20"/>
  <c r="AF347" i="20"/>
  <c r="AG347" i="20"/>
  <c r="AH347" i="20"/>
  <c r="AI347" i="20"/>
  <c r="AJ347" i="20"/>
  <c r="AK347" i="20"/>
  <c r="AL347" i="20"/>
  <c r="AM347" i="20"/>
  <c r="AN347" i="20"/>
  <c r="AO347" i="20"/>
  <c r="AP347" i="20"/>
  <c r="AQ347" i="20"/>
  <c r="AR347" i="20"/>
  <c r="AS347" i="20"/>
  <c r="AT347" i="20"/>
  <c r="AU347" i="20"/>
  <c r="AW347" i="20"/>
  <c r="AY347" i="20"/>
  <c r="AZ347" i="20"/>
  <c r="BA347" i="20"/>
  <c r="BB347" i="20"/>
  <c r="BC347" i="20"/>
  <c r="BD347" i="20"/>
  <c r="M298" i="25"/>
  <c r="K298" i="25"/>
  <c r="I298" i="25"/>
  <c r="B298" i="25"/>
  <c r="D298" i="25"/>
  <c r="L442" i="10"/>
  <c r="M442" i="10"/>
  <c r="I441" i="10"/>
  <c r="C442" i="10"/>
  <c r="L441" i="9"/>
  <c r="M441" i="9"/>
  <c r="I440" i="9"/>
  <c r="C441" i="9"/>
  <c r="L441" i="11"/>
  <c r="M441" i="11"/>
  <c r="I440" i="11"/>
  <c r="C441" i="11"/>
  <c r="L441" i="12"/>
  <c r="M441" i="12"/>
  <c r="I440" i="12"/>
  <c r="C441" i="12"/>
  <c r="L435" i="8"/>
  <c r="M435" i="8"/>
  <c r="I435" i="8"/>
  <c r="C435" i="8"/>
  <c r="L435" i="7"/>
  <c r="M435" i="7"/>
  <c r="I435" i="7"/>
  <c r="C435" i="7"/>
  <c r="L434" i="6"/>
  <c r="M434" i="6"/>
  <c r="I434" i="6"/>
  <c r="C434" i="6"/>
  <c r="L435" i="5"/>
  <c r="M435" i="5"/>
  <c r="I434" i="5"/>
  <c r="C435" i="5"/>
  <c r="AB347" i="20" l="1"/>
  <c r="AX347" i="20"/>
  <c r="Z347" i="20"/>
  <c r="AV347" i="20"/>
  <c r="X347" i="20"/>
  <c r="W347" i="20"/>
  <c r="D442" i="10"/>
  <c r="D441" i="9"/>
  <c r="D441" i="11"/>
  <c r="D441" i="12"/>
  <c r="G441" i="12" s="1"/>
  <c r="D435" i="8"/>
  <c r="D435" i="7"/>
  <c r="D434" i="6"/>
  <c r="D435" i="5"/>
  <c r="E442" i="10" l="1"/>
  <c r="G442" i="10"/>
  <c r="H442" i="10"/>
  <c r="E441" i="9"/>
  <c r="H441" i="9"/>
  <c r="G441" i="9"/>
  <c r="E441" i="11"/>
  <c r="G441" i="11"/>
  <c r="H441" i="11"/>
  <c r="E435" i="8"/>
  <c r="H435" i="8" s="1"/>
  <c r="G435" i="8"/>
  <c r="E435" i="7"/>
  <c r="G435" i="7"/>
  <c r="H435" i="7"/>
  <c r="G434" i="6"/>
  <c r="H434" i="6"/>
  <c r="E434" i="6"/>
  <c r="E435" i="5"/>
  <c r="G435" i="5"/>
  <c r="S346" i="20"/>
  <c r="T346" i="20"/>
  <c r="U346" i="20"/>
  <c r="X346" i="20" s="1"/>
  <c r="V346" i="20"/>
  <c r="W346" i="20"/>
  <c r="Y346" i="20"/>
  <c r="Z346" i="20"/>
  <c r="AA346" i="20"/>
  <c r="AB346" i="20"/>
  <c r="AC346" i="20"/>
  <c r="AD346" i="20"/>
  <c r="AE346" i="20"/>
  <c r="AF346" i="20"/>
  <c r="AG346" i="20"/>
  <c r="AH346" i="20"/>
  <c r="AI346" i="20"/>
  <c r="AJ346" i="20"/>
  <c r="AK346" i="20"/>
  <c r="AL346" i="20"/>
  <c r="AM346" i="20"/>
  <c r="AN346" i="20"/>
  <c r="AO346" i="20"/>
  <c r="AP346" i="20"/>
  <c r="AQ346" i="20"/>
  <c r="AR346" i="20"/>
  <c r="AS346" i="20"/>
  <c r="AT346" i="20"/>
  <c r="AU346" i="20"/>
  <c r="AV346" i="20"/>
  <c r="AW346" i="20"/>
  <c r="AX346" i="20"/>
  <c r="AY346" i="20"/>
  <c r="AZ346" i="20"/>
  <c r="BA346" i="20"/>
  <c r="BB346" i="20"/>
  <c r="BC346" i="20"/>
  <c r="BD346" i="20"/>
  <c r="M297" i="25"/>
  <c r="K297" i="25"/>
  <c r="I297" i="25"/>
  <c r="B297" i="25"/>
  <c r="D297" i="25"/>
  <c r="L441" i="10"/>
  <c r="M441" i="10"/>
  <c r="I440" i="10"/>
  <c r="C441" i="10"/>
  <c r="D441" i="10"/>
  <c r="E441" i="10" s="1"/>
  <c r="L440" i="9"/>
  <c r="M440" i="9"/>
  <c r="C440" i="9"/>
  <c r="D440" i="9"/>
  <c r="G440" i="9" s="1"/>
  <c r="L440" i="11"/>
  <c r="M440" i="11"/>
  <c r="I439" i="11"/>
  <c r="C440" i="11"/>
  <c r="D440" i="11"/>
  <c r="E440" i="11" s="1"/>
  <c r="L440" i="12"/>
  <c r="M440" i="12"/>
  <c r="I439" i="12"/>
  <c r="C440" i="12"/>
  <c r="D440" i="12"/>
  <c r="G440" i="12" s="1"/>
  <c r="L434" i="8"/>
  <c r="M434" i="8"/>
  <c r="I434" i="8"/>
  <c r="C434" i="8"/>
  <c r="L434" i="7"/>
  <c r="M434" i="7"/>
  <c r="I434" i="7"/>
  <c r="C434" i="7"/>
  <c r="L433" i="6"/>
  <c r="M433" i="6"/>
  <c r="I433" i="6"/>
  <c r="C433" i="6"/>
  <c r="L434" i="5"/>
  <c r="M434" i="5"/>
  <c r="C434" i="5"/>
  <c r="D434" i="8"/>
  <c r="D434" i="7"/>
  <c r="D433" i="6"/>
  <c r="D434" i="5"/>
  <c r="E434" i="5" s="1"/>
  <c r="H441" i="10" l="1"/>
  <c r="G441" i="10"/>
  <c r="E440" i="9"/>
  <c r="H440" i="9"/>
  <c r="H440" i="11"/>
  <c r="G440" i="11"/>
  <c r="E434" i="8"/>
  <c r="H434" i="8" s="1"/>
  <c r="G434" i="8"/>
  <c r="E434" i="7"/>
  <c r="G434" i="7"/>
  <c r="H434" i="7"/>
  <c r="E433" i="6"/>
  <c r="G433" i="6"/>
  <c r="H433" i="6"/>
  <c r="G434" i="5"/>
  <c r="I432" i="7" l="1"/>
  <c r="I433" i="7"/>
  <c r="I439" i="9"/>
  <c r="I438" i="9"/>
  <c r="I439" i="10"/>
  <c r="I431" i="8"/>
  <c r="I432" i="8"/>
  <c r="I433" i="8"/>
  <c r="I432" i="6"/>
  <c r="I431" i="6"/>
  <c r="I432" i="5"/>
  <c r="I433" i="5"/>
  <c r="M296" i="25"/>
  <c r="K296" i="25"/>
  <c r="I296" i="25"/>
  <c r="B296" i="25"/>
  <c r="D296" i="25"/>
  <c r="L440" i="10"/>
  <c r="M440" i="10"/>
  <c r="C440" i="10"/>
  <c r="D440" i="10"/>
  <c r="E440" i="10" s="1"/>
  <c r="L439" i="9"/>
  <c r="M439" i="9"/>
  <c r="C439" i="9"/>
  <c r="D439" i="9"/>
  <c r="G439" i="9" s="1"/>
  <c r="L439" i="11"/>
  <c r="M439" i="11"/>
  <c r="I438" i="11"/>
  <c r="C439" i="11"/>
  <c r="D439" i="11"/>
  <c r="E439" i="11" s="1"/>
  <c r="L439" i="12"/>
  <c r="M439" i="12"/>
  <c r="I438" i="12"/>
  <c r="C439" i="12"/>
  <c r="D439" i="12"/>
  <c r="G439" i="12" s="1"/>
  <c r="L433" i="8"/>
  <c r="M433" i="8"/>
  <c r="I428" i="8"/>
  <c r="C433" i="8"/>
  <c r="D433" i="8"/>
  <c r="E433" i="8" s="1"/>
  <c r="H433" i="8" s="1"/>
  <c r="L433" i="7"/>
  <c r="M433" i="7"/>
  <c r="I428" i="7"/>
  <c r="C433" i="7"/>
  <c r="D433" i="7"/>
  <c r="E433" i="7" s="1"/>
  <c r="L432" i="6"/>
  <c r="M432" i="6"/>
  <c r="I427" i="6"/>
  <c r="C432" i="6"/>
  <c r="D432" i="6"/>
  <c r="E432" i="6" s="1"/>
  <c r="L433" i="5"/>
  <c r="M433" i="5"/>
  <c r="C433" i="5"/>
  <c r="D433" i="5"/>
  <c r="E433" i="5" s="1"/>
  <c r="H440" i="10" l="1"/>
  <c r="G440" i="10"/>
  <c r="E439" i="9"/>
  <c r="H439" i="9"/>
  <c r="G439" i="11"/>
  <c r="H439" i="11"/>
  <c r="G433" i="8"/>
  <c r="H433" i="7"/>
  <c r="G433" i="7"/>
  <c r="H432" i="6"/>
  <c r="G432" i="6"/>
  <c r="G433" i="5"/>
  <c r="M295" i="25"/>
  <c r="K295" i="25"/>
  <c r="I295" i="25"/>
  <c r="B295" i="25"/>
  <c r="D295" i="25"/>
  <c r="L439" i="10"/>
  <c r="M439" i="10"/>
  <c r="I438" i="10"/>
  <c r="C439" i="10"/>
  <c r="D439" i="10"/>
  <c r="E439" i="10" s="1"/>
  <c r="L438" i="9"/>
  <c r="M438" i="9"/>
  <c r="I437" i="9"/>
  <c r="C438" i="9"/>
  <c r="D438" i="9"/>
  <c r="E438" i="9" s="1"/>
  <c r="L438" i="11"/>
  <c r="M438" i="11"/>
  <c r="I437" i="11"/>
  <c r="C438" i="11"/>
  <c r="D438" i="11"/>
  <c r="E438" i="11" s="1"/>
  <c r="L438" i="12"/>
  <c r="D438" i="12" s="1"/>
  <c r="G438" i="12" s="1"/>
  <c r="M438" i="12"/>
  <c r="I437" i="12"/>
  <c r="C438" i="12"/>
  <c r="L432" i="8"/>
  <c r="M432" i="8"/>
  <c r="C432" i="8"/>
  <c r="D432" i="8"/>
  <c r="E432" i="8" s="1"/>
  <c r="H432" i="8" s="1"/>
  <c r="L432" i="7"/>
  <c r="M432" i="7"/>
  <c r="C432" i="7"/>
  <c r="D432" i="7"/>
  <c r="E432" i="7" s="1"/>
  <c r="L431" i="6"/>
  <c r="M431" i="6"/>
  <c r="C431" i="6"/>
  <c r="D431" i="6"/>
  <c r="E431" i="6" s="1"/>
  <c r="L432" i="5"/>
  <c r="M432" i="5"/>
  <c r="I431" i="5"/>
  <c r="C432" i="5"/>
  <c r="D432" i="5"/>
  <c r="E432" i="5" s="1"/>
  <c r="H439" i="10" l="1"/>
  <c r="G439" i="10"/>
  <c r="H438" i="9"/>
  <c r="G438" i="9"/>
  <c r="H438" i="11"/>
  <c r="G438" i="11"/>
  <c r="G432" i="8"/>
  <c r="H432" i="7"/>
  <c r="G432" i="7"/>
  <c r="G431" i="6"/>
  <c r="H431" i="6"/>
  <c r="G432" i="5"/>
  <c r="I430" i="6"/>
  <c r="I431" i="7"/>
  <c r="M294" i="25"/>
  <c r="K294" i="25"/>
  <c r="I294" i="25"/>
  <c r="B294" i="25"/>
  <c r="D294" i="25"/>
  <c r="L438" i="10"/>
  <c r="M438" i="10"/>
  <c r="I437" i="10"/>
  <c r="C438" i="10"/>
  <c r="D438" i="10"/>
  <c r="E438" i="10" s="1"/>
  <c r="L437" i="9"/>
  <c r="M437" i="9"/>
  <c r="I436" i="9"/>
  <c r="C437" i="9"/>
  <c r="D437" i="9"/>
  <c r="E437" i="9" s="1"/>
  <c r="L437" i="11"/>
  <c r="M437" i="11"/>
  <c r="I436" i="11"/>
  <c r="C437" i="11"/>
  <c r="D437" i="11"/>
  <c r="E437" i="11" s="1"/>
  <c r="L437" i="12"/>
  <c r="M437" i="12"/>
  <c r="I436" i="12"/>
  <c r="C437" i="12"/>
  <c r="D437" i="12"/>
  <c r="G437" i="12" s="1"/>
  <c r="L431" i="8"/>
  <c r="M431" i="8"/>
  <c r="C431" i="8"/>
  <c r="D431" i="8"/>
  <c r="E431" i="8" s="1"/>
  <c r="H431" i="8" s="1"/>
  <c r="L431" i="7"/>
  <c r="M431" i="7"/>
  <c r="C431" i="7"/>
  <c r="D431" i="7"/>
  <c r="E431" i="7" s="1"/>
  <c r="L430" i="6"/>
  <c r="M430" i="6"/>
  <c r="C430" i="6"/>
  <c r="D430" i="6"/>
  <c r="G430" i="6" s="1"/>
  <c r="L431" i="5"/>
  <c r="M431" i="5"/>
  <c r="C431" i="5"/>
  <c r="D431" i="5"/>
  <c r="E431" i="5" s="1"/>
  <c r="H438" i="10" l="1"/>
  <c r="G438" i="10"/>
  <c r="H437" i="9"/>
  <c r="G437" i="9"/>
  <c r="H437" i="11"/>
  <c r="G437" i="11"/>
  <c r="G431" i="8"/>
  <c r="H431" i="7"/>
  <c r="G431" i="7"/>
  <c r="E430" i="6"/>
  <c r="H430" i="6"/>
  <c r="H431" i="5"/>
  <c r="G431" i="5"/>
  <c r="I430" i="8"/>
  <c r="I429" i="8"/>
  <c r="I430" i="7"/>
  <c r="I429" i="7"/>
  <c r="I429" i="6"/>
  <c r="I428" i="6"/>
  <c r="I430" i="5"/>
  <c r="I429" i="5"/>
  <c r="M293" i="25"/>
  <c r="K293" i="25"/>
  <c r="I293" i="25"/>
  <c r="B293" i="25"/>
  <c r="D293" i="25"/>
  <c r="L437" i="10"/>
  <c r="D437" i="10" s="1"/>
  <c r="M437" i="10"/>
  <c r="I436" i="10"/>
  <c r="C437" i="10"/>
  <c r="L436" i="9"/>
  <c r="M436" i="9"/>
  <c r="I435" i="9"/>
  <c r="C436" i="9"/>
  <c r="D436" i="9"/>
  <c r="E436" i="9" s="1"/>
  <c r="L436" i="11"/>
  <c r="D436" i="11" s="1"/>
  <c r="M436" i="11"/>
  <c r="I435" i="11"/>
  <c r="C436" i="11"/>
  <c r="L436" i="12"/>
  <c r="M436" i="12"/>
  <c r="I435" i="12"/>
  <c r="C436" i="12"/>
  <c r="D436" i="12"/>
  <c r="G436" i="12" s="1"/>
  <c r="L430" i="8"/>
  <c r="D430" i="8" s="1"/>
  <c r="M430" i="8"/>
  <c r="C430" i="8"/>
  <c r="L430" i="7"/>
  <c r="M430" i="7"/>
  <c r="C430" i="7"/>
  <c r="D430" i="7"/>
  <c r="E430" i="7" s="1"/>
  <c r="L429" i="6"/>
  <c r="D429" i="6" s="1"/>
  <c r="M429" i="6"/>
  <c r="C429" i="6"/>
  <c r="L430" i="5"/>
  <c r="M430" i="5"/>
  <c r="C430" i="5"/>
  <c r="D430" i="5"/>
  <c r="E430" i="5" s="1"/>
  <c r="E437" i="10" l="1"/>
  <c r="G437" i="10"/>
  <c r="H437" i="10"/>
  <c r="H436" i="9"/>
  <c r="G436" i="9"/>
  <c r="E436" i="11"/>
  <c r="H436" i="11"/>
  <c r="G436" i="11"/>
  <c r="E430" i="8"/>
  <c r="H430" i="8" s="1"/>
  <c r="G430" i="8"/>
  <c r="G430" i="7"/>
  <c r="H430" i="7"/>
  <c r="E429" i="6"/>
  <c r="G429" i="6"/>
  <c r="H429" i="6"/>
  <c r="H430" i="5"/>
  <c r="G430" i="5"/>
  <c r="M292" i="25"/>
  <c r="K292" i="25"/>
  <c r="I292" i="25"/>
  <c r="B292" i="25"/>
  <c r="D292" i="25"/>
  <c r="L436" i="10"/>
  <c r="D436" i="10" s="1"/>
  <c r="E436" i="10" s="1"/>
  <c r="M436" i="10"/>
  <c r="I435" i="10"/>
  <c r="C436" i="10"/>
  <c r="L435" i="9"/>
  <c r="D435" i="9" s="1"/>
  <c r="M435" i="9"/>
  <c r="I434" i="9"/>
  <c r="C435" i="9"/>
  <c r="L435" i="11"/>
  <c r="D435" i="11" s="1"/>
  <c r="M435" i="11"/>
  <c r="I434" i="11"/>
  <c r="C435" i="11"/>
  <c r="L435" i="12"/>
  <c r="D435" i="12" s="1"/>
  <c r="G435" i="12" s="1"/>
  <c r="M435" i="12"/>
  <c r="I434" i="12"/>
  <c r="C435" i="12"/>
  <c r="L429" i="8"/>
  <c r="D429" i="8" s="1"/>
  <c r="E429" i="8" s="1"/>
  <c r="H429" i="8" s="1"/>
  <c r="M429" i="8"/>
  <c r="C429" i="8"/>
  <c r="L429" i="7"/>
  <c r="D429" i="7" s="1"/>
  <c r="M429" i="7"/>
  <c r="C429" i="7"/>
  <c r="L428" i="6"/>
  <c r="D428" i="6" s="1"/>
  <c r="M428" i="6"/>
  <c r="C428" i="6"/>
  <c r="L429" i="5"/>
  <c r="D429" i="5" s="1"/>
  <c r="M429" i="5"/>
  <c r="I428" i="5"/>
  <c r="C429" i="5"/>
  <c r="B346" i="20"/>
  <c r="B347" i="20"/>
  <c r="B348" i="20"/>
  <c r="B349" i="20"/>
  <c r="B350" i="20"/>
  <c r="B291" i="25"/>
  <c r="H436" i="10" l="1"/>
  <c r="G436" i="10"/>
  <c r="E435" i="9"/>
  <c r="G435" i="9"/>
  <c r="H435" i="9"/>
  <c r="E435" i="11"/>
  <c r="G435" i="11"/>
  <c r="H435" i="11"/>
  <c r="G429" i="8"/>
  <c r="E429" i="7"/>
  <c r="G429" i="7"/>
  <c r="H429" i="7"/>
  <c r="E428" i="6"/>
  <c r="G428" i="6"/>
  <c r="H428" i="6"/>
  <c r="E429" i="5"/>
  <c r="G429" i="5"/>
  <c r="H429" i="5"/>
  <c r="M291" i="25"/>
  <c r="K291" i="25"/>
  <c r="I291" i="25"/>
  <c r="D291" i="25"/>
  <c r="L435" i="10"/>
  <c r="M435" i="10"/>
  <c r="C435" i="10"/>
  <c r="L434" i="9"/>
  <c r="M434" i="9"/>
  <c r="C434" i="9"/>
  <c r="L434" i="11"/>
  <c r="M434" i="11"/>
  <c r="C434" i="11"/>
  <c r="L434" i="12"/>
  <c r="M434" i="12"/>
  <c r="C434" i="12"/>
  <c r="L428" i="8"/>
  <c r="M428" i="8"/>
  <c r="C428" i="8"/>
  <c r="L428" i="7"/>
  <c r="M428" i="7"/>
  <c r="C428" i="7"/>
  <c r="L427" i="6"/>
  <c r="M427" i="6"/>
  <c r="C427" i="6"/>
  <c r="L428" i="5"/>
  <c r="M428" i="5"/>
  <c r="C428" i="5"/>
  <c r="S345" i="20" l="1"/>
  <c r="U345" i="20"/>
  <c r="X345" i="20" s="1"/>
  <c r="V345" i="20"/>
  <c r="AC345" i="20" s="1"/>
  <c r="Y345" i="20"/>
  <c r="AA345" i="20"/>
  <c r="AE345" i="20"/>
  <c r="AF345" i="20"/>
  <c r="AG345" i="20"/>
  <c r="AH345" i="20"/>
  <c r="AI345" i="20"/>
  <c r="AJ345" i="20"/>
  <c r="AK345" i="20"/>
  <c r="AL345" i="20"/>
  <c r="AM345" i="20"/>
  <c r="AN345" i="20"/>
  <c r="AO345" i="20"/>
  <c r="AP345" i="20"/>
  <c r="AQ345" i="20"/>
  <c r="AR345" i="20"/>
  <c r="AS345" i="20"/>
  <c r="AT345" i="20"/>
  <c r="AU345" i="20"/>
  <c r="AV345" i="20"/>
  <c r="AW345" i="20"/>
  <c r="AY345" i="20"/>
  <c r="AZ345" i="20"/>
  <c r="AD345" i="20" l="1"/>
  <c r="AB345" i="20"/>
  <c r="AX345" i="20"/>
  <c r="Z345" i="20"/>
  <c r="W345" i="20"/>
  <c r="D435" i="10"/>
  <c r="I434" i="10"/>
  <c r="D434" i="9"/>
  <c r="I433" i="9"/>
  <c r="D434" i="11"/>
  <c r="I433" i="11"/>
  <c r="D434" i="12"/>
  <c r="G434" i="12" s="1"/>
  <c r="I433" i="12"/>
  <c r="D428" i="8"/>
  <c r="D428" i="7"/>
  <c r="D427" i="6"/>
  <c r="D428" i="5"/>
  <c r="I427" i="5"/>
  <c r="G435" i="10" l="1"/>
  <c r="G434" i="9"/>
  <c r="G434" i="11"/>
  <c r="G428" i="8"/>
  <c r="G428" i="7"/>
  <c r="G427" i="6"/>
  <c r="G428" i="5"/>
  <c r="I426" i="5"/>
  <c r="S344" i="20" l="1"/>
  <c r="T345" i="20" s="1"/>
  <c r="U344" i="20"/>
  <c r="W344" i="20" s="1"/>
  <c r="V344" i="20"/>
  <c r="AE344" i="20" s="1"/>
  <c r="Y344" i="20"/>
  <c r="AA344" i="20"/>
  <c r="AC344" i="20"/>
  <c r="AF344" i="20"/>
  <c r="AG344" i="20"/>
  <c r="AH344" i="20"/>
  <c r="AI344" i="20"/>
  <c r="AJ344" i="20"/>
  <c r="AK344" i="20"/>
  <c r="AL344" i="20"/>
  <c r="AM344" i="20"/>
  <c r="AN344" i="20"/>
  <c r="AO344" i="20"/>
  <c r="AP344" i="20"/>
  <c r="AQ344" i="20"/>
  <c r="AR344" i="20"/>
  <c r="AS344" i="20"/>
  <c r="BC345" i="20" s="1"/>
  <c r="AT344" i="20"/>
  <c r="AU344" i="20"/>
  <c r="AW344" i="20"/>
  <c r="AY344" i="20"/>
  <c r="AZ344" i="20"/>
  <c r="M290" i="25"/>
  <c r="K290" i="25"/>
  <c r="I290" i="25"/>
  <c r="B290" i="25"/>
  <c r="D290" i="25"/>
  <c r="L434" i="10"/>
  <c r="M434" i="10"/>
  <c r="I433" i="10"/>
  <c r="C434" i="10"/>
  <c r="D434" i="10"/>
  <c r="L433" i="9"/>
  <c r="D433" i="9" s="1"/>
  <c r="M433" i="9"/>
  <c r="I432" i="9"/>
  <c r="C433" i="9"/>
  <c r="L433" i="11"/>
  <c r="D433" i="11" s="1"/>
  <c r="M433" i="11"/>
  <c r="I432" i="11"/>
  <c r="C433" i="11"/>
  <c r="L433" i="12"/>
  <c r="M433" i="12"/>
  <c r="I432" i="12"/>
  <c r="C433" i="12"/>
  <c r="D433" i="12"/>
  <c r="G433" i="12" s="1"/>
  <c r="L427" i="8"/>
  <c r="M427" i="8"/>
  <c r="I427" i="8"/>
  <c r="C427" i="8"/>
  <c r="D427" i="8"/>
  <c r="L427" i="7"/>
  <c r="M427" i="7"/>
  <c r="I427" i="7"/>
  <c r="G427" i="7"/>
  <c r="C427" i="7"/>
  <c r="D427" i="7"/>
  <c r="L426" i="6"/>
  <c r="D426" i="6" s="1"/>
  <c r="M426" i="6"/>
  <c r="I426" i="6"/>
  <c r="C426" i="6"/>
  <c r="L427" i="5"/>
  <c r="M427" i="5"/>
  <c r="C427" i="5"/>
  <c r="D427" i="5"/>
  <c r="BB345" i="20" l="1"/>
  <c r="BD345" i="20"/>
  <c r="AV344" i="20"/>
  <c r="BA345" i="20" s="1"/>
  <c r="AX344" i="20"/>
  <c r="AD344" i="20"/>
  <c r="Z344" i="20"/>
  <c r="AB344" i="20"/>
  <c r="X344" i="20"/>
  <c r="G434" i="10"/>
  <c r="G433" i="9"/>
  <c r="G433" i="11"/>
  <c r="G427" i="8"/>
  <c r="G426" i="6"/>
  <c r="G427" i="5"/>
  <c r="S343" i="20"/>
  <c r="T344" i="20" s="1"/>
  <c r="U343" i="20"/>
  <c r="V343" i="20"/>
  <c r="W343" i="20" s="1"/>
  <c r="X343" i="20"/>
  <c r="AA343" i="20"/>
  <c r="AB343" i="20"/>
  <c r="AD343" i="20"/>
  <c r="AF343" i="20"/>
  <c r="AG343" i="20"/>
  <c r="AH343" i="20"/>
  <c r="AI343" i="20"/>
  <c r="AJ343" i="20"/>
  <c r="AK343" i="20"/>
  <c r="AL343" i="20"/>
  <c r="AM343" i="20"/>
  <c r="AN343" i="20"/>
  <c r="AO343" i="20"/>
  <c r="AP343" i="20"/>
  <c r="AQ343" i="20"/>
  <c r="AR343" i="20"/>
  <c r="AS343" i="20"/>
  <c r="BC344" i="20" s="1"/>
  <c r="AT343" i="20"/>
  <c r="AU343" i="20"/>
  <c r="AW343" i="20"/>
  <c r="AX343" i="20"/>
  <c r="AY343" i="20"/>
  <c r="AZ343" i="20"/>
  <c r="M289" i="25"/>
  <c r="K289" i="25"/>
  <c r="I289" i="25"/>
  <c r="B289" i="25"/>
  <c r="D289" i="25"/>
  <c r="L433" i="10"/>
  <c r="M433" i="10"/>
  <c r="I432" i="10"/>
  <c r="C433" i="10"/>
  <c r="L432" i="9"/>
  <c r="M432" i="9"/>
  <c r="I431" i="9"/>
  <c r="C432" i="9"/>
  <c r="L432" i="11"/>
  <c r="M432" i="11"/>
  <c r="I431" i="11"/>
  <c r="C432" i="11"/>
  <c r="L432" i="12"/>
  <c r="M432" i="12"/>
  <c r="I431" i="12"/>
  <c r="C432" i="12"/>
  <c r="L426" i="8"/>
  <c r="M426" i="8"/>
  <c r="I426" i="8"/>
  <c r="C426" i="8"/>
  <c r="L426" i="7"/>
  <c r="M426" i="7"/>
  <c r="I426" i="7"/>
  <c r="C426" i="7"/>
  <c r="L425" i="6"/>
  <c r="D425" i="6" s="1"/>
  <c r="M425" i="6"/>
  <c r="I425" i="6"/>
  <c r="C425" i="6"/>
  <c r="L426" i="5"/>
  <c r="D426" i="5" s="1"/>
  <c r="M426" i="5"/>
  <c r="I425" i="5"/>
  <c r="C426" i="5"/>
  <c r="D433" i="10"/>
  <c r="D432" i="9"/>
  <c r="D432" i="11"/>
  <c r="D432" i="12"/>
  <c r="G432" i="12" s="1"/>
  <c r="D426" i="8"/>
  <c r="D426" i="7"/>
  <c r="AE343" i="20" l="1"/>
  <c r="BB344" i="20"/>
  <c r="BD344" i="20"/>
  <c r="Z343" i="20"/>
  <c r="AV343" i="20"/>
  <c r="BA344" i="20" s="1"/>
  <c r="AC343" i="20"/>
  <c r="Y343" i="20"/>
  <c r="G433" i="10"/>
  <c r="G432" i="9"/>
  <c r="G432" i="11"/>
  <c r="G426" i="8"/>
  <c r="G426" i="7"/>
  <c r="G425" i="6"/>
  <c r="G426" i="5"/>
  <c r="S342" i="20"/>
  <c r="T343" i="20" s="1"/>
  <c r="U342" i="20"/>
  <c r="V342" i="20"/>
  <c r="Y342" i="20" s="1"/>
  <c r="W342" i="20"/>
  <c r="X342" i="20"/>
  <c r="AA342" i="20"/>
  <c r="AB342" i="20"/>
  <c r="AD342" i="20"/>
  <c r="AF342" i="20"/>
  <c r="AG342" i="20"/>
  <c r="AH342" i="20"/>
  <c r="AI342" i="20"/>
  <c r="AJ342" i="20"/>
  <c r="AK342" i="20"/>
  <c r="AL342" i="20"/>
  <c r="AM342" i="20"/>
  <c r="AN342" i="20"/>
  <c r="AO342" i="20"/>
  <c r="AP342" i="20"/>
  <c r="AQ342" i="20"/>
  <c r="AR342" i="20"/>
  <c r="AS342" i="20"/>
  <c r="BC343" i="20" s="1"/>
  <c r="AT342" i="20"/>
  <c r="AU342" i="20"/>
  <c r="AV342" i="20"/>
  <c r="BA343" i="20" s="1"/>
  <c r="AW342" i="20"/>
  <c r="AX342" i="20"/>
  <c r="AY342" i="20"/>
  <c r="AZ342" i="20"/>
  <c r="M288" i="25"/>
  <c r="K288" i="25"/>
  <c r="I288" i="25"/>
  <c r="B288" i="25"/>
  <c r="D288" i="25"/>
  <c r="L432" i="10"/>
  <c r="D432" i="10" s="1"/>
  <c r="M432" i="10"/>
  <c r="I431" i="10"/>
  <c r="C432" i="10"/>
  <c r="L431" i="9"/>
  <c r="D431" i="9" s="1"/>
  <c r="M431" i="9"/>
  <c r="I430" i="9"/>
  <c r="C431" i="9"/>
  <c r="L431" i="11"/>
  <c r="M431" i="11"/>
  <c r="I430" i="11"/>
  <c r="C431" i="11"/>
  <c r="L431" i="12"/>
  <c r="M431" i="12"/>
  <c r="I430" i="12"/>
  <c r="C431" i="12"/>
  <c r="L425" i="8"/>
  <c r="M425" i="8"/>
  <c r="I425" i="8"/>
  <c r="C425" i="8"/>
  <c r="L425" i="7"/>
  <c r="D425" i="7" s="1"/>
  <c r="M425" i="7"/>
  <c r="I425" i="7"/>
  <c r="C425" i="7"/>
  <c r="L424" i="6"/>
  <c r="M424" i="6"/>
  <c r="I424" i="6"/>
  <c r="C424" i="6"/>
  <c r="L425" i="5"/>
  <c r="M425" i="5"/>
  <c r="C425" i="5"/>
  <c r="D431" i="11"/>
  <c r="D431" i="12"/>
  <c r="G431" i="12" s="1"/>
  <c r="D425" i="8"/>
  <c r="D424" i="6"/>
  <c r="D425" i="5"/>
  <c r="I424" i="5"/>
  <c r="BD343" i="20" l="1"/>
  <c r="BB343" i="20"/>
  <c r="Z342" i="20"/>
  <c r="AE342" i="20"/>
  <c r="AC342" i="20"/>
  <c r="G432" i="10"/>
  <c r="G431" i="9"/>
  <c r="G431" i="11"/>
  <c r="G425" i="8"/>
  <c r="G425" i="7"/>
  <c r="G424" i="6"/>
  <c r="G425" i="5"/>
  <c r="S341" i="20"/>
  <c r="T342" i="20" s="1"/>
  <c r="U341" i="20"/>
  <c r="W341" i="20" s="1"/>
  <c r="V341" i="20"/>
  <c r="Y341" i="20" s="1"/>
  <c r="AA341" i="20"/>
  <c r="AE341" i="20"/>
  <c r="AF341" i="20"/>
  <c r="AG341" i="20"/>
  <c r="AH341" i="20"/>
  <c r="AI341" i="20"/>
  <c r="AJ341" i="20"/>
  <c r="AK341" i="20"/>
  <c r="AL341" i="20"/>
  <c r="AM341" i="20"/>
  <c r="AN341" i="20"/>
  <c r="AO341" i="20"/>
  <c r="AP341" i="20"/>
  <c r="AQ341" i="20"/>
  <c r="AR341" i="20"/>
  <c r="AS341" i="20"/>
  <c r="BC342" i="20" s="1"/>
  <c r="AT341" i="20"/>
  <c r="AU341" i="20"/>
  <c r="AW341" i="20"/>
  <c r="AY341" i="20"/>
  <c r="AZ341" i="20"/>
  <c r="M287" i="25"/>
  <c r="K287" i="25"/>
  <c r="I287" i="25"/>
  <c r="B287" i="25"/>
  <c r="D287" i="25"/>
  <c r="L431" i="10"/>
  <c r="D431" i="10" s="1"/>
  <c r="M431" i="10"/>
  <c r="I430" i="10"/>
  <c r="C431" i="10"/>
  <c r="L430" i="9"/>
  <c r="D430" i="9" s="1"/>
  <c r="M430" i="9"/>
  <c r="I429" i="9"/>
  <c r="C430" i="9"/>
  <c r="L430" i="11"/>
  <c r="D430" i="11" s="1"/>
  <c r="M430" i="11"/>
  <c r="I429" i="11"/>
  <c r="C430" i="11"/>
  <c r="L430" i="12"/>
  <c r="M430" i="12"/>
  <c r="I429" i="12"/>
  <c r="C430" i="12"/>
  <c r="D430" i="12"/>
  <c r="G430" i="12" s="1"/>
  <c r="L424" i="8"/>
  <c r="D424" i="8" s="1"/>
  <c r="M424" i="8"/>
  <c r="I424" i="8"/>
  <c r="C424" i="8"/>
  <c r="L424" i="7"/>
  <c r="D424" i="7" s="1"/>
  <c r="M424" i="7"/>
  <c r="I424" i="7"/>
  <c r="C424" i="7"/>
  <c r="L423" i="6"/>
  <c r="D423" i="6" s="1"/>
  <c r="M423" i="6"/>
  <c r="I423" i="6"/>
  <c r="C423" i="6"/>
  <c r="L424" i="5"/>
  <c r="M424" i="5"/>
  <c r="I423" i="5"/>
  <c r="C424" i="5"/>
  <c r="D424" i="5"/>
  <c r="AV341" i="20" l="1"/>
  <c r="BA342" i="20" s="1"/>
  <c r="AD341" i="20"/>
  <c r="AB341" i="20"/>
  <c r="BB342" i="20"/>
  <c r="BD342" i="20"/>
  <c r="Z341" i="20"/>
  <c r="X341" i="20"/>
  <c r="AX341" i="20"/>
  <c r="AC341" i="20"/>
  <c r="G431" i="10"/>
  <c r="G430" i="9"/>
  <c r="G430" i="11"/>
  <c r="G424" i="8"/>
  <c r="G424" i="7"/>
  <c r="G423" i="6"/>
  <c r="G424" i="5"/>
  <c r="M286" i="25"/>
  <c r="K286" i="25"/>
  <c r="I286" i="25"/>
  <c r="B286" i="25"/>
  <c r="D286" i="25"/>
  <c r="L430" i="10"/>
  <c r="M430" i="10"/>
  <c r="C430" i="10"/>
  <c r="L429" i="9"/>
  <c r="M429" i="9"/>
  <c r="C429" i="9"/>
  <c r="L429" i="11"/>
  <c r="M429" i="11"/>
  <c r="C429" i="11"/>
  <c r="L429" i="12"/>
  <c r="M429" i="12"/>
  <c r="C429" i="12"/>
  <c r="L423" i="8"/>
  <c r="M423" i="8"/>
  <c r="I423" i="8"/>
  <c r="C423" i="8"/>
  <c r="L423" i="7"/>
  <c r="M423" i="7"/>
  <c r="I423" i="7"/>
  <c r="C423" i="7"/>
  <c r="L422" i="6"/>
  <c r="M422" i="6"/>
  <c r="I422" i="6"/>
  <c r="C422" i="6"/>
  <c r="L423" i="5"/>
  <c r="M423" i="5"/>
  <c r="C423" i="5"/>
  <c r="B341" i="20" l="1"/>
  <c r="B342" i="20"/>
  <c r="B343" i="20"/>
  <c r="B344" i="20"/>
  <c r="B345" i="20"/>
  <c r="S340" i="20"/>
  <c r="T341" i="20" s="1"/>
  <c r="U340" i="20"/>
  <c r="W340" i="20" s="1"/>
  <c r="V340" i="20"/>
  <c r="Y340" i="20" s="1"/>
  <c r="AA340" i="20"/>
  <c r="AF340" i="20"/>
  <c r="AG340" i="20"/>
  <c r="AH340" i="20"/>
  <c r="AI340" i="20"/>
  <c r="AJ340" i="20"/>
  <c r="AK340" i="20"/>
  <c r="AL340" i="20"/>
  <c r="AM340" i="20"/>
  <c r="AN340" i="20"/>
  <c r="AO340" i="20"/>
  <c r="AP340" i="20"/>
  <c r="AQ340" i="20"/>
  <c r="AR340" i="20"/>
  <c r="AS340" i="20"/>
  <c r="BC341" i="20" s="1"/>
  <c r="AT340" i="20"/>
  <c r="AU340" i="20"/>
  <c r="AW340" i="20"/>
  <c r="AY340" i="20"/>
  <c r="AZ340" i="20"/>
  <c r="D430" i="10"/>
  <c r="I429" i="10"/>
  <c r="D429" i="9"/>
  <c r="I428" i="9"/>
  <c r="D429" i="11"/>
  <c r="I428" i="11"/>
  <c r="D429" i="12"/>
  <c r="G429" i="12" s="1"/>
  <c r="I428" i="12"/>
  <c r="D423" i="8"/>
  <c r="D423" i="7"/>
  <c r="D422" i="6"/>
  <c r="D423" i="5"/>
  <c r="I422" i="5"/>
  <c r="AE340" i="20" l="1"/>
  <c r="AC340" i="20"/>
  <c r="BB341" i="20"/>
  <c r="BD341" i="20"/>
  <c r="G430" i="10"/>
  <c r="G429" i="9"/>
  <c r="G429" i="11"/>
  <c r="G423" i="8"/>
  <c r="G423" i="7"/>
  <c r="G422" i="6"/>
  <c r="G423" i="5"/>
  <c r="X340" i="20"/>
  <c r="AX340" i="20"/>
  <c r="AD340" i="20"/>
  <c r="Z340" i="20"/>
  <c r="AV340" i="20"/>
  <c r="BA341" i="20" s="1"/>
  <c r="AB340" i="20"/>
  <c r="S339" i="20"/>
  <c r="T340" i="20" s="1"/>
  <c r="U339" i="20"/>
  <c r="AB339" i="20" s="1"/>
  <c r="V339" i="20"/>
  <c r="AE339" i="20" s="1"/>
  <c r="Y339" i="20"/>
  <c r="AA339" i="20"/>
  <c r="AC339" i="20"/>
  <c r="AF339" i="20"/>
  <c r="AG339" i="20"/>
  <c r="AH339" i="20"/>
  <c r="AI339" i="20"/>
  <c r="AJ339" i="20"/>
  <c r="AK339" i="20"/>
  <c r="AL339" i="20"/>
  <c r="AM339" i="20"/>
  <c r="AN339" i="20"/>
  <c r="AO339" i="20"/>
  <c r="AP339" i="20"/>
  <c r="AQ339" i="20"/>
  <c r="AR339" i="20"/>
  <c r="AS339" i="20"/>
  <c r="BC340" i="20" s="1"/>
  <c r="AT339" i="20"/>
  <c r="AU339" i="20"/>
  <c r="AV339" i="20"/>
  <c r="BA340" i="20" s="1"/>
  <c r="AW339" i="20"/>
  <c r="AY339" i="20"/>
  <c r="AZ339" i="20"/>
  <c r="M285" i="25"/>
  <c r="K285" i="25"/>
  <c r="I285" i="25"/>
  <c r="B285" i="25"/>
  <c r="D285" i="25"/>
  <c r="L429" i="10"/>
  <c r="M429" i="10"/>
  <c r="I428" i="10"/>
  <c r="C429" i="10"/>
  <c r="D429" i="10"/>
  <c r="L428" i="9"/>
  <c r="M428" i="9"/>
  <c r="I427" i="9"/>
  <c r="C428" i="9"/>
  <c r="D428" i="9"/>
  <c r="L428" i="11"/>
  <c r="M428" i="11"/>
  <c r="I427" i="11"/>
  <c r="C428" i="11"/>
  <c r="D428" i="11"/>
  <c r="L428" i="12"/>
  <c r="M428" i="12"/>
  <c r="I427" i="12"/>
  <c r="G428" i="12"/>
  <c r="C428" i="12"/>
  <c r="D428" i="12"/>
  <c r="L422" i="8"/>
  <c r="M422" i="8"/>
  <c r="I422" i="8"/>
  <c r="C422" i="8"/>
  <c r="D422" i="8"/>
  <c r="L422" i="7"/>
  <c r="D422" i="7" s="1"/>
  <c r="M422" i="7"/>
  <c r="I422" i="7"/>
  <c r="C422" i="7"/>
  <c r="L421" i="6"/>
  <c r="M421" i="6"/>
  <c r="I421" i="6"/>
  <c r="C421" i="6"/>
  <c r="D421" i="6"/>
  <c r="L422" i="5"/>
  <c r="D422" i="5" s="1"/>
  <c r="M422" i="5"/>
  <c r="I421" i="5"/>
  <c r="C422" i="5"/>
  <c r="BB340" i="20" l="1"/>
  <c r="BD340" i="20"/>
  <c r="W339" i="20"/>
  <c r="AX339" i="20"/>
  <c r="AD339" i="20"/>
  <c r="Z339" i="20"/>
  <c r="X339" i="20"/>
  <c r="G429" i="10"/>
  <c r="G428" i="9"/>
  <c r="G428" i="11"/>
  <c r="G422" i="8"/>
  <c r="G422" i="7"/>
  <c r="G421" i="6"/>
  <c r="G422" i="5"/>
  <c r="S338" i="20"/>
  <c r="T339" i="20" s="1"/>
  <c r="U338" i="20"/>
  <c r="AB338" i="20" s="1"/>
  <c r="V338" i="20"/>
  <c r="Y338" i="20" s="1"/>
  <c r="AA338" i="20"/>
  <c r="AC338" i="20"/>
  <c r="AE338" i="20"/>
  <c r="AF338" i="20"/>
  <c r="AG338" i="20"/>
  <c r="AH338" i="20"/>
  <c r="AI338" i="20"/>
  <c r="AJ338" i="20"/>
  <c r="AK338" i="20"/>
  <c r="AL338" i="20"/>
  <c r="AM338" i="20"/>
  <c r="AN338" i="20"/>
  <c r="AO338" i="20"/>
  <c r="AP338" i="20"/>
  <c r="AQ338" i="20"/>
  <c r="AR338" i="20"/>
  <c r="AS338" i="20"/>
  <c r="BC339" i="20" s="1"/>
  <c r="AT338" i="20"/>
  <c r="AU338" i="20"/>
  <c r="AW338" i="20"/>
  <c r="AY338" i="20"/>
  <c r="AZ338" i="20"/>
  <c r="M284" i="25"/>
  <c r="K284" i="25"/>
  <c r="I284" i="25"/>
  <c r="B284" i="25"/>
  <c r="D284" i="25"/>
  <c r="L428" i="10"/>
  <c r="M428" i="10"/>
  <c r="I427" i="10"/>
  <c r="G428" i="10"/>
  <c r="C428" i="10"/>
  <c r="D428" i="10"/>
  <c r="L427" i="9"/>
  <c r="M427" i="9"/>
  <c r="I426" i="9"/>
  <c r="C427" i="9"/>
  <c r="D427" i="9"/>
  <c r="L427" i="11"/>
  <c r="M427" i="11"/>
  <c r="I426" i="11"/>
  <c r="G427" i="11"/>
  <c r="C427" i="11"/>
  <c r="D427" i="11"/>
  <c r="L427" i="12"/>
  <c r="M427" i="12"/>
  <c r="I426" i="12"/>
  <c r="C427" i="12"/>
  <c r="D427" i="12"/>
  <c r="G427" i="12" s="1"/>
  <c r="L421" i="8"/>
  <c r="M421" i="8"/>
  <c r="I421" i="8"/>
  <c r="G421" i="8"/>
  <c r="C421" i="8"/>
  <c r="D421" i="8"/>
  <c r="L421" i="7"/>
  <c r="M421" i="7"/>
  <c r="I421" i="7"/>
  <c r="C421" i="7"/>
  <c r="D421" i="7"/>
  <c r="L420" i="6"/>
  <c r="M420" i="6"/>
  <c r="I420" i="6"/>
  <c r="G420" i="6"/>
  <c r="C420" i="6"/>
  <c r="D420" i="6"/>
  <c r="L421" i="5"/>
  <c r="M421" i="5"/>
  <c r="I420" i="5"/>
  <c r="C421" i="5"/>
  <c r="D421" i="5"/>
  <c r="BD339" i="20" l="1"/>
  <c r="BB339" i="20"/>
  <c r="W338" i="20"/>
  <c r="AX338" i="20"/>
  <c r="AD338" i="20"/>
  <c r="Z338" i="20"/>
  <c r="X338" i="20"/>
  <c r="AV338" i="20"/>
  <c r="BA339" i="20" s="1"/>
  <c r="G427" i="9"/>
  <c r="G421" i="7"/>
  <c r="G421" i="5"/>
  <c r="I419" i="5"/>
  <c r="S337" i="20"/>
  <c r="T338" i="20" s="1"/>
  <c r="U337" i="20"/>
  <c r="W337" i="20" s="1"/>
  <c r="V337" i="20"/>
  <c r="AE337" i="20" s="1"/>
  <c r="AA337" i="20"/>
  <c r="AC337" i="20"/>
  <c r="AF337" i="20"/>
  <c r="AG337" i="20"/>
  <c r="AH337" i="20"/>
  <c r="AI337" i="20"/>
  <c r="AJ337" i="20"/>
  <c r="AK337" i="20"/>
  <c r="AL337" i="20"/>
  <c r="AM337" i="20"/>
  <c r="AN337" i="20"/>
  <c r="AO337" i="20"/>
  <c r="AP337" i="20"/>
  <c r="AQ337" i="20"/>
  <c r="AR337" i="20"/>
  <c r="AS337" i="20"/>
  <c r="BC338" i="20" s="1"/>
  <c r="AT337" i="20"/>
  <c r="AU337" i="20"/>
  <c r="AW337" i="20"/>
  <c r="AY337" i="20"/>
  <c r="AZ337" i="20"/>
  <c r="M283" i="25"/>
  <c r="K283" i="25"/>
  <c r="I283" i="25"/>
  <c r="B283" i="25"/>
  <c r="D283" i="25"/>
  <c r="L427" i="10"/>
  <c r="M427" i="10"/>
  <c r="I426" i="10"/>
  <c r="C427" i="10"/>
  <c r="L426" i="9"/>
  <c r="M426" i="9"/>
  <c r="I425" i="9"/>
  <c r="C426" i="9"/>
  <c r="L426" i="11"/>
  <c r="M426" i="11"/>
  <c r="I425" i="11"/>
  <c r="C426" i="11"/>
  <c r="L426" i="12"/>
  <c r="M426" i="12"/>
  <c r="I425" i="12"/>
  <c r="C426" i="12"/>
  <c r="L420" i="8"/>
  <c r="M420" i="8"/>
  <c r="I420" i="8"/>
  <c r="C420" i="8"/>
  <c r="L420" i="7"/>
  <c r="M420" i="7"/>
  <c r="I420" i="7"/>
  <c r="C420" i="7"/>
  <c r="L419" i="6"/>
  <c r="M419" i="6"/>
  <c r="I419" i="6"/>
  <c r="C419" i="6"/>
  <c r="L420" i="5"/>
  <c r="M420" i="5"/>
  <c r="C420" i="5"/>
  <c r="D427" i="10"/>
  <c r="D426" i="9"/>
  <c r="D426" i="11"/>
  <c r="D426" i="12"/>
  <c r="G426" i="12" s="1"/>
  <c r="D420" i="8"/>
  <c r="D420" i="7"/>
  <c r="D419" i="6"/>
  <c r="D420" i="5"/>
  <c r="G420" i="5" s="1"/>
  <c r="AD337" i="20" l="1"/>
  <c r="BB338" i="20"/>
  <c r="BD338" i="20"/>
  <c r="AB337" i="20"/>
  <c r="AX337" i="20"/>
  <c r="Z337" i="20"/>
  <c r="Y337" i="20"/>
  <c r="AV337" i="20"/>
  <c r="BA338" i="20" s="1"/>
  <c r="X337" i="20"/>
  <c r="G427" i="10"/>
  <c r="G426" i="9"/>
  <c r="G426" i="11"/>
  <c r="G420" i="8"/>
  <c r="G420" i="7"/>
  <c r="G419" i="6"/>
  <c r="S336" i="20"/>
  <c r="T337" i="20" s="1"/>
  <c r="U336" i="20"/>
  <c r="X336" i="20" s="1"/>
  <c r="V336" i="20"/>
  <c r="Y336" i="20"/>
  <c r="AA336" i="20"/>
  <c r="AC336" i="20"/>
  <c r="AE336" i="20"/>
  <c r="AF336" i="20"/>
  <c r="AG336" i="20"/>
  <c r="AH336" i="20"/>
  <c r="AI336" i="20"/>
  <c r="AJ336" i="20"/>
  <c r="AK336" i="20"/>
  <c r="AL336" i="20"/>
  <c r="AM336" i="20"/>
  <c r="AN336" i="20"/>
  <c r="AO336" i="20"/>
  <c r="AP336" i="20"/>
  <c r="AQ336" i="20"/>
  <c r="AR336" i="20"/>
  <c r="AS336" i="20"/>
  <c r="BC337" i="20" s="1"/>
  <c r="AT336" i="20"/>
  <c r="AU336" i="20"/>
  <c r="AW336" i="20"/>
  <c r="AY336" i="20"/>
  <c r="AZ336" i="20"/>
  <c r="M282" i="25"/>
  <c r="K282" i="25"/>
  <c r="I282" i="25"/>
  <c r="B282" i="25"/>
  <c r="D282" i="25"/>
  <c r="L426" i="10"/>
  <c r="D426" i="10" s="1"/>
  <c r="M426" i="10"/>
  <c r="I425" i="10"/>
  <c r="C426" i="10"/>
  <c r="L425" i="9"/>
  <c r="D425" i="9" s="1"/>
  <c r="M425" i="9"/>
  <c r="I424" i="9"/>
  <c r="C425" i="9"/>
  <c r="L425" i="11"/>
  <c r="M425" i="11"/>
  <c r="I424" i="11"/>
  <c r="G425" i="11"/>
  <c r="C425" i="11"/>
  <c r="D425" i="11"/>
  <c r="L425" i="12"/>
  <c r="M425" i="12"/>
  <c r="I424" i="12"/>
  <c r="C425" i="12"/>
  <c r="D425" i="12"/>
  <c r="G425" i="12" s="1"/>
  <c r="L419" i="8"/>
  <c r="D419" i="8" s="1"/>
  <c r="M419" i="8"/>
  <c r="I419" i="8"/>
  <c r="C419" i="8"/>
  <c r="L419" i="7"/>
  <c r="D419" i="7" s="1"/>
  <c r="M419" i="7"/>
  <c r="I419" i="7"/>
  <c r="C419" i="7"/>
  <c r="L418" i="6"/>
  <c r="D418" i="6" s="1"/>
  <c r="M418" i="6"/>
  <c r="I418" i="6"/>
  <c r="C418" i="6"/>
  <c r="L419" i="5"/>
  <c r="D419" i="5" s="1"/>
  <c r="M419" i="5"/>
  <c r="I418" i="5"/>
  <c r="C419" i="5"/>
  <c r="BD337" i="20" l="1"/>
  <c r="BB337" i="20"/>
  <c r="W336" i="20"/>
  <c r="AX336" i="20"/>
  <c r="AD336" i="20"/>
  <c r="Z336" i="20"/>
  <c r="AV336" i="20"/>
  <c r="BA337" i="20" s="1"/>
  <c r="AB336" i="20"/>
  <c r="G426" i="10"/>
  <c r="G425" i="9"/>
  <c r="G419" i="8"/>
  <c r="G419" i="7"/>
  <c r="G418" i="6"/>
  <c r="G419" i="5"/>
  <c r="B340" i="20" l="1"/>
  <c r="B339" i="20"/>
  <c r="B338" i="20"/>
  <c r="B337" i="20"/>
  <c r="B336" i="20"/>
  <c r="S335" i="20"/>
  <c r="T336" i="20" s="1"/>
  <c r="U335" i="20"/>
  <c r="AV335" i="20" s="1"/>
  <c r="BA336" i="20" s="1"/>
  <c r="V335" i="20"/>
  <c r="Y335" i="20" s="1"/>
  <c r="AA335" i="20"/>
  <c r="AB335" i="20"/>
  <c r="AD335" i="20"/>
  <c r="AE335" i="20"/>
  <c r="AF335" i="20"/>
  <c r="AG335" i="20"/>
  <c r="AH335" i="20"/>
  <c r="AI335" i="20"/>
  <c r="AJ335" i="20"/>
  <c r="AK335" i="20"/>
  <c r="AL335" i="20"/>
  <c r="AM335" i="20"/>
  <c r="AN335" i="20"/>
  <c r="AO335" i="20"/>
  <c r="AP335" i="20"/>
  <c r="AQ335" i="20"/>
  <c r="AR335" i="20"/>
  <c r="AS335" i="20"/>
  <c r="BC336" i="20" s="1"/>
  <c r="AT335" i="20"/>
  <c r="AU335" i="20"/>
  <c r="AW335" i="20"/>
  <c r="AX335" i="20"/>
  <c r="AY335" i="20"/>
  <c r="AZ335" i="20"/>
  <c r="M281" i="25"/>
  <c r="K281" i="25"/>
  <c r="I281" i="25"/>
  <c r="B281" i="25"/>
  <c r="D281" i="25"/>
  <c r="L425" i="10"/>
  <c r="M425" i="10"/>
  <c r="I424" i="10"/>
  <c r="C425" i="10"/>
  <c r="L424" i="9"/>
  <c r="D424" i="9" s="1"/>
  <c r="M424" i="9"/>
  <c r="I423" i="9"/>
  <c r="C424" i="9"/>
  <c r="L424" i="11"/>
  <c r="D424" i="11" s="1"/>
  <c r="M424" i="11"/>
  <c r="I423" i="11"/>
  <c r="C424" i="11"/>
  <c r="L424" i="12"/>
  <c r="D424" i="12" s="1"/>
  <c r="G424" i="12" s="1"/>
  <c r="M424" i="12"/>
  <c r="I423" i="12"/>
  <c r="C424" i="12"/>
  <c r="L418" i="8"/>
  <c r="M418" i="8"/>
  <c r="I418" i="8"/>
  <c r="C418" i="8"/>
  <c r="L418" i="7"/>
  <c r="M418" i="7"/>
  <c r="I418" i="7"/>
  <c r="C418" i="7"/>
  <c r="L417" i="6"/>
  <c r="D417" i="6" s="1"/>
  <c r="M417" i="6"/>
  <c r="I417" i="6"/>
  <c r="C417" i="6"/>
  <c r="L418" i="5"/>
  <c r="M418" i="5"/>
  <c r="I417" i="5"/>
  <c r="C418" i="5"/>
  <c r="D425" i="10"/>
  <c r="D418" i="8"/>
  <c r="D418" i="7"/>
  <c r="D418" i="5"/>
  <c r="BB336" i="20" l="1"/>
  <c r="BD336" i="20"/>
  <c r="Z335" i="20"/>
  <c r="X335" i="20"/>
  <c r="W335" i="20"/>
  <c r="AC335" i="20"/>
  <c r="G425" i="10"/>
  <c r="G424" i="9"/>
  <c r="G424" i="11"/>
  <c r="G418" i="8"/>
  <c r="G418" i="7"/>
  <c r="G417" i="6"/>
  <c r="G418" i="5"/>
  <c r="I416" i="5"/>
  <c r="S334" i="20" l="1"/>
  <c r="T335" i="20" s="1"/>
  <c r="U334" i="20"/>
  <c r="V334" i="20"/>
  <c r="Y334" i="20"/>
  <c r="AA334" i="20"/>
  <c r="AC334" i="20"/>
  <c r="AE334" i="20"/>
  <c r="AF334" i="20"/>
  <c r="AG334" i="20"/>
  <c r="AH334" i="20"/>
  <c r="AI334" i="20"/>
  <c r="AJ334" i="20"/>
  <c r="AK334" i="20"/>
  <c r="AL334" i="20"/>
  <c r="AM334" i="20"/>
  <c r="AN334" i="20"/>
  <c r="AO334" i="20"/>
  <c r="AP334" i="20"/>
  <c r="AQ334" i="20"/>
  <c r="AR334" i="20"/>
  <c r="AS334" i="20"/>
  <c r="BC335" i="20" s="1"/>
  <c r="AT334" i="20"/>
  <c r="AU334" i="20"/>
  <c r="AW334" i="20"/>
  <c r="AY334" i="20"/>
  <c r="AZ334" i="20"/>
  <c r="M280" i="25"/>
  <c r="K280" i="25"/>
  <c r="I280" i="25"/>
  <c r="B280" i="25"/>
  <c r="D280" i="25"/>
  <c r="L424" i="10"/>
  <c r="M424" i="10"/>
  <c r="I423" i="10"/>
  <c r="G424" i="10"/>
  <c r="C424" i="10"/>
  <c r="D424" i="10"/>
  <c r="L423" i="9"/>
  <c r="M423" i="9"/>
  <c r="I422" i="9"/>
  <c r="G423" i="9"/>
  <c r="C423" i="9"/>
  <c r="D423" i="9"/>
  <c r="L423" i="11"/>
  <c r="M423" i="11"/>
  <c r="I422" i="11"/>
  <c r="G423" i="11"/>
  <c r="C423" i="11"/>
  <c r="D423" i="11"/>
  <c r="L423" i="12"/>
  <c r="M423" i="12"/>
  <c r="I422" i="12"/>
  <c r="C423" i="12"/>
  <c r="D423" i="12"/>
  <c r="G423" i="12" s="1"/>
  <c r="L417" i="8"/>
  <c r="M417" i="8"/>
  <c r="I417" i="8"/>
  <c r="G417" i="8"/>
  <c r="C417" i="8"/>
  <c r="D417" i="8"/>
  <c r="L417" i="7"/>
  <c r="M417" i="7"/>
  <c r="I417" i="7"/>
  <c r="G417" i="7"/>
  <c r="C417" i="7"/>
  <c r="D417" i="7"/>
  <c r="L416" i="6"/>
  <c r="M416" i="6"/>
  <c r="I416" i="6"/>
  <c r="G416" i="6"/>
  <c r="C416" i="6"/>
  <c r="D416" i="6"/>
  <c r="L417" i="5"/>
  <c r="M417" i="5"/>
  <c r="G417" i="5"/>
  <c r="C417" i="5"/>
  <c r="D417" i="5"/>
  <c r="BD335" i="20" l="1"/>
  <c r="BB335" i="20"/>
  <c r="W334" i="20"/>
  <c r="AX334" i="20"/>
  <c r="AD334" i="20"/>
  <c r="Z334" i="20"/>
  <c r="AV334" i="20"/>
  <c r="BA335" i="20" s="1"/>
  <c r="AB334" i="20"/>
  <c r="X334" i="20"/>
  <c r="S333" i="20"/>
  <c r="T334" i="20" s="1"/>
  <c r="U333" i="20"/>
  <c r="AD333" i="20" s="1"/>
  <c r="V333" i="20"/>
  <c r="AE333" i="20" s="1"/>
  <c r="Y333" i="20"/>
  <c r="AA333" i="20"/>
  <c r="AF333" i="20"/>
  <c r="AG333" i="20"/>
  <c r="AH333" i="20"/>
  <c r="AI333" i="20"/>
  <c r="AJ333" i="20"/>
  <c r="AK333" i="20"/>
  <c r="AL333" i="20"/>
  <c r="AM333" i="20"/>
  <c r="AN333" i="20"/>
  <c r="AO333" i="20"/>
  <c r="AP333" i="20"/>
  <c r="AQ333" i="20"/>
  <c r="AR333" i="20"/>
  <c r="AS333" i="20"/>
  <c r="BC334" i="20" s="1"/>
  <c r="AT333" i="20"/>
  <c r="AU333" i="20"/>
  <c r="AW333" i="20"/>
  <c r="AY333" i="20"/>
  <c r="AZ333" i="20"/>
  <c r="M279" i="25"/>
  <c r="K279" i="25"/>
  <c r="I279" i="25"/>
  <c r="B279" i="25"/>
  <c r="D279" i="25"/>
  <c r="L423" i="10"/>
  <c r="M423" i="10"/>
  <c r="I422" i="10"/>
  <c r="C423" i="10"/>
  <c r="D423" i="10"/>
  <c r="L422" i="9"/>
  <c r="M422" i="9"/>
  <c r="I421" i="9"/>
  <c r="C422" i="9"/>
  <c r="D422" i="9"/>
  <c r="L422" i="11"/>
  <c r="M422" i="11"/>
  <c r="I421" i="11"/>
  <c r="C422" i="11"/>
  <c r="D422" i="11"/>
  <c r="L422" i="12"/>
  <c r="M422" i="12"/>
  <c r="I421" i="12"/>
  <c r="C422" i="12"/>
  <c r="D422" i="12"/>
  <c r="G422" i="12" s="1"/>
  <c r="L416" i="8"/>
  <c r="M416" i="8"/>
  <c r="I416" i="8"/>
  <c r="C416" i="8"/>
  <c r="D416" i="8"/>
  <c r="L416" i="7"/>
  <c r="M416" i="7"/>
  <c r="I416" i="7"/>
  <c r="C416" i="7"/>
  <c r="D416" i="7"/>
  <c r="L415" i="6"/>
  <c r="M415" i="6"/>
  <c r="I415" i="6"/>
  <c r="C415" i="6"/>
  <c r="D415" i="6"/>
  <c r="L416" i="5"/>
  <c r="M416" i="5"/>
  <c r="I415" i="5"/>
  <c r="C416" i="5"/>
  <c r="D416" i="5"/>
  <c r="AC333" i="20" l="1"/>
  <c r="BB334" i="20"/>
  <c r="BD334" i="20"/>
  <c r="AB333" i="20"/>
  <c r="AX333" i="20"/>
  <c r="Z333" i="20"/>
  <c r="AV333" i="20"/>
  <c r="BA334" i="20" s="1"/>
  <c r="X333" i="20"/>
  <c r="W333" i="20"/>
  <c r="G423" i="10"/>
  <c r="G422" i="9"/>
  <c r="G422" i="11"/>
  <c r="G416" i="8"/>
  <c r="G416" i="7"/>
  <c r="G415" i="6"/>
  <c r="G416" i="5"/>
  <c r="S332" i="20"/>
  <c r="T333" i="20" s="1"/>
  <c r="U332" i="20"/>
  <c r="V332" i="20"/>
  <c r="Y332" i="20" s="1"/>
  <c r="X332" i="20"/>
  <c r="AA332" i="20"/>
  <c r="AB332" i="20"/>
  <c r="AC332" i="20"/>
  <c r="AD332" i="20"/>
  <c r="AF332" i="20"/>
  <c r="AG332" i="20"/>
  <c r="AH332" i="20"/>
  <c r="AI332" i="20"/>
  <c r="AJ332" i="20"/>
  <c r="AK332" i="20"/>
  <c r="AL332" i="20"/>
  <c r="AM332" i="20"/>
  <c r="AN332" i="20"/>
  <c r="AO332" i="20"/>
  <c r="AP332" i="20"/>
  <c r="AQ332" i="20"/>
  <c r="AR332" i="20"/>
  <c r="AS332" i="20"/>
  <c r="BC333" i="20" s="1"/>
  <c r="AT332" i="20"/>
  <c r="AU332" i="20"/>
  <c r="AV332" i="20"/>
  <c r="BA333" i="20" s="1"/>
  <c r="AW332" i="20"/>
  <c r="AX332" i="20"/>
  <c r="AY332" i="20"/>
  <c r="AZ332" i="20"/>
  <c r="M278" i="25"/>
  <c r="K278" i="25"/>
  <c r="I278" i="25"/>
  <c r="B278" i="25"/>
  <c r="D278" i="25"/>
  <c r="L422" i="10"/>
  <c r="M422" i="10"/>
  <c r="I421" i="10"/>
  <c r="C422" i="10"/>
  <c r="D422" i="10"/>
  <c r="L421" i="9"/>
  <c r="M421" i="9"/>
  <c r="I420" i="9"/>
  <c r="C421" i="9"/>
  <c r="D421" i="9"/>
  <c r="L421" i="11"/>
  <c r="M421" i="11"/>
  <c r="I420" i="11"/>
  <c r="C421" i="11"/>
  <c r="D421" i="11"/>
  <c r="L421" i="12"/>
  <c r="M421" i="12"/>
  <c r="I420" i="12"/>
  <c r="C421" i="12"/>
  <c r="D421" i="12"/>
  <c r="G421" i="12" s="1"/>
  <c r="L415" i="8"/>
  <c r="M415" i="8"/>
  <c r="I415" i="8"/>
  <c r="C415" i="8"/>
  <c r="D415" i="8"/>
  <c r="L415" i="7"/>
  <c r="M415" i="7"/>
  <c r="I415" i="7"/>
  <c r="C415" i="7"/>
  <c r="D415" i="7"/>
  <c r="L414" i="6"/>
  <c r="D414" i="6" s="1"/>
  <c r="M414" i="6"/>
  <c r="I414" i="6"/>
  <c r="C414" i="6"/>
  <c r="L415" i="5"/>
  <c r="M415" i="5"/>
  <c r="C415" i="5"/>
  <c r="D415" i="5"/>
  <c r="BB333" i="20" l="1"/>
  <c r="BD333" i="20"/>
  <c r="W332" i="20"/>
  <c r="AE332" i="20"/>
  <c r="Z332" i="20"/>
  <c r="G422" i="10"/>
  <c r="G421" i="9"/>
  <c r="G421" i="11"/>
  <c r="G415" i="8"/>
  <c r="G415" i="7"/>
  <c r="G414" i="6"/>
  <c r="G415" i="5"/>
  <c r="S331" i="20"/>
  <c r="T332" i="20" s="1"/>
  <c r="U331" i="20"/>
  <c r="AD331" i="20" s="1"/>
  <c r="V331" i="20"/>
  <c r="Y331" i="20" s="1"/>
  <c r="AA331" i="20"/>
  <c r="AB331" i="20"/>
  <c r="AE331" i="20"/>
  <c r="AF331" i="20"/>
  <c r="AG331" i="20"/>
  <c r="AH331" i="20"/>
  <c r="AI331" i="20"/>
  <c r="AJ331" i="20"/>
  <c r="AK331" i="20"/>
  <c r="AL331" i="20"/>
  <c r="AM331" i="20"/>
  <c r="AN331" i="20"/>
  <c r="AO331" i="20"/>
  <c r="AP331" i="20"/>
  <c r="AQ331" i="20"/>
  <c r="AR331" i="20"/>
  <c r="AS331" i="20"/>
  <c r="BC332" i="20" s="1"/>
  <c r="AT331" i="20"/>
  <c r="AU331" i="20"/>
  <c r="AV331" i="20"/>
  <c r="BA332" i="20" s="1"/>
  <c r="AW331" i="20"/>
  <c r="AY331" i="20"/>
  <c r="AZ331" i="20"/>
  <c r="M277" i="25"/>
  <c r="K277" i="25"/>
  <c r="I277" i="25"/>
  <c r="B277" i="25"/>
  <c r="D277" i="25"/>
  <c r="L421" i="10"/>
  <c r="D421" i="10" s="1"/>
  <c r="M421" i="10"/>
  <c r="I420" i="10"/>
  <c r="C421" i="10"/>
  <c r="L420" i="9"/>
  <c r="D420" i="9" s="1"/>
  <c r="M420" i="9"/>
  <c r="I419" i="9"/>
  <c r="C420" i="9"/>
  <c r="L420" i="11"/>
  <c r="D420" i="11" s="1"/>
  <c r="M420" i="11"/>
  <c r="I419" i="11"/>
  <c r="C420" i="11"/>
  <c r="L420" i="12"/>
  <c r="D420" i="12" s="1"/>
  <c r="G420" i="12" s="1"/>
  <c r="M420" i="12"/>
  <c r="I419" i="12"/>
  <c r="C420" i="12"/>
  <c r="L414" i="8"/>
  <c r="D414" i="8" s="1"/>
  <c r="M414" i="8"/>
  <c r="I414" i="8"/>
  <c r="C414" i="8"/>
  <c r="L414" i="7"/>
  <c r="M414" i="7"/>
  <c r="I414" i="7"/>
  <c r="C414" i="7"/>
  <c r="D414" i="7"/>
  <c r="L413" i="6"/>
  <c r="M413" i="6"/>
  <c r="I413" i="6"/>
  <c r="C413" i="6"/>
  <c r="D413" i="6"/>
  <c r="L414" i="5"/>
  <c r="D414" i="5" s="1"/>
  <c r="M414" i="5"/>
  <c r="I414" i="5"/>
  <c r="C414" i="5"/>
  <c r="AC331" i="20" l="1"/>
  <c r="BB332" i="20"/>
  <c r="BD332" i="20"/>
  <c r="Z331" i="20"/>
  <c r="AX331" i="20"/>
  <c r="X331" i="20"/>
  <c r="W331" i="20"/>
  <c r="G421" i="10"/>
  <c r="G420" i="9"/>
  <c r="G420" i="11"/>
  <c r="G414" i="8"/>
  <c r="G414" i="7"/>
  <c r="G413" i="6"/>
  <c r="G414" i="5"/>
  <c r="M276" i="25"/>
  <c r="K276" i="25"/>
  <c r="I276" i="25"/>
  <c r="B276" i="25"/>
  <c r="D276" i="25"/>
  <c r="L420" i="10"/>
  <c r="M420" i="10"/>
  <c r="C420" i="10"/>
  <c r="L419" i="9"/>
  <c r="D419" i="9" s="1"/>
  <c r="M419" i="9"/>
  <c r="C419" i="9"/>
  <c r="L419" i="11"/>
  <c r="M419" i="11"/>
  <c r="C419" i="11"/>
  <c r="L419" i="12"/>
  <c r="M419" i="12"/>
  <c r="C419" i="12"/>
  <c r="L413" i="8"/>
  <c r="M413" i="8"/>
  <c r="I413" i="8"/>
  <c r="C413" i="8"/>
  <c r="L413" i="7"/>
  <c r="M413" i="7"/>
  <c r="I413" i="7"/>
  <c r="C413" i="7"/>
  <c r="L412" i="6"/>
  <c r="M412" i="6"/>
  <c r="I412" i="6"/>
  <c r="C412" i="6"/>
  <c r="L413" i="5"/>
  <c r="M413" i="5"/>
  <c r="I413" i="5"/>
  <c r="C413" i="5"/>
  <c r="D420" i="10"/>
  <c r="D419" i="11"/>
  <c r="D419" i="12"/>
  <c r="G419" i="12" s="1"/>
  <c r="D413" i="8"/>
  <c r="D413" i="7"/>
  <c r="D412" i="6"/>
  <c r="D413" i="5"/>
  <c r="B331" i="20"/>
  <c r="B332" i="20"/>
  <c r="B333" i="20"/>
  <c r="B334" i="20"/>
  <c r="B335" i="20"/>
  <c r="I418" i="12"/>
  <c r="S330" i="20"/>
  <c r="T331" i="20" s="1"/>
  <c r="U330" i="20"/>
  <c r="W330" i="20" s="1"/>
  <c r="V330" i="20"/>
  <c r="AC330" i="20" s="1"/>
  <c r="AA330" i="20"/>
  <c r="AF330" i="20"/>
  <c r="AG330" i="20"/>
  <c r="AH330" i="20"/>
  <c r="AI330" i="20"/>
  <c r="AJ330" i="20"/>
  <c r="AK330" i="20"/>
  <c r="AL330" i="20"/>
  <c r="AM330" i="20"/>
  <c r="AN330" i="20"/>
  <c r="AO330" i="20"/>
  <c r="AP330" i="20"/>
  <c r="AQ330" i="20"/>
  <c r="AR330" i="20"/>
  <c r="AS330" i="20"/>
  <c r="BC331" i="20" s="1"/>
  <c r="AT330" i="20"/>
  <c r="AU330" i="20"/>
  <c r="AV330" i="20"/>
  <c r="BA331" i="20" s="1"/>
  <c r="AW330" i="20"/>
  <c r="AY330" i="20"/>
  <c r="AZ330" i="20"/>
  <c r="AE330" i="20" l="1"/>
  <c r="AD330" i="20"/>
  <c r="AB330" i="20"/>
  <c r="BB331" i="20"/>
  <c r="BD331" i="20"/>
  <c r="X330" i="20"/>
  <c r="G420" i="10"/>
  <c r="G419" i="9"/>
  <c r="G419" i="11"/>
  <c r="G413" i="8"/>
  <c r="G413" i="7"/>
  <c r="G412" i="6"/>
  <c r="G413" i="5"/>
  <c r="AX330" i="20"/>
  <c r="Z330" i="20"/>
  <c r="Y330" i="20"/>
  <c r="S329" i="20" l="1"/>
  <c r="T330" i="20" s="1"/>
  <c r="U329" i="20"/>
  <c r="AD329" i="20" s="1"/>
  <c r="V329" i="20"/>
  <c r="AE329" i="20" s="1"/>
  <c r="AA329" i="20"/>
  <c r="AB329" i="20"/>
  <c r="AC329" i="20"/>
  <c r="AF329" i="20"/>
  <c r="AG329" i="20"/>
  <c r="AH329" i="20"/>
  <c r="AI329" i="20"/>
  <c r="AJ329" i="20"/>
  <c r="AK329" i="20"/>
  <c r="AL329" i="20"/>
  <c r="AM329" i="20"/>
  <c r="AN329" i="20"/>
  <c r="AO329" i="20"/>
  <c r="AP329" i="20"/>
  <c r="AQ329" i="20"/>
  <c r="AR329" i="20"/>
  <c r="AS329" i="20"/>
  <c r="BC330" i="20" s="1"/>
  <c r="AT329" i="20"/>
  <c r="AU329" i="20"/>
  <c r="AV329" i="20"/>
  <c r="BA330" i="20" s="1"/>
  <c r="AW329" i="20"/>
  <c r="AX329" i="20"/>
  <c r="AY329" i="20"/>
  <c r="AZ329" i="20"/>
  <c r="BB330" i="20" l="1"/>
  <c r="BD330" i="20"/>
  <c r="Z329" i="20"/>
  <c r="Y329" i="20"/>
  <c r="X329" i="20"/>
  <c r="W329" i="20"/>
  <c r="I412" i="5"/>
  <c r="I418" i="11"/>
  <c r="I419" i="10"/>
  <c r="I418" i="9"/>
  <c r="B330" i="20"/>
  <c r="M275" i="25" l="1"/>
  <c r="K275" i="25"/>
  <c r="I275" i="25"/>
  <c r="B275" i="25"/>
  <c r="D275" i="25"/>
  <c r="L419" i="10"/>
  <c r="D419" i="10" s="1"/>
  <c r="M419" i="10"/>
  <c r="I418" i="10"/>
  <c r="C419" i="10"/>
  <c r="L418" i="9"/>
  <c r="M418" i="9"/>
  <c r="I417" i="9"/>
  <c r="C418" i="9"/>
  <c r="D418" i="9"/>
  <c r="L418" i="11"/>
  <c r="M418" i="11"/>
  <c r="I417" i="11"/>
  <c r="C418" i="11"/>
  <c r="D418" i="11"/>
  <c r="L418" i="12"/>
  <c r="D418" i="12" s="1"/>
  <c r="G418" i="12" s="1"/>
  <c r="M418" i="12"/>
  <c r="I417" i="12"/>
  <c r="C418" i="12"/>
  <c r="L412" i="8"/>
  <c r="D412" i="8" s="1"/>
  <c r="M412" i="8"/>
  <c r="I412" i="8"/>
  <c r="C412" i="8"/>
  <c r="L412" i="7"/>
  <c r="M412" i="7"/>
  <c r="I412" i="7"/>
  <c r="C412" i="7"/>
  <c r="D412" i="7"/>
  <c r="L411" i="6"/>
  <c r="D411" i="6" s="1"/>
  <c r="M411" i="6"/>
  <c r="I411" i="6"/>
  <c r="C411" i="6"/>
  <c r="L412" i="5"/>
  <c r="M412" i="5"/>
  <c r="I411" i="5"/>
  <c r="C412" i="5"/>
  <c r="D412" i="5"/>
  <c r="G419" i="10" l="1"/>
  <c r="G418" i="9"/>
  <c r="G418" i="11"/>
  <c r="G412" i="8"/>
  <c r="G412" i="7"/>
  <c r="G411" i="6"/>
  <c r="G412" i="5"/>
  <c r="S328" i="20"/>
  <c r="T329" i="20" s="1"/>
  <c r="U328" i="20"/>
  <c r="X328" i="20" s="1"/>
  <c r="V328" i="20"/>
  <c r="AC328" i="20" s="1"/>
  <c r="W328" i="20"/>
  <c r="AA328" i="20"/>
  <c r="AD328" i="20"/>
  <c r="AE328" i="20"/>
  <c r="AF328" i="20"/>
  <c r="AG328" i="20"/>
  <c r="AH328" i="20"/>
  <c r="AI328" i="20"/>
  <c r="AJ328" i="20"/>
  <c r="AK328" i="20"/>
  <c r="AL328" i="20"/>
  <c r="AM328" i="20"/>
  <c r="AN328" i="20"/>
  <c r="AO328" i="20"/>
  <c r="AP328" i="20"/>
  <c r="AQ328" i="20"/>
  <c r="AR328" i="20"/>
  <c r="AS328" i="20"/>
  <c r="BC329" i="20" s="1"/>
  <c r="AT328" i="20"/>
  <c r="AU328" i="20"/>
  <c r="AV328" i="20"/>
  <c r="BA329" i="20" s="1"/>
  <c r="AW328" i="20"/>
  <c r="AY328" i="20"/>
  <c r="AZ328" i="20"/>
  <c r="Y328" i="20" l="1"/>
  <c r="BD329" i="20"/>
  <c r="BB329" i="20"/>
  <c r="AB328" i="20"/>
  <c r="AX328" i="20"/>
  <c r="Z328" i="20"/>
  <c r="M274" i="25"/>
  <c r="K274" i="25"/>
  <c r="I274" i="25"/>
  <c r="B274" i="25"/>
  <c r="D274" i="25"/>
  <c r="L418" i="10"/>
  <c r="M418" i="10"/>
  <c r="I417" i="10"/>
  <c r="C418" i="10"/>
  <c r="D418" i="10"/>
  <c r="L417" i="9"/>
  <c r="M417" i="9"/>
  <c r="I416" i="9"/>
  <c r="C417" i="9"/>
  <c r="D417" i="9"/>
  <c r="L417" i="11"/>
  <c r="M417" i="11"/>
  <c r="I416" i="11"/>
  <c r="C417" i="11"/>
  <c r="D417" i="11"/>
  <c r="L417" i="12"/>
  <c r="D417" i="12" s="1"/>
  <c r="G417" i="12" s="1"/>
  <c r="M417" i="12"/>
  <c r="I416" i="12"/>
  <c r="C417" i="12"/>
  <c r="L411" i="8"/>
  <c r="M411" i="8"/>
  <c r="I411" i="8"/>
  <c r="C411" i="8"/>
  <c r="L411" i="7"/>
  <c r="D411" i="7" s="1"/>
  <c r="M411" i="7"/>
  <c r="I411" i="7"/>
  <c r="C411" i="7"/>
  <c r="L410" i="6"/>
  <c r="M410" i="6"/>
  <c r="I410" i="6"/>
  <c r="C410" i="6"/>
  <c r="L411" i="5"/>
  <c r="M411" i="5"/>
  <c r="C411" i="5"/>
  <c r="D411" i="8"/>
  <c r="D410" i="6"/>
  <c r="D411" i="5"/>
  <c r="I410" i="5"/>
  <c r="G418" i="10" l="1"/>
  <c r="G417" i="9"/>
  <c r="G417" i="11"/>
  <c r="G411" i="8"/>
  <c r="G411" i="7"/>
  <c r="G410" i="6"/>
  <c r="G411" i="5"/>
  <c r="I415" i="12"/>
  <c r="I415" i="11"/>
  <c r="I415" i="9"/>
  <c r="I416" i="10"/>
  <c r="S327" i="20"/>
  <c r="T328" i="20" s="1"/>
  <c r="U327" i="20"/>
  <c r="Z327" i="20" s="1"/>
  <c r="V327" i="20"/>
  <c r="AE327" i="20" s="1"/>
  <c r="AA327" i="20"/>
  <c r="AF327" i="20"/>
  <c r="AG327" i="20"/>
  <c r="AH327" i="20"/>
  <c r="AI327" i="20"/>
  <c r="AJ327" i="20"/>
  <c r="AK327" i="20"/>
  <c r="AL327" i="20"/>
  <c r="AM327" i="20"/>
  <c r="AN327" i="20"/>
  <c r="AO327" i="20"/>
  <c r="AP327" i="20"/>
  <c r="AQ327" i="20"/>
  <c r="AR327" i="20"/>
  <c r="AS327" i="20"/>
  <c r="BC328" i="20" s="1"/>
  <c r="AT327" i="20"/>
  <c r="AU327" i="20"/>
  <c r="AW327" i="20"/>
  <c r="AX327" i="20"/>
  <c r="AY327" i="20"/>
  <c r="AZ327" i="20"/>
  <c r="S326" i="20"/>
  <c r="T327" i="20" s="1"/>
  <c r="U326" i="20"/>
  <c r="W326" i="20" s="1"/>
  <c r="V326" i="20"/>
  <c r="AE326" i="20" s="1"/>
  <c r="Y326" i="20"/>
  <c r="AA326" i="20"/>
  <c r="AC326" i="20"/>
  <c r="AF326" i="20"/>
  <c r="AG326" i="20"/>
  <c r="AH326" i="20"/>
  <c r="AI326" i="20"/>
  <c r="AJ326" i="20"/>
  <c r="AK326" i="20"/>
  <c r="AL326" i="20"/>
  <c r="AM326" i="20"/>
  <c r="AN326" i="20"/>
  <c r="AO326" i="20"/>
  <c r="AP326" i="20"/>
  <c r="AQ326" i="20"/>
  <c r="AR326" i="20"/>
  <c r="BD327" i="20" s="1"/>
  <c r="AS326" i="20"/>
  <c r="BC327" i="20" s="1"/>
  <c r="AT326" i="20"/>
  <c r="AU326" i="20"/>
  <c r="AW326" i="20"/>
  <c r="AY326" i="20"/>
  <c r="AZ326" i="20"/>
  <c r="B327" i="20"/>
  <c r="B326" i="20"/>
  <c r="B328" i="20"/>
  <c r="B329" i="20"/>
  <c r="M273" i="25"/>
  <c r="K273" i="25"/>
  <c r="I273" i="25"/>
  <c r="B273" i="25"/>
  <c r="D273" i="25"/>
  <c r="L417" i="10"/>
  <c r="D417" i="10" s="1"/>
  <c r="M417" i="10"/>
  <c r="C417" i="10"/>
  <c r="L416" i="9"/>
  <c r="D416" i="9" s="1"/>
  <c r="M416" i="9"/>
  <c r="C416" i="9"/>
  <c r="L416" i="11"/>
  <c r="M416" i="11"/>
  <c r="I414" i="11"/>
  <c r="C416" i="11"/>
  <c r="D416" i="11"/>
  <c r="L416" i="12"/>
  <c r="M416" i="12"/>
  <c r="I414" i="12"/>
  <c r="C416" i="12"/>
  <c r="D416" i="12"/>
  <c r="G416" i="12" s="1"/>
  <c r="L410" i="8"/>
  <c r="M410" i="8"/>
  <c r="I410" i="8"/>
  <c r="G410" i="8"/>
  <c r="C410" i="8"/>
  <c r="D410" i="8"/>
  <c r="L410" i="7"/>
  <c r="D410" i="7" s="1"/>
  <c r="M410" i="7"/>
  <c r="I410" i="7"/>
  <c r="C410" i="7"/>
  <c r="L409" i="6"/>
  <c r="D409" i="6" s="1"/>
  <c r="M409" i="6"/>
  <c r="I409" i="6"/>
  <c r="C409" i="6"/>
  <c r="L410" i="5"/>
  <c r="M410" i="5"/>
  <c r="G410" i="5"/>
  <c r="C410" i="5"/>
  <c r="D410" i="5"/>
  <c r="BB327" i="20" l="1"/>
  <c r="BD328" i="20"/>
  <c r="BB328" i="20"/>
  <c r="W327" i="20"/>
  <c r="AD327" i="20"/>
  <c r="G416" i="11"/>
  <c r="AC327" i="20"/>
  <c r="Y327" i="20"/>
  <c r="AV327" i="20"/>
  <c r="BA328" i="20" s="1"/>
  <c r="AB327" i="20"/>
  <c r="X327" i="20"/>
  <c r="AV326" i="20"/>
  <c r="BA327" i="20" s="1"/>
  <c r="AB326" i="20"/>
  <c r="X326" i="20"/>
  <c r="AX326" i="20"/>
  <c r="AD326" i="20"/>
  <c r="Z326" i="20"/>
  <c r="G417" i="10"/>
  <c r="G416" i="9"/>
  <c r="G410" i="7"/>
  <c r="G409" i="6"/>
  <c r="M272" i="25"/>
  <c r="K272" i="25"/>
  <c r="I272" i="25"/>
  <c r="B272" i="25"/>
  <c r="D272" i="25"/>
  <c r="L416" i="10"/>
  <c r="M416" i="10"/>
  <c r="I415" i="10"/>
  <c r="G416" i="10"/>
  <c r="C416" i="10"/>
  <c r="D416" i="10"/>
  <c r="L415" i="9"/>
  <c r="M415" i="9"/>
  <c r="I414" i="9"/>
  <c r="C415" i="9"/>
  <c r="D415" i="9"/>
  <c r="L415" i="11"/>
  <c r="D415" i="11" s="1"/>
  <c r="M415" i="11"/>
  <c r="C415" i="11"/>
  <c r="L415" i="12"/>
  <c r="M415" i="12"/>
  <c r="C415" i="12"/>
  <c r="D415" i="12"/>
  <c r="G415" i="12" s="1"/>
  <c r="L409" i="8"/>
  <c r="D409" i="8" s="1"/>
  <c r="M409" i="8"/>
  <c r="I409" i="8"/>
  <c r="C409" i="8"/>
  <c r="L409" i="7"/>
  <c r="D409" i="7" s="1"/>
  <c r="M409" i="7"/>
  <c r="I409" i="7"/>
  <c r="C409" i="7"/>
  <c r="L408" i="6"/>
  <c r="M408" i="6"/>
  <c r="I408" i="6"/>
  <c r="C408" i="6"/>
  <c r="D408" i="6"/>
  <c r="L409" i="5"/>
  <c r="D409" i="5" s="1"/>
  <c r="M409" i="5"/>
  <c r="I409" i="5"/>
  <c r="C409" i="5"/>
  <c r="G415" i="9" l="1"/>
  <c r="G415" i="11"/>
  <c r="G409" i="8"/>
  <c r="G409" i="7"/>
  <c r="G408" i="6"/>
  <c r="G409" i="5"/>
  <c r="I52" i="5"/>
  <c r="I413" i="12"/>
  <c r="I413" i="9"/>
  <c r="I414" i="10"/>
  <c r="M271" i="25"/>
  <c r="K271" i="25"/>
  <c r="I271" i="25"/>
  <c r="L415" i="10"/>
  <c r="M415" i="10"/>
  <c r="C415" i="10"/>
  <c r="L414" i="9"/>
  <c r="M414" i="9"/>
  <c r="C414" i="9"/>
  <c r="L414" i="11"/>
  <c r="M414" i="11"/>
  <c r="C414" i="11"/>
  <c r="L414" i="12"/>
  <c r="M414" i="12"/>
  <c r="C414" i="12"/>
  <c r="L408" i="8"/>
  <c r="M408" i="8"/>
  <c r="I408" i="8"/>
  <c r="C408" i="8"/>
  <c r="L408" i="7"/>
  <c r="M408" i="7"/>
  <c r="I408" i="7"/>
  <c r="C408" i="7"/>
  <c r="L407" i="6"/>
  <c r="M407" i="6"/>
  <c r="I407" i="6"/>
  <c r="C407" i="6"/>
  <c r="L408" i="5"/>
  <c r="M408" i="5"/>
  <c r="I408" i="5"/>
  <c r="C408" i="5"/>
  <c r="S325" i="20" l="1"/>
  <c r="T326" i="20" s="1"/>
  <c r="U325" i="20"/>
  <c r="V325" i="20"/>
  <c r="W325" i="20" s="1"/>
  <c r="X325" i="20"/>
  <c r="Z325" i="20"/>
  <c r="AA325" i="20"/>
  <c r="AB325" i="20"/>
  <c r="AD325" i="20"/>
  <c r="AF325" i="20"/>
  <c r="AG325" i="20"/>
  <c r="AH325" i="20"/>
  <c r="AI325" i="20"/>
  <c r="AJ325" i="20"/>
  <c r="AK325" i="20"/>
  <c r="AL325" i="20"/>
  <c r="AM325" i="20"/>
  <c r="AN325" i="20"/>
  <c r="AO325" i="20"/>
  <c r="AP325" i="20"/>
  <c r="AQ325" i="20"/>
  <c r="AR325" i="20"/>
  <c r="AS325" i="20"/>
  <c r="BC326" i="20" s="1"/>
  <c r="AT325" i="20"/>
  <c r="AU325" i="20"/>
  <c r="AV325" i="20"/>
  <c r="BA326" i="20" s="1"/>
  <c r="AW325" i="20"/>
  <c r="AX325" i="20"/>
  <c r="AY325" i="20"/>
  <c r="AZ325" i="20"/>
  <c r="B271" i="25"/>
  <c r="D271" i="25"/>
  <c r="D415" i="10"/>
  <c r="D414" i="9"/>
  <c r="D414" i="11"/>
  <c r="I413" i="11"/>
  <c r="D414" i="12"/>
  <c r="G414" i="12" s="1"/>
  <c r="D408" i="8"/>
  <c r="D408" i="7"/>
  <c r="D407" i="6"/>
  <c r="D408" i="5"/>
  <c r="BD326" i="20" l="1"/>
  <c r="BB326" i="20"/>
  <c r="G415" i="10"/>
  <c r="G414" i="9"/>
  <c r="G414" i="11"/>
  <c r="G408" i="8"/>
  <c r="G408" i="7"/>
  <c r="G407" i="6"/>
  <c r="G408" i="5"/>
  <c r="AC325" i="20"/>
  <c r="Y325" i="20"/>
  <c r="AE325" i="20"/>
  <c r="S324" i="20"/>
  <c r="T325" i="20" s="1"/>
  <c r="U324" i="20"/>
  <c r="X324" i="20" s="1"/>
  <c r="V324" i="20"/>
  <c r="AA324" i="20"/>
  <c r="AD324" i="20"/>
  <c r="AF324" i="20"/>
  <c r="AG324" i="20"/>
  <c r="AH324" i="20"/>
  <c r="AI324" i="20"/>
  <c r="AJ324" i="20"/>
  <c r="AK324" i="20"/>
  <c r="AL324" i="20"/>
  <c r="AM324" i="20"/>
  <c r="AN324" i="20"/>
  <c r="AO324" i="20"/>
  <c r="AP324" i="20"/>
  <c r="AQ324" i="20"/>
  <c r="AR324" i="20"/>
  <c r="AS324" i="20"/>
  <c r="BC325" i="20" s="1"/>
  <c r="AT324" i="20"/>
  <c r="AU324" i="20"/>
  <c r="AV324" i="20"/>
  <c r="BA325" i="20" s="1"/>
  <c r="AW324" i="20"/>
  <c r="AX324" i="20"/>
  <c r="AY324" i="20"/>
  <c r="AZ324" i="20"/>
  <c r="M270" i="25"/>
  <c r="K270" i="25"/>
  <c r="I270" i="25"/>
  <c r="B270" i="25"/>
  <c r="D270" i="25"/>
  <c r="L414" i="10"/>
  <c r="M414" i="10"/>
  <c r="I413" i="10"/>
  <c r="G414" i="10"/>
  <c r="C414" i="10"/>
  <c r="D414" i="10"/>
  <c r="L413" i="9"/>
  <c r="M413" i="9"/>
  <c r="I412" i="9"/>
  <c r="C413" i="9"/>
  <c r="D413" i="9"/>
  <c r="L413" i="11"/>
  <c r="M413" i="11"/>
  <c r="I412" i="11"/>
  <c r="C413" i="11"/>
  <c r="D413" i="11"/>
  <c r="L413" i="12"/>
  <c r="M413" i="12"/>
  <c r="I412" i="12"/>
  <c r="C413" i="12"/>
  <c r="D413" i="12"/>
  <c r="G413" i="12" s="1"/>
  <c r="L407" i="8"/>
  <c r="D407" i="8" s="1"/>
  <c r="M407" i="8"/>
  <c r="I407" i="8"/>
  <c r="C407" i="8"/>
  <c r="L407" i="7"/>
  <c r="D407" i="7" s="1"/>
  <c r="M407" i="7"/>
  <c r="I407" i="7"/>
  <c r="C407" i="7"/>
  <c r="L406" i="6"/>
  <c r="M406" i="6"/>
  <c r="I406" i="6"/>
  <c r="G406" i="6"/>
  <c r="C406" i="6"/>
  <c r="D406" i="6"/>
  <c r="L407" i="5"/>
  <c r="D407" i="5" s="1"/>
  <c r="M407" i="5"/>
  <c r="I407" i="5"/>
  <c r="C407" i="5"/>
  <c r="W324" i="20" l="1"/>
  <c r="AB324" i="20"/>
  <c r="BD325" i="20"/>
  <c r="BB325" i="20"/>
  <c r="Z324" i="20"/>
  <c r="AC324" i="20"/>
  <c r="Y324" i="20"/>
  <c r="AE324" i="20"/>
  <c r="G413" i="9"/>
  <c r="G413" i="11"/>
  <c r="G407" i="8"/>
  <c r="G407" i="7"/>
  <c r="G407" i="5"/>
  <c r="S323" i="20"/>
  <c r="T324" i="20" s="1"/>
  <c r="U323" i="20"/>
  <c r="AD323" i="20" s="1"/>
  <c r="V323" i="20"/>
  <c r="Y323" i="20"/>
  <c r="AA323" i="20"/>
  <c r="AB323" i="20"/>
  <c r="AC323" i="20"/>
  <c r="AE323" i="20"/>
  <c r="AF323" i="20"/>
  <c r="AG323" i="20"/>
  <c r="AH323" i="20"/>
  <c r="AI323" i="20"/>
  <c r="AJ323" i="20"/>
  <c r="AK323" i="20"/>
  <c r="AL323" i="20"/>
  <c r="AM323" i="20"/>
  <c r="AN323" i="20"/>
  <c r="AO323" i="20"/>
  <c r="AP323" i="20"/>
  <c r="AQ323" i="20"/>
  <c r="AR323" i="20"/>
  <c r="AS323" i="20"/>
  <c r="BC324" i="20" s="1"/>
  <c r="AT323" i="20"/>
  <c r="AU323" i="20"/>
  <c r="AW323" i="20"/>
  <c r="AX323" i="20"/>
  <c r="AY323" i="20"/>
  <c r="AZ323" i="20"/>
  <c r="I412" i="10"/>
  <c r="S322" i="20"/>
  <c r="T323" i="20" s="1"/>
  <c r="U322" i="20"/>
  <c r="W322" i="20" s="1"/>
  <c r="V322" i="20"/>
  <c r="Y322" i="20" s="1"/>
  <c r="AA322" i="20"/>
  <c r="AD322" i="20"/>
  <c r="AE322" i="20"/>
  <c r="AF322" i="20"/>
  <c r="AG322" i="20"/>
  <c r="AH322" i="20"/>
  <c r="AI322" i="20"/>
  <c r="AJ322" i="20"/>
  <c r="AK322" i="20"/>
  <c r="AL322" i="20"/>
  <c r="AM322" i="20"/>
  <c r="AN322" i="20"/>
  <c r="AO322" i="20"/>
  <c r="AP322" i="20"/>
  <c r="AQ322" i="20"/>
  <c r="AR322" i="20"/>
  <c r="BB323" i="20" s="1"/>
  <c r="AS322" i="20"/>
  <c r="BC323" i="20" s="1"/>
  <c r="AT322" i="20"/>
  <c r="AU322" i="20"/>
  <c r="AV322" i="20"/>
  <c r="BA323" i="20" s="1"/>
  <c r="AW322" i="20"/>
  <c r="AX322" i="20"/>
  <c r="AY322" i="20"/>
  <c r="AZ322" i="20"/>
  <c r="B323" i="20"/>
  <c r="M269" i="25"/>
  <c r="K269" i="25"/>
  <c r="I269" i="25"/>
  <c r="B269" i="25"/>
  <c r="D269" i="25"/>
  <c r="L413" i="10"/>
  <c r="M413" i="10"/>
  <c r="C413" i="10"/>
  <c r="D413" i="10"/>
  <c r="L412" i="9"/>
  <c r="D412" i="9" s="1"/>
  <c r="M412" i="9"/>
  <c r="I411" i="9"/>
  <c r="C412" i="9"/>
  <c r="L412" i="11"/>
  <c r="M412" i="11"/>
  <c r="I411" i="11"/>
  <c r="C412" i="11"/>
  <c r="D412" i="11"/>
  <c r="L412" i="12"/>
  <c r="M412" i="12"/>
  <c r="I411" i="12"/>
  <c r="C412" i="12"/>
  <c r="D412" i="12"/>
  <c r="G412" i="12" s="1"/>
  <c r="L406" i="8"/>
  <c r="D406" i="8" s="1"/>
  <c r="M406" i="8"/>
  <c r="I406" i="8"/>
  <c r="C406" i="8"/>
  <c r="L406" i="7"/>
  <c r="M406" i="7"/>
  <c r="I406" i="7"/>
  <c r="G406" i="7"/>
  <c r="C406" i="7"/>
  <c r="D406" i="7"/>
  <c r="L405" i="6"/>
  <c r="D405" i="6" s="1"/>
  <c r="M405" i="6"/>
  <c r="I405" i="6"/>
  <c r="C405" i="6"/>
  <c r="L406" i="5"/>
  <c r="M406" i="5"/>
  <c r="I406" i="5"/>
  <c r="C406" i="5"/>
  <c r="D406" i="5"/>
  <c r="BD324" i="20" l="1"/>
  <c r="BB324" i="20"/>
  <c r="AB322" i="20"/>
  <c r="Z323" i="20"/>
  <c r="Z322" i="20"/>
  <c r="BD323" i="20"/>
  <c r="AV323" i="20"/>
  <c r="BA324" i="20" s="1"/>
  <c r="X323" i="20"/>
  <c r="X322" i="20"/>
  <c r="W323" i="20"/>
  <c r="AC322" i="20"/>
  <c r="G413" i="10"/>
  <c r="G412" i="9"/>
  <c r="G412" i="11"/>
  <c r="G406" i="8"/>
  <c r="G405" i="6"/>
  <c r="G406" i="5"/>
  <c r="M268" i="25"/>
  <c r="K268" i="25"/>
  <c r="I268" i="25"/>
  <c r="B268" i="25"/>
  <c r="D268" i="25"/>
  <c r="L412" i="10"/>
  <c r="M412" i="10"/>
  <c r="I411" i="10"/>
  <c r="C412" i="10"/>
  <c r="D412" i="10"/>
  <c r="L411" i="9"/>
  <c r="D411" i="9" s="1"/>
  <c r="M411" i="9"/>
  <c r="I410" i="9"/>
  <c r="C411" i="9"/>
  <c r="L411" i="11"/>
  <c r="M411" i="11"/>
  <c r="I410" i="11"/>
  <c r="C411" i="11"/>
  <c r="D411" i="11"/>
  <c r="L411" i="12"/>
  <c r="M411" i="12"/>
  <c r="I410" i="12"/>
  <c r="G411" i="12"/>
  <c r="C411" i="12"/>
  <c r="D411" i="12"/>
  <c r="L405" i="8"/>
  <c r="M405" i="8"/>
  <c r="I405" i="8"/>
  <c r="C405" i="8"/>
  <c r="D405" i="8"/>
  <c r="L405" i="7"/>
  <c r="D405" i="7" s="1"/>
  <c r="M405" i="7"/>
  <c r="I405" i="7"/>
  <c r="C405" i="7"/>
  <c r="L404" i="6"/>
  <c r="M404" i="6"/>
  <c r="I404" i="6"/>
  <c r="C404" i="6"/>
  <c r="D404" i="6"/>
  <c r="L405" i="5"/>
  <c r="M405" i="5"/>
  <c r="I405" i="5"/>
  <c r="C405" i="5"/>
  <c r="D405" i="5"/>
  <c r="G412" i="10" l="1"/>
  <c r="G411" i="9"/>
  <c r="G411" i="11"/>
  <c r="G405" i="8"/>
  <c r="G405" i="7"/>
  <c r="G404" i="6"/>
  <c r="G405" i="5"/>
  <c r="S321" i="20"/>
  <c r="T322" i="20" s="1"/>
  <c r="U321" i="20"/>
  <c r="X321" i="20" s="1"/>
  <c r="V321" i="20"/>
  <c r="AA321" i="20"/>
  <c r="AD321" i="20"/>
  <c r="AF321" i="20"/>
  <c r="AG321" i="20"/>
  <c r="AH321" i="20"/>
  <c r="AI321" i="20"/>
  <c r="AJ321" i="20"/>
  <c r="AK321" i="20"/>
  <c r="AL321" i="20"/>
  <c r="AM321" i="20"/>
  <c r="AN321" i="20"/>
  <c r="AO321" i="20"/>
  <c r="AP321" i="20"/>
  <c r="AQ321" i="20"/>
  <c r="AR321" i="20"/>
  <c r="AS321" i="20"/>
  <c r="BC322" i="20" s="1"/>
  <c r="AT321" i="20"/>
  <c r="AU321" i="20"/>
  <c r="AV321" i="20"/>
  <c r="BA322" i="20" s="1"/>
  <c r="AW321" i="20"/>
  <c r="AX321" i="20"/>
  <c r="AY321" i="20"/>
  <c r="AZ321" i="20"/>
  <c r="M267" i="25"/>
  <c r="K267" i="25"/>
  <c r="I267" i="25"/>
  <c r="D267" i="25"/>
  <c r="B267" i="25"/>
  <c r="L411" i="10"/>
  <c r="M411" i="10"/>
  <c r="I410" i="10"/>
  <c r="C411" i="10"/>
  <c r="D411" i="10"/>
  <c r="L410" i="9"/>
  <c r="M410" i="9"/>
  <c r="I409" i="9"/>
  <c r="C410" i="9"/>
  <c r="D410" i="9"/>
  <c r="L410" i="11"/>
  <c r="M410" i="11"/>
  <c r="I409" i="11"/>
  <c r="C410" i="11"/>
  <c r="D410" i="11"/>
  <c r="L410" i="12"/>
  <c r="M410" i="12"/>
  <c r="I409" i="12"/>
  <c r="C410" i="12"/>
  <c r="D410" i="12"/>
  <c r="G410" i="12" s="1"/>
  <c r="L404" i="8"/>
  <c r="M404" i="8"/>
  <c r="I404" i="8"/>
  <c r="C404" i="8"/>
  <c r="D404" i="8"/>
  <c r="G404" i="8" s="1"/>
  <c r="L404" i="7"/>
  <c r="M404" i="7"/>
  <c r="I404" i="7"/>
  <c r="C404" i="7"/>
  <c r="D404" i="7"/>
  <c r="L403" i="6"/>
  <c r="M403" i="6"/>
  <c r="I403" i="6"/>
  <c r="C403" i="6"/>
  <c r="D403" i="6"/>
  <c r="L404" i="5"/>
  <c r="M404" i="5"/>
  <c r="I404" i="5"/>
  <c r="C404" i="5"/>
  <c r="D404" i="5"/>
  <c r="W321" i="20" l="1"/>
  <c r="AB321" i="20"/>
  <c r="BB322" i="20"/>
  <c r="BD322" i="20"/>
  <c r="Z321" i="20"/>
  <c r="AC321" i="20"/>
  <c r="Y321" i="20"/>
  <c r="AE321" i="20"/>
  <c r="G411" i="10"/>
  <c r="G410" i="9"/>
  <c r="G410" i="11"/>
  <c r="G404" i="7"/>
  <c r="G403" i="6"/>
  <c r="G404" i="5"/>
  <c r="M266" i="25"/>
  <c r="K266" i="25"/>
  <c r="I266" i="25"/>
  <c r="B266" i="25"/>
  <c r="D266" i="25"/>
  <c r="L410" i="10"/>
  <c r="M410" i="10"/>
  <c r="C410" i="10"/>
  <c r="L409" i="9"/>
  <c r="M409" i="9"/>
  <c r="C409" i="9"/>
  <c r="L409" i="11"/>
  <c r="M409" i="11"/>
  <c r="C409" i="11"/>
  <c r="L409" i="12"/>
  <c r="M409" i="12"/>
  <c r="C409" i="12"/>
  <c r="L403" i="8"/>
  <c r="M403" i="8"/>
  <c r="I403" i="8"/>
  <c r="C403" i="8"/>
  <c r="L403" i="7"/>
  <c r="M403" i="7"/>
  <c r="I403" i="7"/>
  <c r="C403" i="7"/>
  <c r="L402" i="6"/>
  <c r="M402" i="6"/>
  <c r="I402" i="6"/>
  <c r="C402" i="6"/>
  <c r="L403" i="5"/>
  <c r="M403" i="5"/>
  <c r="I403" i="5"/>
  <c r="C403" i="5"/>
  <c r="D410" i="10" l="1"/>
  <c r="D409" i="9"/>
  <c r="D409" i="11"/>
  <c r="D409" i="12"/>
  <c r="G409" i="12" s="1"/>
  <c r="D403" i="8"/>
  <c r="D403" i="7"/>
  <c r="D402" i="6"/>
  <c r="D403" i="5"/>
  <c r="G410" i="10" l="1"/>
  <c r="G409" i="9"/>
  <c r="G409" i="11"/>
  <c r="G403" i="8"/>
  <c r="G403" i="7"/>
  <c r="G402" i="6"/>
  <c r="G403" i="5"/>
  <c r="S320" i="20"/>
  <c r="T321" i="20" s="1"/>
  <c r="U320" i="20"/>
  <c r="V320" i="20"/>
  <c r="AE320" i="20" s="1"/>
  <c r="X320" i="20"/>
  <c r="Y320" i="20"/>
  <c r="AA320" i="20"/>
  <c r="AB320" i="20"/>
  <c r="AC320" i="20"/>
  <c r="AF320" i="20"/>
  <c r="AG320" i="20"/>
  <c r="AH320" i="20"/>
  <c r="AI320" i="20"/>
  <c r="AJ320" i="20"/>
  <c r="AK320" i="20"/>
  <c r="AL320" i="20"/>
  <c r="AM320" i="20"/>
  <c r="AN320" i="20"/>
  <c r="AO320" i="20"/>
  <c r="AP320" i="20"/>
  <c r="AQ320" i="20"/>
  <c r="AR320" i="20"/>
  <c r="AS320" i="20"/>
  <c r="BC321" i="20" s="1"/>
  <c r="AT320" i="20"/>
  <c r="AU320" i="20"/>
  <c r="AV320" i="20"/>
  <c r="BA321" i="20" s="1"/>
  <c r="AW320" i="20"/>
  <c r="AY320" i="20"/>
  <c r="AZ320" i="20"/>
  <c r="B321" i="20"/>
  <c r="B322" i="20"/>
  <c r="B324" i="20"/>
  <c r="B325" i="20"/>
  <c r="I409" i="10"/>
  <c r="I408" i="9"/>
  <c r="I408" i="11"/>
  <c r="I408" i="12"/>
  <c r="BB321" i="20" l="1"/>
  <c r="BD321" i="20"/>
  <c r="BF321" i="20"/>
  <c r="BG321" i="20"/>
  <c r="BH321" i="20"/>
  <c r="BI321" i="20"/>
  <c r="BE321" i="20"/>
  <c r="W320" i="20"/>
  <c r="AX320" i="20"/>
  <c r="AD320" i="20"/>
  <c r="Z320" i="20"/>
  <c r="I402" i="7"/>
  <c r="L402" i="7"/>
  <c r="L401" i="7"/>
  <c r="I401" i="7"/>
  <c r="I402" i="5"/>
  <c r="I401" i="5"/>
  <c r="I401" i="6"/>
  <c r="I400" i="6"/>
  <c r="S319" i="20"/>
  <c r="T320" i="20" s="1"/>
  <c r="U319" i="20"/>
  <c r="X319" i="20" s="1"/>
  <c r="V319" i="20"/>
  <c r="Y319" i="20" s="1"/>
  <c r="AA319" i="20"/>
  <c r="AC319" i="20"/>
  <c r="AF319" i="20"/>
  <c r="AG319" i="20"/>
  <c r="AH319" i="20"/>
  <c r="AI319" i="20"/>
  <c r="AJ319" i="20"/>
  <c r="AK319" i="20"/>
  <c r="AL319" i="20"/>
  <c r="AM319" i="20"/>
  <c r="AN319" i="20"/>
  <c r="AO319" i="20"/>
  <c r="AP319" i="20"/>
  <c r="AQ319" i="20"/>
  <c r="AR319" i="20"/>
  <c r="AS319" i="20"/>
  <c r="BC320" i="20" s="1"/>
  <c r="AT319" i="20"/>
  <c r="AU319" i="20"/>
  <c r="AV319" i="20"/>
  <c r="BA320" i="20" s="1"/>
  <c r="AW319" i="20"/>
  <c r="AY319" i="20"/>
  <c r="AZ319" i="20"/>
  <c r="I402" i="8"/>
  <c r="I401" i="8"/>
  <c r="I407" i="12"/>
  <c r="C401" i="5"/>
  <c r="L401" i="5"/>
  <c r="D401" i="5" s="1"/>
  <c r="G401" i="5" s="1"/>
  <c r="M401" i="5"/>
  <c r="M265" i="25"/>
  <c r="K265" i="25"/>
  <c r="I265" i="25"/>
  <c r="B265" i="25"/>
  <c r="D265" i="25"/>
  <c r="L409" i="10"/>
  <c r="D409" i="10" s="1"/>
  <c r="M409" i="10"/>
  <c r="I408" i="10"/>
  <c r="C409" i="10"/>
  <c r="L408" i="9"/>
  <c r="D408" i="9" s="1"/>
  <c r="M408" i="9"/>
  <c r="I407" i="9"/>
  <c r="C408" i="9"/>
  <c r="L408" i="11"/>
  <c r="D408" i="11" s="1"/>
  <c r="M408" i="11"/>
  <c r="I407" i="11"/>
  <c r="C408" i="11"/>
  <c r="L408" i="12"/>
  <c r="M408" i="12"/>
  <c r="C408" i="12"/>
  <c r="L402" i="8"/>
  <c r="D402" i="8" s="1"/>
  <c r="M402" i="8"/>
  <c r="C402" i="8"/>
  <c r="D402" i="7"/>
  <c r="G402" i="7" s="1"/>
  <c r="M402" i="7"/>
  <c r="C402" i="7"/>
  <c r="L401" i="6"/>
  <c r="D401" i="6" s="1"/>
  <c r="M401" i="6"/>
  <c r="C401" i="6"/>
  <c r="L402" i="5"/>
  <c r="D402" i="5" s="1"/>
  <c r="M402" i="5"/>
  <c r="C402" i="5"/>
  <c r="W319" i="20" l="1"/>
  <c r="AE319" i="20"/>
  <c r="BJ321" i="20"/>
  <c r="AB319" i="20"/>
  <c r="BD320" i="20"/>
  <c r="BB320" i="20"/>
  <c r="AX319" i="20"/>
  <c r="AD319" i="20"/>
  <c r="Z319" i="20"/>
  <c r="D408" i="12"/>
  <c r="G408" i="12" s="1"/>
  <c r="G409" i="10"/>
  <c r="G408" i="9"/>
  <c r="G408" i="11"/>
  <c r="G402" i="8"/>
  <c r="G401" i="6"/>
  <c r="G402" i="5"/>
  <c r="M264" i="25"/>
  <c r="K264" i="25"/>
  <c r="I264" i="25"/>
  <c r="B264" i="25"/>
  <c r="D264" i="25"/>
  <c r="L408" i="10"/>
  <c r="M408" i="10"/>
  <c r="C408" i="10"/>
  <c r="L407" i="9"/>
  <c r="M407" i="9"/>
  <c r="C407" i="9"/>
  <c r="L407" i="11"/>
  <c r="M407" i="11"/>
  <c r="C407" i="11"/>
  <c r="L407" i="12"/>
  <c r="D407" i="12" s="1"/>
  <c r="M407" i="12"/>
  <c r="C407" i="12"/>
  <c r="L401" i="8"/>
  <c r="M401" i="8"/>
  <c r="C401" i="8"/>
  <c r="M401" i="7"/>
  <c r="C401" i="7"/>
  <c r="L400" i="6"/>
  <c r="M400" i="6"/>
  <c r="C400" i="6"/>
  <c r="S318" i="20" l="1"/>
  <c r="T319" i="20" s="1"/>
  <c r="U318" i="20"/>
  <c r="AB318" i="20" s="1"/>
  <c r="V318" i="20"/>
  <c r="AC318" i="20" s="1"/>
  <c r="W318" i="20"/>
  <c r="X318" i="20"/>
  <c r="Y318" i="20"/>
  <c r="Z318" i="20"/>
  <c r="AA318" i="20"/>
  <c r="AD318" i="20"/>
  <c r="AE318" i="20"/>
  <c r="AF318" i="20"/>
  <c r="AG318" i="20"/>
  <c r="AH318" i="20"/>
  <c r="AI318" i="20"/>
  <c r="AJ318" i="20"/>
  <c r="AK318" i="20"/>
  <c r="AL318" i="20"/>
  <c r="AM318" i="20"/>
  <c r="AN318" i="20"/>
  <c r="AO318" i="20"/>
  <c r="AP318" i="20"/>
  <c r="AQ318" i="20"/>
  <c r="AR318" i="20"/>
  <c r="AS318" i="20"/>
  <c r="BC319" i="20" s="1"/>
  <c r="AT318" i="20"/>
  <c r="AU318" i="20"/>
  <c r="AV318" i="20"/>
  <c r="BA319" i="20" s="1"/>
  <c r="AW318" i="20"/>
  <c r="AX318" i="20"/>
  <c r="AY318" i="20"/>
  <c r="AZ318" i="20"/>
  <c r="D408" i="10"/>
  <c r="I407" i="10"/>
  <c r="D407" i="9"/>
  <c r="I406" i="9"/>
  <c r="D407" i="11"/>
  <c r="I406" i="11"/>
  <c r="G407" i="12"/>
  <c r="I406" i="12"/>
  <c r="D401" i="8"/>
  <c r="I400" i="8"/>
  <c r="D401" i="7"/>
  <c r="I400" i="7"/>
  <c r="D400" i="6"/>
  <c r="I399" i="6"/>
  <c r="I400" i="5"/>
  <c r="BB319" i="20" l="1"/>
  <c r="BD319" i="20"/>
  <c r="G408" i="10"/>
  <c r="G407" i="9"/>
  <c r="G407" i="11"/>
  <c r="G401" i="8"/>
  <c r="G401" i="7"/>
  <c r="G400" i="6"/>
  <c r="M263" i="25"/>
  <c r="K263" i="25"/>
  <c r="I263" i="25"/>
  <c r="B263" i="25"/>
  <c r="D263" i="25"/>
  <c r="L407" i="10"/>
  <c r="M407" i="10"/>
  <c r="C407" i="10"/>
  <c r="L406" i="9"/>
  <c r="M406" i="9"/>
  <c r="C406" i="9"/>
  <c r="L406" i="11"/>
  <c r="M406" i="11"/>
  <c r="C406" i="11"/>
  <c r="L406" i="12"/>
  <c r="M406" i="12"/>
  <c r="C406" i="12"/>
  <c r="L400" i="8"/>
  <c r="D400" i="8" s="1"/>
  <c r="M400" i="8"/>
  <c r="C400" i="8"/>
  <c r="L400" i="7"/>
  <c r="D400" i="7" s="1"/>
  <c r="M400" i="7"/>
  <c r="C400" i="7"/>
  <c r="L399" i="6"/>
  <c r="D399" i="6" s="1"/>
  <c r="M399" i="6"/>
  <c r="C399" i="6"/>
  <c r="L400" i="5"/>
  <c r="D400" i="5" s="1"/>
  <c r="M400" i="5"/>
  <c r="C400" i="5"/>
  <c r="G400" i="8" l="1"/>
  <c r="G400" i="7"/>
  <c r="G399" i="6"/>
  <c r="G400" i="5"/>
  <c r="S317" i="20"/>
  <c r="T318" i="20" s="1"/>
  <c r="U317" i="20"/>
  <c r="W317" i="20" s="1"/>
  <c r="V317" i="20"/>
  <c r="Y317" i="20" s="1"/>
  <c r="AA317" i="20"/>
  <c r="AF317" i="20"/>
  <c r="AG317" i="20"/>
  <c r="AH317" i="20"/>
  <c r="AI317" i="20"/>
  <c r="AJ317" i="20"/>
  <c r="AK317" i="20"/>
  <c r="AL317" i="20"/>
  <c r="AM317" i="20"/>
  <c r="AN317" i="20"/>
  <c r="AO317" i="20"/>
  <c r="AP317" i="20"/>
  <c r="AQ317" i="20"/>
  <c r="AR317" i="20"/>
  <c r="AS317" i="20"/>
  <c r="BC318" i="20" s="1"/>
  <c r="AT317" i="20"/>
  <c r="AU317" i="20"/>
  <c r="AW317" i="20"/>
  <c r="AY317" i="20"/>
  <c r="AZ317" i="20"/>
  <c r="D407" i="10"/>
  <c r="I406" i="10"/>
  <c r="D406" i="9"/>
  <c r="I405" i="9"/>
  <c r="D406" i="11"/>
  <c r="I405" i="11"/>
  <c r="D406" i="12"/>
  <c r="G406" i="12" s="1"/>
  <c r="I405" i="12"/>
  <c r="I399" i="5"/>
  <c r="AE317" i="20" l="1"/>
  <c r="AC317" i="20"/>
  <c r="BD318" i="20"/>
  <c r="BB318" i="20"/>
  <c r="G407" i="10"/>
  <c r="G406" i="9"/>
  <c r="G406" i="11"/>
  <c r="AX317" i="20"/>
  <c r="AD317" i="20"/>
  <c r="Z317" i="20"/>
  <c r="AV317" i="20"/>
  <c r="BA318" i="20" s="1"/>
  <c r="AB317" i="20"/>
  <c r="X317" i="20"/>
  <c r="S316" i="20"/>
  <c r="T317" i="20" s="1"/>
  <c r="U316" i="20"/>
  <c r="AX316" i="20" s="1"/>
  <c r="V316" i="20"/>
  <c r="AA316" i="20"/>
  <c r="AD316" i="20"/>
  <c r="AF316" i="20"/>
  <c r="AG316" i="20"/>
  <c r="AH316" i="20"/>
  <c r="AI316" i="20"/>
  <c r="AJ316" i="20"/>
  <c r="AK316" i="20"/>
  <c r="AL316" i="20"/>
  <c r="AM316" i="20"/>
  <c r="AN316" i="20"/>
  <c r="AO316" i="20"/>
  <c r="AP316" i="20"/>
  <c r="AQ316" i="20"/>
  <c r="AR316" i="20"/>
  <c r="AS316" i="20"/>
  <c r="BC317" i="20" s="1"/>
  <c r="AT316" i="20"/>
  <c r="AU316" i="20"/>
  <c r="AV316" i="20"/>
  <c r="BA317" i="20" s="1"/>
  <c r="AW316" i="20"/>
  <c r="AY316" i="20"/>
  <c r="AZ316" i="20"/>
  <c r="BE316" i="20"/>
  <c r="B316" i="20"/>
  <c r="BF316" i="20" s="1"/>
  <c r="B317" i="20"/>
  <c r="B318" i="20"/>
  <c r="B319" i="20"/>
  <c r="B320" i="20"/>
  <c r="M262" i="25"/>
  <c r="K262" i="25"/>
  <c r="I262" i="25"/>
  <c r="B262" i="25"/>
  <c r="D262" i="25"/>
  <c r="L406" i="10"/>
  <c r="M406" i="10"/>
  <c r="I405" i="10"/>
  <c r="C406" i="10"/>
  <c r="D406" i="10"/>
  <c r="L405" i="9"/>
  <c r="M405" i="9"/>
  <c r="I404" i="9"/>
  <c r="C405" i="9"/>
  <c r="D405" i="9"/>
  <c r="L405" i="11"/>
  <c r="M405" i="11"/>
  <c r="I404" i="11"/>
  <c r="C405" i="11"/>
  <c r="D405" i="11"/>
  <c r="L405" i="12"/>
  <c r="M405" i="12"/>
  <c r="C405" i="12"/>
  <c r="D405" i="12"/>
  <c r="G405" i="12" s="1"/>
  <c r="L399" i="8"/>
  <c r="D399" i="8" s="1"/>
  <c r="M399" i="8"/>
  <c r="I399" i="8"/>
  <c r="C399" i="8"/>
  <c r="L399" i="7"/>
  <c r="D399" i="7" s="1"/>
  <c r="M399" i="7"/>
  <c r="I399" i="7"/>
  <c r="C399" i="7"/>
  <c r="L398" i="6"/>
  <c r="D398" i="6" s="1"/>
  <c r="M398" i="6"/>
  <c r="I398" i="6"/>
  <c r="C398" i="6"/>
  <c r="L399" i="5"/>
  <c r="D399" i="5" s="1"/>
  <c r="M399" i="5"/>
  <c r="C399" i="5"/>
  <c r="BG318" i="20" l="1"/>
  <c r="BH318" i="20"/>
  <c r="BI318" i="20"/>
  <c r="BE318" i="20"/>
  <c r="BJ318" i="20" s="1"/>
  <c r="BF318" i="20"/>
  <c r="BH319" i="20"/>
  <c r="BI319" i="20"/>
  <c r="BF319" i="20"/>
  <c r="BE319" i="20"/>
  <c r="BG319" i="20"/>
  <c r="AB316" i="20"/>
  <c r="BI316" i="20"/>
  <c r="BH316" i="20"/>
  <c r="BB317" i="20"/>
  <c r="BD317" i="20"/>
  <c r="Z316" i="20"/>
  <c r="BG316" i="20"/>
  <c r="X316" i="20"/>
  <c r="BG317" i="20"/>
  <c r="BI317" i="20"/>
  <c r="BE317" i="20"/>
  <c r="BJ317" i="20" s="1"/>
  <c r="BF317" i="20"/>
  <c r="BH317" i="20"/>
  <c r="BG320" i="20"/>
  <c r="BH320" i="20"/>
  <c r="BE320" i="20"/>
  <c r="BI320" i="20"/>
  <c r="BF320" i="20"/>
  <c r="W316" i="20"/>
  <c r="AC316" i="20"/>
  <c r="Y316" i="20"/>
  <c r="AE316" i="20"/>
  <c r="G406" i="10"/>
  <c r="G405" i="9"/>
  <c r="G405" i="11"/>
  <c r="G399" i="8"/>
  <c r="G399" i="7"/>
  <c r="G398" i="6"/>
  <c r="G399" i="5"/>
  <c r="M261" i="25"/>
  <c r="K261" i="25"/>
  <c r="I261" i="25"/>
  <c r="B261" i="25"/>
  <c r="D261" i="25"/>
  <c r="L405" i="10"/>
  <c r="M405" i="10"/>
  <c r="C405" i="10"/>
  <c r="L404" i="9"/>
  <c r="M404" i="9"/>
  <c r="C404" i="9"/>
  <c r="L404" i="11"/>
  <c r="M404" i="11"/>
  <c r="C404" i="11"/>
  <c r="L404" i="12"/>
  <c r="M404" i="12"/>
  <c r="I404" i="12"/>
  <c r="C404" i="12"/>
  <c r="L398" i="8"/>
  <c r="M398" i="8"/>
  <c r="I398" i="8"/>
  <c r="C398" i="8"/>
  <c r="L398" i="7"/>
  <c r="M398" i="7"/>
  <c r="I398" i="7"/>
  <c r="C398" i="7"/>
  <c r="L397" i="6"/>
  <c r="M397" i="6"/>
  <c r="I397" i="6"/>
  <c r="C397" i="6"/>
  <c r="L398" i="5"/>
  <c r="M398" i="5"/>
  <c r="I398" i="5"/>
  <c r="C398" i="5"/>
  <c r="BJ316" i="20" l="1"/>
  <c r="BJ320" i="20"/>
  <c r="BJ319" i="20"/>
  <c r="S315" i="20"/>
  <c r="T316" i="20" s="1"/>
  <c r="U315" i="20"/>
  <c r="X315" i="20" s="1"/>
  <c r="V315" i="20"/>
  <c r="Y315" i="20" s="1"/>
  <c r="AA315" i="20"/>
  <c r="AF315" i="20"/>
  <c r="AG315" i="20"/>
  <c r="AH315" i="20"/>
  <c r="AI315" i="20"/>
  <c r="AJ315" i="20"/>
  <c r="AK315" i="20"/>
  <c r="AL315" i="20"/>
  <c r="AM315" i="20"/>
  <c r="AN315" i="20"/>
  <c r="AO315" i="20"/>
  <c r="AP315" i="20"/>
  <c r="AQ315" i="20"/>
  <c r="AR315" i="20"/>
  <c r="AS315" i="20"/>
  <c r="BC316" i="20" s="1"/>
  <c r="AT315" i="20"/>
  <c r="AU315" i="20"/>
  <c r="AV315" i="20"/>
  <c r="BA316" i="20" s="1"/>
  <c r="AW315" i="20"/>
  <c r="AY315" i="20"/>
  <c r="AZ315" i="20"/>
  <c r="D405" i="10"/>
  <c r="I404" i="10"/>
  <c r="D404" i="9"/>
  <c r="I403" i="9"/>
  <c r="D404" i="11"/>
  <c r="I403" i="11"/>
  <c r="D404" i="12"/>
  <c r="G404" i="12" s="1"/>
  <c r="I403" i="12"/>
  <c r="D398" i="8"/>
  <c r="D398" i="7"/>
  <c r="D397" i="6"/>
  <c r="D398" i="5"/>
  <c r="I397" i="5"/>
  <c r="W315" i="20" l="1"/>
  <c r="AE315" i="20"/>
  <c r="AB315" i="20"/>
  <c r="BB316" i="20"/>
  <c r="BD316" i="20"/>
  <c r="AC315" i="20"/>
  <c r="G405" i="10"/>
  <c r="G404" i="9"/>
  <c r="G404" i="11"/>
  <c r="G398" i="8"/>
  <c r="G398" i="7"/>
  <c r="G397" i="6"/>
  <c r="G398" i="5"/>
  <c r="AX315" i="20"/>
  <c r="AD315" i="20"/>
  <c r="Z315" i="20"/>
  <c r="I402" i="12"/>
  <c r="S314" i="20"/>
  <c r="T315" i="20" s="1"/>
  <c r="U314" i="20"/>
  <c r="AB314" i="20" s="1"/>
  <c r="V314" i="20"/>
  <c r="W314" i="20" s="1"/>
  <c r="X314" i="20"/>
  <c r="AA314" i="20"/>
  <c r="AD314" i="20"/>
  <c r="AF314" i="20"/>
  <c r="AG314" i="20"/>
  <c r="AH314" i="20"/>
  <c r="AI314" i="20"/>
  <c r="AJ314" i="20"/>
  <c r="AK314" i="20"/>
  <c r="AL314" i="20"/>
  <c r="AM314" i="20"/>
  <c r="AN314" i="20"/>
  <c r="AO314" i="20"/>
  <c r="AP314" i="20"/>
  <c r="AQ314" i="20"/>
  <c r="AR314" i="20"/>
  <c r="AS314" i="20"/>
  <c r="BC315" i="20" s="1"/>
  <c r="AT314" i="20"/>
  <c r="AU314" i="20"/>
  <c r="AW314" i="20"/>
  <c r="AX314" i="20"/>
  <c r="AY314" i="20"/>
  <c r="AZ314" i="20"/>
  <c r="M260" i="25"/>
  <c r="K260" i="25"/>
  <c r="I260" i="25"/>
  <c r="B260" i="25"/>
  <c r="D260" i="25"/>
  <c r="L404" i="10"/>
  <c r="M404" i="10"/>
  <c r="I403" i="10"/>
  <c r="C404" i="10"/>
  <c r="D404" i="10"/>
  <c r="L403" i="9"/>
  <c r="M403" i="9"/>
  <c r="I402" i="9"/>
  <c r="C403" i="9"/>
  <c r="D403" i="9"/>
  <c r="L403" i="11"/>
  <c r="M403" i="11"/>
  <c r="I402" i="11"/>
  <c r="C403" i="11"/>
  <c r="D403" i="11"/>
  <c r="L403" i="12"/>
  <c r="M403" i="12"/>
  <c r="C403" i="12"/>
  <c r="D403" i="12"/>
  <c r="G403" i="12" s="1"/>
  <c r="L397" i="8"/>
  <c r="M397" i="8"/>
  <c r="I397" i="8"/>
  <c r="C397" i="8"/>
  <c r="D397" i="8"/>
  <c r="L397" i="7"/>
  <c r="M397" i="7"/>
  <c r="I397" i="7"/>
  <c r="C397" i="7"/>
  <c r="D397" i="7"/>
  <c r="L396" i="6"/>
  <c r="D396" i="6" s="1"/>
  <c r="M396" i="6"/>
  <c r="I396" i="6"/>
  <c r="C396" i="6"/>
  <c r="L397" i="5"/>
  <c r="D397" i="5" s="1"/>
  <c r="M397" i="5"/>
  <c r="C397" i="5"/>
  <c r="BB315" i="20" l="1"/>
  <c r="BD315" i="20"/>
  <c r="Z314" i="20"/>
  <c r="AV314" i="20"/>
  <c r="BA315" i="20" s="1"/>
  <c r="AC314" i="20"/>
  <c r="Y314" i="20"/>
  <c r="AE314" i="20"/>
  <c r="G404" i="10"/>
  <c r="G403" i="9"/>
  <c r="G403" i="11"/>
  <c r="G397" i="8"/>
  <c r="G397" i="7"/>
  <c r="G396" i="6"/>
  <c r="G397" i="5"/>
  <c r="S313" i="20"/>
  <c r="T314" i="20" s="1"/>
  <c r="U313" i="20"/>
  <c r="W313" i="20" s="1"/>
  <c r="V313" i="20"/>
  <c r="X313" i="20"/>
  <c r="Y313" i="20"/>
  <c r="AA313" i="20"/>
  <c r="AB313" i="20"/>
  <c r="AC313" i="20"/>
  <c r="AE313" i="20"/>
  <c r="AF313" i="20"/>
  <c r="AG313" i="20"/>
  <c r="AH313" i="20"/>
  <c r="AI313" i="20"/>
  <c r="AJ313" i="20"/>
  <c r="AK313" i="20"/>
  <c r="AL313" i="20"/>
  <c r="AM313" i="20"/>
  <c r="AN313" i="20"/>
  <c r="AO313" i="20"/>
  <c r="AP313" i="20"/>
  <c r="AQ313" i="20"/>
  <c r="AR313" i="20"/>
  <c r="AS313" i="20"/>
  <c r="BC314" i="20" s="1"/>
  <c r="AT313" i="20"/>
  <c r="AU313" i="20"/>
  <c r="AV313" i="20"/>
  <c r="BA314" i="20" s="1"/>
  <c r="AW313" i="20"/>
  <c r="AY313" i="20"/>
  <c r="AZ313" i="20"/>
  <c r="M259" i="25"/>
  <c r="K259" i="25"/>
  <c r="I259" i="25"/>
  <c r="B259" i="25"/>
  <c r="D259" i="25"/>
  <c r="L403" i="10"/>
  <c r="M403" i="10"/>
  <c r="I402" i="10"/>
  <c r="C403" i="10"/>
  <c r="D403" i="10"/>
  <c r="L402" i="9"/>
  <c r="M402" i="9"/>
  <c r="I401" i="9"/>
  <c r="G402" i="9"/>
  <c r="C402" i="9"/>
  <c r="D402" i="9"/>
  <c r="L402" i="11"/>
  <c r="M402" i="11"/>
  <c r="I401" i="11"/>
  <c r="G402" i="11"/>
  <c r="C402" i="11"/>
  <c r="D402" i="11"/>
  <c r="L402" i="12"/>
  <c r="M402" i="12"/>
  <c r="I401" i="12"/>
  <c r="C402" i="12"/>
  <c r="D402" i="12"/>
  <c r="G402" i="12" s="1"/>
  <c r="L396" i="8"/>
  <c r="D396" i="8" s="1"/>
  <c r="M396" i="8"/>
  <c r="I396" i="8"/>
  <c r="C396" i="8"/>
  <c r="L396" i="7"/>
  <c r="M396" i="7"/>
  <c r="I396" i="7"/>
  <c r="C396" i="7"/>
  <c r="D396" i="7"/>
  <c r="L395" i="6"/>
  <c r="M395" i="6"/>
  <c r="I395" i="6"/>
  <c r="C395" i="6"/>
  <c r="D395" i="6"/>
  <c r="L396" i="5"/>
  <c r="D396" i="5" s="1"/>
  <c r="M396" i="5"/>
  <c r="I396" i="5"/>
  <c r="C396" i="5"/>
  <c r="BB314" i="20" l="1"/>
  <c r="BD314" i="20"/>
  <c r="AX313" i="20"/>
  <c r="AD313" i="20"/>
  <c r="Z313" i="20"/>
  <c r="G403" i="10"/>
  <c r="G396" i="8"/>
  <c r="G396" i="7"/>
  <c r="G395" i="6"/>
  <c r="G396" i="5"/>
  <c r="S312" i="20"/>
  <c r="T313" i="20" s="1"/>
  <c r="U312" i="20"/>
  <c r="V312" i="20"/>
  <c r="AC312" i="20" s="1"/>
  <c r="X312" i="20"/>
  <c r="AA312" i="20"/>
  <c r="AF312" i="20"/>
  <c r="AG312" i="20"/>
  <c r="AH312" i="20"/>
  <c r="AI312" i="20"/>
  <c r="AJ312" i="20"/>
  <c r="AK312" i="20"/>
  <c r="AL312" i="20"/>
  <c r="AM312" i="20"/>
  <c r="AN312" i="20"/>
  <c r="AO312" i="20"/>
  <c r="AP312" i="20"/>
  <c r="AQ312" i="20"/>
  <c r="AR312" i="20"/>
  <c r="AS312" i="20"/>
  <c r="BC313" i="20" s="1"/>
  <c r="AT312" i="20"/>
  <c r="AU312" i="20"/>
  <c r="AV312" i="20"/>
  <c r="BA313" i="20" s="1"/>
  <c r="AW312" i="20"/>
  <c r="AY312" i="20"/>
  <c r="AZ312" i="20"/>
  <c r="M258" i="25"/>
  <c r="K258" i="25"/>
  <c r="I258" i="25"/>
  <c r="B258" i="25"/>
  <c r="D258" i="25"/>
  <c r="L402" i="10"/>
  <c r="M402" i="10"/>
  <c r="I401" i="10"/>
  <c r="C402" i="10"/>
  <c r="L401" i="9"/>
  <c r="D401" i="9" s="1"/>
  <c r="M401" i="9"/>
  <c r="I400" i="9"/>
  <c r="C401" i="9"/>
  <c r="L401" i="11"/>
  <c r="M401" i="11"/>
  <c r="I400" i="11"/>
  <c r="C401" i="11"/>
  <c r="L401" i="12"/>
  <c r="M401" i="12"/>
  <c r="I400" i="12"/>
  <c r="C401" i="12"/>
  <c r="L395" i="8"/>
  <c r="M395" i="8"/>
  <c r="I395" i="8"/>
  <c r="C395" i="8"/>
  <c r="L395" i="7"/>
  <c r="M395" i="7"/>
  <c r="I395" i="7"/>
  <c r="C395" i="7"/>
  <c r="L394" i="6"/>
  <c r="M394" i="6"/>
  <c r="I394" i="6"/>
  <c r="C394" i="6"/>
  <c r="L395" i="5"/>
  <c r="D395" i="5" s="1"/>
  <c r="M395" i="5"/>
  <c r="I395" i="5"/>
  <c r="C395" i="5"/>
  <c r="D402" i="10"/>
  <c r="D401" i="11"/>
  <c r="D401" i="12"/>
  <c r="G401" i="12" s="1"/>
  <c r="D395" i="8"/>
  <c r="D395" i="7"/>
  <c r="D394" i="6"/>
  <c r="Y312" i="20" l="1"/>
  <c r="W312" i="20"/>
  <c r="AE312" i="20"/>
  <c r="AB312" i="20"/>
  <c r="BB313" i="20"/>
  <c r="BD313" i="20"/>
  <c r="AX312" i="20"/>
  <c r="AD312" i="20"/>
  <c r="Z312" i="20"/>
  <c r="G402" i="10"/>
  <c r="G401" i="9"/>
  <c r="G401" i="11"/>
  <c r="G395" i="8"/>
  <c r="G395" i="7"/>
  <c r="G394" i="6"/>
  <c r="G395" i="5"/>
  <c r="AZ166" i="20"/>
  <c r="AY166" i="20"/>
  <c r="AW166" i="20"/>
  <c r="AU166" i="20"/>
  <c r="AT166" i="20"/>
  <c r="AS166" i="20"/>
  <c r="AR166" i="20"/>
  <c r="AQ166" i="20"/>
  <c r="AP166" i="20"/>
  <c r="AO166" i="20"/>
  <c r="AN166" i="20"/>
  <c r="AM166" i="20"/>
  <c r="AL166" i="20"/>
  <c r="AK166" i="20"/>
  <c r="AJ166" i="20"/>
  <c r="AI166" i="20"/>
  <c r="AH166" i="20"/>
  <c r="AG166" i="20"/>
  <c r="AF166" i="20"/>
  <c r="AA166" i="20"/>
  <c r="Y166" i="20"/>
  <c r="V166" i="20"/>
  <c r="AV166" i="20" s="1"/>
  <c r="U166" i="20"/>
  <c r="AB166" i="20" s="1"/>
  <c r="S166" i="20"/>
  <c r="S311" i="20"/>
  <c r="T312" i="20" s="1"/>
  <c r="U311" i="20"/>
  <c r="V311" i="20"/>
  <c r="Y311" i="20" s="1"/>
  <c r="X311" i="20"/>
  <c r="AA311" i="20"/>
  <c r="AB311" i="20"/>
  <c r="AF311" i="20"/>
  <c r="AG311" i="20"/>
  <c r="AH311" i="20"/>
  <c r="AI311" i="20"/>
  <c r="AJ311" i="20"/>
  <c r="AK311" i="20"/>
  <c r="AL311" i="20"/>
  <c r="AM311" i="20"/>
  <c r="AN311" i="20"/>
  <c r="AO311" i="20"/>
  <c r="AP311" i="20"/>
  <c r="AQ311" i="20"/>
  <c r="AR311" i="20"/>
  <c r="AS311" i="20"/>
  <c r="BC312" i="20" s="1"/>
  <c r="AT311" i="20"/>
  <c r="AU311" i="20"/>
  <c r="AV311" i="20"/>
  <c r="BA312" i="20" s="1"/>
  <c r="AW311" i="20"/>
  <c r="AY311" i="20"/>
  <c r="AZ311" i="20"/>
  <c r="M257" i="25"/>
  <c r="K257" i="25"/>
  <c r="I257" i="25"/>
  <c r="B257" i="25"/>
  <c r="D257" i="25"/>
  <c r="L401" i="10"/>
  <c r="D401" i="10" s="1"/>
  <c r="M401" i="10"/>
  <c r="I400" i="10"/>
  <c r="C401" i="10"/>
  <c r="L400" i="9"/>
  <c r="M400" i="9"/>
  <c r="I399" i="9"/>
  <c r="C400" i="9"/>
  <c r="D400" i="9"/>
  <c r="L400" i="11"/>
  <c r="M400" i="11"/>
  <c r="I399" i="11"/>
  <c r="C400" i="11"/>
  <c r="D400" i="11"/>
  <c r="L400" i="12"/>
  <c r="M400" i="12"/>
  <c r="I399" i="12"/>
  <c r="C400" i="12"/>
  <c r="D400" i="12"/>
  <c r="G400" i="12" s="1"/>
  <c r="L394" i="8"/>
  <c r="D394" i="8" s="1"/>
  <c r="M394" i="8"/>
  <c r="I394" i="8"/>
  <c r="C394" i="8"/>
  <c r="L394" i="7"/>
  <c r="D394" i="7" s="1"/>
  <c r="M394" i="7"/>
  <c r="I394" i="7"/>
  <c r="C394" i="7"/>
  <c r="L393" i="6"/>
  <c r="D393" i="6" s="1"/>
  <c r="M393" i="6"/>
  <c r="I393" i="6"/>
  <c r="C393" i="6"/>
  <c r="L394" i="5"/>
  <c r="D394" i="5" s="1"/>
  <c r="M394" i="5"/>
  <c r="I394" i="5"/>
  <c r="C394" i="5"/>
  <c r="W311" i="20" l="1"/>
  <c r="AE311" i="20"/>
  <c r="AC166" i="20"/>
  <c r="AC311" i="20"/>
  <c r="BB312" i="20"/>
  <c r="BD312" i="20"/>
  <c r="Z166" i="20"/>
  <c r="AD166" i="20"/>
  <c r="AX166" i="20"/>
  <c r="W166" i="20"/>
  <c r="AE166" i="20"/>
  <c r="X166" i="20"/>
  <c r="AX311" i="20"/>
  <c r="AD311" i="20"/>
  <c r="Z311" i="20"/>
  <c r="G401" i="10"/>
  <c r="G400" i="9"/>
  <c r="G400" i="11"/>
  <c r="G394" i="8"/>
  <c r="G394" i="7"/>
  <c r="G393" i="6"/>
  <c r="G394" i="5"/>
  <c r="B311" i="20"/>
  <c r="B312" i="20"/>
  <c r="B313" i="20"/>
  <c r="B314" i="20"/>
  <c r="B315" i="20"/>
  <c r="M256" i="25"/>
  <c r="K256" i="25"/>
  <c r="I256" i="25"/>
  <c r="B256" i="25"/>
  <c r="D256" i="25"/>
  <c r="L400" i="10"/>
  <c r="M400" i="10"/>
  <c r="C400" i="10"/>
  <c r="L399" i="9"/>
  <c r="M399" i="9"/>
  <c r="C399" i="9"/>
  <c r="L399" i="11"/>
  <c r="M399" i="11"/>
  <c r="C399" i="11"/>
  <c r="L399" i="12"/>
  <c r="M399" i="12"/>
  <c r="C399" i="12"/>
  <c r="L393" i="8"/>
  <c r="M393" i="8"/>
  <c r="I393" i="8"/>
  <c r="C393" i="8"/>
  <c r="L393" i="7"/>
  <c r="M393" i="7"/>
  <c r="I393" i="7"/>
  <c r="C393" i="7"/>
  <c r="L392" i="6"/>
  <c r="M392" i="6"/>
  <c r="I392" i="6"/>
  <c r="C392" i="6"/>
  <c r="L393" i="5"/>
  <c r="M393" i="5"/>
  <c r="I393" i="5"/>
  <c r="C393" i="5"/>
  <c r="BI312" i="20" l="1"/>
  <c r="BE312" i="20"/>
  <c r="BF312" i="20"/>
  <c r="BG312" i="20"/>
  <c r="BH312" i="20"/>
  <c r="BH315" i="20"/>
  <c r="BI315" i="20"/>
  <c r="BE315" i="20"/>
  <c r="BF315" i="20"/>
  <c r="BG315" i="20"/>
  <c r="BH311" i="20"/>
  <c r="BI311" i="20"/>
  <c r="BE311" i="20"/>
  <c r="BF311" i="20"/>
  <c r="BG311" i="20"/>
  <c r="BI314" i="20"/>
  <c r="BE314" i="20"/>
  <c r="BG314" i="20"/>
  <c r="BF314" i="20"/>
  <c r="BH314" i="20"/>
  <c r="BE313" i="20"/>
  <c r="BF313" i="20"/>
  <c r="BG313" i="20"/>
  <c r="BH313" i="20"/>
  <c r="BI313" i="20"/>
  <c r="S310" i="20"/>
  <c r="T311" i="20" s="1"/>
  <c r="U310" i="20"/>
  <c r="Z310" i="20" s="1"/>
  <c r="V310" i="20"/>
  <c r="AC310" i="20" s="1"/>
  <c r="X310" i="20"/>
  <c r="AA310" i="20"/>
  <c r="AD310" i="20"/>
  <c r="AF310" i="20"/>
  <c r="AG310" i="20"/>
  <c r="AH310" i="20"/>
  <c r="AI310" i="20"/>
  <c r="AJ310" i="20"/>
  <c r="AK310" i="20"/>
  <c r="AL310" i="20"/>
  <c r="AM310" i="20"/>
  <c r="AN310" i="20"/>
  <c r="AO310" i="20"/>
  <c r="AP310" i="20"/>
  <c r="AQ310" i="20"/>
  <c r="AR310" i="20"/>
  <c r="AS310" i="20"/>
  <c r="BC311" i="20" s="1"/>
  <c r="AT310" i="20"/>
  <c r="AU310" i="20"/>
  <c r="AV310" i="20"/>
  <c r="BA311" i="20" s="1"/>
  <c r="AW310" i="20"/>
  <c r="AY310" i="20"/>
  <c r="AZ310" i="20"/>
  <c r="D400" i="10"/>
  <c r="I399" i="10"/>
  <c r="D399" i="9"/>
  <c r="I398" i="9"/>
  <c r="D399" i="11"/>
  <c r="I398" i="11"/>
  <c r="D399" i="12"/>
  <c r="G399" i="12" s="1"/>
  <c r="I398" i="12"/>
  <c r="D393" i="8"/>
  <c r="D393" i="7"/>
  <c r="D392" i="6"/>
  <c r="D393" i="5"/>
  <c r="Y310" i="20" l="1"/>
  <c r="BJ315" i="20"/>
  <c r="AE310" i="20"/>
  <c r="W310" i="20"/>
  <c r="BJ313" i="20"/>
  <c r="BJ311" i="20"/>
  <c r="BB311" i="20"/>
  <c r="BD311" i="20"/>
  <c r="AB310" i="20"/>
  <c r="BJ314" i="20"/>
  <c r="BJ312" i="20"/>
  <c r="AX310" i="20"/>
  <c r="G400" i="10"/>
  <c r="G399" i="9"/>
  <c r="G399" i="11"/>
  <c r="G393" i="8"/>
  <c r="G393" i="7"/>
  <c r="G392" i="6"/>
  <c r="G393" i="5"/>
  <c r="S309" i="20"/>
  <c r="T310" i="20" s="1"/>
  <c r="U309" i="20"/>
  <c r="V309" i="20"/>
  <c r="Y309" i="20" s="1"/>
  <c r="AA309" i="20"/>
  <c r="AF309" i="20"/>
  <c r="AG309" i="20"/>
  <c r="AH309" i="20"/>
  <c r="AI309" i="20"/>
  <c r="AJ309" i="20"/>
  <c r="AK309" i="20"/>
  <c r="AL309" i="20"/>
  <c r="AM309" i="20"/>
  <c r="AN309" i="20"/>
  <c r="AO309" i="20"/>
  <c r="AP309" i="20"/>
  <c r="AQ309" i="20"/>
  <c r="AR309" i="20"/>
  <c r="AS309" i="20"/>
  <c r="BC310" i="20" s="1"/>
  <c r="AT309" i="20"/>
  <c r="AU309" i="20"/>
  <c r="AW309" i="20"/>
  <c r="AY309" i="20"/>
  <c r="AZ309" i="20"/>
  <c r="M255" i="25"/>
  <c r="K255" i="25"/>
  <c r="I255" i="25"/>
  <c r="B255" i="25"/>
  <c r="D255" i="25"/>
  <c r="L399" i="10"/>
  <c r="M399" i="10"/>
  <c r="I398" i="10"/>
  <c r="G399" i="10"/>
  <c r="C399" i="10"/>
  <c r="D399" i="10"/>
  <c r="L398" i="9"/>
  <c r="M398" i="9"/>
  <c r="I397" i="9"/>
  <c r="G398" i="9"/>
  <c r="C398" i="9"/>
  <c r="D398" i="9"/>
  <c r="L398" i="11"/>
  <c r="M398" i="11"/>
  <c r="I397" i="11"/>
  <c r="G398" i="11"/>
  <c r="C398" i="11"/>
  <c r="D398" i="11"/>
  <c r="L398" i="12"/>
  <c r="M398" i="12"/>
  <c r="I397" i="12"/>
  <c r="C398" i="12"/>
  <c r="D398" i="12"/>
  <c r="G398" i="12" s="1"/>
  <c r="L392" i="8"/>
  <c r="D392" i="8" s="1"/>
  <c r="M392" i="8"/>
  <c r="I392" i="8"/>
  <c r="C392" i="8"/>
  <c r="L392" i="7"/>
  <c r="M392" i="7"/>
  <c r="I392" i="7"/>
  <c r="C392" i="7"/>
  <c r="D392" i="7"/>
  <c r="L391" i="6"/>
  <c r="M391" i="6"/>
  <c r="I391" i="6"/>
  <c r="C391" i="6"/>
  <c r="D391" i="6"/>
  <c r="L392" i="5"/>
  <c r="M392" i="5"/>
  <c r="I392" i="5"/>
  <c r="C392" i="5"/>
  <c r="D392" i="5"/>
  <c r="BB310" i="20" l="1"/>
  <c r="BD310" i="20"/>
  <c r="AE309" i="20"/>
  <c r="AC309" i="20"/>
  <c r="W309" i="20"/>
  <c r="AV309" i="20"/>
  <c r="BA310" i="20" s="1"/>
  <c r="AB309" i="20"/>
  <c r="X309" i="20"/>
  <c r="AX309" i="20"/>
  <c r="AD309" i="20"/>
  <c r="Z309" i="20"/>
  <c r="G392" i="8"/>
  <c r="G392" i="7"/>
  <c r="G391" i="6"/>
  <c r="G392" i="5"/>
  <c r="S308" i="20"/>
  <c r="T309" i="20" s="1"/>
  <c r="U308" i="20"/>
  <c r="V308" i="20"/>
  <c r="AE308" i="20" s="1"/>
  <c r="X308" i="20"/>
  <c r="Y308" i="20"/>
  <c r="AA308" i="20"/>
  <c r="AB308" i="20"/>
  <c r="AC308" i="20"/>
  <c r="AF308" i="20"/>
  <c r="AG308" i="20"/>
  <c r="AH308" i="20"/>
  <c r="AI308" i="20"/>
  <c r="AJ308" i="20"/>
  <c r="AK308" i="20"/>
  <c r="AL308" i="20"/>
  <c r="AM308" i="20"/>
  <c r="AN308" i="20"/>
  <c r="AO308" i="20"/>
  <c r="AP308" i="20"/>
  <c r="AQ308" i="20"/>
  <c r="AR308" i="20"/>
  <c r="AS308" i="20"/>
  <c r="BC309" i="20" s="1"/>
  <c r="AT308" i="20"/>
  <c r="AU308" i="20"/>
  <c r="AV308" i="20"/>
  <c r="BA309" i="20" s="1"/>
  <c r="AW308" i="20"/>
  <c r="AY308" i="20"/>
  <c r="AZ308" i="20"/>
  <c r="M254" i="25"/>
  <c r="K254" i="25"/>
  <c r="I254" i="25"/>
  <c r="B254" i="25"/>
  <c r="D254" i="25"/>
  <c r="L398" i="10"/>
  <c r="M398" i="10"/>
  <c r="I397" i="10"/>
  <c r="C398" i="10"/>
  <c r="D398" i="10"/>
  <c r="L397" i="9"/>
  <c r="M397" i="9"/>
  <c r="I396" i="9"/>
  <c r="C397" i="9"/>
  <c r="D397" i="9"/>
  <c r="L397" i="11"/>
  <c r="M397" i="11"/>
  <c r="I396" i="11"/>
  <c r="G397" i="11"/>
  <c r="C397" i="11"/>
  <c r="D397" i="11"/>
  <c r="L397" i="12"/>
  <c r="M397" i="12"/>
  <c r="I396" i="12"/>
  <c r="G397" i="12"/>
  <c r="C397" i="12"/>
  <c r="D397" i="12"/>
  <c r="L391" i="8"/>
  <c r="M391" i="8"/>
  <c r="I391" i="8"/>
  <c r="G391" i="8"/>
  <c r="C391" i="8"/>
  <c r="D391" i="8"/>
  <c r="L391" i="7"/>
  <c r="M391" i="7"/>
  <c r="I391" i="7"/>
  <c r="G391" i="7"/>
  <c r="C391" i="7"/>
  <c r="D391" i="7"/>
  <c r="L390" i="6"/>
  <c r="M390" i="6"/>
  <c r="I390" i="6"/>
  <c r="C390" i="6"/>
  <c r="D390" i="6"/>
  <c r="L391" i="5"/>
  <c r="M391" i="5"/>
  <c r="I391" i="5"/>
  <c r="C391" i="5"/>
  <c r="D391" i="5"/>
  <c r="BB309" i="20" l="1"/>
  <c r="BD309" i="20"/>
  <c r="W308" i="20"/>
  <c r="AX308" i="20"/>
  <c r="AD308" i="20"/>
  <c r="Z308" i="20"/>
  <c r="G398" i="10"/>
  <c r="G397" i="9"/>
  <c r="G390" i="6"/>
  <c r="G391" i="5"/>
  <c r="S307" i="20"/>
  <c r="T308" i="20" s="1"/>
  <c r="U307" i="20"/>
  <c r="X307" i="20" s="1"/>
  <c r="V307" i="20"/>
  <c r="AX307" i="20" s="1"/>
  <c r="AA307" i="20"/>
  <c r="AF307" i="20"/>
  <c r="AG307" i="20"/>
  <c r="AH307" i="20"/>
  <c r="AI307" i="20"/>
  <c r="AJ307" i="20"/>
  <c r="AK307" i="20"/>
  <c r="AL307" i="20"/>
  <c r="AM307" i="20"/>
  <c r="AN307" i="20"/>
  <c r="AO307" i="20"/>
  <c r="AP307" i="20"/>
  <c r="AQ307" i="20"/>
  <c r="AR307" i="20"/>
  <c r="AS307" i="20"/>
  <c r="BC308" i="20" s="1"/>
  <c r="AT307" i="20"/>
  <c r="AU307" i="20"/>
  <c r="AW307" i="20"/>
  <c r="AY307" i="20"/>
  <c r="AZ307" i="20"/>
  <c r="BD308" i="20" l="1"/>
  <c r="BB308" i="20"/>
  <c r="AB307" i="20"/>
  <c r="W307" i="20"/>
  <c r="AV307" i="20"/>
  <c r="BA308" i="20" s="1"/>
  <c r="Z307" i="20"/>
  <c r="AD307" i="20"/>
  <c r="AC307" i="20"/>
  <c r="Y307" i="20"/>
  <c r="AE307" i="20"/>
  <c r="M253" i="25"/>
  <c r="K253" i="25"/>
  <c r="I253" i="25"/>
  <c r="B253" i="25"/>
  <c r="D253" i="25"/>
  <c r="L397" i="10"/>
  <c r="M397" i="10"/>
  <c r="I396" i="10"/>
  <c r="G397" i="10"/>
  <c r="C397" i="10"/>
  <c r="D397" i="10"/>
  <c r="L396" i="9"/>
  <c r="M396" i="9"/>
  <c r="I395" i="9"/>
  <c r="G396" i="9"/>
  <c r="C396" i="9"/>
  <c r="D396" i="9"/>
  <c r="L396" i="11"/>
  <c r="M396" i="11"/>
  <c r="I395" i="11"/>
  <c r="G396" i="11"/>
  <c r="C396" i="11"/>
  <c r="D396" i="11"/>
  <c r="L396" i="12"/>
  <c r="M396" i="12"/>
  <c r="I395" i="12"/>
  <c r="G396" i="12"/>
  <c r="C396" i="12"/>
  <c r="D396" i="12"/>
  <c r="L390" i="8"/>
  <c r="D390" i="8" s="1"/>
  <c r="M390" i="8"/>
  <c r="I390" i="8"/>
  <c r="C390" i="8"/>
  <c r="L390" i="7"/>
  <c r="M390" i="7"/>
  <c r="I390" i="7"/>
  <c r="C390" i="7"/>
  <c r="D390" i="7"/>
  <c r="L389" i="6"/>
  <c r="D389" i="6" s="1"/>
  <c r="M389" i="6"/>
  <c r="I389" i="6"/>
  <c r="C389" i="6"/>
  <c r="L390" i="5"/>
  <c r="M390" i="5"/>
  <c r="I390" i="5"/>
  <c r="C390" i="5"/>
  <c r="D390" i="5"/>
  <c r="G390" i="8" l="1"/>
  <c r="G390" i="7"/>
  <c r="G389" i="6"/>
  <c r="G390" i="5"/>
  <c r="S306" i="20"/>
  <c r="T307" i="20" s="1"/>
  <c r="U306" i="20"/>
  <c r="X306" i="20" s="1"/>
  <c r="V306" i="20"/>
  <c r="AA306" i="20"/>
  <c r="AD306" i="20"/>
  <c r="AF306" i="20"/>
  <c r="AG306" i="20"/>
  <c r="AH306" i="20"/>
  <c r="AI306" i="20"/>
  <c r="AJ306" i="20"/>
  <c r="AK306" i="20"/>
  <c r="AL306" i="20"/>
  <c r="AM306" i="20"/>
  <c r="AN306" i="20"/>
  <c r="AO306" i="20"/>
  <c r="AP306" i="20"/>
  <c r="AQ306" i="20"/>
  <c r="AR306" i="20"/>
  <c r="AS306" i="20"/>
  <c r="BC307" i="20" s="1"/>
  <c r="AT306" i="20"/>
  <c r="AU306" i="20"/>
  <c r="AV306" i="20"/>
  <c r="BA307" i="20" s="1"/>
  <c r="AW306" i="20"/>
  <c r="AX306" i="20"/>
  <c r="AY306" i="20"/>
  <c r="AZ306" i="20"/>
  <c r="M252" i="25"/>
  <c r="K252" i="25"/>
  <c r="I252" i="25"/>
  <c r="B252" i="25"/>
  <c r="D252" i="25"/>
  <c r="L396" i="10"/>
  <c r="D396" i="10" s="1"/>
  <c r="M396" i="10"/>
  <c r="I395" i="10"/>
  <c r="C396" i="10"/>
  <c r="L395" i="9"/>
  <c r="D395" i="9" s="1"/>
  <c r="M395" i="9"/>
  <c r="I394" i="9"/>
  <c r="C395" i="9"/>
  <c r="L395" i="11"/>
  <c r="D395" i="11" s="1"/>
  <c r="M395" i="11"/>
  <c r="I394" i="11"/>
  <c r="C395" i="11"/>
  <c r="L395" i="12"/>
  <c r="M395" i="12"/>
  <c r="I394" i="12"/>
  <c r="C395" i="12"/>
  <c r="D395" i="12"/>
  <c r="G395" i="12" s="1"/>
  <c r="L389" i="8"/>
  <c r="D389" i="8" s="1"/>
  <c r="M389" i="8"/>
  <c r="I389" i="8"/>
  <c r="C389" i="8"/>
  <c r="L389" i="7"/>
  <c r="D389" i="7" s="1"/>
  <c r="M389" i="7"/>
  <c r="I389" i="7"/>
  <c r="C389" i="7"/>
  <c r="L388" i="6"/>
  <c r="D388" i="6" s="1"/>
  <c r="M388" i="6"/>
  <c r="I388" i="6"/>
  <c r="C388" i="6"/>
  <c r="L389" i="5"/>
  <c r="D389" i="5" s="1"/>
  <c r="M389" i="5"/>
  <c r="I389" i="5"/>
  <c r="C389" i="5"/>
  <c r="W306" i="20" l="1"/>
  <c r="AB306" i="20"/>
  <c r="BB307" i="20"/>
  <c r="BD307" i="20"/>
  <c r="Z306" i="20"/>
  <c r="AC306" i="20"/>
  <c r="Y306" i="20"/>
  <c r="AE306" i="20"/>
  <c r="G396" i="10"/>
  <c r="G395" i="9"/>
  <c r="G395" i="11"/>
  <c r="G389" i="8"/>
  <c r="G389" i="7"/>
  <c r="G388" i="6"/>
  <c r="G389" i="5"/>
  <c r="M251" i="25"/>
  <c r="K251" i="25"/>
  <c r="I251" i="25"/>
  <c r="B251" i="25"/>
  <c r="D251" i="25"/>
  <c r="L395" i="10"/>
  <c r="M395" i="10"/>
  <c r="C395" i="10"/>
  <c r="L394" i="9"/>
  <c r="M394" i="9"/>
  <c r="C394" i="9"/>
  <c r="L394" i="11"/>
  <c r="M394" i="11"/>
  <c r="C394" i="11"/>
  <c r="L394" i="12"/>
  <c r="M394" i="12"/>
  <c r="C394" i="12"/>
  <c r="L388" i="8"/>
  <c r="M388" i="8"/>
  <c r="I388" i="8"/>
  <c r="C388" i="8"/>
  <c r="L388" i="7"/>
  <c r="M388" i="7"/>
  <c r="I388" i="7"/>
  <c r="C388" i="7"/>
  <c r="L387" i="6"/>
  <c r="M387" i="6"/>
  <c r="I387" i="6"/>
  <c r="C387" i="6"/>
  <c r="L388" i="5"/>
  <c r="M388" i="5"/>
  <c r="I388" i="5"/>
  <c r="C388" i="5"/>
  <c r="S305" i="20" l="1"/>
  <c r="T306" i="20" s="1"/>
  <c r="U305" i="20"/>
  <c r="V305" i="20"/>
  <c r="AE305" i="20" s="1"/>
  <c r="X305" i="20"/>
  <c r="Y305" i="20"/>
  <c r="AA305" i="20"/>
  <c r="AB305" i="20"/>
  <c r="AC305" i="20"/>
  <c r="AF305" i="20"/>
  <c r="AG305" i="20"/>
  <c r="AH305" i="20"/>
  <c r="AI305" i="20"/>
  <c r="AJ305" i="20"/>
  <c r="AK305" i="20"/>
  <c r="AL305" i="20"/>
  <c r="AM305" i="20"/>
  <c r="AN305" i="20"/>
  <c r="AO305" i="20"/>
  <c r="AP305" i="20"/>
  <c r="AQ305" i="20"/>
  <c r="AR305" i="20"/>
  <c r="AS305" i="20"/>
  <c r="BC306" i="20" s="1"/>
  <c r="AT305" i="20"/>
  <c r="AU305" i="20"/>
  <c r="AV305" i="20"/>
  <c r="BA306" i="20" s="1"/>
  <c r="AW305" i="20"/>
  <c r="AY305" i="20"/>
  <c r="AZ305" i="20"/>
  <c r="B306" i="20"/>
  <c r="B307" i="20"/>
  <c r="B308" i="20"/>
  <c r="B309" i="20"/>
  <c r="B310" i="20"/>
  <c r="D395" i="10"/>
  <c r="I394" i="10"/>
  <c r="D394" i="9"/>
  <c r="I393" i="9"/>
  <c r="D394" i="11"/>
  <c r="I393" i="11"/>
  <c r="D394" i="12"/>
  <c r="G394" i="12" s="1"/>
  <c r="I393" i="12"/>
  <c r="D388" i="8"/>
  <c r="D388" i="7"/>
  <c r="D387" i="6"/>
  <c r="D388" i="5"/>
  <c r="BG306" i="20" l="1"/>
  <c r="BH306" i="20"/>
  <c r="BI306" i="20"/>
  <c r="BE306" i="20"/>
  <c r="BF306" i="20"/>
  <c r="BD306" i="20"/>
  <c r="BB306" i="20"/>
  <c r="BF310" i="20"/>
  <c r="BG310" i="20"/>
  <c r="BH310" i="20"/>
  <c r="BI310" i="20"/>
  <c r="BE310" i="20"/>
  <c r="BJ310" i="20" s="1"/>
  <c r="BE309" i="20"/>
  <c r="BF309" i="20"/>
  <c r="BG309" i="20"/>
  <c r="BI309" i="20"/>
  <c r="BH309" i="20"/>
  <c r="W305" i="20"/>
  <c r="BE308" i="20"/>
  <c r="BF308" i="20"/>
  <c r="BG308" i="20"/>
  <c r="BH308" i="20"/>
  <c r="BI308" i="20"/>
  <c r="BF307" i="20"/>
  <c r="BG307" i="20"/>
  <c r="BI307" i="20"/>
  <c r="BH307" i="20"/>
  <c r="BE307" i="20"/>
  <c r="BJ307" i="20" s="1"/>
  <c r="G395" i="10"/>
  <c r="G394" i="9"/>
  <c r="G394" i="11"/>
  <c r="G388" i="8"/>
  <c r="G388" i="7"/>
  <c r="G387" i="6"/>
  <c r="G388" i="5"/>
  <c r="AX305" i="20"/>
  <c r="AD305" i="20"/>
  <c r="Z305" i="20"/>
  <c r="S304" i="20"/>
  <c r="T305" i="20" s="1"/>
  <c r="U304" i="20"/>
  <c r="V304" i="20"/>
  <c r="W304" i="20" s="1"/>
  <c r="X304" i="20"/>
  <c r="Z304" i="20"/>
  <c r="AA304" i="20"/>
  <c r="AB304" i="20"/>
  <c r="AD304" i="20"/>
  <c r="AF304" i="20"/>
  <c r="AG304" i="20"/>
  <c r="AH304" i="20"/>
  <c r="AI304" i="20"/>
  <c r="AJ304" i="20"/>
  <c r="AK304" i="20"/>
  <c r="AL304" i="20"/>
  <c r="AM304" i="20"/>
  <c r="AN304" i="20"/>
  <c r="AO304" i="20"/>
  <c r="AP304" i="20"/>
  <c r="AQ304" i="20"/>
  <c r="AR304" i="20"/>
  <c r="AS304" i="20"/>
  <c r="BC305" i="20" s="1"/>
  <c r="AT304" i="20"/>
  <c r="AU304" i="20"/>
  <c r="AV304" i="20"/>
  <c r="BA305" i="20" s="1"/>
  <c r="AW304" i="20"/>
  <c r="AX304" i="20"/>
  <c r="AY304" i="20"/>
  <c r="AZ304" i="20"/>
  <c r="M250" i="25"/>
  <c r="K250" i="25"/>
  <c r="I250" i="25"/>
  <c r="B250" i="25"/>
  <c r="D250" i="25"/>
  <c r="L394" i="10"/>
  <c r="M394" i="10"/>
  <c r="I393" i="10"/>
  <c r="C394" i="10"/>
  <c r="D394" i="10"/>
  <c r="L393" i="9"/>
  <c r="D393" i="9" s="1"/>
  <c r="M393" i="9"/>
  <c r="I392" i="9"/>
  <c r="C393" i="9"/>
  <c r="L393" i="11"/>
  <c r="M393" i="11"/>
  <c r="I392" i="11"/>
  <c r="C393" i="11"/>
  <c r="D393" i="11"/>
  <c r="L393" i="12"/>
  <c r="M393" i="12"/>
  <c r="I392" i="12"/>
  <c r="C393" i="12"/>
  <c r="D393" i="12"/>
  <c r="G393" i="12" s="1"/>
  <c r="L387" i="8"/>
  <c r="M387" i="8"/>
  <c r="I387" i="8"/>
  <c r="C387" i="8"/>
  <c r="D387" i="8"/>
  <c r="L387" i="7"/>
  <c r="D387" i="7" s="1"/>
  <c r="M387" i="7"/>
  <c r="I387" i="7"/>
  <c r="C387" i="7"/>
  <c r="L386" i="6"/>
  <c r="M386" i="6"/>
  <c r="I386" i="6"/>
  <c r="C386" i="6"/>
  <c r="D386" i="6"/>
  <c r="L387" i="5"/>
  <c r="M387" i="5"/>
  <c r="I387" i="5"/>
  <c r="C387" i="5"/>
  <c r="D387" i="5"/>
  <c r="G387" i="5" s="1"/>
  <c r="BJ309" i="20" l="1"/>
  <c r="BD305" i="20"/>
  <c r="BB305" i="20"/>
  <c r="BJ306" i="20"/>
  <c r="BJ308" i="20"/>
  <c r="AC304" i="20"/>
  <c r="Y304" i="20"/>
  <c r="AE304" i="20"/>
  <c r="G394" i="10"/>
  <c r="G393" i="9"/>
  <c r="G393" i="11"/>
  <c r="G387" i="8"/>
  <c r="G387" i="7"/>
  <c r="G386" i="6"/>
  <c r="S303" i="20"/>
  <c r="T304" i="20" s="1"/>
  <c r="U303" i="20"/>
  <c r="W303" i="20" s="1"/>
  <c r="V303" i="20"/>
  <c r="Y303" i="20"/>
  <c r="AA303" i="20"/>
  <c r="AB303" i="20"/>
  <c r="AC303" i="20"/>
  <c r="AE303" i="20"/>
  <c r="AF303" i="20"/>
  <c r="AG303" i="20"/>
  <c r="AH303" i="20"/>
  <c r="AI303" i="20"/>
  <c r="AJ303" i="20"/>
  <c r="AK303" i="20"/>
  <c r="AL303" i="20"/>
  <c r="AM303" i="20"/>
  <c r="AN303" i="20"/>
  <c r="AO303" i="20"/>
  <c r="AP303" i="20"/>
  <c r="AQ303" i="20"/>
  <c r="AR303" i="20"/>
  <c r="AS303" i="20"/>
  <c r="BC304" i="20" s="1"/>
  <c r="AT303" i="20"/>
  <c r="AU303" i="20"/>
  <c r="AV303" i="20"/>
  <c r="BA304" i="20" s="1"/>
  <c r="AW303" i="20"/>
  <c r="AY303" i="20"/>
  <c r="AZ303" i="20"/>
  <c r="M249" i="25"/>
  <c r="K249" i="25"/>
  <c r="I249" i="25"/>
  <c r="B249" i="25"/>
  <c r="D249" i="25"/>
  <c r="L393" i="10"/>
  <c r="M393" i="10"/>
  <c r="I392" i="10"/>
  <c r="G393" i="10"/>
  <c r="C393" i="10"/>
  <c r="D393" i="10"/>
  <c r="L392" i="9"/>
  <c r="M392" i="9"/>
  <c r="I391" i="9"/>
  <c r="C392" i="9"/>
  <c r="D392" i="9"/>
  <c r="L392" i="11"/>
  <c r="M392" i="11"/>
  <c r="I391" i="11"/>
  <c r="C392" i="11"/>
  <c r="D392" i="11"/>
  <c r="L392" i="12"/>
  <c r="M392" i="12"/>
  <c r="I391" i="12"/>
  <c r="G392" i="12"/>
  <c r="C392" i="12"/>
  <c r="D392" i="12"/>
  <c r="L386" i="8"/>
  <c r="M386" i="8"/>
  <c r="I386" i="8"/>
  <c r="C386" i="8"/>
  <c r="D386" i="8"/>
  <c r="L386" i="7"/>
  <c r="D386" i="7" s="1"/>
  <c r="M386" i="7"/>
  <c r="I386" i="7"/>
  <c r="C386" i="7"/>
  <c r="L385" i="6"/>
  <c r="D385" i="6" s="1"/>
  <c r="M385" i="6"/>
  <c r="I385" i="6"/>
  <c r="C385" i="6"/>
  <c r="L386" i="5"/>
  <c r="D386" i="5" s="1"/>
  <c r="M386" i="5"/>
  <c r="I386" i="5"/>
  <c r="C386" i="5"/>
  <c r="BB304" i="20" l="1"/>
  <c r="BD304" i="20"/>
  <c r="X303" i="20"/>
  <c r="AX303" i="20"/>
  <c r="AD303" i="20"/>
  <c r="Z303" i="20"/>
  <c r="G392" i="9"/>
  <c r="G392" i="11"/>
  <c r="G386" i="8"/>
  <c r="G386" i="7"/>
  <c r="G385" i="6"/>
  <c r="G386" i="5"/>
  <c r="S302" i="20"/>
  <c r="T303" i="20" s="1"/>
  <c r="U302" i="20"/>
  <c r="X302" i="20" s="1"/>
  <c r="V302" i="20"/>
  <c r="AA302" i="20"/>
  <c r="AF302" i="20"/>
  <c r="AG302" i="20"/>
  <c r="AH302" i="20"/>
  <c r="AI302" i="20"/>
  <c r="AJ302" i="20"/>
  <c r="AK302" i="20"/>
  <c r="AL302" i="20"/>
  <c r="AM302" i="20"/>
  <c r="AN302" i="20"/>
  <c r="AO302" i="20"/>
  <c r="AP302" i="20"/>
  <c r="AQ302" i="20"/>
  <c r="AR302" i="20"/>
  <c r="AS302" i="20"/>
  <c r="BC303" i="20" s="1"/>
  <c r="AT302" i="20"/>
  <c r="AU302" i="20"/>
  <c r="AV302" i="20"/>
  <c r="BA303" i="20" s="1"/>
  <c r="AW302" i="20"/>
  <c r="AX302" i="20"/>
  <c r="AY302" i="20"/>
  <c r="AZ302" i="20"/>
  <c r="M248" i="25"/>
  <c r="K248" i="25"/>
  <c r="I248" i="25"/>
  <c r="B248" i="25"/>
  <c r="D248" i="25"/>
  <c r="L392" i="10"/>
  <c r="M392" i="10"/>
  <c r="I391" i="10"/>
  <c r="C392" i="10"/>
  <c r="D392" i="10"/>
  <c r="L391" i="9"/>
  <c r="M391" i="9"/>
  <c r="I390" i="9"/>
  <c r="C391" i="9"/>
  <c r="D391" i="9"/>
  <c r="L391" i="11"/>
  <c r="D391" i="11" s="1"/>
  <c r="M391" i="11"/>
  <c r="I390" i="11"/>
  <c r="C391" i="11"/>
  <c r="L391" i="12"/>
  <c r="M391" i="12"/>
  <c r="I390" i="12"/>
  <c r="C391" i="12"/>
  <c r="D391" i="12"/>
  <c r="G391" i="12" s="1"/>
  <c r="L385" i="8"/>
  <c r="M385" i="8"/>
  <c r="I385" i="8"/>
  <c r="C385" i="8"/>
  <c r="D385" i="8"/>
  <c r="L385" i="7"/>
  <c r="M385" i="7"/>
  <c r="I385" i="7"/>
  <c r="C385" i="7"/>
  <c r="D385" i="7"/>
  <c r="L384" i="6"/>
  <c r="M384" i="6"/>
  <c r="I384" i="6"/>
  <c r="C384" i="6"/>
  <c r="D384" i="6"/>
  <c r="L385" i="5"/>
  <c r="D385" i="5" s="1"/>
  <c r="M385" i="5"/>
  <c r="I385" i="5"/>
  <c r="C385" i="5"/>
  <c r="W302" i="20" l="1"/>
  <c r="AD302" i="20"/>
  <c r="AB302" i="20"/>
  <c r="BB303" i="20"/>
  <c r="BD303" i="20"/>
  <c r="Z302" i="20"/>
  <c r="AC302" i="20"/>
  <c r="Y302" i="20"/>
  <c r="AE302" i="20"/>
  <c r="G392" i="10"/>
  <c r="G391" i="9"/>
  <c r="G391" i="11"/>
  <c r="G385" i="8"/>
  <c r="G385" i="7"/>
  <c r="G384" i="6"/>
  <c r="G385" i="5"/>
  <c r="S301" i="20"/>
  <c r="T302" i="20" s="1"/>
  <c r="U301" i="20"/>
  <c r="W301" i="20" s="1"/>
  <c r="V301" i="20"/>
  <c r="AE301" i="20" s="1"/>
  <c r="X301" i="20"/>
  <c r="Y301" i="20"/>
  <c r="AA301" i="20"/>
  <c r="AB301" i="20"/>
  <c r="AC301" i="20"/>
  <c r="AF301" i="20"/>
  <c r="AG301" i="20"/>
  <c r="AH301" i="20"/>
  <c r="AI301" i="20"/>
  <c r="AJ301" i="20"/>
  <c r="AK301" i="20"/>
  <c r="AL301" i="20"/>
  <c r="AM301" i="20"/>
  <c r="AN301" i="20"/>
  <c r="AO301" i="20"/>
  <c r="AP301" i="20"/>
  <c r="AQ301" i="20"/>
  <c r="AR301" i="20"/>
  <c r="AS301" i="20"/>
  <c r="BC302" i="20" s="1"/>
  <c r="AT301" i="20"/>
  <c r="AU301" i="20"/>
  <c r="AV301" i="20"/>
  <c r="BA302" i="20" s="1"/>
  <c r="AW301" i="20"/>
  <c r="AY301" i="20"/>
  <c r="AZ301" i="20"/>
  <c r="M247" i="25"/>
  <c r="K247" i="25"/>
  <c r="I247" i="25"/>
  <c r="B247" i="25"/>
  <c r="D247" i="25"/>
  <c r="L391" i="10"/>
  <c r="M391" i="10"/>
  <c r="I390" i="10"/>
  <c r="C391" i="10"/>
  <c r="D391" i="10"/>
  <c r="L390" i="9"/>
  <c r="D390" i="9" s="1"/>
  <c r="M390" i="9"/>
  <c r="I389" i="9"/>
  <c r="C390" i="9"/>
  <c r="L390" i="11"/>
  <c r="M390" i="11"/>
  <c r="I389" i="11"/>
  <c r="C390" i="11"/>
  <c r="D390" i="11"/>
  <c r="L390" i="12"/>
  <c r="M390" i="12"/>
  <c r="I389" i="12"/>
  <c r="C390" i="12"/>
  <c r="D390" i="12"/>
  <c r="G390" i="12" s="1"/>
  <c r="L384" i="8"/>
  <c r="D384" i="8" s="1"/>
  <c r="M384" i="8"/>
  <c r="I384" i="8"/>
  <c r="C384" i="8"/>
  <c r="L384" i="7"/>
  <c r="M384" i="7"/>
  <c r="I384" i="7"/>
  <c r="C384" i="7"/>
  <c r="D384" i="7"/>
  <c r="L383" i="6"/>
  <c r="D383" i="6" s="1"/>
  <c r="M383" i="6"/>
  <c r="I383" i="6"/>
  <c r="C383" i="6"/>
  <c r="L384" i="5"/>
  <c r="D384" i="5" s="1"/>
  <c r="M384" i="5"/>
  <c r="I384" i="5"/>
  <c r="C384" i="5"/>
  <c r="BD302" i="20" l="1"/>
  <c r="BB302" i="20"/>
  <c r="AX301" i="20"/>
  <c r="AD301" i="20"/>
  <c r="Z301" i="20"/>
  <c r="G391" i="10"/>
  <c r="G390" i="9"/>
  <c r="G390" i="11"/>
  <c r="G384" i="8"/>
  <c r="G384" i="7"/>
  <c r="G383" i="6"/>
  <c r="G384" i="5"/>
  <c r="S300" i="20"/>
  <c r="T301" i="20" s="1"/>
  <c r="U300" i="20"/>
  <c r="X300" i="20" s="1"/>
  <c r="V300" i="20"/>
  <c r="AA300" i="20"/>
  <c r="AD300" i="20"/>
  <c r="AF300" i="20"/>
  <c r="AG300" i="20"/>
  <c r="AH300" i="20"/>
  <c r="AI300" i="20"/>
  <c r="AJ300" i="20"/>
  <c r="AK300" i="20"/>
  <c r="AL300" i="20"/>
  <c r="AM300" i="20"/>
  <c r="AN300" i="20"/>
  <c r="AO300" i="20"/>
  <c r="AP300" i="20"/>
  <c r="AQ300" i="20"/>
  <c r="AR300" i="20"/>
  <c r="AS300" i="20"/>
  <c r="BC301" i="20" s="1"/>
  <c r="AT300" i="20"/>
  <c r="AU300" i="20"/>
  <c r="AV300" i="20"/>
  <c r="BA301" i="20" s="1"/>
  <c r="AW300" i="20"/>
  <c r="AX300" i="20"/>
  <c r="AY300" i="20"/>
  <c r="AZ300" i="20"/>
  <c r="B301" i="20"/>
  <c r="B302" i="20"/>
  <c r="B303" i="20"/>
  <c r="B304" i="20"/>
  <c r="B305" i="20"/>
  <c r="M246" i="25"/>
  <c r="K246" i="25"/>
  <c r="I246" i="25"/>
  <c r="B246" i="25"/>
  <c r="D246" i="25"/>
  <c r="L390" i="10"/>
  <c r="M390" i="10"/>
  <c r="C390" i="10"/>
  <c r="L389" i="9"/>
  <c r="M389" i="9"/>
  <c r="C389" i="9"/>
  <c r="L389" i="11"/>
  <c r="M389" i="11"/>
  <c r="C389" i="11"/>
  <c r="L389" i="12"/>
  <c r="M389" i="12"/>
  <c r="C389" i="12"/>
  <c r="L383" i="8"/>
  <c r="M383" i="8"/>
  <c r="I383" i="8"/>
  <c r="C383" i="8"/>
  <c r="L383" i="7"/>
  <c r="M383" i="7"/>
  <c r="I383" i="7"/>
  <c r="C383" i="7"/>
  <c r="L382" i="6"/>
  <c r="M382" i="6"/>
  <c r="I382" i="6"/>
  <c r="C382" i="6"/>
  <c r="L383" i="5"/>
  <c r="M383" i="5"/>
  <c r="I383" i="5"/>
  <c r="C383" i="5"/>
  <c r="BI305" i="20" l="1"/>
  <c r="BE305" i="20"/>
  <c r="BF305" i="20"/>
  <c r="BG305" i="20"/>
  <c r="BH305" i="20"/>
  <c r="W300" i="20"/>
  <c r="BE303" i="20"/>
  <c r="BJ303" i="20" s="1"/>
  <c r="BF303" i="20"/>
  <c r="BG303" i="20"/>
  <c r="BH303" i="20"/>
  <c r="BI303" i="20"/>
  <c r="BI301" i="20"/>
  <c r="BE301" i="20"/>
  <c r="BF301" i="20"/>
  <c r="BG301" i="20"/>
  <c r="BH301" i="20"/>
  <c r="AB300" i="20"/>
  <c r="BE304" i="20"/>
  <c r="BF304" i="20"/>
  <c r="BG304" i="20"/>
  <c r="BH304" i="20"/>
  <c r="BI304" i="20"/>
  <c r="BD301" i="20"/>
  <c r="BB301" i="20"/>
  <c r="Z300" i="20"/>
  <c r="BH302" i="20"/>
  <c r="BF302" i="20"/>
  <c r="BI302" i="20"/>
  <c r="BE302" i="20"/>
  <c r="BG302" i="20"/>
  <c r="AC300" i="20"/>
  <c r="Y300" i="20"/>
  <c r="AE300" i="20"/>
  <c r="I386" i="12"/>
  <c r="I387" i="12"/>
  <c r="I388" i="12"/>
  <c r="D390" i="10"/>
  <c r="I389" i="10"/>
  <c r="D389" i="9"/>
  <c r="I388" i="9"/>
  <c r="D389" i="11"/>
  <c r="I388" i="11"/>
  <c r="D389" i="12"/>
  <c r="G389" i="12" s="1"/>
  <c r="D383" i="8"/>
  <c r="D383" i="7"/>
  <c r="D382" i="6"/>
  <c r="D383" i="5"/>
  <c r="I382" i="5"/>
  <c r="BJ301" i="20" l="1"/>
  <c r="BJ304" i="20"/>
  <c r="BJ305" i="20"/>
  <c r="BJ302" i="20"/>
  <c r="G390" i="10"/>
  <c r="G389" i="9"/>
  <c r="G389" i="11"/>
  <c r="G383" i="8"/>
  <c r="G383" i="7"/>
  <c r="G382" i="6"/>
  <c r="G383" i="5"/>
  <c r="S299" i="20"/>
  <c r="T300" i="20" s="1"/>
  <c r="U299" i="20"/>
  <c r="Z299" i="20" s="1"/>
  <c r="V299" i="20"/>
  <c r="W299" i="20" s="1"/>
  <c r="AA299" i="20"/>
  <c r="AD299" i="20"/>
  <c r="AF299" i="20"/>
  <c r="AG299" i="20"/>
  <c r="AH299" i="20"/>
  <c r="AI299" i="20"/>
  <c r="AJ299" i="20"/>
  <c r="AK299" i="20"/>
  <c r="AL299" i="20"/>
  <c r="AM299" i="20"/>
  <c r="AN299" i="20"/>
  <c r="AO299" i="20"/>
  <c r="AP299" i="20"/>
  <c r="AQ299" i="20"/>
  <c r="AR299" i="20"/>
  <c r="AS299" i="20"/>
  <c r="BC300" i="20" s="1"/>
  <c r="AT299" i="20"/>
  <c r="AU299" i="20"/>
  <c r="AW299" i="20"/>
  <c r="AX299" i="20"/>
  <c r="AY299" i="20"/>
  <c r="AZ299" i="20"/>
  <c r="M245" i="25"/>
  <c r="K245" i="25"/>
  <c r="I245" i="25"/>
  <c r="B245" i="25"/>
  <c r="D245" i="25"/>
  <c r="L389" i="10"/>
  <c r="M389" i="10"/>
  <c r="I388" i="10"/>
  <c r="C389" i="10"/>
  <c r="D389" i="10"/>
  <c r="L388" i="9"/>
  <c r="M388" i="9"/>
  <c r="I387" i="9"/>
  <c r="C388" i="9"/>
  <c r="D388" i="9"/>
  <c r="L388" i="11"/>
  <c r="D388" i="11" s="1"/>
  <c r="M388" i="11"/>
  <c r="I387" i="11"/>
  <c r="C388" i="11"/>
  <c r="L388" i="12"/>
  <c r="M388" i="12"/>
  <c r="C388" i="12"/>
  <c r="D388" i="12"/>
  <c r="G388" i="12" s="1"/>
  <c r="L382" i="8"/>
  <c r="D382" i="8" s="1"/>
  <c r="M382" i="8"/>
  <c r="I382" i="8"/>
  <c r="C382" i="8"/>
  <c r="L382" i="7"/>
  <c r="D382" i="7" s="1"/>
  <c r="M382" i="7"/>
  <c r="I382" i="7"/>
  <c r="C382" i="7"/>
  <c r="L381" i="6"/>
  <c r="D381" i="6" s="1"/>
  <c r="M381" i="6"/>
  <c r="I381" i="6"/>
  <c r="C381" i="6"/>
  <c r="L382" i="5"/>
  <c r="D382" i="5" s="1"/>
  <c r="M382" i="5"/>
  <c r="I381" i="5"/>
  <c r="C382" i="5"/>
  <c r="X299" i="20" l="1"/>
  <c r="AV299" i="20"/>
  <c r="BA300" i="20" s="1"/>
  <c r="AB299" i="20"/>
  <c r="BB300" i="20"/>
  <c r="BD300" i="20"/>
  <c r="G382" i="5"/>
  <c r="AC299" i="20"/>
  <c r="Y299" i="20"/>
  <c r="AE299" i="20"/>
  <c r="G389" i="10"/>
  <c r="G388" i="9"/>
  <c r="G388" i="11"/>
  <c r="G382" i="8"/>
  <c r="G382" i="7"/>
  <c r="G381" i="6"/>
  <c r="AR283" i="20"/>
  <c r="AR278" i="20"/>
  <c r="S298" i="20"/>
  <c r="T299" i="20" s="1"/>
  <c r="U298" i="20"/>
  <c r="AB298" i="20" s="1"/>
  <c r="V298" i="20"/>
  <c r="W298" i="20" s="1"/>
  <c r="X298" i="20"/>
  <c r="Z298" i="20"/>
  <c r="AA298" i="20"/>
  <c r="AD298" i="20"/>
  <c r="AF298" i="20"/>
  <c r="AG298" i="20"/>
  <c r="AH298" i="20"/>
  <c r="AI298" i="20"/>
  <c r="AJ298" i="20"/>
  <c r="AK298" i="20"/>
  <c r="AL298" i="20"/>
  <c r="AM298" i="20"/>
  <c r="AN298" i="20"/>
  <c r="AO298" i="20"/>
  <c r="AP298" i="20"/>
  <c r="AQ298" i="20"/>
  <c r="AR298" i="20"/>
  <c r="AS298" i="20"/>
  <c r="BC299" i="20" s="1"/>
  <c r="AT298" i="20"/>
  <c r="AU298" i="20"/>
  <c r="AV298" i="20"/>
  <c r="BA299" i="20" s="1"/>
  <c r="AW298" i="20"/>
  <c r="AX298" i="20"/>
  <c r="AY298" i="20"/>
  <c r="AZ298" i="20"/>
  <c r="M244" i="25"/>
  <c r="K244" i="25"/>
  <c r="I244" i="25"/>
  <c r="B244" i="25"/>
  <c r="D244" i="25"/>
  <c r="L388" i="10"/>
  <c r="M388" i="10"/>
  <c r="I387" i="10"/>
  <c r="C388" i="10"/>
  <c r="D388" i="10"/>
  <c r="L387" i="9"/>
  <c r="M387" i="9"/>
  <c r="I386" i="9"/>
  <c r="C387" i="9"/>
  <c r="D387" i="9"/>
  <c r="L387" i="11"/>
  <c r="M387" i="11"/>
  <c r="I386" i="11"/>
  <c r="G387" i="11"/>
  <c r="C387" i="11"/>
  <c r="D387" i="11"/>
  <c r="L387" i="12"/>
  <c r="M387" i="12"/>
  <c r="C387" i="12"/>
  <c r="D387" i="12"/>
  <c r="G387" i="12" s="1"/>
  <c r="L381" i="8"/>
  <c r="M381" i="8"/>
  <c r="I381" i="8"/>
  <c r="C381" i="8"/>
  <c r="D381" i="8"/>
  <c r="L381" i="7"/>
  <c r="M381" i="7"/>
  <c r="I381" i="7"/>
  <c r="C381" i="7"/>
  <c r="D381" i="7"/>
  <c r="L380" i="6"/>
  <c r="M380" i="6"/>
  <c r="I380" i="6"/>
  <c r="C380" i="6"/>
  <c r="D380" i="6"/>
  <c r="L381" i="5"/>
  <c r="M381" i="5"/>
  <c r="C381" i="5"/>
  <c r="D381" i="5"/>
  <c r="BB299" i="20" l="1"/>
  <c r="BD299" i="20"/>
  <c r="AE298" i="20"/>
  <c r="AC298" i="20"/>
  <c r="Y298" i="20"/>
  <c r="G388" i="10"/>
  <c r="G387" i="9"/>
  <c r="G381" i="8"/>
  <c r="G381" i="7"/>
  <c r="G380" i="6"/>
  <c r="G381" i="5"/>
  <c r="S297" i="20"/>
  <c r="T298" i="20" s="1"/>
  <c r="U297" i="20"/>
  <c r="X297" i="20" s="1"/>
  <c r="V297" i="20"/>
  <c r="Y297" i="20" s="1"/>
  <c r="AA297" i="20"/>
  <c r="AB297" i="20"/>
  <c r="AD297" i="20"/>
  <c r="AE297" i="20"/>
  <c r="AF297" i="20"/>
  <c r="AG297" i="20"/>
  <c r="AH297" i="20"/>
  <c r="AI297" i="20"/>
  <c r="AJ297" i="20"/>
  <c r="AK297" i="20"/>
  <c r="AL297" i="20"/>
  <c r="AM297" i="20"/>
  <c r="AN297" i="20"/>
  <c r="AO297" i="20"/>
  <c r="AP297" i="20"/>
  <c r="AQ297" i="20"/>
  <c r="AR297" i="20"/>
  <c r="AS297" i="20"/>
  <c r="BC298" i="20" s="1"/>
  <c r="AT297" i="20"/>
  <c r="AU297" i="20"/>
  <c r="AW297" i="20"/>
  <c r="AY297" i="20"/>
  <c r="AZ297" i="20"/>
  <c r="I380" i="5"/>
  <c r="I379" i="5"/>
  <c r="M243" i="25"/>
  <c r="K243" i="25"/>
  <c r="I243" i="25"/>
  <c r="B243" i="25"/>
  <c r="D243" i="25"/>
  <c r="L387" i="10"/>
  <c r="M387" i="10"/>
  <c r="I386" i="10"/>
  <c r="C387" i="10"/>
  <c r="D387" i="10"/>
  <c r="L386" i="9"/>
  <c r="D386" i="9" s="1"/>
  <c r="M386" i="9"/>
  <c r="I385" i="9"/>
  <c r="C386" i="9"/>
  <c r="L386" i="11"/>
  <c r="M386" i="11"/>
  <c r="I385" i="11"/>
  <c r="C386" i="11"/>
  <c r="D386" i="11"/>
  <c r="L386" i="12"/>
  <c r="M386" i="12"/>
  <c r="I385" i="12"/>
  <c r="G386" i="12"/>
  <c r="C386" i="12"/>
  <c r="D386" i="12"/>
  <c r="L380" i="8"/>
  <c r="M380" i="8"/>
  <c r="I380" i="8"/>
  <c r="G380" i="8"/>
  <c r="C380" i="8"/>
  <c r="D380" i="8"/>
  <c r="L380" i="7"/>
  <c r="M380" i="7"/>
  <c r="I380" i="7"/>
  <c r="C380" i="7"/>
  <c r="D380" i="7"/>
  <c r="L379" i="6"/>
  <c r="M379" i="6"/>
  <c r="I379" i="6"/>
  <c r="G379" i="6"/>
  <c r="C379" i="6"/>
  <c r="D379" i="6"/>
  <c r="L380" i="5"/>
  <c r="D380" i="5" s="1"/>
  <c r="M380" i="5"/>
  <c r="C380" i="5"/>
  <c r="AV297" i="20" l="1"/>
  <c r="BA298" i="20" s="1"/>
  <c r="W297" i="20"/>
  <c r="AC297" i="20"/>
  <c r="BB298" i="20"/>
  <c r="BD298" i="20"/>
  <c r="AX297" i="20"/>
  <c r="Z297" i="20"/>
  <c r="G387" i="10"/>
  <c r="G386" i="9"/>
  <c r="G386" i="11"/>
  <c r="G380" i="7"/>
  <c r="G380" i="5"/>
  <c r="S296" i="20"/>
  <c r="T297" i="20" s="1"/>
  <c r="U296" i="20"/>
  <c r="W296" i="20" s="1"/>
  <c r="V296" i="20"/>
  <c r="Y296" i="20"/>
  <c r="AA296" i="20"/>
  <c r="AC296" i="20"/>
  <c r="AE296" i="20"/>
  <c r="AF296" i="20"/>
  <c r="AG296" i="20"/>
  <c r="AH296" i="20"/>
  <c r="AI296" i="20"/>
  <c r="AJ296" i="20"/>
  <c r="AK296" i="20"/>
  <c r="AL296" i="20"/>
  <c r="AM296" i="20"/>
  <c r="AN296" i="20"/>
  <c r="AO296" i="20"/>
  <c r="AP296" i="20"/>
  <c r="AQ296" i="20"/>
  <c r="AR296" i="20"/>
  <c r="AS296" i="20"/>
  <c r="BC297" i="20" s="1"/>
  <c r="AT296" i="20"/>
  <c r="AU296" i="20"/>
  <c r="AV296" i="20"/>
  <c r="BA297" i="20" s="1"/>
  <c r="AW296" i="20"/>
  <c r="AY296" i="20"/>
  <c r="AZ296" i="20"/>
  <c r="M242" i="25"/>
  <c r="K242" i="25"/>
  <c r="I242" i="25"/>
  <c r="B242" i="25"/>
  <c r="D242" i="25"/>
  <c r="L386" i="10"/>
  <c r="M386" i="10"/>
  <c r="I385" i="10"/>
  <c r="G386" i="10"/>
  <c r="C386" i="10"/>
  <c r="D386" i="10"/>
  <c r="L385" i="9"/>
  <c r="M385" i="9"/>
  <c r="I384" i="9"/>
  <c r="C385" i="9"/>
  <c r="D385" i="9"/>
  <c r="L385" i="11"/>
  <c r="M385" i="11"/>
  <c r="I384" i="11"/>
  <c r="C385" i="11"/>
  <c r="D385" i="11"/>
  <c r="L385" i="12"/>
  <c r="M385" i="12"/>
  <c r="I384" i="12"/>
  <c r="G385" i="12"/>
  <c r="C385" i="12"/>
  <c r="D385" i="12"/>
  <c r="L379" i="8"/>
  <c r="M379" i="8"/>
  <c r="I379" i="8"/>
  <c r="C379" i="8"/>
  <c r="D379" i="8"/>
  <c r="G379" i="8" s="1"/>
  <c r="L379" i="7"/>
  <c r="M379" i="7"/>
  <c r="I379" i="7"/>
  <c r="C379" i="7"/>
  <c r="D379" i="7"/>
  <c r="L378" i="6"/>
  <c r="M378" i="6"/>
  <c r="I378" i="6"/>
  <c r="C378" i="6"/>
  <c r="D378" i="6"/>
  <c r="L379" i="5"/>
  <c r="D379" i="5" s="1"/>
  <c r="M379" i="5"/>
  <c r="I378" i="5"/>
  <c r="C379" i="5"/>
  <c r="AB296" i="20" l="1"/>
  <c r="BB297" i="20"/>
  <c r="BD297" i="20"/>
  <c r="X296" i="20"/>
  <c r="AX296" i="20"/>
  <c r="AD296" i="20"/>
  <c r="Z296" i="20"/>
  <c r="G385" i="9"/>
  <c r="G385" i="11"/>
  <c r="G379" i="7"/>
  <c r="G378" i="6"/>
  <c r="G379" i="5"/>
  <c r="B296" i="20"/>
  <c r="B297" i="20"/>
  <c r="B298" i="20"/>
  <c r="B299" i="20"/>
  <c r="B300" i="20"/>
  <c r="BH299" i="20" l="1"/>
  <c r="BI299" i="20"/>
  <c r="BE299" i="20"/>
  <c r="BF299" i="20"/>
  <c r="BG299" i="20"/>
  <c r="BJ299" i="20" s="1"/>
  <c r="BI298" i="20"/>
  <c r="BE298" i="20"/>
  <c r="BF298" i="20"/>
  <c r="BG298" i="20"/>
  <c r="BH298" i="20"/>
  <c r="BF296" i="20"/>
  <c r="BG296" i="20"/>
  <c r="BH296" i="20"/>
  <c r="BI296" i="20"/>
  <c r="BE296" i="20"/>
  <c r="BJ296" i="20" s="1"/>
  <c r="BF297" i="20"/>
  <c r="BG297" i="20"/>
  <c r="BH297" i="20"/>
  <c r="BI297" i="20"/>
  <c r="BE297" i="20"/>
  <c r="BJ297" i="20" s="1"/>
  <c r="BG300" i="20"/>
  <c r="BH300" i="20"/>
  <c r="BI300" i="20"/>
  <c r="BE300" i="20"/>
  <c r="BF300" i="20"/>
  <c r="M241" i="25"/>
  <c r="K241" i="25"/>
  <c r="I241" i="25"/>
  <c r="B241" i="25"/>
  <c r="D241" i="25"/>
  <c r="L385" i="10"/>
  <c r="M385" i="10"/>
  <c r="C385" i="10"/>
  <c r="L384" i="9"/>
  <c r="M384" i="9"/>
  <c r="C384" i="9"/>
  <c r="L384" i="11"/>
  <c r="M384" i="11"/>
  <c r="C384" i="11"/>
  <c r="L384" i="12"/>
  <c r="M384" i="12"/>
  <c r="C384" i="12"/>
  <c r="L378" i="8"/>
  <c r="M378" i="8"/>
  <c r="I378" i="8"/>
  <c r="C378" i="8"/>
  <c r="L378" i="7"/>
  <c r="M378" i="7"/>
  <c r="I378" i="7"/>
  <c r="C378" i="7"/>
  <c r="L377" i="6"/>
  <c r="M377" i="6"/>
  <c r="I377" i="6"/>
  <c r="C377" i="6"/>
  <c r="L378" i="5"/>
  <c r="M378" i="5"/>
  <c r="C378" i="5"/>
  <c r="BJ300" i="20" l="1"/>
  <c r="BJ298" i="20"/>
  <c r="S295" i="20"/>
  <c r="T296" i="20" s="1"/>
  <c r="U295" i="20"/>
  <c r="V295" i="20"/>
  <c r="AC295" i="20" s="1"/>
  <c r="W295" i="20"/>
  <c r="X295" i="20"/>
  <c r="Y295" i="20"/>
  <c r="AA295" i="20"/>
  <c r="AB295" i="20"/>
  <c r="AF295" i="20"/>
  <c r="AG295" i="20"/>
  <c r="AH295" i="20"/>
  <c r="AI295" i="20"/>
  <c r="AJ295" i="20"/>
  <c r="AK295" i="20"/>
  <c r="AL295" i="20"/>
  <c r="AM295" i="20"/>
  <c r="AN295" i="20"/>
  <c r="AO295" i="20"/>
  <c r="AP295" i="20"/>
  <c r="AQ295" i="20"/>
  <c r="AR295" i="20"/>
  <c r="AS295" i="20"/>
  <c r="BC296" i="20" s="1"/>
  <c r="AT295" i="20"/>
  <c r="AU295" i="20"/>
  <c r="AV295" i="20"/>
  <c r="BA296" i="20" s="1"/>
  <c r="AW295" i="20"/>
  <c r="AY295" i="20"/>
  <c r="AZ295" i="20"/>
  <c r="D385" i="10"/>
  <c r="I384" i="10"/>
  <c r="D384" i="9"/>
  <c r="I383" i="9"/>
  <c r="D384" i="11"/>
  <c r="I383" i="11"/>
  <c r="D384" i="12"/>
  <c r="G384" i="12" s="1"/>
  <c r="I383" i="12"/>
  <c r="D378" i="8"/>
  <c r="D378" i="7"/>
  <c r="D377" i="6"/>
  <c r="D378" i="5"/>
  <c r="BB296" i="20" l="1"/>
  <c r="BD296" i="20"/>
  <c r="AE295" i="20"/>
  <c r="Z295" i="20"/>
  <c r="G385" i="10"/>
  <c r="G384" i="9"/>
  <c r="G384" i="11"/>
  <c r="G378" i="8"/>
  <c r="G378" i="7"/>
  <c r="G377" i="6"/>
  <c r="G378" i="5"/>
  <c r="AX295" i="20"/>
  <c r="AD295" i="20"/>
  <c r="S294" i="20"/>
  <c r="T295" i="20" s="1"/>
  <c r="U294" i="20"/>
  <c r="V294" i="20"/>
  <c r="Y294" i="20" s="1"/>
  <c r="AA294" i="20"/>
  <c r="AF294" i="20"/>
  <c r="AG294" i="20"/>
  <c r="AH294" i="20"/>
  <c r="AI294" i="20"/>
  <c r="AJ294" i="20"/>
  <c r="AK294" i="20"/>
  <c r="AL294" i="20"/>
  <c r="AM294" i="20"/>
  <c r="AN294" i="20"/>
  <c r="AO294" i="20"/>
  <c r="AP294" i="20"/>
  <c r="AQ294" i="20"/>
  <c r="AR294" i="20"/>
  <c r="AS294" i="20"/>
  <c r="BC295" i="20" s="1"/>
  <c r="AT294" i="20"/>
  <c r="AU294" i="20"/>
  <c r="AW294" i="20"/>
  <c r="AY294" i="20"/>
  <c r="AZ294" i="20"/>
  <c r="M240" i="25"/>
  <c r="K240" i="25"/>
  <c r="I240" i="25"/>
  <c r="B240" i="25"/>
  <c r="D240" i="25"/>
  <c r="L384" i="10"/>
  <c r="M384" i="10"/>
  <c r="I383" i="10"/>
  <c r="C384" i="10"/>
  <c r="D384" i="10"/>
  <c r="L383" i="9"/>
  <c r="M383" i="9"/>
  <c r="I382" i="9"/>
  <c r="C383" i="9"/>
  <c r="D383" i="9"/>
  <c r="L383" i="11"/>
  <c r="M383" i="11"/>
  <c r="I382" i="11"/>
  <c r="C383" i="11"/>
  <c r="D383" i="11"/>
  <c r="L383" i="12"/>
  <c r="M383" i="12"/>
  <c r="I382" i="12"/>
  <c r="C383" i="12"/>
  <c r="D383" i="12"/>
  <c r="G383" i="12" s="1"/>
  <c r="L377" i="8"/>
  <c r="M377" i="8"/>
  <c r="I377" i="8"/>
  <c r="C377" i="8"/>
  <c r="D377" i="8"/>
  <c r="G377" i="8" s="1"/>
  <c r="L377" i="7"/>
  <c r="D377" i="7" s="1"/>
  <c r="M377" i="7"/>
  <c r="I377" i="7"/>
  <c r="C377" i="7"/>
  <c r="L376" i="6"/>
  <c r="M376" i="6"/>
  <c r="I376" i="6"/>
  <c r="C376" i="6"/>
  <c r="D376" i="6"/>
  <c r="L377" i="5"/>
  <c r="D377" i="5" s="1"/>
  <c r="M377" i="5"/>
  <c r="I377" i="5"/>
  <c r="C377" i="5"/>
  <c r="BB295" i="20" l="1"/>
  <c r="BD295" i="20"/>
  <c r="G377" i="5"/>
  <c r="AX294" i="20"/>
  <c r="W294" i="20"/>
  <c r="X294" i="20"/>
  <c r="AD294" i="20"/>
  <c r="Z294" i="20"/>
  <c r="AE294" i="20"/>
  <c r="AV294" i="20"/>
  <c r="BA295" i="20" s="1"/>
  <c r="AB294" i="20"/>
  <c r="AC294" i="20"/>
  <c r="G384" i="10"/>
  <c r="G383" i="9"/>
  <c r="G383" i="11"/>
  <c r="G377" i="7"/>
  <c r="G376" i="6"/>
  <c r="S293" i="20"/>
  <c r="T294" i="20" s="1"/>
  <c r="U293" i="20"/>
  <c r="Z293" i="20" s="1"/>
  <c r="V293" i="20"/>
  <c r="AC293" i="20" s="1"/>
  <c r="W293" i="20"/>
  <c r="X293" i="20"/>
  <c r="Y293" i="20"/>
  <c r="AA293" i="20"/>
  <c r="AD293" i="20"/>
  <c r="AE293" i="20"/>
  <c r="AF293" i="20"/>
  <c r="AG293" i="20"/>
  <c r="AH293" i="20"/>
  <c r="AI293" i="20"/>
  <c r="AJ293" i="20"/>
  <c r="AK293" i="20"/>
  <c r="AL293" i="20"/>
  <c r="AM293" i="20"/>
  <c r="AN293" i="20"/>
  <c r="AO293" i="20"/>
  <c r="AP293" i="20"/>
  <c r="AQ293" i="20"/>
  <c r="AR293" i="20"/>
  <c r="AS293" i="20"/>
  <c r="BC294" i="20" s="1"/>
  <c r="AT293" i="20"/>
  <c r="AU293" i="20"/>
  <c r="AV293" i="20"/>
  <c r="BA294" i="20" s="1"/>
  <c r="AW293" i="20"/>
  <c r="AY293" i="20"/>
  <c r="AZ293" i="20"/>
  <c r="M239" i="25"/>
  <c r="K239" i="25"/>
  <c r="I239" i="25"/>
  <c r="B239" i="25"/>
  <c r="D239" i="25"/>
  <c r="L383" i="10"/>
  <c r="D383" i="10" s="1"/>
  <c r="M383" i="10"/>
  <c r="I382" i="10"/>
  <c r="C383" i="10"/>
  <c r="L382" i="9"/>
  <c r="M382" i="9"/>
  <c r="I381" i="9"/>
  <c r="C382" i="9"/>
  <c r="D382" i="9"/>
  <c r="L382" i="11"/>
  <c r="D382" i="11" s="1"/>
  <c r="M382" i="11"/>
  <c r="I381" i="11"/>
  <c r="C382" i="11"/>
  <c r="L382" i="12"/>
  <c r="M382" i="12"/>
  <c r="I381" i="12"/>
  <c r="C382" i="12"/>
  <c r="D382" i="12"/>
  <c r="G382" i="12" s="1"/>
  <c r="L376" i="8"/>
  <c r="M376" i="8"/>
  <c r="I376" i="8"/>
  <c r="C376" i="8"/>
  <c r="D376" i="8"/>
  <c r="L376" i="7"/>
  <c r="M376" i="7"/>
  <c r="I376" i="7"/>
  <c r="C376" i="7"/>
  <c r="D376" i="7"/>
  <c r="L375" i="6"/>
  <c r="D375" i="6" s="1"/>
  <c r="M375" i="6"/>
  <c r="I375" i="6"/>
  <c r="C375" i="6"/>
  <c r="L376" i="5"/>
  <c r="D376" i="5" s="1"/>
  <c r="M376" i="5"/>
  <c r="I376" i="5"/>
  <c r="C376" i="5"/>
  <c r="BD294" i="20" l="1"/>
  <c r="BB294" i="20"/>
  <c r="AB293" i="20"/>
  <c r="AX293" i="20"/>
  <c r="G383" i="10"/>
  <c r="G382" i="9"/>
  <c r="G382" i="11"/>
  <c r="G376" i="8"/>
  <c r="G376" i="7"/>
  <c r="G375" i="6"/>
  <c r="G376" i="5"/>
  <c r="S292" i="20"/>
  <c r="T293" i="20" s="1"/>
  <c r="U292" i="20"/>
  <c r="X292" i="20" s="1"/>
  <c r="V292" i="20"/>
  <c r="AC292" i="20" s="1"/>
  <c r="AA292" i="20"/>
  <c r="AF292" i="20"/>
  <c r="AG292" i="20"/>
  <c r="AH292" i="20"/>
  <c r="AI292" i="20"/>
  <c r="AJ292" i="20"/>
  <c r="AK292" i="20"/>
  <c r="AL292" i="20"/>
  <c r="AM292" i="20"/>
  <c r="AN292" i="20"/>
  <c r="AO292" i="20"/>
  <c r="AP292" i="20"/>
  <c r="AQ292" i="20"/>
  <c r="AR292" i="20"/>
  <c r="AS292" i="20"/>
  <c r="BC293" i="20" s="1"/>
  <c r="AT292" i="20"/>
  <c r="AU292" i="20"/>
  <c r="AW292" i="20"/>
  <c r="AY292" i="20"/>
  <c r="AZ292" i="20"/>
  <c r="M238" i="25"/>
  <c r="K238" i="25"/>
  <c r="I238" i="25"/>
  <c r="B238" i="25"/>
  <c r="D238" i="25"/>
  <c r="L382" i="10"/>
  <c r="M382" i="10"/>
  <c r="I381" i="10"/>
  <c r="C382" i="10"/>
  <c r="D382" i="10"/>
  <c r="L381" i="9"/>
  <c r="M381" i="9"/>
  <c r="I380" i="9"/>
  <c r="G381" i="9"/>
  <c r="C381" i="9"/>
  <c r="D381" i="9"/>
  <c r="L381" i="11"/>
  <c r="M381" i="11"/>
  <c r="I380" i="11"/>
  <c r="C381" i="11"/>
  <c r="D381" i="11"/>
  <c r="G381" i="11" s="1"/>
  <c r="L381" i="12"/>
  <c r="M381" i="12"/>
  <c r="I380" i="12"/>
  <c r="C381" i="12"/>
  <c r="D381" i="12"/>
  <c r="G381" i="12" s="1"/>
  <c r="L375" i="8"/>
  <c r="M375" i="8"/>
  <c r="I375" i="8"/>
  <c r="G375" i="8"/>
  <c r="C375" i="8"/>
  <c r="D375" i="8"/>
  <c r="L375" i="7"/>
  <c r="M375" i="7"/>
  <c r="I375" i="7"/>
  <c r="C375" i="7"/>
  <c r="D375" i="7"/>
  <c r="L374" i="6"/>
  <c r="D374" i="6" s="1"/>
  <c r="M374" i="6"/>
  <c r="I374" i="6"/>
  <c r="C374" i="6"/>
  <c r="L375" i="5"/>
  <c r="M375" i="5"/>
  <c r="I375" i="5"/>
  <c r="C375" i="5"/>
  <c r="D375" i="5"/>
  <c r="BB293" i="20" l="1"/>
  <c r="BD293" i="20"/>
  <c r="Y292" i="20"/>
  <c r="AE292" i="20"/>
  <c r="W292" i="20"/>
  <c r="AX292" i="20"/>
  <c r="AD292" i="20"/>
  <c r="Z292" i="20"/>
  <c r="AV292" i="20"/>
  <c r="BA293" i="20" s="1"/>
  <c r="AB292" i="20"/>
  <c r="G382" i="10"/>
  <c r="G375" i="7"/>
  <c r="G374" i="6"/>
  <c r="G375" i="5"/>
  <c r="S291" i="20"/>
  <c r="T292" i="20" s="1"/>
  <c r="U291" i="20"/>
  <c r="V291" i="20"/>
  <c r="AE291" i="20" s="1"/>
  <c r="X291" i="20"/>
  <c r="AA291" i="20"/>
  <c r="AB291" i="20"/>
  <c r="AC291" i="20"/>
  <c r="AF291" i="20"/>
  <c r="AG291" i="20"/>
  <c r="AH291" i="20"/>
  <c r="AI291" i="20"/>
  <c r="AJ291" i="20"/>
  <c r="AK291" i="20"/>
  <c r="AL291" i="20"/>
  <c r="AM291" i="20"/>
  <c r="AN291" i="20"/>
  <c r="AO291" i="20"/>
  <c r="AP291" i="20"/>
  <c r="AQ291" i="20"/>
  <c r="AR291" i="20"/>
  <c r="AS291" i="20"/>
  <c r="BC292" i="20" s="1"/>
  <c r="AT291" i="20"/>
  <c r="AU291" i="20"/>
  <c r="AV291" i="20"/>
  <c r="BA292" i="20" s="1"/>
  <c r="AW291" i="20"/>
  <c r="AY291" i="20"/>
  <c r="AZ291" i="20"/>
  <c r="M237" i="25"/>
  <c r="K237" i="25"/>
  <c r="I237" i="25"/>
  <c r="B237" i="25"/>
  <c r="D237" i="25"/>
  <c r="L381" i="10"/>
  <c r="M381" i="10"/>
  <c r="G381" i="10"/>
  <c r="C381" i="10"/>
  <c r="D381" i="10"/>
  <c r="L380" i="9"/>
  <c r="M380" i="9"/>
  <c r="I379" i="9"/>
  <c r="G380" i="9"/>
  <c r="C380" i="9"/>
  <c r="D380" i="9"/>
  <c r="L380" i="11"/>
  <c r="M380" i="11"/>
  <c r="I379" i="11"/>
  <c r="G380" i="11"/>
  <c r="C380" i="11"/>
  <c r="D380" i="11"/>
  <c r="L380" i="12"/>
  <c r="M380" i="12"/>
  <c r="I379" i="12"/>
  <c r="C380" i="12"/>
  <c r="D380" i="12"/>
  <c r="G380" i="12" s="1"/>
  <c r="L374" i="8"/>
  <c r="M374" i="8"/>
  <c r="I374" i="8"/>
  <c r="C374" i="8"/>
  <c r="D374" i="8"/>
  <c r="L374" i="7"/>
  <c r="D374" i="7" s="1"/>
  <c r="M374" i="7"/>
  <c r="I374" i="7"/>
  <c r="C374" i="7"/>
  <c r="L373" i="6"/>
  <c r="D373" i="6" s="1"/>
  <c r="M373" i="6"/>
  <c r="I373" i="6"/>
  <c r="C373" i="6"/>
  <c r="L374" i="5"/>
  <c r="D374" i="5" s="1"/>
  <c r="M374" i="5"/>
  <c r="I374" i="5"/>
  <c r="C374" i="5"/>
  <c r="BD292" i="20" l="1"/>
  <c r="BB292" i="20"/>
  <c r="Y291" i="20"/>
  <c r="W291" i="20"/>
  <c r="AX291" i="20"/>
  <c r="AD291" i="20"/>
  <c r="Z291" i="20"/>
  <c r="G374" i="8"/>
  <c r="G374" i="7"/>
  <c r="G373" i="6"/>
  <c r="G374" i="5"/>
  <c r="M236" i="25"/>
  <c r="K236" i="25"/>
  <c r="I236" i="25"/>
  <c r="B236" i="25"/>
  <c r="D236" i="25"/>
  <c r="L380" i="10"/>
  <c r="M380" i="10"/>
  <c r="I380" i="10"/>
  <c r="C380" i="10"/>
  <c r="L379" i="9"/>
  <c r="M379" i="9"/>
  <c r="C379" i="9"/>
  <c r="L379" i="11"/>
  <c r="M379" i="11"/>
  <c r="C379" i="11"/>
  <c r="L379" i="12"/>
  <c r="M379" i="12"/>
  <c r="C379" i="12"/>
  <c r="L373" i="8"/>
  <c r="M373" i="8"/>
  <c r="I373" i="8"/>
  <c r="C373" i="8"/>
  <c r="L373" i="7"/>
  <c r="M373" i="7"/>
  <c r="I373" i="7"/>
  <c r="C373" i="7"/>
  <c r="L372" i="6"/>
  <c r="M372" i="6"/>
  <c r="I372" i="6"/>
  <c r="C372" i="6"/>
  <c r="L373" i="5"/>
  <c r="M373" i="5"/>
  <c r="I373" i="5"/>
  <c r="C373" i="5"/>
  <c r="B291" i="20" l="1"/>
  <c r="B292" i="20"/>
  <c r="B293" i="20"/>
  <c r="B294" i="20"/>
  <c r="B295" i="20"/>
  <c r="S290" i="20"/>
  <c r="T291" i="20" s="1"/>
  <c r="U290" i="20"/>
  <c r="W290" i="20" s="1"/>
  <c r="V290" i="20"/>
  <c r="Y290" i="20"/>
  <c r="AA290" i="20"/>
  <c r="AB290" i="20"/>
  <c r="AC290" i="20"/>
  <c r="AE290" i="20"/>
  <c r="AF290" i="20"/>
  <c r="AG290" i="20"/>
  <c r="AH290" i="20"/>
  <c r="AI290" i="20"/>
  <c r="AJ290" i="20"/>
  <c r="AK290" i="20"/>
  <c r="AL290" i="20"/>
  <c r="AM290" i="20"/>
  <c r="AN290" i="20"/>
  <c r="AO290" i="20"/>
  <c r="AP290" i="20"/>
  <c r="AQ290" i="20"/>
  <c r="AR290" i="20"/>
  <c r="AS290" i="20"/>
  <c r="BC291" i="20" s="1"/>
  <c r="AT290" i="20"/>
  <c r="AU290" i="20"/>
  <c r="AV290" i="20"/>
  <c r="BA291" i="20" s="1"/>
  <c r="AW290" i="20"/>
  <c r="AY290" i="20"/>
  <c r="AZ290" i="20"/>
  <c r="D368" i="8"/>
  <c r="D380" i="10"/>
  <c r="I379" i="10"/>
  <c r="D379" i="9"/>
  <c r="I378" i="9"/>
  <c r="D379" i="11"/>
  <c r="I378" i="11"/>
  <c r="D379" i="12"/>
  <c r="G379" i="12" s="1"/>
  <c r="I378" i="12"/>
  <c r="D373" i="8"/>
  <c r="D373" i="7"/>
  <c r="D372" i="6"/>
  <c r="D373" i="5"/>
  <c r="BG295" i="20" l="1"/>
  <c r="BE295" i="20"/>
  <c r="BH295" i="20"/>
  <c r="BF295" i="20"/>
  <c r="BI295" i="20"/>
  <c r="BD291" i="20"/>
  <c r="BB291" i="20"/>
  <c r="BE294" i="20"/>
  <c r="BJ294" i="20" s="1"/>
  <c r="BF294" i="20"/>
  <c r="BG294" i="20"/>
  <c r="BH294" i="20"/>
  <c r="BI294" i="20"/>
  <c r="BF293" i="20"/>
  <c r="BG293" i="20"/>
  <c r="BH293" i="20"/>
  <c r="BI293" i="20"/>
  <c r="BE293" i="20"/>
  <c r="X290" i="20"/>
  <c r="BG292" i="20"/>
  <c r="BE292" i="20"/>
  <c r="BH292" i="20"/>
  <c r="BI292" i="20"/>
  <c r="BF292" i="20"/>
  <c r="BE291" i="20"/>
  <c r="BJ291" i="20" s="1"/>
  <c r="BF291" i="20"/>
  <c r="BG291" i="20"/>
  <c r="BH291" i="20"/>
  <c r="BI291" i="20"/>
  <c r="G380" i="10"/>
  <c r="G379" i="9"/>
  <c r="G379" i="11"/>
  <c r="G373" i="8"/>
  <c r="G373" i="7"/>
  <c r="G372" i="6"/>
  <c r="G373" i="5"/>
  <c r="AX290" i="20"/>
  <c r="AD290" i="20"/>
  <c r="Z290" i="20"/>
  <c r="S289" i="20"/>
  <c r="T290" i="20" s="1"/>
  <c r="U289" i="20"/>
  <c r="V289" i="20"/>
  <c r="X289" i="20"/>
  <c r="Y289" i="20"/>
  <c r="AA289" i="20"/>
  <c r="AB289" i="20"/>
  <c r="AC289" i="20"/>
  <c r="AE289" i="20"/>
  <c r="AF289" i="20"/>
  <c r="AG289" i="20"/>
  <c r="AH289" i="20"/>
  <c r="AI289" i="20"/>
  <c r="AJ289" i="20"/>
  <c r="AK289" i="20"/>
  <c r="AL289" i="20"/>
  <c r="AM289" i="20"/>
  <c r="AN289" i="20"/>
  <c r="AO289" i="20"/>
  <c r="AP289" i="20"/>
  <c r="AQ289" i="20"/>
  <c r="AR289" i="20"/>
  <c r="AS289" i="20"/>
  <c r="BC290" i="20" s="1"/>
  <c r="AT289" i="20"/>
  <c r="AU289" i="20"/>
  <c r="AV289" i="20"/>
  <c r="BA290" i="20" s="1"/>
  <c r="AW289" i="20"/>
  <c r="AY289" i="20"/>
  <c r="AZ289" i="20"/>
  <c r="M235" i="25"/>
  <c r="K235" i="25"/>
  <c r="I235" i="25"/>
  <c r="B235" i="25"/>
  <c r="D235" i="25"/>
  <c r="L379" i="10"/>
  <c r="M379" i="10"/>
  <c r="I378" i="10"/>
  <c r="G379" i="10"/>
  <c r="C379" i="10"/>
  <c r="D379" i="10"/>
  <c r="L378" i="9"/>
  <c r="D378" i="9" s="1"/>
  <c r="M378" i="9"/>
  <c r="I377" i="9"/>
  <c r="C378" i="9"/>
  <c r="L378" i="11"/>
  <c r="D378" i="11" s="1"/>
  <c r="M378" i="11"/>
  <c r="I377" i="11"/>
  <c r="C378" i="11"/>
  <c r="L378" i="12"/>
  <c r="D378" i="12" s="1"/>
  <c r="G378" i="12" s="1"/>
  <c r="M378" i="12"/>
  <c r="I377" i="12"/>
  <c r="C378" i="12"/>
  <c r="L372" i="8"/>
  <c r="D372" i="8" s="1"/>
  <c r="M372" i="8"/>
  <c r="I372" i="8"/>
  <c r="C372" i="8"/>
  <c r="L372" i="7"/>
  <c r="D372" i="7" s="1"/>
  <c r="M372" i="7"/>
  <c r="I372" i="7"/>
  <c r="C372" i="7"/>
  <c r="L371" i="6"/>
  <c r="D371" i="6" s="1"/>
  <c r="M371" i="6"/>
  <c r="I371" i="6"/>
  <c r="C371" i="6"/>
  <c r="L372" i="5"/>
  <c r="D372" i="5" s="1"/>
  <c r="M372" i="5"/>
  <c r="I372" i="5"/>
  <c r="C372" i="5"/>
  <c r="BB290" i="20" l="1"/>
  <c r="BD290" i="20"/>
  <c r="BJ292" i="20"/>
  <c r="BJ295" i="20"/>
  <c r="W289" i="20"/>
  <c r="BJ293" i="20"/>
  <c r="AX289" i="20"/>
  <c r="AD289" i="20"/>
  <c r="Z289" i="20"/>
  <c r="G378" i="9"/>
  <c r="G378" i="11"/>
  <c r="G372" i="8"/>
  <c r="G372" i="7"/>
  <c r="G371" i="6"/>
  <c r="G372" i="5"/>
  <c r="S288" i="20"/>
  <c r="T289" i="20" s="1"/>
  <c r="U288" i="20"/>
  <c r="V288" i="20"/>
  <c r="Y288" i="20"/>
  <c r="AA288" i="20"/>
  <c r="AC288" i="20"/>
  <c r="AE288" i="20"/>
  <c r="AF288" i="20"/>
  <c r="AG288" i="20"/>
  <c r="AH288" i="20"/>
  <c r="AI288" i="20"/>
  <c r="AJ288" i="20"/>
  <c r="AK288" i="20"/>
  <c r="AL288" i="20"/>
  <c r="AM288" i="20"/>
  <c r="AN288" i="20"/>
  <c r="AO288" i="20"/>
  <c r="AP288" i="20"/>
  <c r="AQ288" i="20"/>
  <c r="AR288" i="20"/>
  <c r="AS288" i="20"/>
  <c r="BC289" i="20" s="1"/>
  <c r="AT288" i="20"/>
  <c r="AU288" i="20"/>
  <c r="AW288" i="20"/>
  <c r="AY288" i="20"/>
  <c r="AZ288" i="20"/>
  <c r="BB289" i="20" l="1"/>
  <c r="BD289" i="20"/>
  <c r="W288" i="20"/>
  <c r="AX288" i="20"/>
  <c r="AD288" i="20"/>
  <c r="Z288" i="20"/>
  <c r="AV288" i="20"/>
  <c r="BA289" i="20" s="1"/>
  <c r="AB288" i="20"/>
  <c r="X288" i="20"/>
  <c r="I371" i="8"/>
  <c r="I370" i="8"/>
  <c r="I369" i="8"/>
  <c r="M234" i="25"/>
  <c r="K234" i="25"/>
  <c r="I234" i="25"/>
  <c r="B234" i="25"/>
  <c r="D234" i="25"/>
  <c r="L378" i="10"/>
  <c r="M378" i="10"/>
  <c r="I377" i="10"/>
  <c r="C378" i="10"/>
  <c r="D378" i="10"/>
  <c r="L377" i="9"/>
  <c r="M377" i="9"/>
  <c r="I376" i="9"/>
  <c r="C377" i="9"/>
  <c r="D377" i="9"/>
  <c r="L377" i="11"/>
  <c r="M377" i="11"/>
  <c r="I376" i="11"/>
  <c r="G377" i="11"/>
  <c r="C377" i="11"/>
  <c r="D377" i="11"/>
  <c r="L377" i="12"/>
  <c r="D377" i="12" s="1"/>
  <c r="G377" i="12" s="1"/>
  <c r="M377" i="12"/>
  <c r="I376" i="12"/>
  <c r="C377" i="12"/>
  <c r="L371" i="8"/>
  <c r="M371" i="8"/>
  <c r="G371" i="8"/>
  <c r="C371" i="8"/>
  <c r="D371" i="8"/>
  <c r="L371" i="7"/>
  <c r="M371" i="7"/>
  <c r="I371" i="7"/>
  <c r="C371" i="7"/>
  <c r="D371" i="7"/>
  <c r="L370" i="6"/>
  <c r="M370" i="6"/>
  <c r="I370" i="6"/>
  <c r="C370" i="6"/>
  <c r="D370" i="6"/>
  <c r="L371" i="5"/>
  <c r="M371" i="5"/>
  <c r="I371" i="5"/>
  <c r="C371" i="5"/>
  <c r="D371" i="5"/>
  <c r="G378" i="10" l="1"/>
  <c r="G377" i="9"/>
  <c r="G371" i="7"/>
  <c r="G370" i="6"/>
  <c r="G371" i="5"/>
  <c r="S287" i="20"/>
  <c r="T288" i="20" s="1"/>
  <c r="U287" i="20"/>
  <c r="W287" i="20" s="1"/>
  <c r="V287" i="20"/>
  <c r="Y287" i="20"/>
  <c r="AA287" i="20"/>
  <c r="AB287" i="20"/>
  <c r="AC287" i="20"/>
  <c r="AD287" i="20"/>
  <c r="AE287" i="20"/>
  <c r="AF287" i="20"/>
  <c r="AG287" i="20"/>
  <c r="AH287" i="20"/>
  <c r="AI287" i="20"/>
  <c r="AJ287" i="20"/>
  <c r="AK287" i="20"/>
  <c r="AL287" i="20"/>
  <c r="AM287" i="20"/>
  <c r="AN287" i="20"/>
  <c r="AO287" i="20"/>
  <c r="AP287" i="20"/>
  <c r="AQ287" i="20"/>
  <c r="AR287" i="20"/>
  <c r="AS287" i="20"/>
  <c r="BC288" i="20" s="1"/>
  <c r="AT287" i="20"/>
  <c r="AU287" i="20"/>
  <c r="AW287" i="20"/>
  <c r="AY287" i="20"/>
  <c r="AZ287" i="20"/>
  <c r="M233" i="25"/>
  <c r="K233" i="25"/>
  <c r="I233" i="25"/>
  <c r="B233" i="25"/>
  <c r="D233" i="25"/>
  <c r="L377" i="10"/>
  <c r="M377" i="10"/>
  <c r="I376" i="10"/>
  <c r="C377" i="10"/>
  <c r="D377" i="10"/>
  <c r="L376" i="9"/>
  <c r="D376" i="9" s="1"/>
  <c r="M376" i="9"/>
  <c r="I375" i="9"/>
  <c r="C376" i="9"/>
  <c r="L376" i="11"/>
  <c r="M376" i="11"/>
  <c r="I375" i="11"/>
  <c r="C376" i="11"/>
  <c r="D376" i="11"/>
  <c r="L376" i="12"/>
  <c r="M376" i="12"/>
  <c r="I375" i="12"/>
  <c r="C376" i="12"/>
  <c r="D376" i="12"/>
  <c r="G376" i="12" s="1"/>
  <c r="L370" i="8"/>
  <c r="M370" i="8"/>
  <c r="C370" i="8"/>
  <c r="D370" i="8"/>
  <c r="L370" i="7"/>
  <c r="D370" i="7" s="1"/>
  <c r="M370" i="7"/>
  <c r="I370" i="7"/>
  <c r="C370" i="7"/>
  <c r="L369" i="6"/>
  <c r="M369" i="6"/>
  <c r="I369" i="6"/>
  <c r="C369" i="6"/>
  <c r="D369" i="6"/>
  <c r="L370" i="5"/>
  <c r="M370" i="5"/>
  <c r="I370" i="5"/>
  <c r="C370" i="5"/>
  <c r="D370" i="5"/>
  <c r="BB288" i="20" l="1"/>
  <c r="BD288" i="20"/>
  <c r="AX287" i="20"/>
  <c r="Z287" i="20"/>
  <c r="AV287" i="20"/>
  <c r="BA288" i="20" s="1"/>
  <c r="X287" i="20"/>
  <c r="G377" i="10"/>
  <c r="G376" i="9"/>
  <c r="G376" i="11"/>
  <c r="G370" i="8"/>
  <c r="G370" i="7"/>
  <c r="G369" i="6"/>
  <c r="G370" i="5"/>
  <c r="S286" i="20"/>
  <c r="T287" i="20" s="1"/>
  <c r="U286" i="20"/>
  <c r="AX286" i="20" s="1"/>
  <c r="V286" i="20"/>
  <c r="AA286" i="20"/>
  <c r="AB286" i="20"/>
  <c r="AD286" i="20"/>
  <c r="AF286" i="20"/>
  <c r="AG286" i="20"/>
  <c r="AH286" i="20"/>
  <c r="AI286" i="20"/>
  <c r="AJ286" i="20"/>
  <c r="AK286" i="20"/>
  <c r="AL286" i="20"/>
  <c r="AM286" i="20"/>
  <c r="AN286" i="20"/>
  <c r="AO286" i="20"/>
  <c r="AP286" i="20"/>
  <c r="AQ286" i="20"/>
  <c r="AR286" i="20"/>
  <c r="AS286" i="20"/>
  <c r="BC287" i="20" s="1"/>
  <c r="AT286" i="20"/>
  <c r="AU286" i="20"/>
  <c r="AV286" i="20"/>
  <c r="BA287" i="20" s="1"/>
  <c r="AW286" i="20"/>
  <c r="AY286" i="20"/>
  <c r="AZ286" i="20"/>
  <c r="M232" i="25"/>
  <c r="K232" i="25"/>
  <c r="I232" i="25"/>
  <c r="B232" i="25"/>
  <c r="D232" i="25"/>
  <c r="L376" i="10"/>
  <c r="D376" i="10" s="1"/>
  <c r="M376" i="10"/>
  <c r="I375" i="10"/>
  <c r="C376" i="10"/>
  <c r="L375" i="9"/>
  <c r="D375" i="9" s="1"/>
  <c r="M375" i="9"/>
  <c r="I374" i="9"/>
  <c r="C375" i="9"/>
  <c r="L375" i="11"/>
  <c r="D375" i="11" s="1"/>
  <c r="M375" i="11"/>
  <c r="I374" i="11"/>
  <c r="C375" i="11"/>
  <c r="L375" i="12"/>
  <c r="M375" i="12"/>
  <c r="I374" i="12"/>
  <c r="C375" i="12"/>
  <c r="D375" i="12"/>
  <c r="G375" i="12" s="1"/>
  <c r="L369" i="8"/>
  <c r="D369" i="8" s="1"/>
  <c r="M369" i="8"/>
  <c r="I368" i="8"/>
  <c r="C369" i="8"/>
  <c r="L369" i="7"/>
  <c r="D369" i="7" s="1"/>
  <c r="M369" i="7"/>
  <c r="I369" i="7"/>
  <c r="C369" i="7"/>
  <c r="L368" i="6"/>
  <c r="D368" i="6" s="1"/>
  <c r="M368" i="6"/>
  <c r="I368" i="6"/>
  <c r="C368" i="6"/>
  <c r="L369" i="5"/>
  <c r="D369" i="5" s="1"/>
  <c r="M369" i="5"/>
  <c r="I369" i="5"/>
  <c r="C369" i="5"/>
  <c r="BD287" i="20" l="1"/>
  <c r="BB287" i="20"/>
  <c r="Z286" i="20"/>
  <c r="X286" i="20"/>
  <c r="W286" i="20"/>
  <c r="AC286" i="20"/>
  <c r="Y286" i="20"/>
  <c r="AE286" i="20"/>
  <c r="G376" i="10"/>
  <c r="G375" i="9"/>
  <c r="G375" i="11"/>
  <c r="G369" i="8"/>
  <c r="G369" i="7"/>
  <c r="G368" i="6"/>
  <c r="G369" i="5"/>
  <c r="B286" i="20"/>
  <c r="B287" i="20"/>
  <c r="B288" i="20"/>
  <c r="B289" i="20"/>
  <c r="B290" i="20"/>
  <c r="D371" i="9"/>
  <c r="D372" i="9"/>
  <c r="D373" i="9"/>
  <c r="D374" i="9"/>
  <c r="D373" i="10"/>
  <c r="D374" i="10"/>
  <c r="D375" i="10"/>
  <c r="G375" i="10" s="1"/>
  <c r="M231" i="25"/>
  <c r="K231" i="25"/>
  <c r="I231" i="25"/>
  <c r="B231" i="25"/>
  <c r="D231" i="25"/>
  <c r="L375" i="10"/>
  <c r="M375" i="10"/>
  <c r="C375" i="10"/>
  <c r="L374" i="9"/>
  <c r="M374" i="9"/>
  <c r="C374" i="9"/>
  <c r="L374" i="11"/>
  <c r="M374" i="11"/>
  <c r="C374" i="11"/>
  <c r="L374" i="12"/>
  <c r="M374" i="12"/>
  <c r="C374" i="12"/>
  <c r="L368" i="8"/>
  <c r="M368" i="8"/>
  <c r="C368" i="8"/>
  <c r="L368" i="7"/>
  <c r="M368" i="7"/>
  <c r="I368" i="7"/>
  <c r="C368" i="7"/>
  <c r="L367" i="6"/>
  <c r="M367" i="6"/>
  <c r="I367" i="6"/>
  <c r="C367" i="6"/>
  <c r="L368" i="5"/>
  <c r="M368" i="5"/>
  <c r="I368" i="5"/>
  <c r="C368" i="5"/>
  <c r="BF286" i="20" l="1"/>
  <c r="BG286" i="20"/>
  <c r="BH286" i="20"/>
  <c r="BI286" i="20"/>
  <c r="BE286" i="20"/>
  <c r="BF290" i="20"/>
  <c r="BG290" i="20"/>
  <c r="BH290" i="20"/>
  <c r="BI290" i="20"/>
  <c r="BE290" i="20"/>
  <c r="BE289" i="20"/>
  <c r="BF289" i="20"/>
  <c r="BG289" i="20"/>
  <c r="BH289" i="20"/>
  <c r="BI289" i="20"/>
  <c r="BG288" i="20"/>
  <c r="BH288" i="20"/>
  <c r="BI288" i="20"/>
  <c r="BE288" i="20"/>
  <c r="BJ288" i="20" s="1"/>
  <c r="BF288" i="20"/>
  <c r="BE287" i="20"/>
  <c r="BF287" i="20"/>
  <c r="BI287" i="20"/>
  <c r="BG287" i="20"/>
  <c r="BH287" i="20"/>
  <c r="S285" i="20"/>
  <c r="T286" i="20" s="1"/>
  <c r="U285" i="20"/>
  <c r="V285" i="20"/>
  <c r="AC285" i="20" s="1"/>
  <c r="X285" i="20"/>
  <c r="AA285" i="20"/>
  <c r="AF285" i="20"/>
  <c r="AG285" i="20"/>
  <c r="AH285" i="20"/>
  <c r="AI285" i="20"/>
  <c r="AJ285" i="20"/>
  <c r="AK285" i="20"/>
  <c r="AL285" i="20"/>
  <c r="AM285" i="20"/>
  <c r="AN285" i="20"/>
  <c r="AO285" i="20"/>
  <c r="AP285" i="20"/>
  <c r="AQ285" i="20"/>
  <c r="AR285" i="20"/>
  <c r="AS285" i="20"/>
  <c r="BC286" i="20" s="1"/>
  <c r="AT285" i="20"/>
  <c r="AU285" i="20"/>
  <c r="AW285" i="20"/>
  <c r="AY285" i="20"/>
  <c r="AZ285" i="20"/>
  <c r="I374" i="10"/>
  <c r="I373" i="9"/>
  <c r="D374" i="11"/>
  <c r="I373" i="11"/>
  <c r="D374" i="12"/>
  <c r="G374" i="12" s="1"/>
  <c r="I373" i="12"/>
  <c r="D368" i="7"/>
  <c r="D367" i="6"/>
  <c r="D368" i="5"/>
  <c r="BB286" i="20" l="1"/>
  <c r="BD286" i="20"/>
  <c r="Y285" i="20"/>
  <c r="BJ287" i="20"/>
  <c r="AV285" i="20"/>
  <c r="BA286" i="20" s="1"/>
  <c r="W285" i="20"/>
  <c r="AE285" i="20"/>
  <c r="BJ289" i="20"/>
  <c r="BJ286" i="20"/>
  <c r="BJ290" i="20"/>
  <c r="AB285" i="20"/>
  <c r="G374" i="9"/>
  <c r="G374" i="11"/>
  <c r="G368" i="8"/>
  <c r="G368" i="7"/>
  <c r="G367" i="6"/>
  <c r="G368" i="5"/>
  <c r="AX285" i="20"/>
  <c r="AD285" i="20"/>
  <c r="Z285" i="20"/>
  <c r="S284" i="20"/>
  <c r="T285" i="20" s="1"/>
  <c r="U284" i="20"/>
  <c r="W284" i="20" s="1"/>
  <c r="V284" i="20"/>
  <c r="Y284" i="20" s="1"/>
  <c r="AA284" i="20"/>
  <c r="AC284" i="20"/>
  <c r="AF284" i="20"/>
  <c r="AG284" i="20"/>
  <c r="AH284" i="20"/>
  <c r="AI284" i="20"/>
  <c r="AJ284" i="20"/>
  <c r="AK284" i="20"/>
  <c r="AL284" i="20"/>
  <c r="AM284" i="20"/>
  <c r="AN284" i="20"/>
  <c r="AO284" i="20"/>
  <c r="AP284" i="20"/>
  <c r="AQ284" i="20"/>
  <c r="AR284" i="20"/>
  <c r="AS284" i="20"/>
  <c r="BC285" i="20" s="1"/>
  <c r="AT284" i="20"/>
  <c r="AU284" i="20"/>
  <c r="AV284" i="20"/>
  <c r="BA285" i="20" s="1"/>
  <c r="AW284" i="20"/>
  <c r="AY284" i="20"/>
  <c r="AZ284" i="20"/>
  <c r="BB284" i="20"/>
  <c r="BD284" i="20"/>
  <c r="M230" i="25"/>
  <c r="K230" i="25"/>
  <c r="I230" i="25"/>
  <c r="B230" i="25"/>
  <c r="D230" i="25"/>
  <c r="L374" i="10"/>
  <c r="M374" i="10"/>
  <c r="I373" i="10"/>
  <c r="G374" i="10"/>
  <c r="C374" i="10"/>
  <c r="L373" i="9"/>
  <c r="M373" i="9"/>
  <c r="I372" i="9"/>
  <c r="C373" i="9"/>
  <c r="L373" i="11"/>
  <c r="M373" i="11"/>
  <c r="I372" i="11"/>
  <c r="C373" i="11"/>
  <c r="D373" i="11"/>
  <c r="L373" i="12"/>
  <c r="M373" i="12"/>
  <c r="I372" i="12"/>
  <c r="C373" i="12"/>
  <c r="D373" i="12"/>
  <c r="G373" i="12" s="1"/>
  <c r="L367" i="8"/>
  <c r="D367" i="8" s="1"/>
  <c r="M367" i="8"/>
  <c r="I367" i="8"/>
  <c r="C367" i="8"/>
  <c r="L367" i="7"/>
  <c r="D367" i="7" s="1"/>
  <c r="M367" i="7"/>
  <c r="I367" i="7"/>
  <c r="C367" i="7"/>
  <c r="L366" i="6"/>
  <c r="M366" i="6"/>
  <c r="I366" i="6"/>
  <c r="C366" i="6"/>
  <c r="D366" i="6"/>
  <c r="L367" i="5"/>
  <c r="M367" i="5"/>
  <c r="I367" i="5"/>
  <c r="C367" i="5"/>
  <c r="D367" i="5"/>
  <c r="AE284" i="20" l="1"/>
  <c r="AB284" i="20"/>
  <c r="BB285" i="20"/>
  <c r="BD285" i="20"/>
  <c r="X284" i="20"/>
  <c r="AX284" i="20"/>
  <c r="AD284" i="20"/>
  <c r="Z284" i="20"/>
  <c r="G373" i="9"/>
  <c r="G373" i="11"/>
  <c r="G367" i="8"/>
  <c r="G367" i="7"/>
  <c r="G366" i="6"/>
  <c r="G367" i="5"/>
  <c r="S283" i="20"/>
  <c r="T284" i="20" s="1"/>
  <c r="U283" i="20"/>
  <c r="V283" i="20"/>
  <c r="AC283" i="20" s="1"/>
  <c r="X283" i="20"/>
  <c r="Y283" i="20"/>
  <c r="Z283" i="20"/>
  <c r="AA283" i="20"/>
  <c r="AB283" i="20"/>
  <c r="AD283" i="20"/>
  <c r="AE283" i="20"/>
  <c r="AF283" i="20"/>
  <c r="AG283" i="20"/>
  <c r="AH283" i="20"/>
  <c r="AI283" i="20"/>
  <c r="AJ283" i="20"/>
  <c r="AK283" i="20"/>
  <c r="AL283" i="20"/>
  <c r="AM283" i="20"/>
  <c r="AN283" i="20"/>
  <c r="AO283" i="20"/>
  <c r="AP283" i="20"/>
  <c r="AQ283" i="20"/>
  <c r="AS283" i="20"/>
  <c r="BC284" i="20" s="1"/>
  <c r="AT283" i="20"/>
  <c r="AU283" i="20"/>
  <c r="AV283" i="20"/>
  <c r="BA284" i="20" s="1"/>
  <c r="AW283" i="20"/>
  <c r="AX283" i="20"/>
  <c r="AY283" i="20"/>
  <c r="AZ283" i="20"/>
  <c r="W283" i="20" l="1"/>
  <c r="G372" i="12"/>
  <c r="I371" i="12"/>
  <c r="I371" i="11"/>
  <c r="I371" i="9"/>
  <c r="I372" i="10"/>
  <c r="M229" i="25"/>
  <c r="K229" i="25"/>
  <c r="I229" i="25"/>
  <c r="B229" i="25"/>
  <c r="D229" i="25"/>
  <c r="L373" i="10"/>
  <c r="M373" i="10"/>
  <c r="I371" i="10"/>
  <c r="C373" i="10"/>
  <c r="L372" i="9"/>
  <c r="M372" i="9"/>
  <c r="I370" i="9"/>
  <c r="C372" i="9"/>
  <c r="L372" i="11"/>
  <c r="M372" i="11"/>
  <c r="I370" i="11"/>
  <c r="C372" i="11"/>
  <c r="D372" i="11"/>
  <c r="L372" i="12"/>
  <c r="M372" i="12"/>
  <c r="I370" i="12"/>
  <c r="C372" i="12"/>
  <c r="D372" i="12"/>
  <c r="L366" i="8"/>
  <c r="D366" i="8" s="1"/>
  <c r="M366" i="8"/>
  <c r="I366" i="8"/>
  <c r="C366" i="8"/>
  <c r="L366" i="7"/>
  <c r="D366" i="7" s="1"/>
  <c r="M366" i="7"/>
  <c r="I366" i="7"/>
  <c r="C366" i="7"/>
  <c r="L365" i="6"/>
  <c r="M365" i="6"/>
  <c r="I365" i="6"/>
  <c r="C365" i="6"/>
  <c r="D365" i="6"/>
  <c r="L366" i="5"/>
  <c r="M366" i="5"/>
  <c r="I366" i="5"/>
  <c r="C366" i="5"/>
  <c r="D366" i="5"/>
  <c r="G366" i="5" s="1"/>
  <c r="G373" i="10" l="1"/>
  <c r="G372" i="9"/>
  <c r="G372" i="11"/>
  <c r="G366" i="8"/>
  <c r="G366" i="7"/>
  <c r="G365" i="6"/>
  <c r="S282" i="20"/>
  <c r="T283" i="20" s="1"/>
  <c r="U282" i="20"/>
  <c r="V282" i="20"/>
  <c r="X282" i="20"/>
  <c r="Y282" i="20"/>
  <c r="AA282" i="20"/>
  <c r="AB282" i="20"/>
  <c r="AC282" i="20"/>
  <c r="AE282" i="20"/>
  <c r="AF282" i="20"/>
  <c r="AG282" i="20"/>
  <c r="AH282" i="20"/>
  <c r="AI282" i="20"/>
  <c r="AJ282" i="20"/>
  <c r="AK282" i="20"/>
  <c r="AL282" i="20"/>
  <c r="AM282" i="20"/>
  <c r="AN282" i="20"/>
  <c r="AO282" i="20"/>
  <c r="AP282" i="20"/>
  <c r="AQ282" i="20"/>
  <c r="AR282" i="20"/>
  <c r="AS282" i="20"/>
  <c r="BC283" i="20" s="1"/>
  <c r="AT282" i="20"/>
  <c r="AU282" i="20"/>
  <c r="AV282" i="20"/>
  <c r="BA283" i="20" s="1"/>
  <c r="AW282" i="20"/>
  <c r="AY282" i="20"/>
  <c r="AZ282" i="20"/>
  <c r="M228" i="25"/>
  <c r="K228" i="25"/>
  <c r="I228" i="25"/>
  <c r="B228" i="25"/>
  <c r="D228" i="25"/>
  <c r="L372" i="10"/>
  <c r="M372" i="10"/>
  <c r="C372" i="10"/>
  <c r="D372" i="10"/>
  <c r="L371" i="9"/>
  <c r="M371" i="9"/>
  <c r="C371" i="9"/>
  <c r="L371" i="11"/>
  <c r="M371" i="11"/>
  <c r="C371" i="11"/>
  <c r="D371" i="11"/>
  <c r="L371" i="12"/>
  <c r="M371" i="12"/>
  <c r="C371" i="12"/>
  <c r="D371" i="12"/>
  <c r="G371" i="12" s="1"/>
  <c r="L365" i="8"/>
  <c r="M365" i="8"/>
  <c r="I365" i="8"/>
  <c r="G365" i="8"/>
  <c r="C365" i="8"/>
  <c r="D365" i="8"/>
  <c r="L365" i="7"/>
  <c r="M365" i="7"/>
  <c r="I365" i="7"/>
  <c r="C365" i="7"/>
  <c r="D365" i="7"/>
  <c r="L364" i="6"/>
  <c r="M364" i="6"/>
  <c r="I364" i="6"/>
  <c r="C364" i="6"/>
  <c r="D364" i="6"/>
  <c r="L365" i="5"/>
  <c r="D365" i="5" s="1"/>
  <c r="M365" i="5"/>
  <c r="I365" i="5"/>
  <c r="C365" i="5"/>
  <c r="BB283" i="20" l="1"/>
  <c r="BD283" i="20"/>
  <c r="W282" i="20"/>
  <c r="G371" i="11"/>
  <c r="AX282" i="20"/>
  <c r="AD282" i="20"/>
  <c r="Z282" i="20"/>
  <c r="G372" i="10"/>
  <c r="G371" i="9"/>
  <c r="G365" i="7"/>
  <c r="G364" i="6"/>
  <c r="G365" i="5"/>
  <c r="S281" i="20"/>
  <c r="T282" i="20" s="1"/>
  <c r="U281" i="20"/>
  <c r="W281" i="20" s="1"/>
  <c r="V281" i="20"/>
  <c r="Y281" i="20" s="1"/>
  <c r="AA281" i="20"/>
  <c r="AE281" i="20"/>
  <c r="AF281" i="20"/>
  <c r="AG281" i="20"/>
  <c r="AH281" i="20"/>
  <c r="AI281" i="20"/>
  <c r="AJ281" i="20"/>
  <c r="AK281" i="20"/>
  <c r="AL281" i="20"/>
  <c r="AM281" i="20"/>
  <c r="AN281" i="20"/>
  <c r="AO281" i="20"/>
  <c r="AP281" i="20"/>
  <c r="AQ281" i="20"/>
  <c r="AR281" i="20"/>
  <c r="AS281" i="20"/>
  <c r="BC282" i="20" s="1"/>
  <c r="AT281" i="20"/>
  <c r="AU281" i="20"/>
  <c r="AV281" i="20"/>
  <c r="BA282" i="20" s="1"/>
  <c r="AW281" i="20"/>
  <c r="AY281" i="20"/>
  <c r="AZ281" i="20"/>
  <c r="AB281" i="20" l="1"/>
  <c r="BB282" i="20"/>
  <c r="BD282" i="20"/>
  <c r="AC281" i="20"/>
  <c r="X281" i="20"/>
  <c r="AX281" i="20"/>
  <c r="AD281" i="20"/>
  <c r="Z281" i="20"/>
  <c r="M227" i="25"/>
  <c r="K227" i="25"/>
  <c r="I227" i="25"/>
  <c r="B227" i="25"/>
  <c r="D227" i="25"/>
  <c r="L371" i="10"/>
  <c r="M371" i="10"/>
  <c r="I370" i="10"/>
  <c r="C371" i="10"/>
  <c r="D371" i="10"/>
  <c r="L370" i="9"/>
  <c r="M370" i="9"/>
  <c r="I369" i="9"/>
  <c r="C370" i="9"/>
  <c r="D370" i="9"/>
  <c r="L370" i="11"/>
  <c r="M370" i="11"/>
  <c r="I369" i="11"/>
  <c r="C370" i="11"/>
  <c r="D370" i="11"/>
  <c r="L370" i="12"/>
  <c r="M370" i="12"/>
  <c r="I369" i="12"/>
  <c r="C370" i="12"/>
  <c r="D370" i="12"/>
  <c r="G370" i="12" s="1"/>
  <c r="L364" i="8"/>
  <c r="M364" i="8"/>
  <c r="I364" i="8"/>
  <c r="C364" i="8"/>
  <c r="D364" i="8"/>
  <c r="L364" i="7"/>
  <c r="M364" i="7"/>
  <c r="I364" i="7"/>
  <c r="C364" i="7"/>
  <c r="D364" i="7"/>
  <c r="L363" i="6"/>
  <c r="M363" i="6"/>
  <c r="I363" i="6"/>
  <c r="C363" i="6"/>
  <c r="D363" i="6"/>
  <c r="L364" i="5"/>
  <c r="M364" i="5"/>
  <c r="I364" i="5"/>
  <c r="C364" i="5"/>
  <c r="D364" i="5"/>
  <c r="G371" i="10" l="1"/>
  <c r="G370" i="9"/>
  <c r="G370" i="11"/>
  <c r="G364" i="8"/>
  <c r="G364" i="7"/>
  <c r="G363" i="6"/>
  <c r="G364" i="5"/>
  <c r="M226" i="25"/>
  <c r="K226" i="25"/>
  <c r="I226" i="25"/>
  <c r="L370" i="10"/>
  <c r="M370" i="10"/>
  <c r="C370" i="10"/>
  <c r="L369" i="9"/>
  <c r="M369" i="9"/>
  <c r="C369" i="9"/>
  <c r="L369" i="11"/>
  <c r="M369" i="11"/>
  <c r="C369" i="11"/>
  <c r="L369" i="12"/>
  <c r="M369" i="12"/>
  <c r="C369" i="12"/>
  <c r="L363" i="8"/>
  <c r="M363" i="8"/>
  <c r="I363" i="8"/>
  <c r="C363" i="8"/>
  <c r="L363" i="7"/>
  <c r="M363" i="7"/>
  <c r="I363" i="7"/>
  <c r="C363" i="7"/>
  <c r="L362" i="6"/>
  <c r="M362" i="6"/>
  <c r="I362" i="6"/>
  <c r="C362" i="6"/>
  <c r="L363" i="5"/>
  <c r="M363" i="5"/>
  <c r="I363" i="5"/>
  <c r="C363" i="5"/>
  <c r="B281" i="20" l="1"/>
  <c r="B282" i="20"/>
  <c r="B283" i="20"/>
  <c r="B284" i="20"/>
  <c r="B285" i="20"/>
  <c r="S280" i="20"/>
  <c r="T281" i="20" s="1"/>
  <c r="U280" i="20"/>
  <c r="W280" i="20" s="1"/>
  <c r="V280" i="20"/>
  <c r="Y280" i="20"/>
  <c r="AA280" i="20"/>
  <c r="AC280" i="20"/>
  <c r="AE280" i="20"/>
  <c r="AF280" i="20"/>
  <c r="AG280" i="20"/>
  <c r="AH280" i="20"/>
  <c r="AI280" i="20"/>
  <c r="AJ280" i="20"/>
  <c r="AK280" i="20"/>
  <c r="AL280" i="20"/>
  <c r="AM280" i="20"/>
  <c r="AN280" i="20"/>
  <c r="AO280" i="20"/>
  <c r="AP280" i="20"/>
  <c r="AQ280" i="20"/>
  <c r="AR280" i="20"/>
  <c r="AS280" i="20"/>
  <c r="BC281" i="20" s="1"/>
  <c r="AT280" i="20"/>
  <c r="AU280" i="20"/>
  <c r="AW280" i="20"/>
  <c r="AY280" i="20"/>
  <c r="AZ280" i="20"/>
  <c r="B226" i="25"/>
  <c r="D226" i="25"/>
  <c r="D370" i="10"/>
  <c r="I369" i="10"/>
  <c r="D369" i="9"/>
  <c r="I368" i="9"/>
  <c r="D369" i="11"/>
  <c r="I368" i="11"/>
  <c r="D369" i="12"/>
  <c r="G369" i="12" s="1"/>
  <c r="I368" i="12"/>
  <c r="D363" i="8"/>
  <c r="D363" i="7"/>
  <c r="D362" i="6"/>
  <c r="D363" i="5"/>
  <c r="BG285" i="20" l="1"/>
  <c r="BE285" i="20"/>
  <c r="BF285" i="20"/>
  <c r="BH285" i="20"/>
  <c r="BI285" i="20"/>
  <c r="BG284" i="20"/>
  <c r="BH284" i="20"/>
  <c r="BI284" i="20"/>
  <c r="BE284" i="20"/>
  <c r="BF284" i="20"/>
  <c r="BG283" i="20"/>
  <c r="BE283" i="20"/>
  <c r="BF283" i="20"/>
  <c r="BI283" i="20"/>
  <c r="BH283" i="20"/>
  <c r="BB281" i="20"/>
  <c r="BD281" i="20"/>
  <c r="BE282" i="20"/>
  <c r="BF282" i="20"/>
  <c r="BG282" i="20"/>
  <c r="BH282" i="20"/>
  <c r="BI282" i="20"/>
  <c r="BG281" i="20"/>
  <c r="BH281" i="20"/>
  <c r="BE281" i="20"/>
  <c r="BI281" i="20"/>
  <c r="BF281" i="20"/>
  <c r="G370" i="10"/>
  <c r="G369" i="9"/>
  <c r="G369" i="11"/>
  <c r="G363" i="8"/>
  <c r="G363" i="7"/>
  <c r="G362" i="6"/>
  <c r="G363" i="5"/>
  <c r="AX280" i="20"/>
  <c r="AD280" i="20"/>
  <c r="Z280" i="20"/>
  <c r="AV280" i="20"/>
  <c r="BA281" i="20" s="1"/>
  <c r="AB280" i="20"/>
  <c r="X280" i="20"/>
  <c r="S279" i="20"/>
  <c r="T280" i="20" s="1"/>
  <c r="U279" i="20"/>
  <c r="AB279" i="20" s="1"/>
  <c r="V279" i="20"/>
  <c r="Y279" i="20"/>
  <c r="AA279" i="20"/>
  <c r="AC279" i="20"/>
  <c r="AE279" i="20"/>
  <c r="AF279" i="20"/>
  <c r="AG279" i="20"/>
  <c r="AH279" i="20"/>
  <c r="AI279" i="20"/>
  <c r="AJ279" i="20"/>
  <c r="AK279" i="20"/>
  <c r="AL279" i="20"/>
  <c r="AM279" i="20"/>
  <c r="AN279" i="20"/>
  <c r="AO279" i="20"/>
  <c r="AP279" i="20"/>
  <c r="AQ279" i="20"/>
  <c r="AR279" i="20"/>
  <c r="AS279" i="20"/>
  <c r="BC280" i="20" s="1"/>
  <c r="AT279" i="20"/>
  <c r="AU279" i="20"/>
  <c r="AV279" i="20"/>
  <c r="BA280" i="20" s="1"/>
  <c r="AW279" i="20"/>
  <c r="AY279" i="20"/>
  <c r="AZ279" i="20"/>
  <c r="BB279" i="20"/>
  <c r="BD279" i="20"/>
  <c r="M225" i="25"/>
  <c r="K225" i="25"/>
  <c r="I225" i="25"/>
  <c r="B225" i="25"/>
  <c r="D225" i="25"/>
  <c r="L369" i="10"/>
  <c r="M369" i="10"/>
  <c r="I368" i="10"/>
  <c r="C369" i="10"/>
  <c r="D369" i="10"/>
  <c r="L368" i="9"/>
  <c r="M368" i="9"/>
  <c r="I367" i="9"/>
  <c r="C368" i="9"/>
  <c r="D368" i="9"/>
  <c r="L368" i="11"/>
  <c r="M368" i="11"/>
  <c r="I367" i="11"/>
  <c r="C368" i="11"/>
  <c r="D368" i="11"/>
  <c r="L368" i="12"/>
  <c r="M368" i="12"/>
  <c r="I367" i="12"/>
  <c r="C368" i="12"/>
  <c r="D368" i="12"/>
  <c r="G368" i="12" s="1"/>
  <c r="L362" i="8"/>
  <c r="M362" i="8"/>
  <c r="I362" i="8"/>
  <c r="C362" i="8"/>
  <c r="D362" i="8"/>
  <c r="L362" i="7"/>
  <c r="D362" i="7" s="1"/>
  <c r="M362" i="7"/>
  <c r="I362" i="7"/>
  <c r="C362" i="7"/>
  <c r="L361" i="6"/>
  <c r="M361" i="6"/>
  <c r="I361" i="6"/>
  <c r="G361" i="6"/>
  <c r="C361" i="6"/>
  <c r="D361" i="6"/>
  <c r="L362" i="5"/>
  <c r="M362" i="5"/>
  <c r="I362" i="5"/>
  <c r="C362" i="5"/>
  <c r="D362" i="5"/>
  <c r="AX279" i="20" l="1"/>
  <c r="Z279" i="20"/>
  <c r="X279" i="20"/>
  <c r="W279" i="20"/>
  <c r="AD279" i="20"/>
  <c r="BJ283" i="20"/>
  <c r="BB280" i="20"/>
  <c r="BD280" i="20"/>
  <c r="BJ282" i="20"/>
  <c r="BJ285" i="20"/>
  <c r="BJ281" i="20"/>
  <c r="BJ284" i="20"/>
  <c r="G362" i="5"/>
  <c r="G369" i="10"/>
  <c r="G368" i="9"/>
  <c r="G368" i="11"/>
  <c r="G362" i="8"/>
  <c r="G362" i="7"/>
  <c r="S278" i="20"/>
  <c r="T279" i="20" s="1"/>
  <c r="U278" i="20"/>
  <c r="V278" i="20"/>
  <c r="AE278" i="20" s="1"/>
  <c r="X278" i="20"/>
  <c r="AA278" i="20"/>
  <c r="AC278" i="20"/>
  <c r="AF278" i="20"/>
  <c r="AG278" i="20"/>
  <c r="AH278" i="20"/>
  <c r="AI278" i="20"/>
  <c r="AJ278" i="20"/>
  <c r="AK278" i="20"/>
  <c r="AL278" i="20"/>
  <c r="AM278" i="20"/>
  <c r="AN278" i="20"/>
  <c r="AO278" i="20"/>
  <c r="AP278" i="20"/>
  <c r="AQ278" i="20"/>
  <c r="AS278" i="20"/>
  <c r="BC279" i="20" s="1"/>
  <c r="AT278" i="20"/>
  <c r="AU278" i="20"/>
  <c r="AV278" i="20"/>
  <c r="BA279" i="20" s="1"/>
  <c r="AW278" i="20"/>
  <c r="AY278" i="20"/>
  <c r="AZ278" i="20"/>
  <c r="M224" i="25"/>
  <c r="K224" i="25"/>
  <c r="I224" i="25"/>
  <c r="B224" i="25"/>
  <c r="D224" i="25"/>
  <c r="L368" i="10"/>
  <c r="D368" i="10" s="1"/>
  <c r="M368" i="10"/>
  <c r="I367" i="10"/>
  <c r="C368" i="10"/>
  <c r="L367" i="9"/>
  <c r="D367" i="9" s="1"/>
  <c r="M367" i="9"/>
  <c r="I366" i="9"/>
  <c r="C367" i="9"/>
  <c r="L367" i="11"/>
  <c r="M367" i="11"/>
  <c r="I366" i="11"/>
  <c r="C367" i="11"/>
  <c r="D367" i="11"/>
  <c r="L367" i="12"/>
  <c r="M367" i="12"/>
  <c r="I366" i="12"/>
  <c r="C367" i="12"/>
  <c r="D367" i="12"/>
  <c r="G367" i="12" s="1"/>
  <c r="L361" i="8"/>
  <c r="M361" i="8"/>
  <c r="I361" i="8"/>
  <c r="C361" i="8"/>
  <c r="D361" i="8"/>
  <c r="L361" i="7"/>
  <c r="M361" i="7"/>
  <c r="I361" i="7"/>
  <c r="C361" i="7"/>
  <c r="D361" i="7"/>
  <c r="L360" i="6"/>
  <c r="D360" i="6" s="1"/>
  <c r="M360" i="6"/>
  <c r="I360" i="6"/>
  <c r="C360" i="6"/>
  <c r="L361" i="5"/>
  <c r="M361" i="5"/>
  <c r="I361" i="5"/>
  <c r="C361" i="5"/>
  <c r="D361" i="5"/>
  <c r="Y278" i="20" l="1"/>
  <c r="W278" i="20"/>
  <c r="AB278" i="20"/>
  <c r="AX278" i="20"/>
  <c r="AD278" i="20"/>
  <c r="Z278" i="20"/>
  <c r="G368" i="10"/>
  <c r="G367" i="9"/>
  <c r="G367" i="11"/>
  <c r="G361" i="8"/>
  <c r="G361" i="7"/>
  <c r="G360" i="6"/>
  <c r="G361" i="5"/>
  <c r="S277" i="20"/>
  <c r="T278" i="20" s="1"/>
  <c r="U277" i="20"/>
  <c r="W277" i="20" s="1"/>
  <c r="V277" i="20"/>
  <c r="Y277" i="20"/>
  <c r="AA277" i="20"/>
  <c r="AC277" i="20"/>
  <c r="AE277" i="20"/>
  <c r="AF277" i="20"/>
  <c r="AG277" i="20"/>
  <c r="AH277" i="20"/>
  <c r="AI277" i="20"/>
  <c r="AJ277" i="20"/>
  <c r="AK277" i="20"/>
  <c r="AL277" i="20"/>
  <c r="AM277" i="20"/>
  <c r="AN277" i="20"/>
  <c r="AO277" i="20"/>
  <c r="AP277" i="20"/>
  <c r="AQ277" i="20"/>
  <c r="AR277" i="20"/>
  <c r="AS277" i="20"/>
  <c r="BC278" i="20" s="1"/>
  <c r="AT277" i="20"/>
  <c r="AU277" i="20"/>
  <c r="AV277" i="20"/>
  <c r="BA278" i="20" s="1"/>
  <c r="AW277" i="20"/>
  <c r="AY277" i="20"/>
  <c r="AZ277" i="20"/>
  <c r="M223" i="25"/>
  <c r="K223" i="25"/>
  <c r="I223" i="25"/>
  <c r="B223" i="25"/>
  <c r="D223" i="25"/>
  <c r="L367" i="10"/>
  <c r="D367" i="10" s="1"/>
  <c r="M367" i="10"/>
  <c r="I366" i="10"/>
  <c r="C367" i="10"/>
  <c r="L366" i="9"/>
  <c r="M366" i="9"/>
  <c r="I365" i="9"/>
  <c r="C366" i="9"/>
  <c r="D366" i="9"/>
  <c r="L366" i="11"/>
  <c r="D366" i="11" s="1"/>
  <c r="M366" i="11"/>
  <c r="I365" i="11"/>
  <c r="C366" i="11"/>
  <c r="L366" i="12"/>
  <c r="M366" i="12"/>
  <c r="I365" i="12"/>
  <c r="C366" i="12"/>
  <c r="D366" i="12"/>
  <c r="G366" i="12" s="1"/>
  <c r="L360" i="8"/>
  <c r="M360" i="8"/>
  <c r="I360" i="8"/>
  <c r="C360" i="8"/>
  <c r="D360" i="8"/>
  <c r="L360" i="7"/>
  <c r="M360" i="7"/>
  <c r="I360" i="7"/>
  <c r="C360" i="7"/>
  <c r="D360" i="7"/>
  <c r="L359" i="6"/>
  <c r="M359" i="6"/>
  <c r="I359" i="6"/>
  <c r="C359" i="6"/>
  <c r="D359" i="6"/>
  <c r="L360" i="5"/>
  <c r="M360" i="5"/>
  <c r="I360" i="5"/>
  <c r="C360" i="5"/>
  <c r="D360" i="5"/>
  <c r="AB277" i="20" l="1"/>
  <c r="BB278" i="20"/>
  <c r="BD278" i="20"/>
  <c r="X277" i="20"/>
  <c r="AX277" i="20"/>
  <c r="AD277" i="20"/>
  <c r="Z277" i="20"/>
  <c r="G367" i="10"/>
  <c r="G366" i="9"/>
  <c r="G366" i="11"/>
  <c r="G360" i="8"/>
  <c r="G360" i="7"/>
  <c r="G359" i="6"/>
  <c r="G360" i="5"/>
  <c r="S276" i="20"/>
  <c r="T277" i="20" s="1"/>
  <c r="U276" i="20"/>
  <c r="V276" i="20"/>
  <c r="X276" i="20"/>
  <c r="Y276" i="20"/>
  <c r="AA276" i="20"/>
  <c r="AB276" i="20"/>
  <c r="AC276" i="20"/>
  <c r="AE276" i="20"/>
  <c r="AF276" i="20"/>
  <c r="AG276" i="20"/>
  <c r="AH276" i="20"/>
  <c r="AI276" i="20"/>
  <c r="AJ276" i="20"/>
  <c r="AK276" i="20"/>
  <c r="AL276" i="20"/>
  <c r="AM276" i="20"/>
  <c r="AN276" i="20"/>
  <c r="AO276" i="20"/>
  <c r="AP276" i="20"/>
  <c r="AQ276" i="20"/>
  <c r="AR276" i="20"/>
  <c r="AS276" i="20"/>
  <c r="BC277" i="20" s="1"/>
  <c r="AT276" i="20"/>
  <c r="AU276" i="20"/>
  <c r="AV276" i="20"/>
  <c r="BA277" i="20" s="1"/>
  <c r="AW276" i="20"/>
  <c r="AY276" i="20"/>
  <c r="AZ276" i="20"/>
  <c r="M222" i="25"/>
  <c r="K222" i="25"/>
  <c r="I222" i="25"/>
  <c r="B222" i="25"/>
  <c r="D222" i="25"/>
  <c r="L366" i="10"/>
  <c r="M366" i="10"/>
  <c r="I365" i="10"/>
  <c r="G366" i="10"/>
  <c r="C366" i="10"/>
  <c r="D366" i="10"/>
  <c r="L365" i="9"/>
  <c r="D365" i="9" s="1"/>
  <c r="M365" i="9"/>
  <c r="I364" i="9"/>
  <c r="C365" i="9"/>
  <c r="L365" i="11"/>
  <c r="M365" i="11"/>
  <c r="I364" i="11"/>
  <c r="G365" i="11"/>
  <c r="C365" i="11"/>
  <c r="D365" i="11"/>
  <c r="L365" i="12"/>
  <c r="M365" i="12"/>
  <c r="I364" i="12"/>
  <c r="C365" i="12"/>
  <c r="D365" i="12"/>
  <c r="G365" i="12" s="1"/>
  <c r="L359" i="8"/>
  <c r="D359" i="8" s="1"/>
  <c r="M359" i="8"/>
  <c r="I359" i="8"/>
  <c r="C359" i="8"/>
  <c r="L359" i="7"/>
  <c r="D359" i="7" s="1"/>
  <c r="M359" i="7"/>
  <c r="I359" i="7"/>
  <c r="C359" i="7"/>
  <c r="L358" i="6"/>
  <c r="M358" i="6"/>
  <c r="I358" i="6"/>
  <c r="C358" i="6"/>
  <c r="D358" i="6"/>
  <c r="L359" i="5"/>
  <c r="M359" i="5"/>
  <c r="I359" i="5"/>
  <c r="C359" i="5"/>
  <c r="D359" i="5"/>
  <c r="BB277" i="20" l="1"/>
  <c r="BD277" i="20"/>
  <c r="W276" i="20"/>
  <c r="AX276" i="20"/>
  <c r="AD276" i="20"/>
  <c r="Z276" i="20"/>
  <c r="G365" i="9"/>
  <c r="G359" i="8"/>
  <c r="G359" i="7"/>
  <c r="G358" i="6"/>
  <c r="G359" i="5"/>
  <c r="M221" i="25"/>
  <c r="K221" i="25"/>
  <c r="I221" i="25"/>
  <c r="B221" i="25"/>
  <c r="D221" i="25"/>
  <c r="L365" i="10"/>
  <c r="M365" i="10"/>
  <c r="C365" i="10"/>
  <c r="L364" i="9"/>
  <c r="M364" i="9"/>
  <c r="C364" i="9"/>
  <c r="L364" i="11"/>
  <c r="M364" i="11"/>
  <c r="C364" i="11"/>
  <c r="L364" i="12"/>
  <c r="M364" i="12"/>
  <c r="C364" i="12"/>
  <c r="L358" i="8"/>
  <c r="M358" i="8"/>
  <c r="I358" i="8"/>
  <c r="C358" i="8"/>
  <c r="L358" i="7"/>
  <c r="M358" i="7"/>
  <c r="I358" i="7"/>
  <c r="C358" i="7"/>
  <c r="L357" i="6"/>
  <c r="M357" i="6"/>
  <c r="I357" i="6"/>
  <c r="C357" i="6"/>
  <c r="L358" i="5"/>
  <c r="M358" i="5"/>
  <c r="I358" i="5"/>
  <c r="C358" i="5"/>
  <c r="B276" i="20" l="1"/>
  <c r="B277" i="20"/>
  <c r="B278" i="20"/>
  <c r="B279" i="20"/>
  <c r="B280" i="20"/>
  <c r="S275" i="20"/>
  <c r="T276" i="20" s="1"/>
  <c r="U275" i="20"/>
  <c r="W275" i="20" s="1"/>
  <c r="V275" i="20"/>
  <c r="Y275" i="20"/>
  <c r="AA275" i="20"/>
  <c r="AC275" i="20"/>
  <c r="AE275" i="20"/>
  <c r="AF275" i="20"/>
  <c r="AG275" i="20"/>
  <c r="AH275" i="20"/>
  <c r="AI275" i="20"/>
  <c r="AJ275" i="20"/>
  <c r="AK275" i="20"/>
  <c r="AL275" i="20"/>
  <c r="AM275" i="20"/>
  <c r="AN275" i="20"/>
  <c r="AO275" i="20"/>
  <c r="AP275" i="20"/>
  <c r="AQ275" i="20"/>
  <c r="AR275" i="20"/>
  <c r="AS275" i="20"/>
  <c r="BC276" i="20" s="1"/>
  <c r="AT275" i="20"/>
  <c r="AU275" i="20"/>
  <c r="AV275" i="20"/>
  <c r="BA276" i="20" s="1"/>
  <c r="AW275" i="20"/>
  <c r="AY275" i="20"/>
  <c r="AZ275" i="20"/>
  <c r="D365" i="10"/>
  <c r="I364" i="10"/>
  <c r="D364" i="9"/>
  <c r="I363" i="9"/>
  <c r="D364" i="11"/>
  <c r="I363" i="11"/>
  <c r="D364" i="12"/>
  <c r="G364" i="12" s="1"/>
  <c r="I363" i="12"/>
  <c r="D358" i="8"/>
  <c r="D358" i="7"/>
  <c r="D357" i="6"/>
  <c r="D358" i="5"/>
  <c r="AB275" i="20" l="1"/>
  <c r="BI280" i="20"/>
  <c r="BE280" i="20"/>
  <c r="BF280" i="20"/>
  <c r="BG280" i="20"/>
  <c r="BH280" i="20"/>
  <c r="BB276" i="20"/>
  <c r="BD276" i="20"/>
  <c r="BG279" i="20"/>
  <c r="BH279" i="20"/>
  <c r="BI279" i="20"/>
  <c r="BE279" i="20"/>
  <c r="BJ279" i="20" s="1"/>
  <c r="BF279" i="20"/>
  <c r="BE278" i="20"/>
  <c r="BJ278" i="20" s="1"/>
  <c r="BF278" i="20"/>
  <c r="BG278" i="20"/>
  <c r="BH278" i="20"/>
  <c r="BI278" i="20"/>
  <c r="X275" i="20"/>
  <c r="BF277" i="20"/>
  <c r="BG277" i="20"/>
  <c r="BH277" i="20"/>
  <c r="BI277" i="20"/>
  <c r="BE277" i="20"/>
  <c r="BE276" i="20"/>
  <c r="BF276" i="20"/>
  <c r="BG276" i="20"/>
  <c r="BH276" i="20"/>
  <c r="BI276" i="20"/>
  <c r="G365" i="10"/>
  <c r="G364" i="9"/>
  <c r="G364" i="11"/>
  <c r="G358" i="8"/>
  <c r="G358" i="7"/>
  <c r="G357" i="6"/>
  <c r="G358" i="5"/>
  <c r="AX275" i="20"/>
  <c r="AD275" i="20"/>
  <c r="Z275" i="20"/>
  <c r="I356" i="5"/>
  <c r="I219" i="25"/>
  <c r="I220" i="25"/>
  <c r="K219" i="25"/>
  <c r="K220" i="25"/>
  <c r="M219" i="25"/>
  <c r="M220" i="25"/>
  <c r="D219" i="25"/>
  <c r="D220" i="25"/>
  <c r="I357" i="5"/>
  <c r="BJ277" i="20" l="1"/>
  <c r="BJ280" i="20"/>
  <c r="BJ276" i="20"/>
  <c r="S274" i="20"/>
  <c r="T275" i="20" s="1"/>
  <c r="U274" i="20"/>
  <c r="W274" i="20" s="1"/>
  <c r="V274" i="20"/>
  <c r="Y274" i="20" s="1"/>
  <c r="AA274" i="20"/>
  <c r="AB274" i="20"/>
  <c r="AF274" i="20"/>
  <c r="AG274" i="20"/>
  <c r="AH274" i="20"/>
  <c r="AI274" i="20"/>
  <c r="AJ274" i="20"/>
  <c r="AK274" i="20"/>
  <c r="AL274" i="20"/>
  <c r="AM274" i="20"/>
  <c r="AN274" i="20"/>
  <c r="AO274" i="20"/>
  <c r="AP274" i="20"/>
  <c r="AQ274" i="20"/>
  <c r="AR274" i="20"/>
  <c r="AS274" i="20"/>
  <c r="BC275" i="20" s="1"/>
  <c r="AT274" i="20"/>
  <c r="AU274" i="20"/>
  <c r="AV274" i="20"/>
  <c r="BA275" i="20" s="1"/>
  <c r="AW274" i="20"/>
  <c r="AY274" i="20"/>
  <c r="AZ274" i="20"/>
  <c r="L362" i="11"/>
  <c r="M362" i="11"/>
  <c r="L363" i="11"/>
  <c r="M363" i="11"/>
  <c r="I362" i="11"/>
  <c r="G363" i="11"/>
  <c r="I361" i="11"/>
  <c r="D362" i="11"/>
  <c r="G362" i="11" s="1"/>
  <c r="D363" i="11"/>
  <c r="C362" i="11"/>
  <c r="C363" i="11"/>
  <c r="G363" i="12"/>
  <c r="G362" i="12"/>
  <c r="I362" i="12"/>
  <c r="L362" i="12"/>
  <c r="D362" i="12" s="1"/>
  <c r="M362" i="12"/>
  <c r="L363" i="12"/>
  <c r="M363" i="12"/>
  <c r="I361" i="12"/>
  <c r="D363" i="12"/>
  <c r="C362" i="12"/>
  <c r="C363" i="12"/>
  <c r="L356" i="8"/>
  <c r="M356" i="8"/>
  <c r="L357" i="8"/>
  <c r="M357" i="8"/>
  <c r="I356" i="8"/>
  <c r="I357" i="8"/>
  <c r="D356" i="8"/>
  <c r="D357" i="8"/>
  <c r="C356" i="8"/>
  <c r="C357" i="8"/>
  <c r="L356" i="7"/>
  <c r="M356" i="7"/>
  <c r="L357" i="7"/>
  <c r="D357" i="7" s="1"/>
  <c r="M357" i="7"/>
  <c r="I356" i="7"/>
  <c r="I357" i="7"/>
  <c r="D356" i="7"/>
  <c r="G356" i="7" s="1"/>
  <c r="C356" i="7"/>
  <c r="C357" i="7"/>
  <c r="I355" i="6"/>
  <c r="G355" i="6"/>
  <c r="I356" i="6"/>
  <c r="D355" i="6"/>
  <c r="D356" i="6"/>
  <c r="G356" i="6" s="1"/>
  <c r="C355" i="6"/>
  <c r="C356" i="6"/>
  <c r="L355" i="6"/>
  <c r="M355" i="6"/>
  <c r="L356" i="6"/>
  <c r="M356" i="6"/>
  <c r="L356" i="5"/>
  <c r="L357" i="5"/>
  <c r="D356" i="5"/>
  <c r="M356" i="5"/>
  <c r="D357" i="5"/>
  <c r="M357" i="5"/>
  <c r="C356" i="5"/>
  <c r="C357" i="5"/>
  <c r="S273" i="20"/>
  <c r="T274" i="20" s="1"/>
  <c r="U273" i="20"/>
  <c r="W273" i="20" s="1"/>
  <c r="V273" i="20"/>
  <c r="Y273" i="20" s="1"/>
  <c r="X273" i="20"/>
  <c r="AA273" i="20"/>
  <c r="AB273" i="20"/>
  <c r="AC273" i="20"/>
  <c r="AE273" i="20"/>
  <c r="AF273" i="20"/>
  <c r="AG273" i="20"/>
  <c r="AH273" i="20"/>
  <c r="AI273" i="20"/>
  <c r="AJ273" i="20"/>
  <c r="AK273" i="20"/>
  <c r="AL273" i="20"/>
  <c r="AM273" i="20"/>
  <c r="AN273" i="20"/>
  <c r="AO273" i="20"/>
  <c r="AP273" i="20"/>
  <c r="AQ273" i="20"/>
  <c r="AR273" i="20"/>
  <c r="BB274" i="20" s="1"/>
  <c r="AS273" i="20"/>
  <c r="BC274" i="20" s="1"/>
  <c r="AT273" i="20"/>
  <c r="AU273" i="20"/>
  <c r="AV273" i="20"/>
  <c r="BA274" i="20" s="1"/>
  <c r="AW273" i="20"/>
  <c r="AX273" i="20"/>
  <c r="AY273" i="20"/>
  <c r="AZ273" i="20"/>
  <c r="I362" i="10"/>
  <c r="I363" i="10"/>
  <c r="G364" i="10"/>
  <c r="L363" i="10"/>
  <c r="M363" i="10"/>
  <c r="L364" i="10"/>
  <c r="M364" i="10"/>
  <c r="D363" i="10"/>
  <c r="G363" i="10" s="1"/>
  <c r="D364" i="10"/>
  <c r="C363" i="10"/>
  <c r="C364" i="10"/>
  <c r="L362" i="9"/>
  <c r="D362" i="9" s="1"/>
  <c r="M362" i="9"/>
  <c r="L363" i="9"/>
  <c r="M363" i="9"/>
  <c r="I361" i="9"/>
  <c r="I362" i="9"/>
  <c r="D363" i="9"/>
  <c r="C362" i="9"/>
  <c r="C363" i="9"/>
  <c r="B220" i="25"/>
  <c r="BD274" i="20" l="1"/>
  <c r="AE274" i="20"/>
  <c r="Z274" i="20"/>
  <c r="AC274" i="20"/>
  <c r="BD275" i="20"/>
  <c r="BB275" i="20"/>
  <c r="X274" i="20"/>
  <c r="G357" i="5"/>
  <c r="AX274" i="20"/>
  <c r="AD274" i="20"/>
  <c r="G357" i="8"/>
  <c r="G356" i="8"/>
  <c r="G357" i="7"/>
  <c r="G356" i="5"/>
  <c r="AD273" i="20"/>
  <c r="Z273" i="20"/>
  <c r="G363" i="9"/>
  <c r="G362" i="9"/>
  <c r="S272" i="20"/>
  <c r="T273" i="20" s="1"/>
  <c r="U272" i="20"/>
  <c r="V272" i="20"/>
  <c r="AC272" i="20" s="1"/>
  <c r="X272" i="20"/>
  <c r="AA272" i="20"/>
  <c r="AF272" i="20"/>
  <c r="AG272" i="20"/>
  <c r="AH272" i="20"/>
  <c r="AI272" i="20"/>
  <c r="AJ272" i="20"/>
  <c r="AK272" i="20"/>
  <c r="AL272" i="20"/>
  <c r="AM272" i="20"/>
  <c r="AN272" i="20"/>
  <c r="AO272" i="20"/>
  <c r="AP272" i="20"/>
  <c r="AQ272" i="20"/>
  <c r="AR272" i="20"/>
  <c r="AS272" i="20"/>
  <c r="BC273" i="20" s="1"/>
  <c r="AT272" i="20"/>
  <c r="AU272" i="20"/>
  <c r="AV272" i="20"/>
  <c r="BA273" i="20" s="1"/>
  <c r="AW272" i="20"/>
  <c r="AY272" i="20"/>
  <c r="AZ272" i="20"/>
  <c r="Y272" i="20" l="1"/>
  <c r="W272" i="20"/>
  <c r="AE272" i="20"/>
  <c r="AB272" i="20"/>
  <c r="BD273" i="20"/>
  <c r="BB273" i="20"/>
  <c r="AX272" i="20"/>
  <c r="AD272" i="20"/>
  <c r="Z272" i="20"/>
  <c r="M218" i="25"/>
  <c r="K218" i="25"/>
  <c r="I218" i="25"/>
  <c r="B218" i="25"/>
  <c r="D218" i="25"/>
  <c r="L362" i="10"/>
  <c r="D362" i="10" s="1"/>
  <c r="M362" i="10"/>
  <c r="I361" i="10"/>
  <c r="C362" i="10"/>
  <c r="L361" i="9"/>
  <c r="M361" i="9"/>
  <c r="I360" i="9"/>
  <c r="C361" i="9"/>
  <c r="D361" i="9"/>
  <c r="L361" i="11"/>
  <c r="D361" i="11" s="1"/>
  <c r="M361" i="11"/>
  <c r="I360" i="11"/>
  <c r="C361" i="11"/>
  <c r="L361" i="12"/>
  <c r="M361" i="12"/>
  <c r="I360" i="12"/>
  <c r="C361" i="12"/>
  <c r="D361" i="12"/>
  <c r="G361" i="12" s="1"/>
  <c r="L355" i="8"/>
  <c r="D355" i="8" s="1"/>
  <c r="M355" i="8"/>
  <c r="I355" i="8"/>
  <c r="C355" i="8"/>
  <c r="L355" i="7"/>
  <c r="M355" i="7"/>
  <c r="I355" i="7"/>
  <c r="C355" i="7"/>
  <c r="D355" i="7"/>
  <c r="L354" i="6"/>
  <c r="M354" i="6"/>
  <c r="I354" i="6"/>
  <c r="C354" i="6"/>
  <c r="D354" i="6"/>
  <c r="L355" i="5"/>
  <c r="D355" i="5" s="1"/>
  <c r="M355" i="5"/>
  <c r="I355" i="5"/>
  <c r="C355" i="5"/>
  <c r="G362" i="10" l="1"/>
  <c r="G361" i="9"/>
  <c r="G361" i="11"/>
  <c r="G355" i="8"/>
  <c r="G355" i="7"/>
  <c r="G354" i="6"/>
  <c r="G355" i="5"/>
  <c r="S271" i="20"/>
  <c r="T272" i="20" s="1"/>
  <c r="U271" i="20"/>
  <c r="X271" i="20" s="1"/>
  <c r="V271" i="20"/>
  <c r="W271" i="20" s="1"/>
  <c r="AA271" i="20"/>
  <c r="AF271" i="20"/>
  <c r="AG271" i="20"/>
  <c r="AH271" i="20"/>
  <c r="AI271" i="20"/>
  <c r="AJ271" i="20"/>
  <c r="AK271" i="20"/>
  <c r="AL271" i="20"/>
  <c r="AM271" i="20"/>
  <c r="AN271" i="20"/>
  <c r="AO271" i="20"/>
  <c r="AP271" i="20"/>
  <c r="AQ271" i="20"/>
  <c r="AR271" i="20"/>
  <c r="AS271" i="20"/>
  <c r="BC272" i="20" s="1"/>
  <c r="AT271" i="20"/>
  <c r="AU271" i="20"/>
  <c r="AW271" i="20"/>
  <c r="AX271" i="20"/>
  <c r="AY271" i="20"/>
  <c r="AZ271" i="20"/>
  <c r="M217" i="25"/>
  <c r="K217" i="25"/>
  <c r="I217" i="25"/>
  <c r="B217" i="25"/>
  <c r="D217" i="25"/>
  <c r="L361" i="10"/>
  <c r="M361" i="10"/>
  <c r="I360" i="10"/>
  <c r="G361" i="10"/>
  <c r="C361" i="10"/>
  <c r="D361" i="10"/>
  <c r="L360" i="9"/>
  <c r="M360" i="9"/>
  <c r="I359" i="9"/>
  <c r="G360" i="9"/>
  <c r="C360" i="9"/>
  <c r="D360" i="9"/>
  <c r="L360" i="11"/>
  <c r="M360" i="11"/>
  <c r="I359" i="11"/>
  <c r="G360" i="11"/>
  <c r="C360" i="11"/>
  <c r="D360" i="11"/>
  <c r="L360" i="12"/>
  <c r="M360" i="12"/>
  <c r="I359" i="12"/>
  <c r="G360" i="12"/>
  <c r="C360" i="12"/>
  <c r="D360" i="12"/>
  <c r="L354" i="8"/>
  <c r="M354" i="8"/>
  <c r="I354" i="8"/>
  <c r="G354" i="8"/>
  <c r="C354" i="8"/>
  <c r="D354" i="8"/>
  <c r="L354" i="7"/>
  <c r="M354" i="7"/>
  <c r="I354" i="7"/>
  <c r="G354" i="7"/>
  <c r="C354" i="7"/>
  <c r="D354" i="7"/>
  <c r="L353" i="6"/>
  <c r="M353" i="6"/>
  <c r="I353" i="6"/>
  <c r="G353" i="6"/>
  <c r="C353" i="6"/>
  <c r="D353" i="6"/>
  <c r="L354" i="5"/>
  <c r="D354" i="5" s="1"/>
  <c r="M354" i="5"/>
  <c r="I354" i="5"/>
  <c r="C354" i="5"/>
  <c r="AD271" i="20" l="1"/>
  <c r="AB271" i="20"/>
  <c r="BB272" i="20"/>
  <c r="BD272" i="20"/>
  <c r="AC271" i="20"/>
  <c r="Y271" i="20"/>
  <c r="AV271" i="20"/>
  <c r="BA272" i="20" s="1"/>
  <c r="Z271" i="20"/>
  <c r="AE271" i="20"/>
  <c r="G354" i="5"/>
  <c r="S270" i="20" l="1"/>
  <c r="T271" i="20" s="1"/>
  <c r="U270" i="20"/>
  <c r="X270" i="20" s="1"/>
  <c r="V270" i="20"/>
  <c r="AC270" i="20" s="1"/>
  <c r="W270" i="20"/>
  <c r="AA270" i="20"/>
  <c r="AB270" i="20"/>
  <c r="AD270" i="20"/>
  <c r="AF270" i="20"/>
  <c r="AG270" i="20"/>
  <c r="AH270" i="20"/>
  <c r="AI270" i="20"/>
  <c r="AJ270" i="20"/>
  <c r="AK270" i="20"/>
  <c r="AL270" i="20"/>
  <c r="AM270" i="20"/>
  <c r="AN270" i="20"/>
  <c r="AO270" i="20"/>
  <c r="AP270" i="20"/>
  <c r="AQ270" i="20"/>
  <c r="AR270" i="20"/>
  <c r="AS270" i="20"/>
  <c r="BC271" i="20" s="1"/>
  <c r="AT270" i="20"/>
  <c r="AU270" i="20"/>
  <c r="AV270" i="20"/>
  <c r="BA271" i="20" s="1"/>
  <c r="AW270" i="20"/>
  <c r="AX270" i="20"/>
  <c r="AY270" i="20"/>
  <c r="AZ270" i="20"/>
  <c r="B271" i="20"/>
  <c r="B272" i="20"/>
  <c r="B273" i="20"/>
  <c r="B274" i="20"/>
  <c r="B275" i="20"/>
  <c r="B219" i="25"/>
  <c r="M216" i="25"/>
  <c r="K216" i="25"/>
  <c r="I216" i="25"/>
  <c r="B216" i="25"/>
  <c r="D216" i="25"/>
  <c r="L360" i="10"/>
  <c r="M360" i="10"/>
  <c r="I359" i="10"/>
  <c r="C360" i="10"/>
  <c r="D360" i="10"/>
  <c r="L359" i="9"/>
  <c r="M359" i="9"/>
  <c r="I358" i="9"/>
  <c r="C359" i="9"/>
  <c r="D359" i="9"/>
  <c r="L359" i="11"/>
  <c r="M359" i="11"/>
  <c r="I358" i="11"/>
  <c r="C359" i="11"/>
  <c r="D359" i="11"/>
  <c r="L359" i="12"/>
  <c r="M359" i="12"/>
  <c r="I358" i="12"/>
  <c r="C359" i="12"/>
  <c r="D359" i="12"/>
  <c r="G359" i="12" s="1"/>
  <c r="L353" i="8"/>
  <c r="M353" i="8"/>
  <c r="I353" i="8"/>
  <c r="C353" i="8"/>
  <c r="D353" i="8"/>
  <c r="L353" i="7"/>
  <c r="M353" i="7"/>
  <c r="I353" i="7"/>
  <c r="C353" i="7"/>
  <c r="D353" i="7"/>
  <c r="L352" i="6"/>
  <c r="M352" i="6"/>
  <c r="I352" i="6"/>
  <c r="C352" i="6"/>
  <c r="D352" i="6"/>
  <c r="L353" i="5"/>
  <c r="M353" i="5"/>
  <c r="I353" i="5"/>
  <c r="C353" i="5"/>
  <c r="D353" i="5"/>
  <c r="BI272" i="20" l="1"/>
  <c r="BG272" i="20"/>
  <c r="BE272" i="20"/>
  <c r="BF272" i="20"/>
  <c r="BH272" i="20"/>
  <c r="BF271" i="20"/>
  <c r="BG271" i="20"/>
  <c r="BJ271" i="20" s="1"/>
  <c r="BH271" i="20"/>
  <c r="BI271" i="20"/>
  <c r="BE271" i="20"/>
  <c r="BB271" i="20"/>
  <c r="BD271" i="20"/>
  <c r="BF275" i="20"/>
  <c r="BG275" i="20"/>
  <c r="BH275" i="20"/>
  <c r="BI275" i="20"/>
  <c r="BE275" i="20"/>
  <c r="BG274" i="20"/>
  <c r="BH274" i="20"/>
  <c r="BI274" i="20"/>
  <c r="BE274" i="20"/>
  <c r="BF274" i="20"/>
  <c r="BE273" i="20"/>
  <c r="BJ273" i="20" s="1"/>
  <c r="BF273" i="20"/>
  <c r="BG273" i="20"/>
  <c r="BH273" i="20"/>
  <c r="BI273" i="20"/>
  <c r="AE270" i="20"/>
  <c r="G353" i="5"/>
  <c r="Z270" i="20"/>
  <c r="Y270" i="20"/>
  <c r="G360" i="10"/>
  <c r="G359" i="9"/>
  <c r="G359" i="11"/>
  <c r="G353" i="8"/>
  <c r="G353" i="7"/>
  <c r="G352" i="6"/>
  <c r="S269" i="20"/>
  <c r="T270" i="20" s="1"/>
  <c r="U269" i="20"/>
  <c r="AD269" i="20" s="1"/>
  <c r="V269" i="20"/>
  <c r="AC269" i="20" s="1"/>
  <c r="Y269" i="20"/>
  <c r="AA269" i="20"/>
  <c r="AB269" i="20"/>
  <c r="AE269" i="20"/>
  <c r="AF269" i="20"/>
  <c r="AG269" i="20"/>
  <c r="AH269" i="20"/>
  <c r="AI269" i="20"/>
  <c r="AJ269" i="20"/>
  <c r="AK269" i="20"/>
  <c r="AL269" i="20"/>
  <c r="AM269" i="20"/>
  <c r="AN269" i="20"/>
  <c r="AO269" i="20"/>
  <c r="AP269" i="20"/>
  <c r="AQ269" i="20"/>
  <c r="AR269" i="20"/>
  <c r="AS269" i="20"/>
  <c r="BC270" i="20" s="1"/>
  <c r="AT269" i="20"/>
  <c r="AU269" i="20"/>
  <c r="AW269" i="20"/>
  <c r="AX269" i="20"/>
  <c r="AY269" i="20"/>
  <c r="AZ269" i="20"/>
  <c r="M215" i="25"/>
  <c r="K215" i="25"/>
  <c r="I215" i="25"/>
  <c r="B215" i="25"/>
  <c r="D215" i="25"/>
  <c r="L359" i="10"/>
  <c r="M359" i="10"/>
  <c r="I358" i="10"/>
  <c r="C359" i="10"/>
  <c r="D359" i="10"/>
  <c r="L358" i="9"/>
  <c r="M358" i="9"/>
  <c r="I357" i="9"/>
  <c r="C358" i="9"/>
  <c r="D358" i="9"/>
  <c r="L358" i="11"/>
  <c r="M358" i="11"/>
  <c r="I357" i="11"/>
  <c r="C358" i="11"/>
  <c r="D358" i="11"/>
  <c r="L358" i="12"/>
  <c r="M358" i="12"/>
  <c r="I357" i="12"/>
  <c r="C358" i="12"/>
  <c r="D358" i="12"/>
  <c r="G358" i="12" s="1"/>
  <c r="L352" i="8"/>
  <c r="M352" i="8"/>
  <c r="I352" i="8"/>
  <c r="C352" i="8"/>
  <c r="D352" i="8"/>
  <c r="L352" i="7"/>
  <c r="M352" i="7"/>
  <c r="I352" i="7"/>
  <c r="C352" i="7"/>
  <c r="D352" i="7"/>
  <c r="L351" i="6"/>
  <c r="M351" i="6"/>
  <c r="I351" i="6"/>
  <c r="C351" i="6"/>
  <c r="D351" i="6"/>
  <c r="L352" i="5"/>
  <c r="M352" i="5"/>
  <c r="I352" i="5"/>
  <c r="C352" i="5"/>
  <c r="D352" i="5"/>
  <c r="BD270" i="20" l="1"/>
  <c r="BB270" i="20"/>
  <c r="Z269" i="20"/>
  <c r="BJ274" i="20"/>
  <c r="W269" i="20"/>
  <c r="BJ272" i="20"/>
  <c r="AV269" i="20"/>
  <c r="BA270" i="20" s="1"/>
  <c r="BJ275" i="20"/>
  <c r="X269" i="20"/>
  <c r="G359" i="10"/>
  <c r="G358" i="9"/>
  <c r="G358" i="11"/>
  <c r="G352" i="8"/>
  <c r="G352" i="7"/>
  <c r="G351" i="6"/>
  <c r="G352" i="5"/>
  <c r="I351" i="8"/>
  <c r="I350" i="8"/>
  <c r="S268" i="20"/>
  <c r="T269" i="20" s="1"/>
  <c r="U268" i="20"/>
  <c r="AD268" i="20" s="1"/>
  <c r="V268" i="20"/>
  <c r="AE268" i="20" s="1"/>
  <c r="AA268" i="20"/>
  <c r="AF268" i="20"/>
  <c r="AG268" i="20"/>
  <c r="AH268" i="20"/>
  <c r="AI268" i="20"/>
  <c r="AJ268" i="20"/>
  <c r="AK268" i="20"/>
  <c r="AL268" i="20"/>
  <c r="AM268" i="20"/>
  <c r="AN268" i="20"/>
  <c r="AO268" i="20"/>
  <c r="AP268" i="20"/>
  <c r="AQ268" i="20"/>
  <c r="AR268" i="20"/>
  <c r="AS268" i="20"/>
  <c r="BC269" i="20" s="1"/>
  <c r="AT268" i="20"/>
  <c r="AU268" i="20"/>
  <c r="AW268" i="20"/>
  <c r="AY268" i="20"/>
  <c r="AZ268" i="20"/>
  <c r="M214" i="25"/>
  <c r="K214" i="25"/>
  <c r="I214" i="25"/>
  <c r="B214" i="25"/>
  <c r="D214" i="25"/>
  <c r="L358" i="10"/>
  <c r="M358" i="10"/>
  <c r="I357" i="10"/>
  <c r="C358" i="10"/>
  <c r="D358" i="10"/>
  <c r="L357" i="9"/>
  <c r="M357" i="9"/>
  <c r="I356" i="9"/>
  <c r="C357" i="9"/>
  <c r="D357" i="9"/>
  <c r="L357" i="11"/>
  <c r="M357" i="11"/>
  <c r="I356" i="11"/>
  <c r="C357" i="11"/>
  <c r="D357" i="11"/>
  <c r="L357" i="12"/>
  <c r="M357" i="12"/>
  <c r="I356" i="12"/>
  <c r="C357" i="12"/>
  <c r="D357" i="12"/>
  <c r="G357" i="12" s="1"/>
  <c r="L351" i="8"/>
  <c r="M351" i="8"/>
  <c r="C351" i="8"/>
  <c r="D351" i="8"/>
  <c r="L351" i="7"/>
  <c r="M351" i="7"/>
  <c r="I351" i="7"/>
  <c r="C351" i="7"/>
  <c r="D351" i="7"/>
  <c r="L350" i="6"/>
  <c r="M350" i="6"/>
  <c r="I350" i="6"/>
  <c r="C350" i="6"/>
  <c r="D350" i="6"/>
  <c r="L351" i="5"/>
  <c r="M351" i="5"/>
  <c r="I351" i="5"/>
  <c r="C351" i="5"/>
  <c r="D351" i="5"/>
  <c r="Y268" i="20" l="1"/>
  <c r="BB269" i="20"/>
  <c r="BD269" i="20"/>
  <c r="AC268" i="20"/>
  <c r="Z268" i="20"/>
  <c r="AV268" i="20"/>
  <c r="BA269" i="20" s="1"/>
  <c r="X268" i="20"/>
  <c r="W268" i="20"/>
  <c r="AB268" i="20"/>
  <c r="AX268" i="20"/>
  <c r="G358" i="10"/>
  <c r="G357" i="9"/>
  <c r="G357" i="11"/>
  <c r="G351" i="8"/>
  <c r="G351" i="7"/>
  <c r="G350" i="6"/>
  <c r="G351" i="5"/>
  <c r="S267" i="20"/>
  <c r="T268" i="20" s="1"/>
  <c r="U267" i="20"/>
  <c r="AD267" i="20" s="1"/>
  <c r="V267" i="20"/>
  <c r="AE267" i="20" s="1"/>
  <c r="Y267" i="20"/>
  <c r="AA267" i="20"/>
  <c r="AC267" i="20"/>
  <c r="AF267" i="20"/>
  <c r="AG267" i="20"/>
  <c r="AH267" i="20"/>
  <c r="AI267" i="20"/>
  <c r="AJ267" i="20"/>
  <c r="AK267" i="20"/>
  <c r="AL267" i="20"/>
  <c r="AM267" i="20"/>
  <c r="AN267" i="20"/>
  <c r="AO267" i="20"/>
  <c r="AP267" i="20"/>
  <c r="AQ267" i="20"/>
  <c r="AR267" i="20"/>
  <c r="AS267" i="20"/>
  <c r="BC268" i="20" s="1"/>
  <c r="AT267" i="20"/>
  <c r="AU267" i="20"/>
  <c r="AW267" i="20"/>
  <c r="AY267" i="20"/>
  <c r="AZ267" i="20"/>
  <c r="M213" i="25"/>
  <c r="K213" i="25"/>
  <c r="I213" i="25"/>
  <c r="B213" i="25"/>
  <c r="D213" i="25"/>
  <c r="L357" i="10"/>
  <c r="M357" i="10"/>
  <c r="I356" i="10"/>
  <c r="C357" i="10"/>
  <c r="D357" i="10"/>
  <c r="L356" i="9"/>
  <c r="M356" i="9"/>
  <c r="I355" i="9"/>
  <c r="C356" i="9"/>
  <c r="D356" i="9"/>
  <c r="L356" i="11"/>
  <c r="M356" i="11"/>
  <c r="I355" i="11"/>
  <c r="C356" i="11"/>
  <c r="D356" i="11"/>
  <c r="L356" i="12"/>
  <c r="M356" i="12"/>
  <c r="I355" i="12"/>
  <c r="C356" i="12"/>
  <c r="D356" i="12"/>
  <c r="G356" i="12" s="1"/>
  <c r="L350" i="8"/>
  <c r="M350" i="8"/>
  <c r="C350" i="8"/>
  <c r="D350" i="8"/>
  <c r="L350" i="7"/>
  <c r="M350" i="7"/>
  <c r="I350" i="7"/>
  <c r="C350" i="7"/>
  <c r="D350" i="7"/>
  <c r="G350" i="7" s="1"/>
  <c r="L349" i="6"/>
  <c r="D349" i="6" s="1"/>
  <c r="M349" i="6"/>
  <c r="I349" i="6"/>
  <c r="C349" i="6"/>
  <c r="L350" i="5"/>
  <c r="M350" i="5"/>
  <c r="I350" i="5"/>
  <c r="C350" i="5"/>
  <c r="D350" i="5"/>
  <c r="BD268" i="20" l="1"/>
  <c r="BB268" i="20"/>
  <c r="AB267" i="20"/>
  <c r="AX267" i="20"/>
  <c r="Z267" i="20"/>
  <c r="AV267" i="20"/>
  <c r="BA268" i="20" s="1"/>
  <c r="X267" i="20"/>
  <c r="W267" i="20"/>
  <c r="G357" i="10"/>
  <c r="G356" i="9"/>
  <c r="G356" i="11"/>
  <c r="G350" i="8"/>
  <c r="G349" i="6"/>
  <c r="G350" i="5"/>
  <c r="S266" i="20"/>
  <c r="T267" i="20" s="1"/>
  <c r="U266" i="20"/>
  <c r="AD266" i="20" s="1"/>
  <c r="V266" i="20"/>
  <c r="AE266" i="20" s="1"/>
  <c r="W266" i="20"/>
  <c r="Y266" i="20"/>
  <c r="AA266" i="20"/>
  <c r="AB266" i="20"/>
  <c r="AC266" i="20"/>
  <c r="AF266" i="20"/>
  <c r="AG266" i="20"/>
  <c r="AH266" i="20"/>
  <c r="AI266" i="20"/>
  <c r="AJ266" i="20"/>
  <c r="AK266" i="20"/>
  <c r="AL266" i="20"/>
  <c r="AM266" i="20"/>
  <c r="AN266" i="20"/>
  <c r="AO266" i="20"/>
  <c r="AP266" i="20"/>
  <c r="AQ266" i="20"/>
  <c r="AR266" i="20"/>
  <c r="AS266" i="20"/>
  <c r="BC267" i="20" s="1"/>
  <c r="AT266" i="20"/>
  <c r="AU266" i="20"/>
  <c r="AW266" i="20"/>
  <c r="AY266" i="20"/>
  <c r="AZ266" i="20"/>
  <c r="M212" i="25"/>
  <c r="K212" i="25"/>
  <c r="I212" i="25"/>
  <c r="B212" i="25"/>
  <c r="D212" i="25"/>
  <c r="L356" i="10"/>
  <c r="D356" i="10" s="1"/>
  <c r="M356" i="10"/>
  <c r="I355" i="10"/>
  <c r="C356" i="10"/>
  <c r="L355" i="9"/>
  <c r="D355" i="9" s="1"/>
  <c r="M355" i="9"/>
  <c r="I354" i="9"/>
  <c r="C355" i="9"/>
  <c r="L355" i="11"/>
  <c r="D355" i="11" s="1"/>
  <c r="M355" i="11"/>
  <c r="I354" i="11"/>
  <c r="C355" i="11"/>
  <c r="L355" i="12"/>
  <c r="D355" i="12" s="1"/>
  <c r="G355" i="12" s="1"/>
  <c r="M355" i="12"/>
  <c r="I354" i="12"/>
  <c r="C355" i="12"/>
  <c r="L349" i="8"/>
  <c r="D349" i="8" s="1"/>
  <c r="M349" i="8"/>
  <c r="I349" i="8"/>
  <c r="C349" i="8"/>
  <c r="L349" i="7"/>
  <c r="D349" i="7" s="1"/>
  <c r="M349" i="7"/>
  <c r="I349" i="7"/>
  <c r="C349" i="7"/>
  <c r="L348" i="6"/>
  <c r="D348" i="6" s="1"/>
  <c r="M348" i="6"/>
  <c r="I348" i="6"/>
  <c r="C348" i="6"/>
  <c r="L349" i="5"/>
  <c r="D349" i="5" s="1"/>
  <c r="M349" i="5"/>
  <c r="I349" i="5"/>
  <c r="C349" i="5"/>
  <c r="BB267" i="20" l="1"/>
  <c r="BD267" i="20"/>
  <c r="AX266" i="20"/>
  <c r="Z266" i="20"/>
  <c r="AV266" i="20"/>
  <c r="BA267" i="20" s="1"/>
  <c r="X266" i="20"/>
  <c r="G356" i="10"/>
  <c r="G355" i="9"/>
  <c r="G355" i="11"/>
  <c r="G349" i="8"/>
  <c r="G349" i="7"/>
  <c r="G348" i="6"/>
  <c r="G349" i="5"/>
  <c r="B266" i="20"/>
  <c r="B267" i="20"/>
  <c r="B268" i="20"/>
  <c r="B269" i="20"/>
  <c r="B270" i="20"/>
  <c r="M211" i="25"/>
  <c r="K211" i="25"/>
  <c r="I211" i="25"/>
  <c r="B211" i="25"/>
  <c r="D211" i="25"/>
  <c r="L355" i="10"/>
  <c r="M355" i="10"/>
  <c r="C355" i="10"/>
  <c r="L354" i="9"/>
  <c r="M354" i="9"/>
  <c r="C354" i="9"/>
  <c r="L354" i="11"/>
  <c r="M354" i="11"/>
  <c r="C354" i="11"/>
  <c r="L354" i="12"/>
  <c r="M354" i="12"/>
  <c r="C354" i="12"/>
  <c r="L348" i="8"/>
  <c r="M348" i="8"/>
  <c r="I348" i="8"/>
  <c r="C348" i="8"/>
  <c r="L348" i="7"/>
  <c r="M348" i="7"/>
  <c r="I348" i="7"/>
  <c r="C348" i="7"/>
  <c r="L347" i="6"/>
  <c r="M347" i="6"/>
  <c r="I347" i="6"/>
  <c r="C347" i="6"/>
  <c r="L348" i="5"/>
  <c r="M348" i="5"/>
  <c r="I348" i="5"/>
  <c r="C348" i="5"/>
  <c r="BG268" i="20" l="1"/>
  <c r="BI268" i="20"/>
  <c r="BE268" i="20"/>
  <c r="BF268" i="20"/>
  <c r="BH268" i="20"/>
  <c r="BE267" i="20"/>
  <c r="BJ267" i="20" s="1"/>
  <c r="BG267" i="20"/>
  <c r="BH267" i="20"/>
  <c r="BI267" i="20"/>
  <c r="BF267" i="20"/>
  <c r="BE266" i="20"/>
  <c r="BF266" i="20"/>
  <c r="BI266" i="20"/>
  <c r="BG266" i="20"/>
  <c r="BH266" i="20"/>
  <c r="BE270" i="20"/>
  <c r="BF270" i="20"/>
  <c r="BG270" i="20"/>
  <c r="BH270" i="20"/>
  <c r="BI270" i="20"/>
  <c r="BI269" i="20"/>
  <c r="BE269" i="20"/>
  <c r="BJ269" i="20" s="1"/>
  <c r="BF269" i="20"/>
  <c r="BH269" i="20"/>
  <c r="BG269" i="20"/>
  <c r="S265" i="20"/>
  <c r="T266" i="20" s="1"/>
  <c r="U265" i="20"/>
  <c r="V265" i="20"/>
  <c r="Y265" i="20" s="1"/>
  <c r="W265" i="20"/>
  <c r="X265" i="20"/>
  <c r="Z265" i="20"/>
  <c r="AA265" i="20"/>
  <c r="AB265" i="20"/>
  <c r="AD265" i="20"/>
  <c r="AF265" i="20"/>
  <c r="AG265" i="20"/>
  <c r="AH265" i="20"/>
  <c r="AI265" i="20"/>
  <c r="AJ265" i="20"/>
  <c r="AK265" i="20"/>
  <c r="AL265" i="20"/>
  <c r="AM265" i="20"/>
  <c r="AN265" i="20"/>
  <c r="AO265" i="20"/>
  <c r="AP265" i="20"/>
  <c r="AQ265" i="20"/>
  <c r="AR265" i="20"/>
  <c r="AS265" i="20"/>
  <c r="BC266" i="20" s="1"/>
  <c r="AT265" i="20"/>
  <c r="AU265" i="20"/>
  <c r="AV265" i="20"/>
  <c r="BA266" i="20" s="1"/>
  <c r="AW265" i="20"/>
  <c r="AX265" i="20"/>
  <c r="AY265" i="20"/>
  <c r="AZ265" i="20"/>
  <c r="BJ270" i="20" l="1"/>
  <c r="AE265" i="20"/>
  <c r="BJ266" i="20"/>
  <c r="BJ268" i="20"/>
  <c r="BD266" i="20"/>
  <c r="BB266" i="20"/>
  <c r="AC265" i="20"/>
  <c r="D355" i="10"/>
  <c r="I354" i="10"/>
  <c r="D354" i="9"/>
  <c r="I353" i="9"/>
  <c r="D354" i="11"/>
  <c r="I353" i="11"/>
  <c r="D354" i="12"/>
  <c r="G354" i="12" s="1"/>
  <c r="I353" i="12"/>
  <c r="D348" i="8"/>
  <c r="D348" i="7"/>
  <c r="D347" i="6"/>
  <c r="D348" i="5"/>
  <c r="G355" i="10" l="1"/>
  <c r="G354" i="9"/>
  <c r="G354" i="11"/>
  <c r="G348" i="8"/>
  <c r="G348" i="7"/>
  <c r="G347" i="6"/>
  <c r="G348" i="5"/>
  <c r="S264" i="20"/>
  <c r="T265" i="20" s="1"/>
  <c r="U264" i="20"/>
  <c r="V264" i="20"/>
  <c r="Y264" i="20" s="1"/>
  <c r="AA264" i="20"/>
  <c r="AF264" i="20"/>
  <c r="AG264" i="20"/>
  <c r="AH264" i="20"/>
  <c r="AI264" i="20"/>
  <c r="AJ264" i="20"/>
  <c r="AK264" i="20"/>
  <c r="AL264" i="20"/>
  <c r="AM264" i="20"/>
  <c r="AN264" i="20"/>
  <c r="AO264" i="20"/>
  <c r="AP264" i="20"/>
  <c r="AQ264" i="20"/>
  <c r="AR264" i="20"/>
  <c r="AS264" i="20"/>
  <c r="BC265" i="20" s="1"/>
  <c r="AT264" i="20"/>
  <c r="AU264" i="20"/>
  <c r="AW264" i="20"/>
  <c r="AY264" i="20"/>
  <c r="AZ264" i="20"/>
  <c r="M210" i="25"/>
  <c r="K210" i="25"/>
  <c r="I210" i="25"/>
  <c r="B210" i="25"/>
  <c r="D210" i="25"/>
  <c r="L354" i="10"/>
  <c r="D354" i="10" s="1"/>
  <c r="M354" i="10"/>
  <c r="I353" i="10"/>
  <c r="C354" i="10"/>
  <c r="L353" i="9"/>
  <c r="D353" i="9" s="1"/>
  <c r="M353" i="9"/>
  <c r="I352" i="9"/>
  <c r="C353" i="9"/>
  <c r="L353" i="11"/>
  <c r="M353" i="11"/>
  <c r="I352" i="11"/>
  <c r="C353" i="11"/>
  <c r="D353" i="11"/>
  <c r="L353" i="12"/>
  <c r="M353" i="12"/>
  <c r="I352" i="12"/>
  <c r="C353" i="12"/>
  <c r="D353" i="12"/>
  <c r="G353" i="12" s="1"/>
  <c r="L347" i="8"/>
  <c r="M347" i="8"/>
  <c r="I347" i="8"/>
  <c r="C347" i="8"/>
  <c r="D347" i="8"/>
  <c r="L347" i="7"/>
  <c r="M347" i="7"/>
  <c r="I347" i="7"/>
  <c r="C347" i="7"/>
  <c r="D347" i="7"/>
  <c r="L346" i="6"/>
  <c r="M346" i="6"/>
  <c r="I346" i="6"/>
  <c r="C346" i="6"/>
  <c r="D346" i="6"/>
  <c r="L347" i="5"/>
  <c r="M347" i="5"/>
  <c r="I347" i="5"/>
  <c r="C347" i="5"/>
  <c r="D347" i="5"/>
  <c r="W264" i="20" l="1"/>
  <c r="BB265" i="20"/>
  <c r="BD265" i="20"/>
  <c r="AE264" i="20"/>
  <c r="AC264" i="20"/>
  <c r="Z264" i="20"/>
  <c r="AX264" i="20"/>
  <c r="AD264" i="20"/>
  <c r="X264" i="20"/>
  <c r="AV264" i="20"/>
  <c r="BA265" i="20" s="1"/>
  <c r="AB264" i="20"/>
  <c r="G354" i="10"/>
  <c r="G353" i="9"/>
  <c r="G353" i="11"/>
  <c r="G347" i="8"/>
  <c r="G347" i="7"/>
  <c r="G346" i="6"/>
  <c r="G347" i="5"/>
  <c r="S263" i="20"/>
  <c r="T264" i="20" s="1"/>
  <c r="U263" i="20"/>
  <c r="X263" i="20" s="1"/>
  <c r="V263" i="20"/>
  <c r="Y263" i="20" s="1"/>
  <c r="AA263" i="20"/>
  <c r="AB263" i="20"/>
  <c r="AF263" i="20"/>
  <c r="AG263" i="20"/>
  <c r="AH263" i="20"/>
  <c r="AI263" i="20"/>
  <c r="AJ263" i="20"/>
  <c r="AK263" i="20"/>
  <c r="AL263" i="20"/>
  <c r="AM263" i="20"/>
  <c r="AN263" i="20"/>
  <c r="AO263" i="20"/>
  <c r="AP263" i="20"/>
  <c r="AQ263" i="20"/>
  <c r="AR263" i="20"/>
  <c r="AS263" i="20"/>
  <c r="BC264" i="20" s="1"/>
  <c r="AT263" i="20"/>
  <c r="AU263" i="20"/>
  <c r="AV263" i="20"/>
  <c r="BA264" i="20" s="1"/>
  <c r="AW263" i="20"/>
  <c r="AY263" i="20"/>
  <c r="AZ263" i="20"/>
  <c r="M209" i="25"/>
  <c r="K209" i="25"/>
  <c r="I209" i="25"/>
  <c r="B209" i="25"/>
  <c r="D209" i="25"/>
  <c r="L353" i="10"/>
  <c r="D353" i="10" s="1"/>
  <c r="M353" i="10"/>
  <c r="I352" i="10"/>
  <c r="C353" i="10"/>
  <c r="L352" i="9"/>
  <c r="D352" i="9" s="1"/>
  <c r="M352" i="9"/>
  <c r="I351" i="9"/>
  <c r="C352" i="9"/>
  <c r="L352" i="11"/>
  <c r="M352" i="11"/>
  <c r="I351" i="11"/>
  <c r="G352" i="11"/>
  <c r="C352" i="11"/>
  <c r="D352" i="11"/>
  <c r="L352" i="12"/>
  <c r="M352" i="12"/>
  <c r="I351" i="12"/>
  <c r="C352" i="12"/>
  <c r="D352" i="12"/>
  <c r="G352" i="12" s="1"/>
  <c r="L346" i="8"/>
  <c r="M346" i="8"/>
  <c r="I346" i="8"/>
  <c r="G346" i="8"/>
  <c r="C346" i="8"/>
  <c r="D346" i="8"/>
  <c r="L346" i="7"/>
  <c r="M346" i="7"/>
  <c r="I346" i="7"/>
  <c r="G346" i="7"/>
  <c r="C346" i="7"/>
  <c r="D346" i="7"/>
  <c r="L345" i="6"/>
  <c r="D345" i="6" s="1"/>
  <c r="M345" i="6"/>
  <c r="I345" i="6"/>
  <c r="C345" i="6"/>
  <c r="L346" i="5"/>
  <c r="M346" i="5"/>
  <c r="I346" i="5"/>
  <c r="C346" i="5"/>
  <c r="D346" i="5"/>
  <c r="W263" i="20" l="1"/>
  <c r="AE263" i="20"/>
  <c r="AD263" i="20"/>
  <c r="BB264" i="20"/>
  <c r="BD264" i="20"/>
  <c r="Z263" i="20"/>
  <c r="AX263" i="20"/>
  <c r="AC263" i="20"/>
  <c r="G353" i="10"/>
  <c r="G352" i="9"/>
  <c r="G345" i="6"/>
  <c r="G346" i="5"/>
  <c r="S262" i="20"/>
  <c r="T263" i="20" s="1"/>
  <c r="U262" i="20"/>
  <c r="Z262" i="20" s="1"/>
  <c r="V262" i="20"/>
  <c r="Y262" i="20" s="1"/>
  <c r="AA262" i="20"/>
  <c r="AC262" i="20"/>
  <c r="AE262" i="20"/>
  <c r="AF262" i="20"/>
  <c r="AG262" i="20"/>
  <c r="AH262" i="20"/>
  <c r="AI262" i="20"/>
  <c r="AJ262" i="20"/>
  <c r="AK262" i="20"/>
  <c r="AL262" i="20"/>
  <c r="AM262" i="20"/>
  <c r="AN262" i="20"/>
  <c r="AO262" i="20"/>
  <c r="AP262" i="20"/>
  <c r="AQ262" i="20"/>
  <c r="AR262" i="20"/>
  <c r="AS262" i="20"/>
  <c r="BC263" i="20" s="1"/>
  <c r="AT262" i="20"/>
  <c r="AU262" i="20"/>
  <c r="AV262" i="20"/>
  <c r="BA263" i="20" s="1"/>
  <c r="AW262" i="20"/>
  <c r="AY262" i="20"/>
  <c r="AZ262" i="20"/>
  <c r="M208" i="25"/>
  <c r="K208" i="25"/>
  <c r="I208" i="25"/>
  <c r="B208" i="25"/>
  <c r="D208" i="25"/>
  <c r="L352" i="10"/>
  <c r="M352" i="10"/>
  <c r="I351" i="10"/>
  <c r="C352" i="10"/>
  <c r="L351" i="9"/>
  <c r="M351" i="9"/>
  <c r="I350" i="9"/>
  <c r="C351" i="9"/>
  <c r="L351" i="11"/>
  <c r="M351" i="11"/>
  <c r="I350" i="11"/>
  <c r="C351" i="11"/>
  <c r="L351" i="12"/>
  <c r="M351" i="12"/>
  <c r="I350" i="12"/>
  <c r="C351" i="12"/>
  <c r="L345" i="8"/>
  <c r="M345" i="8"/>
  <c r="I345" i="8"/>
  <c r="C345" i="8"/>
  <c r="D345" i="8"/>
  <c r="G345" i="8" s="1"/>
  <c r="L345" i="7"/>
  <c r="M345" i="7"/>
  <c r="I345" i="7"/>
  <c r="C345" i="7"/>
  <c r="L344" i="6"/>
  <c r="M344" i="6"/>
  <c r="I344" i="6"/>
  <c r="C344" i="6"/>
  <c r="L345" i="5"/>
  <c r="D345" i="5" s="1"/>
  <c r="M345" i="5"/>
  <c r="I345" i="5"/>
  <c r="C345" i="5"/>
  <c r="D352" i="10"/>
  <c r="D351" i="9"/>
  <c r="G351" i="9" s="1"/>
  <c r="D351" i="11"/>
  <c r="D351" i="12"/>
  <c r="G351" i="12" s="1"/>
  <c r="D345" i="7"/>
  <c r="D344" i="6"/>
  <c r="AB262" i="20" l="1"/>
  <c r="BB263" i="20"/>
  <c r="BD263" i="20"/>
  <c r="X262" i="20"/>
  <c r="W262" i="20"/>
  <c r="AX262" i="20"/>
  <c r="AD262" i="20"/>
  <c r="G352" i="10"/>
  <c r="G351" i="11"/>
  <c r="G345" i="7"/>
  <c r="G344" i="6"/>
  <c r="G345" i="5"/>
  <c r="S261" i="20"/>
  <c r="T262" i="20" s="1"/>
  <c r="U261" i="20"/>
  <c r="X261" i="20" s="1"/>
  <c r="V261" i="20"/>
  <c r="Y261" i="20" s="1"/>
  <c r="AA261" i="20"/>
  <c r="AF261" i="20"/>
  <c r="AG261" i="20"/>
  <c r="AH261" i="20"/>
  <c r="AI261" i="20"/>
  <c r="AJ261" i="20"/>
  <c r="AK261" i="20"/>
  <c r="AL261" i="20"/>
  <c r="AM261" i="20"/>
  <c r="AN261" i="20"/>
  <c r="AO261" i="20"/>
  <c r="AP261" i="20"/>
  <c r="AQ261" i="20"/>
  <c r="AR261" i="20"/>
  <c r="AS261" i="20"/>
  <c r="BC262" i="20" s="1"/>
  <c r="AT261" i="20"/>
  <c r="AU261" i="20"/>
  <c r="AW261" i="20"/>
  <c r="AY261" i="20"/>
  <c r="AZ261" i="20"/>
  <c r="M207" i="25"/>
  <c r="K207" i="25"/>
  <c r="I207" i="25"/>
  <c r="B207" i="25"/>
  <c r="D207" i="25"/>
  <c r="L351" i="10"/>
  <c r="M351" i="10"/>
  <c r="I350" i="10"/>
  <c r="C351" i="10"/>
  <c r="D351" i="10"/>
  <c r="L350" i="9"/>
  <c r="D350" i="9" s="1"/>
  <c r="M350" i="9"/>
  <c r="I349" i="9"/>
  <c r="C350" i="9"/>
  <c r="L350" i="11"/>
  <c r="M350" i="11"/>
  <c r="I349" i="11"/>
  <c r="C350" i="11"/>
  <c r="D350" i="11"/>
  <c r="L350" i="12"/>
  <c r="D350" i="12" s="1"/>
  <c r="G350" i="12" s="1"/>
  <c r="M350" i="12"/>
  <c r="I349" i="12"/>
  <c r="C350" i="12"/>
  <c r="L344" i="8"/>
  <c r="M344" i="8"/>
  <c r="I344" i="8"/>
  <c r="C344" i="8"/>
  <c r="D344" i="8"/>
  <c r="L344" i="7"/>
  <c r="M344" i="7"/>
  <c r="I344" i="7"/>
  <c r="C344" i="7"/>
  <c r="D344" i="7"/>
  <c r="L343" i="6"/>
  <c r="M343" i="6"/>
  <c r="I343" i="6"/>
  <c r="C343" i="6"/>
  <c r="D343" i="6"/>
  <c r="L344" i="5"/>
  <c r="D344" i="5" s="1"/>
  <c r="M344" i="5"/>
  <c r="I344" i="5"/>
  <c r="C344" i="5"/>
  <c r="BB262" i="20" l="1"/>
  <c r="BD262" i="20"/>
  <c r="AE261" i="20"/>
  <c r="AC261" i="20"/>
  <c r="AX261" i="20"/>
  <c r="W261" i="20"/>
  <c r="AV261" i="20"/>
  <c r="BA262" i="20" s="1"/>
  <c r="AD261" i="20"/>
  <c r="Z261" i="20"/>
  <c r="AB261" i="20"/>
  <c r="G351" i="10"/>
  <c r="G350" i="9"/>
  <c r="G350" i="11"/>
  <c r="G344" i="8"/>
  <c r="G344" i="7"/>
  <c r="G343" i="6"/>
  <c r="G344" i="5"/>
  <c r="M206" i="25"/>
  <c r="K206" i="25"/>
  <c r="I206" i="25"/>
  <c r="B206" i="25"/>
  <c r="D206" i="25"/>
  <c r="L350" i="10"/>
  <c r="M350" i="10"/>
  <c r="C350" i="10"/>
  <c r="L349" i="9"/>
  <c r="M349" i="9"/>
  <c r="C349" i="9"/>
  <c r="L349" i="11"/>
  <c r="M349" i="11"/>
  <c r="C349" i="11"/>
  <c r="L349" i="12"/>
  <c r="M349" i="12"/>
  <c r="C349" i="12"/>
  <c r="L343" i="8"/>
  <c r="M343" i="8"/>
  <c r="I343" i="8"/>
  <c r="C343" i="8"/>
  <c r="L343" i="7"/>
  <c r="M343" i="7"/>
  <c r="I343" i="7"/>
  <c r="C343" i="7"/>
  <c r="L342" i="6"/>
  <c r="M342" i="6"/>
  <c r="I342" i="6"/>
  <c r="C342" i="6"/>
  <c r="L343" i="5"/>
  <c r="M343" i="5"/>
  <c r="I343" i="5"/>
  <c r="C343" i="5"/>
  <c r="S260" i="20" l="1"/>
  <c r="T261" i="20" s="1"/>
  <c r="U260" i="20"/>
  <c r="AB260" i="20" s="1"/>
  <c r="V260" i="20"/>
  <c r="AC260" i="20" s="1"/>
  <c r="W260" i="20"/>
  <c r="X260" i="20"/>
  <c r="Y260" i="20"/>
  <c r="Z260" i="20"/>
  <c r="AA260" i="20"/>
  <c r="AD260" i="20"/>
  <c r="AE260" i="20"/>
  <c r="AF260" i="20"/>
  <c r="AG260" i="20"/>
  <c r="AH260" i="20"/>
  <c r="AI260" i="20"/>
  <c r="AJ260" i="20"/>
  <c r="AK260" i="20"/>
  <c r="AL260" i="20"/>
  <c r="AM260" i="20"/>
  <c r="AN260" i="20"/>
  <c r="AO260" i="20"/>
  <c r="AP260" i="20"/>
  <c r="AQ260" i="20"/>
  <c r="AR260" i="20"/>
  <c r="AS260" i="20"/>
  <c r="BC261" i="20" s="1"/>
  <c r="AT260" i="20"/>
  <c r="AU260" i="20"/>
  <c r="AV260" i="20"/>
  <c r="BA261" i="20" s="1"/>
  <c r="AW260" i="20"/>
  <c r="AX260" i="20"/>
  <c r="AY260" i="20"/>
  <c r="AZ260" i="20"/>
  <c r="B261" i="20"/>
  <c r="B262" i="20"/>
  <c r="B263" i="20"/>
  <c r="B264" i="20"/>
  <c r="B265" i="20"/>
  <c r="D350" i="10"/>
  <c r="I349" i="10"/>
  <c r="D349" i="9"/>
  <c r="I348" i="9"/>
  <c r="D349" i="11"/>
  <c r="I348" i="11"/>
  <c r="D349" i="12"/>
  <c r="G349" i="12" s="1"/>
  <c r="I348" i="12"/>
  <c r="D343" i="8"/>
  <c r="D343" i="7"/>
  <c r="D342" i="6"/>
  <c r="D343" i="5"/>
  <c r="BH265" i="20" l="1"/>
  <c r="BE265" i="20"/>
  <c r="BF265" i="20"/>
  <c r="BG265" i="20"/>
  <c r="BI265" i="20"/>
  <c r="BG264" i="20"/>
  <c r="BE264" i="20"/>
  <c r="BJ264" i="20" s="1"/>
  <c r="BI264" i="20"/>
  <c r="BF264" i="20"/>
  <c r="BH264" i="20"/>
  <c r="BH262" i="20"/>
  <c r="BI262" i="20"/>
  <c r="BE262" i="20"/>
  <c r="BG262" i="20"/>
  <c r="BF262" i="20"/>
  <c r="BF263" i="20"/>
  <c r="BJ263" i="20" s="1"/>
  <c r="BG263" i="20"/>
  <c r="BH263" i="20"/>
  <c r="BI263" i="20"/>
  <c r="BE263" i="20"/>
  <c r="BE261" i="20"/>
  <c r="BF261" i="20"/>
  <c r="BG261" i="20"/>
  <c r="BH261" i="20"/>
  <c r="BI261" i="20"/>
  <c r="BD261" i="20"/>
  <c r="BB261" i="20"/>
  <c r="G350" i="10"/>
  <c r="G349" i="9"/>
  <c r="G349" i="11"/>
  <c r="G343" i="8"/>
  <c r="G343" i="7"/>
  <c r="G342" i="6"/>
  <c r="G343" i="5"/>
  <c r="S259" i="20"/>
  <c r="T260" i="20" s="1"/>
  <c r="U259" i="20"/>
  <c r="W259" i="20" s="1"/>
  <c r="V259" i="20"/>
  <c r="AE259" i="20" s="1"/>
  <c r="X259" i="20"/>
  <c r="Y259" i="20"/>
  <c r="AA259" i="20"/>
  <c r="AC259" i="20"/>
  <c r="AF259" i="20"/>
  <c r="AG259" i="20"/>
  <c r="AH259" i="20"/>
  <c r="AI259" i="20"/>
  <c r="AJ259" i="20"/>
  <c r="AK259" i="20"/>
  <c r="AL259" i="20"/>
  <c r="AM259" i="20"/>
  <c r="AN259" i="20"/>
  <c r="AO259" i="20"/>
  <c r="AP259" i="20"/>
  <c r="AQ259" i="20"/>
  <c r="AR259" i="20"/>
  <c r="AS259" i="20"/>
  <c r="BC260" i="20" s="1"/>
  <c r="AT259" i="20"/>
  <c r="AU259" i="20"/>
  <c r="AV259" i="20"/>
  <c r="BA260" i="20" s="1"/>
  <c r="AW259" i="20"/>
  <c r="AY259" i="20"/>
  <c r="AZ259" i="20"/>
  <c r="M205" i="25"/>
  <c r="K205" i="25"/>
  <c r="I205" i="25"/>
  <c r="B205" i="25"/>
  <c r="D205" i="25"/>
  <c r="L349" i="10"/>
  <c r="M349" i="10"/>
  <c r="I348" i="10"/>
  <c r="G349" i="10"/>
  <c r="C349" i="10"/>
  <c r="D349" i="10"/>
  <c r="L348" i="9"/>
  <c r="M348" i="9"/>
  <c r="I347" i="9"/>
  <c r="C348" i="9"/>
  <c r="D348" i="9"/>
  <c r="L348" i="11"/>
  <c r="M348" i="11"/>
  <c r="I347" i="11"/>
  <c r="C348" i="11"/>
  <c r="D348" i="11"/>
  <c r="L348" i="12"/>
  <c r="M348" i="12"/>
  <c r="I347" i="12"/>
  <c r="C348" i="12"/>
  <c r="D348" i="12"/>
  <c r="G348" i="12" s="1"/>
  <c r="L342" i="8"/>
  <c r="M342" i="8"/>
  <c r="I342" i="8"/>
  <c r="G342" i="8"/>
  <c r="C342" i="8"/>
  <c r="D342" i="8"/>
  <c r="L342" i="7"/>
  <c r="M342" i="7"/>
  <c r="I342" i="7"/>
  <c r="C342" i="7"/>
  <c r="D342" i="7"/>
  <c r="L341" i="6"/>
  <c r="M341" i="6"/>
  <c r="I341" i="6"/>
  <c r="C341" i="6"/>
  <c r="D341" i="6"/>
  <c r="L342" i="5"/>
  <c r="M342" i="5"/>
  <c r="I342" i="5"/>
  <c r="C342" i="5"/>
  <c r="D342" i="5"/>
  <c r="BJ261" i="20" l="1"/>
  <c r="BJ262" i="20"/>
  <c r="AB259" i="20"/>
  <c r="BJ265" i="20"/>
  <c r="BB260" i="20"/>
  <c r="BD260" i="20"/>
  <c r="AX259" i="20"/>
  <c r="AD259" i="20"/>
  <c r="Z259" i="20"/>
  <c r="G348" i="9"/>
  <c r="G348" i="11"/>
  <c r="G342" i="7"/>
  <c r="G341" i="6"/>
  <c r="G342" i="5"/>
  <c r="S258" i="20"/>
  <c r="T259" i="20" s="1"/>
  <c r="U258" i="20"/>
  <c r="Z258" i="20" s="1"/>
  <c r="V258" i="20"/>
  <c r="Y258" i="20"/>
  <c r="AA258" i="20"/>
  <c r="AB258" i="20"/>
  <c r="AC258" i="20"/>
  <c r="AE258" i="20"/>
  <c r="AF258" i="20"/>
  <c r="AG258" i="20"/>
  <c r="AH258" i="20"/>
  <c r="AI258" i="20"/>
  <c r="AJ258" i="20"/>
  <c r="AK258" i="20"/>
  <c r="AL258" i="20"/>
  <c r="AM258" i="20"/>
  <c r="AN258" i="20"/>
  <c r="AO258" i="20"/>
  <c r="AP258" i="20"/>
  <c r="AQ258" i="20"/>
  <c r="AR258" i="20"/>
  <c r="AS258" i="20"/>
  <c r="BC259" i="20" s="1"/>
  <c r="AT258" i="20"/>
  <c r="AU258" i="20"/>
  <c r="AV258" i="20"/>
  <c r="BA259" i="20" s="1"/>
  <c r="AW258" i="20"/>
  <c r="AY258" i="20"/>
  <c r="AZ258" i="20"/>
  <c r="B258" i="20"/>
  <c r="BE258" i="20" s="1"/>
  <c r="BB259" i="20" l="1"/>
  <c r="BD259" i="20"/>
  <c r="X258" i="20"/>
  <c r="BH258" i="20"/>
  <c r="BF258" i="20"/>
  <c r="BI258" i="20"/>
  <c r="W258" i="20"/>
  <c r="AX258" i="20"/>
  <c r="AD258" i="20"/>
  <c r="I340" i="8"/>
  <c r="I341" i="8"/>
  <c r="I340" i="7"/>
  <c r="I341" i="7"/>
  <c r="I340" i="6"/>
  <c r="I339" i="6"/>
  <c r="I340" i="5"/>
  <c r="I341" i="5"/>
  <c r="M204" i="25"/>
  <c r="K204" i="25"/>
  <c r="I204" i="25"/>
  <c r="B204" i="25"/>
  <c r="D204" i="25"/>
  <c r="L348" i="10"/>
  <c r="M348" i="10"/>
  <c r="I347" i="10"/>
  <c r="C348" i="10"/>
  <c r="D348" i="10"/>
  <c r="L347" i="9"/>
  <c r="D347" i="9" s="1"/>
  <c r="M347" i="9"/>
  <c r="I346" i="9"/>
  <c r="C347" i="9"/>
  <c r="L347" i="11"/>
  <c r="D347" i="11" s="1"/>
  <c r="M347" i="11"/>
  <c r="I346" i="11"/>
  <c r="C347" i="11"/>
  <c r="L347" i="12"/>
  <c r="D347" i="12" s="1"/>
  <c r="G347" i="12" s="1"/>
  <c r="M347" i="12"/>
  <c r="I346" i="12"/>
  <c r="C347" i="12"/>
  <c r="L341" i="8"/>
  <c r="D341" i="8" s="1"/>
  <c r="M341" i="8"/>
  <c r="C341" i="8"/>
  <c r="L341" i="7"/>
  <c r="M341" i="7"/>
  <c r="C341" i="7"/>
  <c r="D341" i="7"/>
  <c r="L340" i="6"/>
  <c r="D340" i="6" s="1"/>
  <c r="M340" i="6"/>
  <c r="C340" i="6"/>
  <c r="L341" i="5"/>
  <c r="D341" i="5" s="1"/>
  <c r="G341" i="5" s="1"/>
  <c r="M341" i="5"/>
  <c r="C341" i="5"/>
  <c r="G341" i="7" l="1"/>
  <c r="G348" i="10"/>
  <c r="G347" i="9"/>
  <c r="G347" i="11"/>
  <c r="G341" i="8"/>
  <c r="G340" i="6"/>
  <c r="I339" i="7"/>
  <c r="I339" i="8"/>
  <c r="I346" i="10"/>
  <c r="I345" i="9"/>
  <c r="I345" i="11"/>
  <c r="I345" i="12"/>
  <c r="I338" i="6"/>
  <c r="M203" i="25"/>
  <c r="K203" i="25"/>
  <c r="I203" i="25"/>
  <c r="B203" i="25"/>
  <c r="D203" i="25"/>
  <c r="L347" i="10"/>
  <c r="M347" i="10"/>
  <c r="I345" i="10"/>
  <c r="C347" i="10"/>
  <c r="D347" i="10"/>
  <c r="L346" i="9"/>
  <c r="M346" i="9"/>
  <c r="I344" i="9"/>
  <c r="C346" i="9"/>
  <c r="D346" i="9"/>
  <c r="L346" i="11"/>
  <c r="M346" i="11"/>
  <c r="I344" i="11"/>
  <c r="C346" i="11"/>
  <c r="D346" i="11"/>
  <c r="L346" i="12"/>
  <c r="M346" i="12"/>
  <c r="I344" i="12"/>
  <c r="C346" i="12"/>
  <c r="D346" i="12"/>
  <c r="G346" i="12" s="1"/>
  <c r="L340" i="8"/>
  <c r="M340" i="8"/>
  <c r="I338" i="8"/>
  <c r="C340" i="8"/>
  <c r="D340" i="8"/>
  <c r="L340" i="7"/>
  <c r="M340" i="7"/>
  <c r="I338" i="7"/>
  <c r="C340" i="7"/>
  <c r="D340" i="7"/>
  <c r="L339" i="6"/>
  <c r="M339" i="6"/>
  <c r="I337" i="6"/>
  <c r="C339" i="6"/>
  <c r="D339" i="6"/>
  <c r="L340" i="5"/>
  <c r="M340" i="5"/>
  <c r="I339" i="5"/>
  <c r="C340" i="5"/>
  <c r="D340" i="5"/>
  <c r="G347" i="10" l="1"/>
  <c r="G346" i="9"/>
  <c r="G346" i="11"/>
  <c r="G340" i="8"/>
  <c r="G340" i="7"/>
  <c r="G339" i="6"/>
  <c r="G340" i="5"/>
  <c r="M202" i="25"/>
  <c r="K202" i="25"/>
  <c r="I202" i="25"/>
  <c r="L346" i="10"/>
  <c r="M346" i="10"/>
  <c r="C346" i="10"/>
  <c r="L345" i="9"/>
  <c r="M345" i="9"/>
  <c r="C345" i="9"/>
  <c r="L345" i="11"/>
  <c r="M345" i="11"/>
  <c r="C345" i="11"/>
  <c r="L345" i="12"/>
  <c r="M345" i="12"/>
  <c r="C345" i="12"/>
  <c r="L339" i="8"/>
  <c r="M339" i="8"/>
  <c r="C339" i="8"/>
  <c r="L339" i="7"/>
  <c r="M339" i="7"/>
  <c r="C339" i="7"/>
  <c r="L338" i="6"/>
  <c r="M338" i="6"/>
  <c r="C338" i="6"/>
  <c r="L339" i="5"/>
  <c r="M339" i="5"/>
  <c r="C339" i="5"/>
  <c r="B202" i="25" l="1"/>
  <c r="D202" i="25"/>
  <c r="D346" i="10"/>
  <c r="D345" i="9"/>
  <c r="D345" i="11"/>
  <c r="D345" i="12"/>
  <c r="G345" i="12" s="1"/>
  <c r="D339" i="8"/>
  <c r="D339" i="7"/>
  <c r="D338" i="6"/>
  <c r="D339" i="5"/>
  <c r="B260" i="20"/>
  <c r="B259" i="20"/>
  <c r="BI259" i="20" l="1"/>
  <c r="BG259" i="20"/>
  <c r="BE259" i="20"/>
  <c r="BF259" i="20"/>
  <c r="BH259" i="20"/>
  <c r="BG260" i="20"/>
  <c r="BH260" i="20"/>
  <c r="BE260" i="20"/>
  <c r="BI260" i="20"/>
  <c r="BF260" i="20"/>
  <c r="G346" i="10"/>
  <c r="G345" i="9"/>
  <c r="G345" i="11"/>
  <c r="G339" i="8"/>
  <c r="G339" i="7"/>
  <c r="G338" i="6"/>
  <c r="G339" i="5"/>
  <c r="M201" i="25"/>
  <c r="K201" i="25"/>
  <c r="I201" i="25"/>
  <c r="B201" i="25"/>
  <c r="D201" i="25"/>
  <c r="L345" i="10"/>
  <c r="M345" i="10"/>
  <c r="C345" i="10"/>
  <c r="L344" i="9"/>
  <c r="M344" i="9"/>
  <c r="C344" i="9"/>
  <c r="L344" i="11"/>
  <c r="M344" i="11"/>
  <c r="C344" i="11"/>
  <c r="L344" i="12"/>
  <c r="M344" i="12"/>
  <c r="C344" i="12"/>
  <c r="L338" i="8"/>
  <c r="M338" i="8"/>
  <c r="C338" i="8"/>
  <c r="L338" i="7"/>
  <c r="M338" i="7"/>
  <c r="C338" i="7"/>
  <c r="L337" i="6"/>
  <c r="M337" i="6"/>
  <c r="C337" i="6"/>
  <c r="L338" i="5"/>
  <c r="M338" i="5"/>
  <c r="I338" i="5"/>
  <c r="C338" i="5"/>
  <c r="BJ260" i="20" l="1"/>
  <c r="BJ259" i="20"/>
  <c r="S257" i="20"/>
  <c r="T258" i="20" s="1"/>
  <c r="U257" i="20"/>
  <c r="V257" i="20"/>
  <c r="AE257" i="20" s="1"/>
  <c r="AA257" i="20"/>
  <c r="AC257" i="20"/>
  <c r="AF257" i="20"/>
  <c r="AG257" i="20"/>
  <c r="AH257" i="20"/>
  <c r="AI257" i="20"/>
  <c r="AJ257" i="20"/>
  <c r="AK257" i="20"/>
  <c r="AL257" i="20"/>
  <c r="AM257" i="20"/>
  <c r="AN257" i="20"/>
  <c r="AO257" i="20"/>
  <c r="AP257" i="20"/>
  <c r="AQ257" i="20"/>
  <c r="AR257" i="20"/>
  <c r="AS257" i="20"/>
  <c r="BC258" i="20" s="1"/>
  <c r="AT257" i="20"/>
  <c r="AU257" i="20"/>
  <c r="AW257" i="20"/>
  <c r="AY257" i="20"/>
  <c r="AZ257" i="20"/>
  <c r="D345" i="10"/>
  <c r="I344" i="10"/>
  <c r="D344" i="9"/>
  <c r="I343" i="9"/>
  <c r="D344" i="11"/>
  <c r="I343" i="11"/>
  <c r="D344" i="12"/>
  <c r="G344" i="12" s="1"/>
  <c r="I343" i="12"/>
  <c r="D338" i="8"/>
  <c r="D338" i="7"/>
  <c r="D337" i="6"/>
  <c r="D338" i="5"/>
  <c r="BB258" i="20" l="1"/>
  <c r="BD258" i="20"/>
  <c r="W257" i="20"/>
  <c r="AB257" i="20"/>
  <c r="AV257" i="20"/>
  <c r="AD257" i="20"/>
  <c r="Z257" i="20"/>
  <c r="AX257" i="20"/>
  <c r="G345" i="10"/>
  <c r="G344" i="9"/>
  <c r="G344" i="11"/>
  <c r="G338" i="8"/>
  <c r="G338" i="7"/>
  <c r="G337" i="6"/>
  <c r="G338" i="5"/>
  <c r="Y257" i="20"/>
  <c r="X257" i="20"/>
  <c r="G343" i="11"/>
  <c r="I342" i="11"/>
  <c r="M200" i="25"/>
  <c r="K200" i="25"/>
  <c r="I200" i="25"/>
  <c r="B200" i="25"/>
  <c r="D200" i="25"/>
  <c r="L344" i="10"/>
  <c r="M344" i="10"/>
  <c r="I343" i="10"/>
  <c r="C344" i="10"/>
  <c r="D344" i="10"/>
  <c r="L343" i="9"/>
  <c r="M343" i="9"/>
  <c r="I342" i="9"/>
  <c r="C343" i="9"/>
  <c r="D343" i="9"/>
  <c r="L343" i="11"/>
  <c r="M343" i="11"/>
  <c r="C343" i="11"/>
  <c r="D343" i="11"/>
  <c r="L343" i="12"/>
  <c r="D343" i="12" s="1"/>
  <c r="G343" i="12" s="1"/>
  <c r="M343" i="12"/>
  <c r="I342" i="12"/>
  <c r="C343" i="12"/>
  <c r="L337" i="8"/>
  <c r="D337" i="8" s="1"/>
  <c r="M337" i="8"/>
  <c r="I337" i="8"/>
  <c r="C337" i="8"/>
  <c r="L337" i="7"/>
  <c r="D337" i="7" s="1"/>
  <c r="M337" i="7"/>
  <c r="I337" i="7"/>
  <c r="C337" i="7"/>
  <c r="L336" i="6"/>
  <c r="D336" i="6" s="1"/>
  <c r="M336" i="6"/>
  <c r="I336" i="6"/>
  <c r="C336" i="6"/>
  <c r="L337" i="5"/>
  <c r="D337" i="5" s="1"/>
  <c r="M337" i="5"/>
  <c r="I337" i="5"/>
  <c r="C337" i="5"/>
  <c r="BA258" i="20" l="1"/>
  <c r="BG258" i="20"/>
  <c r="BJ258" i="20" s="1"/>
  <c r="G344" i="10"/>
  <c r="G343" i="9"/>
  <c r="G337" i="8"/>
  <c r="G337" i="7"/>
  <c r="G336" i="6"/>
  <c r="G337" i="5"/>
  <c r="S256" i="20"/>
  <c r="T257" i="20" s="1"/>
  <c r="U256" i="20"/>
  <c r="W256" i="20" s="1"/>
  <c r="V256" i="20"/>
  <c r="AE256" i="20" s="1"/>
  <c r="Y256" i="20"/>
  <c r="AA256" i="20"/>
  <c r="AC256" i="20"/>
  <c r="AF256" i="20"/>
  <c r="AG256" i="20"/>
  <c r="AH256" i="20"/>
  <c r="AI256" i="20"/>
  <c r="AJ256" i="20"/>
  <c r="AK256" i="20"/>
  <c r="AL256" i="20"/>
  <c r="AM256" i="20"/>
  <c r="AN256" i="20"/>
  <c r="AO256" i="20"/>
  <c r="AP256" i="20"/>
  <c r="AQ256" i="20"/>
  <c r="AR256" i="20"/>
  <c r="AS256" i="20"/>
  <c r="BC257" i="20" s="1"/>
  <c r="AT256" i="20"/>
  <c r="AU256" i="20"/>
  <c r="AV256" i="20"/>
  <c r="BA257" i="20" s="1"/>
  <c r="AW256" i="20"/>
  <c r="AY256" i="20"/>
  <c r="AZ256" i="20"/>
  <c r="AB256" i="20" l="1"/>
  <c r="AX256" i="20"/>
  <c r="BB257" i="20"/>
  <c r="BD257" i="20"/>
  <c r="AD256" i="20"/>
  <c r="Z256" i="20"/>
  <c r="X256" i="20"/>
  <c r="S255" i="20"/>
  <c r="T256" i="20" s="1"/>
  <c r="U255" i="20"/>
  <c r="V255" i="20"/>
  <c r="AE255" i="20" s="1"/>
  <c r="X255" i="20"/>
  <c r="AA255" i="20"/>
  <c r="AB255" i="20"/>
  <c r="AD255" i="20"/>
  <c r="AF255" i="20"/>
  <c r="AG255" i="20"/>
  <c r="AH255" i="20"/>
  <c r="AI255" i="20"/>
  <c r="AJ255" i="20"/>
  <c r="AK255" i="20"/>
  <c r="AL255" i="20"/>
  <c r="AM255" i="20"/>
  <c r="AN255" i="20"/>
  <c r="AO255" i="20"/>
  <c r="AP255" i="20"/>
  <c r="AQ255" i="20"/>
  <c r="AR255" i="20"/>
  <c r="AS255" i="20"/>
  <c r="BC256" i="20" s="1"/>
  <c r="AT255" i="20"/>
  <c r="AU255" i="20"/>
  <c r="AW255" i="20"/>
  <c r="AY255" i="20"/>
  <c r="AZ255" i="20"/>
  <c r="M199" i="25"/>
  <c r="K199" i="25"/>
  <c r="I199" i="25"/>
  <c r="B199" i="25"/>
  <c r="D199" i="25"/>
  <c r="L343" i="10"/>
  <c r="D343" i="10" s="1"/>
  <c r="M343" i="10"/>
  <c r="I342" i="10"/>
  <c r="C343" i="10"/>
  <c r="L342" i="9"/>
  <c r="M342" i="9"/>
  <c r="I341" i="9"/>
  <c r="C342" i="9"/>
  <c r="D342" i="9"/>
  <c r="L342" i="11"/>
  <c r="M342" i="11"/>
  <c r="I341" i="11"/>
  <c r="C342" i="11"/>
  <c r="D342" i="11"/>
  <c r="L342" i="12"/>
  <c r="M342" i="12"/>
  <c r="I341" i="12"/>
  <c r="C342" i="12"/>
  <c r="D342" i="12"/>
  <c r="G342" i="12" s="1"/>
  <c r="L336" i="8"/>
  <c r="M336" i="8"/>
  <c r="I336" i="8"/>
  <c r="C336" i="8"/>
  <c r="D336" i="8"/>
  <c r="L336" i="7"/>
  <c r="M336" i="7"/>
  <c r="I336" i="7"/>
  <c r="C336" i="7"/>
  <c r="D336" i="7"/>
  <c r="L335" i="6"/>
  <c r="M335" i="6"/>
  <c r="I335" i="6"/>
  <c r="C335" i="6"/>
  <c r="D335" i="6"/>
  <c r="L336" i="5"/>
  <c r="M336" i="5"/>
  <c r="I336" i="5"/>
  <c r="C336" i="5"/>
  <c r="D336" i="5"/>
  <c r="AV255" i="20" l="1"/>
  <c r="BA256" i="20" s="1"/>
  <c r="AX255" i="20"/>
  <c r="AC255" i="20"/>
  <c r="Y255" i="20"/>
  <c r="BD256" i="20"/>
  <c r="BB256" i="20"/>
  <c r="Z255" i="20"/>
  <c r="W255" i="20"/>
  <c r="G343" i="10"/>
  <c r="G342" i="9"/>
  <c r="G342" i="11"/>
  <c r="G336" i="8"/>
  <c r="G336" i="7"/>
  <c r="G335" i="6"/>
  <c r="G336" i="5"/>
  <c r="S254" i="20"/>
  <c r="T255" i="20" s="1"/>
  <c r="U254" i="20"/>
  <c r="X254" i="20" s="1"/>
  <c r="V254" i="20"/>
  <c r="W254" i="20"/>
  <c r="Y254" i="20"/>
  <c r="AA254" i="20"/>
  <c r="AC254" i="20"/>
  <c r="AE254" i="20"/>
  <c r="AF254" i="20"/>
  <c r="AG254" i="20"/>
  <c r="AH254" i="20"/>
  <c r="AI254" i="20"/>
  <c r="AJ254" i="20"/>
  <c r="AK254" i="20"/>
  <c r="AL254" i="20"/>
  <c r="AM254" i="20"/>
  <c r="AN254" i="20"/>
  <c r="AO254" i="20"/>
  <c r="AP254" i="20"/>
  <c r="AQ254" i="20"/>
  <c r="AR254" i="20"/>
  <c r="AS254" i="20"/>
  <c r="BC255" i="20" s="1"/>
  <c r="AT254" i="20"/>
  <c r="AU254" i="20"/>
  <c r="AW254" i="20"/>
  <c r="AX254" i="20"/>
  <c r="AY254" i="20"/>
  <c r="AZ254" i="20"/>
  <c r="M198" i="25"/>
  <c r="K198" i="25"/>
  <c r="I198" i="25"/>
  <c r="B198" i="25"/>
  <c r="D198" i="25"/>
  <c r="L342" i="10"/>
  <c r="M342" i="10"/>
  <c r="I341" i="10"/>
  <c r="C342" i="10"/>
  <c r="D342" i="10"/>
  <c r="L341" i="9"/>
  <c r="D341" i="9" s="1"/>
  <c r="M341" i="9"/>
  <c r="I340" i="9"/>
  <c r="C341" i="9"/>
  <c r="L341" i="11"/>
  <c r="D341" i="11" s="1"/>
  <c r="M341" i="11"/>
  <c r="I340" i="11"/>
  <c r="C341" i="11"/>
  <c r="L341" i="12"/>
  <c r="M341" i="12"/>
  <c r="I340" i="12"/>
  <c r="C341" i="12"/>
  <c r="D341" i="12"/>
  <c r="G341" i="12" s="1"/>
  <c r="L335" i="8"/>
  <c r="D335" i="8" s="1"/>
  <c r="M335" i="8"/>
  <c r="I335" i="8"/>
  <c r="C335" i="8"/>
  <c r="L335" i="7"/>
  <c r="D335" i="7" s="1"/>
  <c r="M335" i="7"/>
  <c r="I335" i="7"/>
  <c r="C335" i="7"/>
  <c r="L334" i="6"/>
  <c r="D334" i="6" s="1"/>
  <c r="M334" i="6"/>
  <c r="I334" i="6"/>
  <c r="C334" i="6"/>
  <c r="L335" i="5"/>
  <c r="D335" i="5" s="1"/>
  <c r="M335" i="5"/>
  <c r="I335" i="5"/>
  <c r="C335" i="5"/>
  <c r="AD254" i="20" l="1"/>
  <c r="Z254" i="20"/>
  <c r="AV254" i="20"/>
  <c r="BA255" i="20" s="1"/>
  <c r="BB255" i="20"/>
  <c r="BD255" i="20"/>
  <c r="AB254" i="20"/>
  <c r="G342" i="10"/>
  <c r="G341" i="9"/>
  <c r="G341" i="11"/>
  <c r="G335" i="8"/>
  <c r="G335" i="7"/>
  <c r="G334" i="6"/>
  <c r="G335" i="5"/>
  <c r="S253" i="20"/>
  <c r="T254" i="20" s="1"/>
  <c r="U253" i="20"/>
  <c r="W253" i="20" s="1"/>
  <c r="V253" i="20"/>
  <c r="Y253" i="20" s="1"/>
  <c r="AA253" i="20"/>
  <c r="AC253" i="20"/>
  <c r="AD253" i="20"/>
  <c r="AE253" i="20"/>
  <c r="AF253" i="20"/>
  <c r="AG253" i="20"/>
  <c r="AH253" i="20"/>
  <c r="AI253" i="20"/>
  <c r="AJ253" i="20"/>
  <c r="AK253" i="20"/>
  <c r="AL253" i="20"/>
  <c r="AM253" i="20"/>
  <c r="AN253" i="20"/>
  <c r="AO253" i="20"/>
  <c r="AP253" i="20"/>
  <c r="AQ253" i="20"/>
  <c r="AR253" i="20"/>
  <c r="AS253" i="20"/>
  <c r="BC254" i="20" s="1"/>
  <c r="AT253" i="20"/>
  <c r="AU253" i="20"/>
  <c r="AW253" i="20"/>
  <c r="AY253" i="20"/>
  <c r="AZ253" i="20"/>
  <c r="M197" i="25"/>
  <c r="K197" i="25"/>
  <c r="I197" i="25"/>
  <c r="B197" i="25"/>
  <c r="D197" i="25"/>
  <c r="L341" i="10"/>
  <c r="M341" i="10"/>
  <c r="I340" i="10"/>
  <c r="C341" i="10"/>
  <c r="L340" i="9"/>
  <c r="M340" i="9"/>
  <c r="I339" i="9"/>
  <c r="C340" i="9"/>
  <c r="L340" i="11"/>
  <c r="M340" i="11"/>
  <c r="I339" i="11"/>
  <c r="C340" i="11"/>
  <c r="L340" i="12"/>
  <c r="M340" i="12"/>
  <c r="I339" i="12"/>
  <c r="C340" i="12"/>
  <c r="L334" i="8"/>
  <c r="M334" i="8"/>
  <c r="I334" i="8"/>
  <c r="C334" i="8"/>
  <c r="L334" i="7"/>
  <c r="M334" i="7"/>
  <c r="I334" i="7"/>
  <c r="C334" i="7"/>
  <c r="L333" i="6"/>
  <c r="M333" i="6"/>
  <c r="I333" i="6"/>
  <c r="C333" i="6"/>
  <c r="L334" i="5"/>
  <c r="D334" i="5" s="1"/>
  <c r="G334" i="5" s="1"/>
  <c r="M334" i="5"/>
  <c r="I334" i="5"/>
  <c r="C334" i="5"/>
  <c r="D341" i="10"/>
  <c r="D340" i="9"/>
  <c r="D340" i="11"/>
  <c r="D340" i="12"/>
  <c r="G340" i="12" s="1"/>
  <c r="D334" i="8"/>
  <c r="D334" i="7"/>
  <c r="D333" i="6"/>
  <c r="AB253" i="20" l="1"/>
  <c r="AX253" i="20"/>
  <c r="Z253" i="20"/>
  <c r="X253" i="20"/>
  <c r="AV253" i="20"/>
  <c r="BA254" i="20" s="1"/>
  <c r="BD254" i="20"/>
  <c r="BB254" i="20"/>
  <c r="G341" i="10"/>
  <c r="G340" i="9"/>
  <c r="G340" i="11"/>
  <c r="G334" i="8"/>
  <c r="G334" i="7"/>
  <c r="G333" i="6"/>
  <c r="B253" i="20"/>
  <c r="B254" i="20"/>
  <c r="B255" i="20"/>
  <c r="B256" i="20"/>
  <c r="B257" i="20"/>
  <c r="M196" i="25"/>
  <c r="K196" i="25"/>
  <c r="I196" i="25"/>
  <c r="B196" i="25"/>
  <c r="D196" i="25"/>
  <c r="L340" i="10"/>
  <c r="M340" i="10"/>
  <c r="C340" i="10"/>
  <c r="L339" i="9"/>
  <c r="M339" i="9"/>
  <c r="C339" i="9"/>
  <c r="L339" i="11"/>
  <c r="M339" i="11"/>
  <c r="C339" i="11"/>
  <c r="L339" i="12"/>
  <c r="M339" i="12"/>
  <c r="C339" i="12"/>
  <c r="L333" i="8"/>
  <c r="M333" i="8"/>
  <c r="I333" i="8"/>
  <c r="C333" i="8"/>
  <c r="L333" i="7"/>
  <c r="M333" i="7"/>
  <c r="I333" i="7"/>
  <c r="C333" i="7"/>
  <c r="L332" i="6"/>
  <c r="M332" i="6"/>
  <c r="I332" i="6"/>
  <c r="C332" i="6"/>
  <c r="L333" i="5"/>
  <c r="M333" i="5"/>
  <c r="I333" i="5"/>
  <c r="C333" i="5"/>
  <c r="BF253" i="20" l="1"/>
  <c r="BH253" i="20"/>
  <c r="BG253" i="20"/>
  <c r="BE253" i="20"/>
  <c r="BI253" i="20"/>
  <c r="BH254" i="20"/>
  <c r="BE254" i="20"/>
  <c r="BJ254" i="20" s="1"/>
  <c r="BI254" i="20"/>
  <c r="BG254" i="20"/>
  <c r="BF254" i="20"/>
  <c r="BF257" i="20"/>
  <c r="BG257" i="20"/>
  <c r="BH257" i="20"/>
  <c r="BE257" i="20"/>
  <c r="BI257" i="20"/>
  <c r="BH256" i="20"/>
  <c r="BI256" i="20"/>
  <c r="BF256" i="20"/>
  <c r="BG256" i="20"/>
  <c r="BE256" i="20"/>
  <c r="BH255" i="20"/>
  <c r="BI255" i="20"/>
  <c r="BF255" i="20"/>
  <c r="BE255" i="20"/>
  <c r="BG255" i="20"/>
  <c r="AG232" i="20"/>
  <c r="BJ253" i="20" l="1"/>
  <c r="BJ257" i="20"/>
  <c r="BJ255" i="20"/>
  <c r="BJ256" i="20"/>
  <c r="S252" i="20"/>
  <c r="T253" i="20" s="1"/>
  <c r="U252" i="20"/>
  <c r="X252" i="20" s="1"/>
  <c r="V252" i="20"/>
  <c r="AV252" i="20" s="1"/>
  <c r="BA253" i="20" s="1"/>
  <c r="AA252" i="20"/>
  <c r="AF252" i="20"/>
  <c r="AG252" i="20"/>
  <c r="AH252" i="20"/>
  <c r="AI252" i="20"/>
  <c r="AJ252" i="20"/>
  <c r="AK252" i="20"/>
  <c r="AL252" i="20"/>
  <c r="AM252" i="20"/>
  <c r="AN252" i="20"/>
  <c r="AO252" i="20"/>
  <c r="AP252" i="20"/>
  <c r="AQ252" i="20"/>
  <c r="AR252" i="20"/>
  <c r="AS252" i="20"/>
  <c r="BC253" i="20" s="1"/>
  <c r="AT252" i="20"/>
  <c r="AU252" i="20"/>
  <c r="AW252" i="20"/>
  <c r="AY252" i="20"/>
  <c r="AZ252" i="20"/>
  <c r="D340" i="10"/>
  <c r="I339" i="10"/>
  <c r="D339" i="9"/>
  <c r="I338" i="9"/>
  <c r="D339" i="11"/>
  <c r="I338" i="11"/>
  <c r="D339" i="12"/>
  <c r="G339" i="12" s="1"/>
  <c r="I338" i="12"/>
  <c r="D333" i="8"/>
  <c r="D333" i="7"/>
  <c r="D332" i="6"/>
  <c r="D333" i="5"/>
  <c r="AX252" i="20" l="1"/>
  <c r="AD252" i="20"/>
  <c r="AE252" i="20"/>
  <c r="W252" i="20"/>
  <c r="Z252" i="20"/>
  <c r="AC252" i="20"/>
  <c r="Y252" i="20"/>
  <c r="BB253" i="20"/>
  <c r="BD253" i="20"/>
  <c r="AB252" i="20"/>
  <c r="G340" i="10"/>
  <c r="G339" i="9"/>
  <c r="G339" i="11"/>
  <c r="G333" i="8"/>
  <c r="G333" i="7"/>
  <c r="G332" i="6"/>
  <c r="G333" i="5"/>
  <c r="S251" i="20"/>
  <c r="T252" i="20" s="1"/>
  <c r="U251" i="20"/>
  <c r="V251" i="20"/>
  <c r="AE251" i="20" s="1"/>
  <c r="X251" i="20"/>
  <c r="Z251" i="20"/>
  <c r="AA251" i="20"/>
  <c r="AD251" i="20"/>
  <c r="AF251" i="20"/>
  <c r="AG251" i="20"/>
  <c r="AH251" i="20"/>
  <c r="AI251" i="20"/>
  <c r="AJ251" i="20"/>
  <c r="AK251" i="20"/>
  <c r="AL251" i="20"/>
  <c r="AM251" i="20"/>
  <c r="AN251" i="20"/>
  <c r="AO251" i="20"/>
  <c r="AP251" i="20"/>
  <c r="AQ251" i="20"/>
  <c r="AR251" i="20"/>
  <c r="AS251" i="20"/>
  <c r="BC252" i="20" s="1"/>
  <c r="AT251" i="20"/>
  <c r="AU251" i="20"/>
  <c r="AW251" i="20"/>
  <c r="AX251" i="20"/>
  <c r="AY251" i="20"/>
  <c r="AZ251" i="20"/>
  <c r="M195" i="25"/>
  <c r="K195" i="25"/>
  <c r="I195" i="25"/>
  <c r="B195" i="25"/>
  <c r="D195" i="25"/>
  <c r="L339" i="10"/>
  <c r="M339" i="10"/>
  <c r="I338" i="10"/>
  <c r="C339" i="10"/>
  <c r="D339" i="10"/>
  <c r="L338" i="9"/>
  <c r="M338" i="9"/>
  <c r="I337" i="9"/>
  <c r="C338" i="9"/>
  <c r="D338" i="9"/>
  <c r="L338" i="11"/>
  <c r="M338" i="11"/>
  <c r="I337" i="11"/>
  <c r="C338" i="11"/>
  <c r="D338" i="11"/>
  <c r="L338" i="12"/>
  <c r="M338" i="12"/>
  <c r="I337" i="12"/>
  <c r="C338" i="12"/>
  <c r="D338" i="12"/>
  <c r="G338" i="12" s="1"/>
  <c r="L332" i="8"/>
  <c r="D332" i="8" s="1"/>
  <c r="M332" i="8"/>
  <c r="I332" i="8"/>
  <c r="C332" i="8"/>
  <c r="L332" i="7"/>
  <c r="M332" i="7"/>
  <c r="I332" i="7"/>
  <c r="C332" i="7"/>
  <c r="D332" i="7"/>
  <c r="L331" i="6"/>
  <c r="D331" i="6" s="1"/>
  <c r="M331" i="6"/>
  <c r="I331" i="6"/>
  <c r="C331" i="6"/>
  <c r="L332" i="5"/>
  <c r="D332" i="5" s="1"/>
  <c r="G332" i="5" s="1"/>
  <c r="M332" i="5"/>
  <c r="I332" i="5"/>
  <c r="C332" i="5"/>
  <c r="W251" i="20" l="1"/>
  <c r="AV251" i="20"/>
  <c r="BA252" i="20" s="1"/>
  <c r="BD252" i="20"/>
  <c r="BB252" i="20"/>
  <c r="AB251" i="20"/>
  <c r="AC251" i="20"/>
  <c r="Y251" i="20"/>
  <c r="G339" i="10"/>
  <c r="G338" i="9"/>
  <c r="G338" i="11"/>
  <c r="G332" i="8"/>
  <c r="G332" i="7"/>
  <c r="G331" i="6"/>
  <c r="S250" i="20"/>
  <c r="T251" i="20" s="1"/>
  <c r="U250" i="20"/>
  <c r="W250" i="20" s="1"/>
  <c r="V250" i="20"/>
  <c r="Y250" i="20" s="1"/>
  <c r="AA250" i="20"/>
  <c r="AF250" i="20"/>
  <c r="AG250" i="20"/>
  <c r="AH250" i="20"/>
  <c r="AI250" i="20"/>
  <c r="AJ250" i="20"/>
  <c r="AK250" i="20"/>
  <c r="AL250" i="20"/>
  <c r="AM250" i="20"/>
  <c r="AN250" i="20"/>
  <c r="AO250" i="20"/>
  <c r="AP250" i="20"/>
  <c r="AQ250" i="20"/>
  <c r="AR250" i="20"/>
  <c r="AS250" i="20"/>
  <c r="BC251" i="20" s="1"/>
  <c r="AT250" i="20"/>
  <c r="AU250" i="20"/>
  <c r="AW250" i="20"/>
  <c r="AY250" i="20"/>
  <c r="AZ250" i="20"/>
  <c r="M194" i="25"/>
  <c r="K194" i="25"/>
  <c r="I194" i="25"/>
  <c r="B194" i="25"/>
  <c r="D194" i="25"/>
  <c r="L338" i="10"/>
  <c r="M338" i="10"/>
  <c r="I337" i="10"/>
  <c r="C338" i="10"/>
  <c r="D338" i="10"/>
  <c r="L337" i="9"/>
  <c r="M337" i="9"/>
  <c r="I336" i="9"/>
  <c r="C337" i="9"/>
  <c r="D337" i="9"/>
  <c r="L337" i="11"/>
  <c r="M337" i="11"/>
  <c r="I336" i="11"/>
  <c r="C337" i="11"/>
  <c r="D337" i="11"/>
  <c r="L337" i="12"/>
  <c r="M337" i="12"/>
  <c r="I336" i="12"/>
  <c r="C337" i="12"/>
  <c r="D337" i="12"/>
  <c r="G337" i="12" s="1"/>
  <c r="L331" i="8"/>
  <c r="D331" i="8" s="1"/>
  <c r="M331" i="8"/>
  <c r="I331" i="8"/>
  <c r="C331" i="8"/>
  <c r="L331" i="7"/>
  <c r="M331" i="7"/>
  <c r="I331" i="7"/>
  <c r="C331" i="7"/>
  <c r="D331" i="7"/>
  <c r="G331" i="7" s="1"/>
  <c r="L330" i="6"/>
  <c r="M330" i="6"/>
  <c r="I330" i="6"/>
  <c r="C330" i="6"/>
  <c r="D330" i="6"/>
  <c r="L331" i="5"/>
  <c r="D331" i="5" s="1"/>
  <c r="M331" i="5"/>
  <c r="I331" i="5"/>
  <c r="C331" i="5"/>
  <c r="AV250" i="20" l="1"/>
  <c r="BA251" i="20" s="1"/>
  <c r="AC250" i="20"/>
  <c r="BB251" i="20"/>
  <c r="BD251" i="20"/>
  <c r="AB250" i="20"/>
  <c r="AE250" i="20"/>
  <c r="X250" i="20"/>
  <c r="AX250" i="20"/>
  <c r="AD250" i="20"/>
  <c r="Z250" i="20"/>
  <c r="G338" i="10"/>
  <c r="G337" i="9"/>
  <c r="G337" i="11"/>
  <c r="G331" i="8"/>
  <c r="G330" i="6"/>
  <c r="G331" i="5"/>
  <c r="S249" i="20"/>
  <c r="T250" i="20" s="1"/>
  <c r="U249" i="20"/>
  <c r="V249" i="20"/>
  <c r="Y249" i="20"/>
  <c r="AA249" i="20"/>
  <c r="AC249" i="20"/>
  <c r="AE249" i="20"/>
  <c r="AF249" i="20"/>
  <c r="AG249" i="20"/>
  <c r="AH249" i="20"/>
  <c r="AI249" i="20"/>
  <c r="AJ249" i="20"/>
  <c r="AK249" i="20"/>
  <c r="AL249" i="20"/>
  <c r="AM249" i="20"/>
  <c r="AN249" i="20"/>
  <c r="AO249" i="20"/>
  <c r="AP249" i="20"/>
  <c r="AQ249" i="20"/>
  <c r="AR249" i="20"/>
  <c r="AS249" i="20"/>
  <c r="BC250" i="20" s="1"/>
  <c r="AT249" i="20"/>
  <c r="AU249" i="20"/>
  <c r="AW249" i="20"/>
  <c r="AY249" i="20"/>
  <c r="AZ249" i="20"/>
  <c r="BD250" i="20" l="1"/>
  <c r="BB250" i="20"/>
  <c r="W249" i="20"/>
  <c r="AX249" i="20"/>
  <c r="AD249" i="20"/>
  <c r="Z249" i="20"/>
  <c r="AV249" i="20"/>
  <c r="BA250" i="20" s="1"/>
  <c r="AB249" i="20"/>
  <c r="X249" i="20"/>
  <c r="S248" i="20"/>
  <c r="T249" i="20" s="1"/>
  <c r="U248" i="20"/>
  <c r="AD248" i="20" s="1"/>
  <c r="V248" i="20"/>
  <c r="W248" i="20" s="1"/>
  <c r="X248" i="20"/>
  <c r="Z248" i="20"/>
  <c r="AA248" i="20"/>
  <c r="AB248" i="20"/>
  <c r="AF248" i="20"/>
  <c r="AG248" i="20"/>
  <c r="AH248" i="20"/>
  <c r="AI248" i="20"/>
  <c r="AJ248" i="20"/>
  <c r="AK248" i="20"/>
  <c r="AL248" i="20"/>
  <c r="AM248" i="20"/>
  <c r="AN248" i="20"/>
  <c r="AO248" i="20"/>
  <c r="AP248" i="20"/>
  <c r="AQ248" i="20"/>
  <c r="AR248" i="20"/>
  <c r="AS248" i="20"/>
  <c r="BC249" i="20" s="1"/>
  <c r="AT248" i="20"/>
  <c r="AU248" i="20"/>
  <c r="AV248" i="20"/>
  <c r="BA249" i="20" s="1"/>
  <c r="AW248" i="20"/>
  <c r="AX248" i="20"/>
  <c r="AY248" i="20"/>
  <c r="AZ248" i="20"/>
  <c r="M193" i="25"/>
  <c r="K193" i="25"/>
  <c r="I193" i="25"/>
  <c r="B193" i="25"/>
  <c r="D193" i="25"/>
  <c r="L337" i="10"/>
  <c r="M337" i="10"/>
  <c r="I336" i="10"/>
  <c r="C337" i="10"/>
  <c r="D337" i="10"/>
  <c r="L336" i="9"/>
  <c r="M336" i="9"/>
  <c r="I335" i="9"/>
  <c r="C336" i="9"/>
  <c r="D336" i="9"/>
  <c r="L336" i="11"/>
  <c r="M336" i="11"/>
  <c r="I335" i="11"/>
  <c r="C336" i="11"/>
  <c r="D336" i="11"/>
  <c r="L336" i="12"/>
  <c r="M336" i="12"/>
  <c r="I335" i="12"/>
  <c r="C336" i="12"/>
  <c r="D336" i="12"/>
  <c r="G336" i="12" s="1"/>
  <c r="L330" i="8"/>
  <c r="D330" i="8" s="1"/>
  <c r="M330" i="8"/>
  <c r="I330" i="8"/>
  <c r="C330" i="8"/>
  <c r="L330" i="7"/>
  <c r="M330" i="7"/>
  <c r="I330" i="7"/>
  <c r="C330" i="7"/>
  <c r="D330" i="7"/>
  <c r="L329" i="6"/>
  <c r="M329" i="6"/>
  <c r="I329" i="6"/>
  <c r="C329" i="6"/>
  <c r="D329" i="6"/>
  <c r="L330" i="5"/>
  <c r="M330" i="5"/>
  <c r="I330" i="5"/>
  <c r="C330" i="5"/>
  <c r="D330" i="5"/>
  <c r="G330" i="5" s="1"/>
  <c r="BD249" i="20" l="1"/>
  <c r="BB249" i="20"/>
  <c r="AC248" i="20"/>
  <c r="Y248" i="20"/>
  <c r="AE248" i="20"/>
  <c r="G337" i="10"/>
  <c r="G336" i="9"/>
  <c r="G336" i="11"/>
  <c r="G330" i="8"/>
  <c r="G330" i="7"/>
  <c r="G329" i="6"/>
  <c r="M192" i="25"/>
  <c r="K192" i="25"/>
  <c r="I192" i="25"/>
  <c r="B192" i="25"/>
  <c r="D192" i="25"/>
  <c r="L336" i="10"/>
  <c r="D336" i="10" s="1"/>
  <c r="M336" i="10"/>
  <c r="I335" i="10"/>
  <c r="C336" i="10"/>
  <c r="L335" i="9"/>
  <c r="M335" i="9"/>
  <c r="I334" i="9"/>
  <c r="C335" i="9"/>
  <c r="D335" i="9"/>
  <c r="L335" i="11"/>
  <c r="M335" i="11"/>
  <c r="I334" i="11"/>
  <c r="C335" i="11"/>
  <c r="D335" i="11"/>
  <c r="L335" i="12"/>
  <c r="M335" i="12"/>
  <c r="I334" i="12"/>
  <c r="C335" i="12"/>
  <c r="D335" i="12"/>
  <c r="G335" i="12" s="1"/>
  <c r="L329" i="8"/>
  <c r="M329" i="8"/>
  <c r="I329" i="8"/>
  <c r="G329" i="8"/>
  <c r="C329" i="8"/>
  <c r="D329" i="8"/>
  <c r="L329" i="7"/>
  <c r="M329" i="7"/>
  <c r="I329" i="7"/>
  <c r="C329" i="7"/>
  <c r="D329" i="7"/>
  <c r="L328" i="6"/>
  <c r="M328" i="6"/>
  <c r="I328" i="6"/>
  <c r="C328" i="6"/>
  <c r="D328" i="6"/>
  <c r="L329" i="5"/>
  <c r="D329" i="5" s="1"/>
  <c r="M329" i="5"/>
  <c r="I329" i="5"/>
  <c r="C329" i="5"/>
  <c r="G336" i="10" l="1"/>
  <c r="G335" i="9"/>
  <c r="G335" i="11"/>
  <c r="G329" i="7"/>
  <c r="G328" i="6"/>
  <c r="G329" i="5"/>
  <c r="B248" i="20"/>
  <c r="B249" i="20"/>
  <c r="B250" i="20"/>
  <c r="B251" i="20"/>
  <c r="B252" i="20"/>
  <c r="BG250" i="20" l="1"/>
  <c r="BH250" i="20"/>
  <c r="BI250" i="20"/>
  <c r="BF250" i="20"/>
  <c r="BE250" i="20"/>
  <c r="BI249" i="20"/>
  <c r="BE249" i="20"/>
  <c r="BJ249" i="20" s="1"/>
  <c r="BG249" i="20"/>
  <c r="BH249" i="20"/>
  <c r="BF249" i="20"/>
  <c r="BE248" i="20"/>
  <c r="BI248" i="20"/>
  <c r="BF248" i="20"/>
  <c r="BG248" i="20"/>
  <c r="BH248" i="20"/>
  <c r="BH252" i="20"/>
  <c r="BE252" i="20"/>
  <c r="BI252" i="20"/>
  <c r="BF252" i="20"/>
  <c r="BG252" i="20"/>
  <c r="BF251" i="20"/>
  <c r="BH251" i="20"/>
  <c r="BG251" i="20"/>
  <c r="BE251" i="20"/>
  <c r="BI251" i="20"/>
  <c r="S247" i="20"/>
  <c r="T248" i="20" s="1"/>
  <c r="U247" i="20"/>
  <c r="V247" i="20"/>
  <c r="AE247" i="20" s="1"/>
  <c r="Y247" i="20"/>
  <c r="AA247" i="20"/>
  <c r="AF247" i="20"/>
  <c r="AG247" i="20"/>
  <c r="AH247" i="20"/>
  <c r="AI247" i="20"/>
  <c r="AJ247" i="20"/>
  <c r="AK247" i="20"/>
  <c r="AL247" i="20"/>
  <c r="AM247" i="20"/>
  <c r="AN247" i="20"/>
  <c r="AO247" i="20"/>
  <c r="AP247" i="20"/>
  <c r="AQ247" i="20"/>
  <c r="AR247" i="20"/>
  <c r="AS247" i="20"/>
  <c r="BC248" i="20" s="1"/>
  <c r="AT247" i="20"/>
  <c r="AU247" i="20"/>
  <c r="AV247" i="20"/>
  <c r="BA248" i="20" s="1"/>
  <c r="AW247" i="20"/>
  <c r="AY247" i="20"/>
  <c r="AZ247" i="20"/>
  <c r="S246" i="20"/>
  <c r="T247" i="20" s="1"/>
  <c r="U246" i="20"/>
  <c r="W246" i="20" s="1"/>
  <c r="V246" i="20"/>
  <c r="AC246" i="20" s="1"/>
  <c r="AA246" i="20"/>
  <c r="AF246" i="20"/>
  <c r="AG246" i="20"/>
  <c r="AH246" i="20"/>
  <c r="AI246" i="20"/>
  <c r="AJ246" i="20"/>
  <c r="AK246" i="20"/>
  <c r="AL246" i="20"/>
  <c r="AM246" i="20"/>
  <c r="AN246" i="20"/>
  <c r="AO246" i="20"/>
  <c r="AP246" i="20"/>
  <c r="AQ246" i="20"/>
  <c r="AR246" i="20"/>
  <c r="BB247" i="20" s="1"/>
  <c r="AS246" i="20"/>
  <c r="BC247" i="20" s="1"/>
  <c r="AT246" i="20"/>
  <c r="AU246" i="20"/>
  <c r="AW246" i="20"/>
  <c r="AY246" i="20"/>
  <c r="AZ246" i="20"/>
  <c r="M191" i="25"/>
  <c r="K191" i="25"/>
  <c r="I191" i="25"/>
  <c r="B191" i="25"/>
  <c r="D191" i="25"/>
  <c r="L335" i="10"/>
  <c r="D335" i="10" s="1"/>
  <c r="M335" i="10"/>
  <c r="I334" i="10"/>
  <c r="C335" i="10"/>
  <c r="L334" i="9"/>
  <c r="D334" i="9" s="1"/>
  <c r="M334" i="9"/>
  <c r="I333" i="9"/>
  <c r="C334" i="9"/>
  <c r="L334" i="11"/>
  <c r="D334" i="11" s="1"/>
  <c r="M334" i="11"/>
  <c r="I333" i="11"/>
  <c r="C334" i="11"/>
  <c r="L334" i="12"/>
  <c r="D334" i="12" s="1"/>
  <c r="G334" i="12" s="1"/>
  <c r="M334" i="12"/>
  <c r="I333" i="12"/>
  <c r="C334" i="12"/>
  <c r="L328" i="8"/>
  <c r="D328" i="8" s="1"/>
  <c r="M328" i="8"/>
  <c r="I328" i="8"/>
  <c r="C328" i="8"/>
  <c r="L328" i="7"/>
  <c r="D328" i="7" s="1"/>
  <c r="M328" i="7"/>
  <c r="I328" i="7"/>
  <c r="C328" i="7"/>
  <c r="L327" i="6"/>
  <c r="D327" i="6" s="1"/>
  <c r="M327" i="6"/>
  <c r="I327" i="6"/>
  <c r="C327" i="6"/>
  <c r="L328" i="5"/>
  <c r="D328" i="5" s="1"/>
  <c r="M328" i="5"/>
  <c r="I328" i="5"/>
  <c r="C328" i="5"/>
  <c r="AC247" i="20" l="1"/>
  <c r="W247" i="20"/>
  <c r="AV246" i="20"/>
  <c r="BA247" i="20" s="1"/>
  <c r="AB246" i="20"/>
  <c r="BB248" i="20"/>
  <c r="BD248" i="20"/>
  <c r="BJ251" i="20"/>
  <c r="BJ252" i="20"/>
  <c r="BD247" i="20"/>
  <c r="AE246" i="20"/>
  <c r="Y246" i="20"/>
  <c r="X247" i="20"/>
  <c r="BJ248" i="20"/>
  <c r="X246" i="20"/>
  <c r="AB247" i="20"/>
  <c r="BJ250" i="20"/>
  <c r="AX247" i="20"/>
  <c r="AD247" i="20"/>
  <c r="Z247" i="20"/>
  <c r="AX246" i="20"/>
  <c r="AD246" i="20"/>
  <c r="Z246" i="20"/>
  <c r="G335" i="10"/>
  <c r="G334" i="9"/>
  <c r="G334" i="11"/>
  <c r="G328" i="8"/>
  <c r="G328" i="7"/>
  <c r="G327" i="6"/>
  <c r="G328" i="5"/>
  <c r="S245" i="20"/>
  <c r="T246" i="20" s="1"/>
  <c r="U245" i="20"/>
  <c r="W245" i="20" s="1"/>
  <c r="V245" i="20"/>
  <c r="AE245" i="20" s="1"/>
  <c r="AA245" i="20"/>
  <c r="AF245" i="20"/>
  <c r="AG245" i="20"/>
  <c r="AH245" i="20"/>
  <c r="AI245" i="20"/>
  <c r="AJ245" i="20"/>
  <c r="AK245" i="20"/>
  <c r="AL245" i="20"/>
  <c r="AM245" i="20"/>
  <c r="AN245" i="20"/>
  <c r="AO245" i="20"/>
  <c r="AP245" i="20"/>
  <c r="AQ245" i="20"/>
  <c r="AR245" i="20"/>
  <c r="AS245" i="20"/>
  <c r="BC246" i="20" s="1"/>
  <c r="AT245" i="20"/>
  <c r="AU245" i="20"/>
  <c r="AW245" i="20"/>
  <c r="AY245" i="20"/>
  <c r="AZ245" i="20"/>
  <c r="B246" i="20"/>
  <c r="M190" i="25"/>
  <c r="K190" i="25"/>
  <c r="I190" i="25"/>
  <c r="B190" i="25"/>
  <c r="D190" i="25"/>
  <c r="L334" i="10"/>
  <c r="M334" i="10"/>
  <c r="I333" i="10"/>
  <c r="C334" i="10"/>
  <c r="D334" i="10"/>
  <c r="L333" i="9"/>
  <c r="M333" i="9"/>
  <c r="I332" i="9"/>
  <c r="G333" i="9"/>
  <c r="C333" i="9"/>
  <c r="D333" i="9"/>
  <c r="L333" i="11"/>
  <c r="M333" i="11"/>
  <c r="I332" i="11"/>
  <c r="C333" i="11"/>
  <c r="D333" i="11"/>
  <c r="L333" i="12"/>
  <c r="M333" i="12"/>
  <c r="I332" i="12"/>
  <c r="C333" i="12"/>
  <c r="D333" i="12"/>
  <c r="G333" i="12" s="1"/>
  <c r="L327" i="8"/>
  <c r="M327" i="8"/>
  <c r="I327" i="8"/>
  <c r="C327" i="8"/>
  <c r="D327" i="8"/>
  <c r="L327" i="7"/>
  <c r="M327" i="7"/>
  <c r="I327" i="7"/>
  <c r="C327" i="7"/>
  <c r="D327" i="7"/>
  <c r="L326" i="6"/>
  <c r="D326" i="6" s="1"/>
  <c r="M326" i="6"/>
  <c r="I326" i="6"/>
  <c r="C326" i="6"/>
  <c r="L327" i="5"/>
  <c r="M327" i="5"/>
  <c r="I327" i="5"/>
  <c r="C327" i="5"/>
  <c r="D327" i="5"/>
  <c r="AC245" i="20" l="1"/>
  <c r="Y245" i="20"/>
  <c r="BG246" i="20"/>
  <c r="BI246" i="20"/>
  <c r="BE246" i="20"/>
  <c r="BF246" i="20"/>
  <c r="AX245" i="20"/>
  <c r="AD245" i="20"/>
  <c r="Z245" i="20"/>
  <c r="AV245" i="20"/>
  <c r="BA246" i="20" s="1"/>
  <c r="BD246" i="20"/>
  <c r="BB246" i="20"/>
  <c r="AB245" i="20"/>
  <c r="X245" i="20"/>
  <c r="G334" i="10"/>
  <c r="G333" i="11"/>
  <c r="G327" i="8"/>
  <c r="G327" i="7"/>
  <c r="G326" i="6"/>
  <c r="G327" i="5"/>
  <c r="S244" i="20"/>
  <c r="T245" i="20" s="1"/>
  <c r="U244" i="20"/>
  <c r="V244" i="20"/>
  <c r="AC244" i="20" s="1"/>
  <c r="AA244" i="20"/>
  <c r="AF244" i="20"/>
  <c r="AG244" i="20"/>
  <c r="AH244" i="20"/>
  <c r="AI244" i="20"/>
  <c r="AJ244" i="20"/>
  <c r="AK244" i="20"/>
  <c r="AL244" i="20"/>
  <c r="AM244" i="20"/>
  <c r="AN244" i="20"/>
  <c r="AO244" i="20"/>
  <c r="AP244" i="20"/>
  <c r="AQ244" i="20"/>
  <c r="AR244" i="20"/>
  <c r="AS244" i="20"/>
  <c r="BC245" i="20" s="1"/>
  <c r="AT244" i="20"/>
  <c r="AU244" i="20"/>
  <c r="AW244" i="20"/>
  <c r="AY244" i="20"/>
  <c r="AZ244" i="20"/>
  <c r="B245" i="20"/>
  <c r="M189" i="25"/>
  <c r="K189" i="25"/>
  <c r="I189" i="25"/>
  <c r="B189" i="25"/>
  <c r="D189" i="25"/>
  <c r="L333" i="10"/>
  <c r="M333" i="10"/>
  <c r="I332" i="10"/>
  <c r="G333" i="10"/>
  <c r="C333" i="10"/>
  <c r="D333" i="10"/>
  <c r="L332" i="9"/>
  <c r="M332" i="9"/>
  <c r="I331" i="9"/>
  <c r="G332" i="9"/>
  <c r="C332" i="9"/>
  <c r="D332" i="9"/>
  <c r="L332" i="11"/>
  <c r="M332" i="11"/>
  <c r="I331" i="11"/>
  <c r="C332" i="11"/>
  <c r="D332" i="11"/>
  <c r="L332" i="12"/>
  <c r="M332" i="12"/>
  <c r="I331" i="12"/>
  <c r="C332" i="12"/>
  <c r="D332" i="12"/>
  <c r="G332" i="12" s="1"/>
  <c r="L326" i="8"/>
  <c r="M326" i="8"/>
  <c r="I326" i="8"/>
  <c r="C326" i="8"/>
  <c r="D326" i="8"/>
  <c r="L326" i="7"/>
  <c r="M326" i="7"/>
  <c r="I326" i="7"/>
  <c r="C326" i="7"/>
  <c r="D326" i="7"/>
  <c r="L325" i="6"/>
  <c r="M325" i="6"/>
  <c r="I325" i="6"/>
  <c r="C325" i="6"/>
  <c r="D325" i="6"/>
  <c r="L326" i="5"/>
  <c r="M326" i="5"/>
  <c r="I326" i="5"/>
  <c r="C326" i="5"/>
  <c r="D326" i="5"/>
  <c r="AV244" i="20" l="1"/>
  <c r="BA245" i="20" s="1"/>
  <c r="AE244" i="20"/>
  <c r="BG245" i="20"/>
  <c r="BI245" i="20"/>
  <c r="BH245" i="20"/>
  <c r="BE245" i="20"/>
  <c r="BF245" i="20"/>
  <c r="BD245" i="20"/>
  <c r="BB245" i="20"/>
  <c r="Y244" i="20"/>
  <c r="W244" i="20"/>
  <c r="BH246" i="20"/>
  <c r="BJ246" i="20" s="1"/>
  <c r="AX244" i="20"/>
  <c r="AD244" i="20"/>
  <c r="Z244" i="20"/>
  <c r="AB244" i="20"/>
  <c r="X244" i="20"/>
  <c r="G332" i="11"/>
  <c r="G326" i="8"/>
  <c r="G326" i="7"/>
  <c r="G325" i="6"/>
  <c r="G326" i="5"/>
  <c r="M188" i="25"/>
  <c r="K188" i="25"/>
  <c r="I188" i="25"/>
  <c r="B188" i="25"/>
  <c r="D188" i="25"/>
  <c r="L332" i="10"/>
  <c r="M332" i="10"/>
  <c r="I331" i="10"/>
  <c r="G332" i="10"/>
  <c r="C332" i="10"/>
  <c r="D332" i="10"/>
  <c r="L331" i="9"/>
  <c r="M331" i="9"/>
  <c r="I330" i="9"/>
  <c r="C331" i="9"/>
  <c r="D331" i="9"/>
  <c r="L331" i="11"/>
  <c r="M331" i="11"/>
  <c r="I330" i="11"/>
  <c r="G331" i="11"/>
  <c r="C331" i="11"/>
  <c r="D331" i="11"/>
  <c r="L331" i="12"/>
  <c r="M331" i="12"/>
  <c r="I330" i="12"/>
  <c r="C331" i="12"/>
  <c r="D331" i="12"/>
  <c r="G331" i="12" s="1"/>
  <c r="L325" i="8"/>
  <c r="D325" i="8" s="1"/>
  <c r="M325" i="8"/>
  <c r="I325" i="8"/>
  <c r="C325" i="8"/>
  <c r="L325" i="7"/>
  <c r="D325" i="7" s="1"/>
  <c r="M325" i="7"/>
  <c r="I325" i="7"/>
  <c r="C325" i="7"/>
  <c r="L324" i="6"/>
  <c r="M324" i="6"/>
  <c r="I324" i="6"/>
  <c r="G324" i="6"/>
  <c r="C324" i="6"/>
  <c r="D324" i="6"/>
  <c r="L325" i="5"/>
  <c r="M325" i="5"/>
  <c r="I325" i="5"/>
  <c r="C325" i="5"/>
  <c r="D325" i="5"/>
  <c r="BJ245" i="20" l="1"/>
  <c r="G331" i="9"/>
  <c r="G325" i="8"/>
  <c r="G325" i="7"/>
  <c r="G325" i="5"/>
  <c r="S243" i="20"/>
  <c r="T244" i="20" s="1"/>
  <c r="U243" i="20"/>
  <c r="V243" i="20"/>
  <c r="AC243" i="20" s="1"/>
  <c r="AA243" i="20"/>
  <c r="AF243" i="20"/>
  <c r="AG243" i="20"/>
  <c r="AH243" i="20"/>
  <c r="AI243" i="20"/>
  <c r="AJ243" i="20"/>
  <c r="AK243" i="20"/>
  <c r="AL243" i="20"/>
  <c r="AM243" i="20"/>
  <c r="AN243" i="20"/>
  <c r="AO243" i="20"/>
  <c r="AP243" i="20"/>
  <c r="AQ243" i="20"/>
  <c r="AR243" i="20"/>
  <c r="AS243" i="20"/>
  <c r="BC244" i="20" s="1"/>
  <c r="AT243" i="20"/>
  <c r="AU243" i="20"/>
  <c r="AW243" i="20"/>
  <c r="AY243" i="20"/>
  <c r="AZ243" i="20"/>
  <c r="M187" i="25"/>
  <c r="K187" i="25"/>
  <c r="I187" i="25"/>
  <c r="B187" i="25"/>
  <c r="D187" i="25"/>
  <c r="L331" i="10"/>
  <c r="M331" i="10"/>
  <c r="I330" i="10"/>
  <c r="C331" i="10"/>
  <c r="L330" i="9"/>
  <c r="M330" i="9"/>
  <c r="I329" i="9"/>
  <c r="C330" i="9"/>
  <c r="L330" i="11"/>
  <c r="M330" i="11"/>
  <c r="I329" i="11"/>
  <c r="C330" i="11"/>
  <c r="L330" i="12"/>
  <c r="M330" i="12"/>
  <c r="I329" i="12"/>
  <c r="C330" i="12"/>
  <c r="L324" i="8"/>
  <c r="M324" i="8"/>
  <c r="I324" i="8"/>
  <c r="C324" i="8"/>
  <c r="L324" i="7"/>
  <c r="M324" i="7"/>
  <c r="I324" i="7"/>
  <c r="C324" i="7"/>
  <c r="L323" i="6"/>
  <c r="M323" i="6"/>
  <c r="I323" i="6"/>
  <c r="C323" i="6"/>
  <c r="L324" i="5"/>
  <c r="M324" i="5"/>
  <c r="I324" i="5"/>
  <c r="C324" i="5"/>
  <c r="AE243" i="20" l="1"/>
  <c r="Y243" i="20"/>
  <c r="BB244" i="20"/>
  <c r="BD244" i="20"/>
  <c r="W243" i="20"/>
  <c r="X243" i="20"/>
  <c r="AX243" i="20"/>
  <c r="AD243" i="20"/>
  <c r="Z243" i="20"/>
  <c r="AV243" i="20"/>
  <c r="BA244" i="20" s="1"/>
  <c r="AB243" i="20"/>
  <c r="D331" i="10"/>
  <c r="D330" i="9"/>
  <c r="D330" i="11"/>
  <c r="D330" i="12"/>
  <c r="G330" i="12" s="1"/>
  <c r="D324" i="8"/>
  <c r="D324" i="7"/>
  <c r="D323" i="6"/>
  <c r="D324" i="5"/>
  <c r="B243" i="20"/>
  <c r="B244" i="20"/>
  <c r="B247" i="20"/>
  <c r="BF247" i="20" l="1"/>
  <c r="BH247" i="20"/>
  <c r="BG247" i="20"/>
  <c r="BE247" i="20"/>
  <c r="BI247" i="20"/>
  <c r="BG244" i="20"/>
  <c r="BI244" i="20"/>
  <c r="BH244" i="20"/>
  <c r="BE244" i="20"/>
  <c r="BF244" i="20"/>
  <c r="BH243" i="20"/>
  <c r="BE243" i="20"/>
  <c r="BI243" i="20"/>
  <c r="BF243" i="20"/>
  <c r="BG243" i="20"/>
  <c r="G331" i="10"/>
  <c r="G330" i="9"/>
  <c r="G330" i="11"/>
  <c r="G324" i="8"/>
  <c r="G324" i="7"/>
  <c r="G323" i="6"/>
  <c r="G324" i="5"/>
  <c r="M186" i="25"/>
  <c r="K186" i="25"/>
  <c r="I186" i="25"/>
  <c r="B186" i="25"/>
  <c r="D186" i="25"/>
  <c r="L330" i="10"/>
  <c r="M330" i="10"/>
  <c r="C330" i="10"/>
  <c r="L329" i="9"/>
  <c r="M329" i="9"/>
  <c r="C329" i="9"/>
  <c r="L329" i="11"/>
  <c r="M329" i="11"/>
  <c r="C329" i="11"/>
  <c r="L329" i="12"/>
  <c r="M329" i="12"/>
  <c r="C329" i="12"/>
  <c r="L323" i="8"/>
  <c r="M323" i="8"/>
  <c r="I323" i="8"/>
  <c r="C323" i="8"/>
  <c r="L323" i="7"/>
  <c r="M323" i="7"/>
  <c r="I323" i="7"/>
  <c r="C323" i="7"/>
  <c r="L322" i="6"/>
  <c r="M322" i="6"/>
  <c r="I322" i="6"/>
  <c r="C322" i="6"/>
  <c r="L323" i="5"/>
  <c r="M323" i="5"/>
  <c r="I323" i="5"/>
  <c r="C323" i="5"/>
  <c r="BJ243" i="20" l="1"/>
  <c r="BJ247" i="20"/>
  <c r="BJ244" i="20"/>
  <c r="S242" i="20"/>
  <c r="T243" i="20" s="1"/>
  <c r="U242" i="20"/>
  <c r="V242" i="20"/>
  <c r="AC242" i="20" s="1"/>
  <c r="X242" i="20"/>
  <c r="AA242" i="20"/>
  <c r="AF242" i="20"/>
  <c r="AG242" i="20"/>
  <c r="AH242" i="20"/>
  <c r="AI242" i="20"/>
  <c r="AJ242" i="20"/>
  <c r="AK242" i="20"/>
  <c r="AL242" i="20"/>
  <c r="AM242" i="20"/>
  <c r="AN242" i="20"/>
  <c r="AO242" i="20"/>
  <c r="AP242" i="20"/>
  <c r="AQ242" i="20"/>
  <c r="AR242" i="20"/>
  <c r="AS242" i="20"/>
  <c r="BC243" i="20" s="1"/>
  <c r="AT242" i="20"/>
  <c r="AU242" i="20"/>
  <c r="AV242" i="20"/>
  <c r="BA243" i="20" s="1"/>
  <c r="AW242" i="20"/>
  <c r="AY242" i="20"/>
  <c r="AZ242" i="20"/>
  <c r="S241" i="20"/>
  <c r="T242" i="20" s="1"/>
  <c r="U241" i="20"/>
  <c r="W241" i="20" s="1"/>
  <c r="V241" i="20"/>
  <c r="AC241" i="20" s="1"/>
  <c r="AA241" i="20"/>
  <c r="AE241" i="20"/>
  <c r="AF241" i="20"/>
  <c r="AG241" i="20"/>
  <c r="AH241" i="20"/>
  <c r="AI241" i="20"/>
  <c r="AJ241" i="20"/>
  <c r="AK241" i="20"/>
  <c r="AL241" i="20"/>
  <c r="AM241" i="20"/>
  <c r="AN241" i="20"/>
  <c r="AO241" i="20"/>
  <c r="AP241" i="20"/>
  <c r="AQ241" i="20"/>
  <c r="AR241" i="20"/>
  <c r="BB242" i="20" s="1"/>
  <c r="AS241" i="20"/>
  <c r="BC242" i="20" s="1"/>
  <c r="AT241" i="20"/>
  <c r="AU241" i="20"/>
  <c r="AV241" i="20"/>
  <c r="BA242" i="20" s="1"/>
  <c r="AW241" i="20"/>
  <c r="AY241" i="20"/>
  <c r="AZ241" i="20"/>
  <c r="D330" i="10"/>
  <c r="I329" i="10"/>
  <c r="D329" i="9"/>
  <c r="I328" i="9"/>
  <c r="D329" i="11"/>
  <c r="I328" i="11"/>
  <c r="D329" i="12"/>
  <c r="G329" i="12" s="1"/>
  <c r="I328" i="12"/>
  <c r="D323" i="8"/>
  <c r="D323" i="7"/>
  <c r="D322" i="6"/>
  <c r="D323" i="5"/>
  <c r="Y242" i="20" l="1"/>
  <c r="W242" i="20"/>
  <c r="Y241" i="20"/>
  <c r="AE242" i="20"/>
  <c r="AB241" i="20"/>
  <c r="BD243" i="20"/>
  <c r="BB243" i="20"/>
  <c r="BD242" i="20"/>
  <c r="X241" i="20"/>
  <c r="AB242" i="20"/>
  <c r="G330" i="10"/>
  <c r="G329" i="9"/>
  <c r="G329" i="11"/>
  <c r="G323" i="8"/>
  <c r="G323" i="7"/>
  <c r="G322" i="6"/>
  <c r="G323" i="5"/>
  <c r="AX242" i="20"/>
  <c r="AD242" i="20"/>
  <c r="Z242" i="20"/>
  <c r="AX241" i="20"/>
  <c r="AD241" i="20"/>
  <c r="Z241" i="20"/>
  <c r="M185" i="25"/>
  <c r="K185" i="25"/>
  <c r="I185" i="25"/>
  <c r="B185" i="25"/>
  <c r="D185" i="25"/>
  <c r="L329" i="10"/>
  <c r="M329" i="10"/>
  <c r="I328" i="10"/>
  <c r="G329" i="10"/>
  <c r="C329" i="10"/>
  <c r="D329" i="10"/>
  <c r="L328" i="9"/>
  <c r="D328" i="9" s="1"/>
  <c r="M328" i="9"/>
  <c r="I327" i="9"/>
  <c r="C328" i="9"/>
  <c r="L328" i="11"/>
  <c r="M328" i="11"/>
  <c r="I327" i="11"/>
  <c r="G328" i="11"/>
  <c r="C328" i="11"/>
  <c r="D328" i="11"/>
  <c r="L328" i="12"/>
  <c r="M328" i="12"/>
  <c r="I327" i="12"/>
  <c r="C328" i="12"/>
  <c r="D328" i="12"/>
  <c r="G328" i="12" s="1"/>
  <c r="L322" i="8"/>
  <c r="D322" i="8" s="1"/>
  <c r="M322" i="8"/>
  <c r="I322" i="8"/>
  <c r="C322" i="8"/>
  <c r="L322" i="7"/>
  <c r="M322" i="7"/>
  <c r="I322" i="7"/>
  <c r="G322" i="7"/>
  <c r="C322" i="7"/>
  <c r="D322" i="7"/>
  <c r="L321" i="6"/>
  <c r="D321" i="6" s="1"/>
  <c r="M321" i="6"/>
  <c r="I321" i="6"/>
  <c r="C321" i="6"/>
  <c r="L322" i="5"/>
  <c r="D322" i="5" s="1"/>
  <c r="M322" i="5"/>
  <c r="I322" i="5"/>
  <c r="C322" i="5"/>
  <c r="G328" i="9" l="1"/>
  <c r="G322" i="8"/>
  <c r="G321" i="6"/>
  <c r="G322" i="5"/>
  <c r="M184" i="25"/>
  <c r="K184" i="25"/>
  <c r="I184" i="25"/>
  <c r="B184" i="25"/>
  <c r="D184" i="25"/>
  <c r="L328" i="10"/>
  <c r="M328" i="10"/>
  <c r="I327" i="10"/>
  <c r="C328" i="10"/>
  <c r="D328" i="10"/>
  <c r="L327" i="9"/>
  <c r="D327" i="9" s="1"/>
  <c r="M327" i="9"/>
  <c r="I326" i="9"/>
  <c r="C327" i="9"/>
  <c r="L327" i="11"/>
  <c r="D327" i="11" s="1"/>
  <c r="M327" i="11"/>
  <c r="I326" i="11"/>
  <c r="C327" i="11"/>
  <c r="L327" i="12"/>
  <c r="M327" i="12"/>
  <c r="I326" i="12"/>
  <c r="C327" i="12"/>
  <c r="D327" i="12"/>
  <c r="G327" i="12" s="1"/>
  <c r="L321" i="8"/>
  <c r="M321" i="8"/>
  <c r="I321" i="8"/>
  <c r="C321" i="8"/>
  <c r="D321" i="8"/>
  <c r="L321" i="7"/>
  <c r="M321" i="7"/>
  <c r="I321" i="7"/>
  <c r="C321" i="7"/>
  <c r="D321" i="7"/>
  <c r="L320" i="6"/>
  <c r="M320" i="6"/>
  <c r="I320" i="6"/>
  <c r="C320" i="6"/>
  <c r="D320" i="6"/>
  <c r="L321" i="5"/>
  <c r="M321" i="5"/>
  <c r="I321" i="5"/>
  <c r="C321" i="5"/>
  <c r="D321" i="5"/>
  <c r="G328" i="10" l="1"/>
  <c r="G327" i="9"/>
  <c r="G327" i="11"/>
  <c r="G321" i="8"/>
  <c r="G321" i="7"/>
  <c r="G320" i="6"/>
  <c r="G321" i="5"/>
  <c r="S240" i="20"/>
  <c r="T241" i="20" s="1"/>
  <c r="U240" i="20"/>
  <c r="V240" i="20"/>
  <c r="W240" i="20" s="1"/>
  <c r="X240" i="20"/>
  <c r="AA240" i="20"/>
  <c r="AB240" i="20"/>
  <c r="AD240" i="20"/>
  <c r="AF240" i="20"/>
  <c r="AG240" i="20"/>
  <c r="AH240" i="20"/>
  <c r="AI240" i="20"/>
  <c r="AJ240" i="20"/>
  <c r="AK240" i="20"/>
  <c r="AL240" i="20"/>
  <c r="AM240" i="20"/>
  <c r="AN240" i="20"/>
  <c r="AO240" i="20"/>
  <c r="AP240" i="20"/>
  <c r="AQ240" i="20"/>
  <c r="AR240" i="20"/>
  <c r="AS240" i="20"/>
  <c r="BC241" i="20" s="1"/>
  <c r="AT240" i="20"/>
  <c r="AU240" i="20"/>
  <c r="AW240" i="20"/>
  <c r="AX240" i="20"/>
  <c r="AY240" i="20"/>
  <c r="AZ240" i="20"/>
  <c r="Z240" i="20" l="1"/>
  <c r="AV240" i="20"/>
  <c r="BA241" i="20" s="1"/>
  <c r="BD241" i="20"/>
  <c r="BB241" i="20"/>
  <c r="AC240" i="20"/>
  <c r="Y240" i="20"/>
  <c r="AE240" i="20"/>
  <c r="S239" i="20"/>
  <c r="T240" i="20" s="1"/>
  <c r="U239" i="20"/>
  <c r="X239" i="20" s="1"/>
  <c r="V239" i="20"/>
  <c r="Y239" i="20" s="1"/>
  <c r="W239" i="20"/>
  <c r="AA239" i="20"/>
  <c r="AB239" i="20"/>
  <c r="AE239" i="20"/>
  <c r="AF239" i="20"/>
  <c r="AG239" i="20"/>
  <c r="AH239" i="20"/>
  <c r="AI239" i="20"/>
  <c r="AJ239" i="20"/>
  <c r="AK239" i="20"/>
  <c r="AL239" i="20"/>
  <c r="AM239" i="20"/>
  <c r="AN239" i="20"/>
  <c r="AO239" i="20"/>
  <c r="AP239" i="20"/>
  <c r="AQ239" i="20"/>
  <c r="AR239" i="20"/>
  <c r="AS239" i="20"/>
  <c r="BC240" i="20" s="1"/>
  <c r="AT239" i="20"/>
  <c r="AU239" i="20"/>
  <c r="AV239" i="20"/>
  <c r="BA240" i="20" s="1"/>
  <c r="AW239" i="20"/>
  <c r="AX239" i="20"/>
  <c r="AY239" i="20"/>
  <c r="AZ239" i="20"/>
  <c r="I319" i="8"/>
  <c r="I320" i="8"/>
  <c r="I320" i="7"/>
  <c r="I319" i="7"/>
  <c r="I319" i="6"/>
  <c r="I318" i="6"/>
  <c r="I319" i="5"/>
  <c r="I320" i="5"/>
  <c r="M183" i="25"/>
  <c r="K183" i="25"/>
  <c r="I183" i="25"/>
  <c r="B183" i="25"/>
  <c r="D183" i="25"/>
  <c r="L327" i="10"/>
  <c r="M327" i="10"/>
  <c r="I326" i="10"/>
  <c r="C327" i="10"/>
  <c r="D327" i="10"/>
  <c r="L326" i="9"/>
  <c r="M326" i="9"/>
  <c r="I325" i="9"/>
  <c r="C326" i="9"/>
  <c r="D326" i="9"/>
  <c r="G326" i="9" s="1"/>
  <c r="L326" i="11"/>
  <c r="M326" i="11"/>
  <c r="I325" i="11"/>
  <c r="C326" i="11"/>
  <c r="D326" i="11"/>
  <c r="G326" i="11" s="1"/>
  <c r="L326" i="12"/>
  <c r="M326" i="12"/>
  <c r="I325" i="12"/>
  <c r="C326" i="12"/>
  <c r="D326" i="12"/>
  <c r="G326" i="12" s="1"/>
  <c r="L320" i="8"/>
  <c r="M320" i="8"/>
  <c r="C320" i="8"/>
  <c r="D320" i="8"/>
  <c r="L320" i="7"/>
  <c r="M320" i="7"/>
  <c r="G320" i="7"/>
  <c r="C320" i="7"/>
  <c r="D320" i="7"/>
  <c r="L319" i="6"/>
  <c r="M319" i="6"/>
  <c r="C319" i="6"/>
  <c r="D319" i="6"/>
  <c r="L320" i="5"/>
  <c r="M320" i="5"/>
  <c r="C320" i="5"/>
  <c r="D320" i="5"/>
  <c r="BD240" i="20" l="1"/>
  <c r="BB240" i="20"/>
  <c r="Z239" i="20"/>
  <c r="AD239" i="20"/>
  <c r="AC239" i="20"/>
  <c r="G320" i="5"/>
  <c r="G327" i="10"/>
  <c r="G320" i="8"/>
  <c r="G319" i="6"/>
  <c r="M182" i="25"/>
  <c r="K182" i="25"/>
  <c r="I182" i="25"/>
  <c r="B182" i="25"/>
  <c r="D182" i="25"/>
  <c r="L326" i="10"/>
  <c r="M326" i="10"/>
  <c r="I325" i="10"/>
  <c r="C326" i="10"/>
  <c r="D326" i="10"/>
  <c r="L325" i="9"/>
  <c r="M325" i="9"/>
  <c r="I324" i="9"/>
  <c r="G325" i="9"/>
  <c r="C325" i="9"/>
  <c r="D325" i="9"/>
  <c r="L325" i="11"/>
  <c r="M325" i="11"/>
  <c r="I324" i="11"/>
  <c r="C325" i="11"/>
  <c r="D325" i="11"/>
  <c r="L325" i="12"/>
  <c r="M325" i="12"/>
  <c r="I324" i="12"/>
  <c r="C325" i="12"/>
  <c r="D325" i="12"/>
  <c r="G325" i="12" s="1"/>
  <c r="L319" i="8"/>
  <c r="M319" i="8"/>
  <c r="I318" i="8"/>
  <c r="C319" i="8"/>
  <c r="D319" i="8"/>
  <c r="L319" i="7"/>
  <c r="D319" i="7" s="1"/>
  <c r="M319" i="7"/>
  <c r="I318" i="7"/>
  <c r="C319" i="7"/>
  <c r="L318" i="6"/>
  <c r="D318" i="6" s="1"/>
  <c r="M318" i="6"/>
  <c r="I317" i="6"/>
  <c r="C318" i="6"/>
  <c r="L319" i="5"/>
  <c r="D319" i="5" s="1"/>
  <c r="M319" i="5"/>
  <c r="I318" i="5"/>
  <c r="C319" i="5"/>
  <c r="G326" i="10" l="1"/>
  <c r="G325" i="11"/>
  <c r="G319" i="8"/>
  <c r="G319" i="7"/>
  <c r="G318" i="6"/>
  <c r="G319" i="5"/>
  <c r="B242" i="20"/>
  <c r="B241" i="20"/>
  <c r="B240" i="20"/>
  <c r="B239" i="20"/>
  <c r="BF242" i="20" l="1"/>
  <c r="BG242" i="20"/>
  <c r="BH242" i="20"/>
  <c r="BE242" i="20"/>
  <c r="BI242" i="20"/>
  <c r="BG239" i="20"/>
  <c r="BH239" i="20"/>
  <c r="BI239" i="20"/>
  <c r="BH240" i="20"/>
  <c r="BI240" i="20"/>
  <c r="BE240" i="20"/>
  <c r="BF240" i="20"/>
  <c r="BG240" i="20"/>
  <c r="BJ240" i="20" s="1"/>
  <c r="BG241" i="20"/>
  <c r="BE241" i="20"/>
  <c r="BH241" i="20"/>
  <c r="BI241" i="20"/>
  <c r="BF241" i="20"/>
  <c r="M181" i="25"/>
  <c r="K181" i="25"/>
  <c r="I181" i="25"/>
  <c r="B181" i="25"/>
  <c r="D181" i="25"/>
  <c r="L325" i="10"/>
  <c r="M325" i="10"/>
  <c r="C325" i="10"/>
  <c r="L324" i="9"/>
  <c r="M324" i="9"/>
  <c r="C324" i="9"/>
  <c r="L324" i="11"/>
  <c r="M324" i="11"/>
  <c r="C324" i="11"/>
  <c r="L324" i="12"/>
  <c r="M324" i="12"/>
  <c r="C324" i="12"/>
  <c r="L318" i="8"/>
  <c r="M318" i="8"/>
  <c r="C318" i="8"/>
  <c r="L318" i="7"/>
  <c r="M318" i="7"/>
  <c r="C318" i="7"/>
  <c r="L317" i="6"/>
  <c r="M317" i="6"/>
  <c r="C317" i="6"/>
  <c r="L318" i="5"/>
  <c r="M318" i="5"/>
  <c r="C318" i="5"/>
  <c r="BJ242" i="20" l="1"/>
  <c r="BJ241" i="20"/>
  <c r="S238" i="20"/>
  <c r="T239" i="20" s="1"/>
  <c r="U238" i="20"/>
  <c r="V238" i="20"/>
  <c r="Y238" i="20" s="1"/>
  <c r="X238" i="20"/>
  <c r="AA238" i="20"/>
  <c r="AC238" i="20"/>
  <c r="AF238" i="20"/>
  <c r="AG238" i="20"/>
  <c r="AH238" i="20"/>
  <c r="AI238" i="20"/>
  <c r="AJ238" i="20"/>
  <c r="AK238" i="20"/>
  <c r="AL238" i="20"/>
  <c r="AM238" i="20"/>
  <c r="AN238" i="20"/>
  <c r="AO238" i="20"/>
  <c r="AP238" i="20"/>
  <c r="AQ238" i="20"/>
  <c r="AR238" i="20"/>
  <c r="AS238" i="20"/>
  <c r="BC239" i="20" s="1"/>
  <c r="AT238" i="20"/>
  <c r="AU238" i="20"/>
  <c r="AW238" i="20"/>
  <c r="AY238" i="20"/>
  <c r="AZ238" i="20"/>
  <c r="S237" i="20"/>
  <c r="T238" i="20" s="1"/>
  <c r="U237" i="20"/>
  <c r="AD237" i="20" s="1"/>
  <c r="V237" i="20"/>
  <c r="AC237" i="20" s="1"/>
  <c r="AA237" i="20"/>
  <c r="AF237" i="20"/>
  <c r="AG237" i="20"/>
  <c r="AH237" i="20"/>
  <c r="AI237" i="20"/>
  <c r="AJ237" i="20"/>
  <c r="AK237" i="20"/>
  <c r="AL237" i="20"/>
  <c r="AM237" i="20"/>
  <c r="AN237" i="20"/>
  <c r="AO237" i="20"/>
  <c r="AP237" i="20"/>
  <c r="AQ237" i="20"/>
  <c r="AR237" i="20"/>
  <c r="BB238" i="20" s="1"/>
  <c r="AS237" i="20"/>
  <c r="BC238" i="20" s="1"/>
  <c r="AT237" i="20"/>
  <c r="AU237" i="20"/>
  <c r="AW237" i="20"/>
  <c r="AY237" i="20"/>
  <c r="AZ237" i="20"/>
  <c r="B238" i="20"/>
  <c r="BH238" i="20" s="1"/>
  <c r="D325" i="10"/>
  <c r="I324" i="10"/>
  <c r="D324" i="9"/>
  <c r="I323" i="9"/>
  <c r="D324" i="11"/>
  <c r="I323" i="11"/>
  <c r="D324" i="12"/>
  <c r="G324" i="12" s="1"/>
  <c r="I323" i="12"/>
  <c r="D318" i="8"/>
  <c r="D318" i="7"/>
  <c r="D317" i="6"/>
  <c r="D318" i="5"/>
  <c r="AX237" i="20" l="1"/>
  <c r="AV238" i="20"/>
  <c r="BF239" i="20" s="1"/>
  <c r="AE238" i="20"/>
  <c r="AE237" i="20"/>
  <c r="Y237" i="20"/>
  <c r="BD238" i="20"/>
  <c r="BA239" i="20"/>
  <c r="BE239" i="20"/>
  <c r="BB239" i="20"/>
  <c r="BD239" i="20"/>
  <c r="Z237" i="20"/>
  <c r="W238" i="20"/>
  <c r="X237" i="20"/>
  <c r="BG238" i="20"/>
  <c r="AV237" i="20"/>
  <c r="BA238" i="20" s="1"/>
  <c r="AB237" i="20"/>
  <c r="W237" i="20"/>
  <c r="BF238" i="20"/>
  <c r="AB238" i="20"/>
  <c r="BE238" i="20"/>
  <c r="G325" i="10"/>
  <c r="G324" i="9"/>
  <c r="G324" i="11"/>
  <c r="G318" i="8"/>
  <c r="G318" i="7"/>
  <c r="G317" i="6"/>
  <c r="G318" i="5"/>
  <c r="AX238" i="20"/>
  <c r="AD238" i="20"/>
  <c r="Z238" i="20"/>
  <c r="M180" i="25"/>
  <c r="K180" i="25"/>
  <c r="I180" i="25"/>
  <c r="B180" i="25"/>
  <c r="D180" i="25"/>
  <c r="L324" i="10"/>
  <c r="M324" i="10"/>
  <c r="I323" i="10"/>
  <c r="C324" i="10"/>
  <c r="D324" i="10"/>
  <c r="L323" i="9"/>
  <c r="D323" i="9" s="1"/>
  <c r="M323" i="9"/>
  <c r="I322" i="9"/>
  <c r="C323" i="9"/>
  <c r="L323" i="11"/>
  <c r="M323" i="11"/>
  <c r="I322" i="11"/>
  <c r="C323" i="11"/>
  <c r="D323" i="11"/>
  <c r="L323" i="12"/>
  <c r="M323" i="12"/>
  <c r="I322" i="12"/>
  <c r="C323" i="12"/>
  <c r="D323" i="12"/>
  <c r="G323" i="12" s="1"/>
  <c r="L317" i="8"/>
  <c r="D317" i="8" s="1"/>
  <c r="M317" i="8"/>
  <c r="I317" i="8"/>
  <c r="C317" i="8"/>
  <c r="L317" i="7"/>
  <c r="M317" i="7"/>
  <c r="I317" i="7"/>
  <c r="C317" i="7"/>
  <c r="D317" i="7"/>
  <c r="L316" i="6"/>
  <c r="D316" i="6" s="1"/>
  <c r="M316" i="6"/>
  <c r="I316" i="6"/>
  <c r="C316" i="6"/>
  <c r="L317" i="5"/>
  <c r="D317" i="5" s="1"/>
  <c r="M317" i="5"/>
  <c r="I317" i="5"/>
  <c r="C317" i="5"/>
  <c r="BJ239" i="20" l="1"/>
  <c r="BI238" i="20"/>
  <c r="BJ238" i="20" s="1"/>
  <c r="G324" i="10"/>
  <c r="G323" i="9"/>
  <c r="G323" i="11"/>
  <c r="G317" i="8"/>
  <c r="G317" i="7"/>
  <c r="G316" i="6"/>
  <c r="G317" i="5"/>
  <c r="S236" i="20"/>
  <c r="T237" i="20" s="1"/>
  <c r="U236" i="20"/>
  <c r="V236" i="20"/>
  <c r="Y236" i="20" s="1"/>
  <c r="AA236" i="20"/>
  <c r="AF236" i="20"/>
  <c r="AG236" i="20"/>
  <c r="AH236" i="20"/>
  <c r="AI236" i="20"/>
  <c r="AJ236" i="20"/>
  <c r="AK236" i="20"/>
  <c r="AL236" i="20"/>
  <c r="AM236" i="20"/>
  <c r="AN236" i="20"/>
  <c r="AO236" i="20"/>
  <c r="AP236" i="20"/>
  <c r="AQ236" i="20"/>
  <c r="AR236" i="20"/>
  <c r="AS236" i="20"/>
  <c r="BC237" i="20" s="1"/>
  <c r="AT236" i="20"/>
  <c r="AU236" i="20"/>
  <c r="AW236" i="20"/>
  <c r="AY236" i="20"/>
  <c r="AZ236" i="20"/>
  <c r="W236" i="20" l="1"/>
  <c r="AE236" i="20"/>
  <c r="AC236" i="20"/>
  <c r="BD237" i="20"/>
  <c r="BB237" i="20"/>
  <c r="AX236" i="20"/>
  <c r="AD236" i="20"/>
  <c r="Z236" i="20"/>
  <c r="AV236" i="20"/>
  <c r="BA237" i="20" s="1"/>
  <c r="AB236" i="20"/>
  <c r="X236" i="20"/>
  <c r="M179" i="25"/>
  <c r="K179" i="25"/>
  <c r="I179" i="25"/>
  <c r="B179" i="25"/>
  <c r="D179" i="25"/>
  <c r="L323" i="10"/>
  <c r="M323" i="10"/>
  <c r="I322" i="10"/>
  <c r="C323" i="10"/>
  <c r="D323" i="10"/>
  <c r="L322" i="9"/>
  <c r="M322" i="9"/>
  <c r="I321" i="9"/>
  <c r="G322" i="9"/>
  <c r="C322" i="9"/>
  <c r="D322" i="9"/>
  <c r="L322" i="11"/>
  <c r="M322" i="11"/>
  <c r="I321" i="11"/>
  <c r="C322" i="11"/>
  <c r="D322" i="11"/>
  <c r="L322" i="12"/>
  <c r="M322" i="12"/>
  <c r="I321" i="12"/>
  <c r="C322" i="12"/>
  <c r="D322" i="12"/>
  <c r="G322" i="12" s="1"/>
  <c r="L316" i="8"/>
  <c r="M316" i="8"/>
  <c r="I316" i="8"/>
  <c r="G316" i="8"/>
  <c r="C316" i="8"/>
  <c r="D316" i="8"/>
  <c r="L316" i="7"/>
  <c r="M316" i="7"/>
  <c r="I316" i="7"/>
  <c r="C316" i="7"/>
  <c r="D316" i="7"/>
  <c r="L315" i="6"/>
  <c r="M315" i="6"/>
  <c r="I315" i="6"/>
  <c r="C315" i="6"/>
  <c r="D315" i="6"/>
  <c r="L316" i="5"/>
  <c r="M316" i="5"/>
  <c r="I316" i="5"/>
  <c r="C316" i="5"/>
  <c r="D316" i="5"/>
  <c r="G323" i="10" l="1"/>
  <c r="G322" i="11"/>
  <c r="G316" i="7"/>
  <c r="G315" i="6"/>
  <c r="G316" i="5"/>
  <c r="S235" i="20"/>
  <c r="T236" i="20" s="1"/>
  <c r="U235" i="20"/>
  <c r="V235" i="20"/>
  <c r="AC235" i="20" s="1"/>
  <c r="AA235" i="20"/>
  <c r="AF235" i="20"/>
  <c r="AG235" i="20"/>
  <c r="AH235" i="20"/>
  <c r="AI235" i="20"/>
  <c r="AJ235" i="20"/>
  <c r="AK235" i="20"/>
  <c r="AL235" i="20"/>
  <c r="AM235" i="20"/>
  <c r="AN235" i="20"/>
  <c r="AO235" i="20"/>
  <c r="AP235" i="20"/>
  <c r="AQ235" i="20"/>
  <c r="AR235" i="20"/>
  <c r="AS235" i="20"/>
  <c r="BC236" i="20" s="1"/>
  <c r="AT235" i="20"/>
  <c r="AU235" i="20"/>
  <c r="AW235" i="20"/>
  <c r="AY235" i="20"/>
  <c r="AZ235" i="20"/>
  <c r="M178" i="25"/>
  <c r="K178" i="25"/>
  <c r="I178" i="25"/>
  <c r="B178" i="25"/>
  <c r="D178" i="25"/>
  <c r="L322" i="10"/>
  <c r="M322" i="10"/>
  <c r="I321" i="10"/>
  <c r="G322" i="10"/>
  <c r="C322" i="10"/>
  <c r="D322" i="10"/>
  <c r="L321" i="9"/>
  <c r="M321" i="9"/>
  <c r="I320" i="9"/>
  <c r="G321" i="9"/>
  <c r="C321" i="9"/>
  <c r="D321" i="9"/>
  <c r="L321" i="11"/>
  <c r="D321" i="11" s="1"/>
  <c r="M321" i="11"/>
  <c r="I320" i="11"/>
  <c r="C321" i="11"/>
  <c r="L321" i="12"/>
  <c r="M321" i="12"/>
  <c r="I320" i="12"/>
  <c r="C321" i="12"/>
  <c r="D321" i="12"/>
  <c r="G321" i="12" s="1"/>
  <c r="L315" i="8"/>
  <c r="M315" i="8"/>
  <c r="I315" i="8"/>
  <c r="G315" i="8"/>
  <c r="C315" i="8"/>
  <c r="D315" i="8"/>
  <c r="L315" i="7"/>
  <c r="D315" i="7" s="1"/>
  <c r="M315" i="7"/>
  <c r="I315" i="7"/>
  <c r="C315" i="7"/>
  <c r="L314" i="6"/>
  <c r="M314" i="6"/>
  <c r="I314" i="6"/>
  <c r="G314" i="6"/>
  <c r="C314" i="6"/>
  <c r="D314" i="6"/>
  <c r="L315" i="5"/>
  <c r="D315" i="5" s="1"/>
  <c r="M315" i="5"/>
  <c r="I315" i="5"/>
  <c r="C315" i="5"/>
  <c r="AV235" i="20" l="1"/>
  <c r="BA236" i="20" s="1"/>
  <c r="AE235" i="20"/>
  <c r="Y235" i="20"/>
  <c r="W235" i="20"/>
  <c r="AB235" i="20"/>
  <c r="BB236" i="20"/>
  <c r="BD236" i="20"/>
  <c r="X235" i="20"/>
  <c r="AX235" i="20"/>
  <c r="AD235" i="20"/>
  <c r="Z235" i="20"/>
  <c r="G321" i="11"/>
  <c r="G315" i="7"/>
  <c r="G315" i="5"/>
  <c r="S234" i="20"/>
  <c r="T235" i="20" s="1"/>
  <c r="U234" i="20"/>
  <c r="AB234" i="20" s="1"/>
  <c r="V234" i="20"/>
  <c r="AC234" i="20" s="1"/>
  <c r="AA234" i="20"/>
  <c r="AF234" i="20"/>
  <c r="AG234" i="20"/>
  <c r="AH234" i="20"/>
  <c r="AI234" i="20"/>
  <c r="AJ234" i="20"/>
  <c r="AK234" i="20"/>
  <c r="AL234" i="20"/>
  <c r="AM234" i="20"/>
  <c r="AN234" i="20"/>
  <c r="AO234" i="20"/>
  <c r="AP234" i="20"/>
  <c r="AQ234" i="20"/>
  <c r="AR234" i="20"/>
  <c r="AS234" i="20"/>
  <c r="BC235" i="20" s="1"/>
  <c r="AT234" i="20"/>
  <c r="AU234" i="20"/>
  <c r="AW234" i="20"/>
  <c r="AY234" i="20"/>
  <c r="AZ234" i="20"/>
  <c r="M177" i="25"/>
  <c r="K177" i="25"/>
  <c r="I177" i="25"/>
  <c r="B177" i="25"/>
  <c r="D177" i="25"/>
  <c r="L321" i="10"/>
  <c r="M321" i="10"/>
  <c r="I320" i="10"/>
  <c r="G321" i="10"/>
  <c r="C321" i="10"/>
  <c r="D321" i="10"/>
  <c r="L320" i="9"/>
  <c r="M320" i="9"/>
  <c r="I319" i="9"/>
  <c r="C320" i="9"/>
  <c r="D320" i="9"/>
  <c r="L320" i="11"/>
  <c r="M320" i="11"/>
  <c r="I319" i="11"/>
  <c r="C320" i="11"/>
  <c r="D320" i="11"/>
  <c r="L320" i="12"/>
  <c r="M320" i="12"/>
  <c r="I319" i="12"/>
  <c r="C320" i="12"/>
  <c r="D320" i="12"/>
  <c r="G320" i="12" s="1"/>
  <c r="L314" i="8"/>
  <c r="M314" i="8"/>
  <c r="I314" i="8"/>
  <c r="C314" i="8"/>
  <c r="D314" i="8"/>
  <c r="L314" i="7"/>
  <c r="M314" i="7"/>
  <c r="I314" i="7"/>
  <c r="C314" i="7"/>
  <c r="D314" i="7"/>
  <c r="L313" i="6"/>
  <c r="D313" i="6" s="1"/>
  <c r="M313" i="6"/>
  <c r="I313" i="6"/>
  <c r="C313" i="6"/>
  <c r="L314" i="5"/>
  <c r="M314" i="5"/>
  <c r="I314" i="5"/>
  <c r="C314" i="5"/>
  <c r="D314" i="5"/>
  <c r="AV234" i="20" l="1"/>
  <c r="BA235" i="20" s="1"/>
  <c r="W234" i="20"/>
  <c r="AE234" i="20"/>
  <c r="BD235" i="20"/>
  <c r="BB235" i="20"/>
  <c r="Y234" i="20"/>
  <c r="Z234" i="20"/>
  <c r="X234" i="20"/>
  <c r="AX234" i="20"/>
  <c r="AD234" i="20"/>
  <c r="G320" i="9"/>
  <c r="G320" i="11"/>
  <c r="G314" i="8"/>
  <c r="G314" i="7"/>
  <c r="G313" i="6"/>
  <c r="G314" i="5"/>
  <c r="AR230" i="20"/>
  <c r="S233" i="20"/>
  <c r="T234" i="20" s="1"/>
  <c r="U233" i="20"/>
  <c r="V233" i="20"/>
  <c r="W233" i="20" s="1"/>
  <c r="X233" i="20"/>
  <c r="AA233" i="20"/>
  <c r="AB233" i="20"/>
  <c r="AD233" i="20"/>
  <c r="AF233" i="20"/>
  <c r="AG233" i="20"/>
  <c r="AH233" i="20"/>
  <c r="AI233" i="20"/>
  <c r="AJ233" i="20"/>
  <c r="AK233" i="20"/>
  <c r="AL233" i="20"/>
  <c r="AM233" i="20"/>
  <c r="AN233" i="20"/>
  <c r="AO233" i="20"/>
  <c r="AP233" i="20"/>
  <c r="AQ233" i="20"/>
  <c r="AR233" i="20"/>
  <c r="AS233" i="20"/>
  <c r="BC234" i="20" s="1"/>
  <c r="AT233" i="20"/>
  <c r="AU233" i="20"/>
  <c r="AW233" i="20"/>
  <c r="AX233" i="20"/>
  <c r="AY233" i="20"/>
  <c r="AZ233" i="20"/>
  <c r="B234" i="20"/>
  <c r="B235" i="20"/>
  <c r="B236" i="20"/>
  <c r="B237" i="20"/>
  <c r="Z233" i="20" l="1"/>
  <c r="BF236" i="20"/>
  <c r="BH236" i="20"/>
  <c r="BE236" i="20"/>
  <c r="BG236" i="20"/>
  <c r="BI236" i="20"/>
  <c r="BG234" i="20"/>
  <c r="BH234" i="20"/>
  <c r="BE234" i="20"/>
  <c r="BF234" i="20"/>
  <c r="BI234" i="20"/>
  <c r="BH235" i="20"/>
  <c r="BI235" i="20"/>
  <c r="BG235" i="20"/>
  <c r="BE235" i="20"/>
  <c r="BJ235" i="20" s="1"/>
  <c r="BF235" i="20"/>
  <c r="BG237" i="20"/>
  <c r="BE237" i="20"/>
  <c r="BF237" i="20"/>
  <c r="BH237" i="20"/>
  <c r="BI237" i="20"/>
  <c r="AV233" i="20"/>
  <c r="BA234" i="20" s="1"/>
  <c r="BD234" i="20"/>
  <c r="BB234" i="20"/>
  <c r="AC233" i="20"/>
  <c r="Y233" i="20"/>
  <c r="AE233" i="20"/>
  <c r="M176" i="25"/>
  <c r="K176" i="25"/>
  <c r="I176" i="25"/>
  <c r="B176" i="25"/>
  <c r="D176" i="25"/>
  <c r="L320" i="10"/>
  <c r="M320" i="10"/>
  <c r="C320" i="10"/>
  <c r="L319" i="9"/>
  <c r="M319" i="9"/>
  <c r="C319" i="9"/>
  <c r="L319" i="11"/>
  <c r="M319" i="11"/>
  <c r="C319" i="11"/>
  <c r="L319" i="12"/>
  <c r="M319" i="12"/>
  <c r="C319" i="12"/>
  <c r="L313" i="8"/>
  <c r="M313" i="8"/>
  <c r="I313" i="8"/>
  <c r="C313" i="8"/>
  <c r="L313" i="7"/>
  <c r="M313" i="7"/>
  <c r="I313" i="7"/>
  <c r="C313" i="7"/>
  <c r="L312" i="6"/>
  <c r="M312" i="6"/>
  <c r="I312" i="6"/>
  <c r="C312" i="6"/>
  <c r="L313" i="5"/>
  <c r="M313" i="5"/>
  <c r="I313" i="5"/>
  <c r="C313" i="5"/>
  <c r="BJ236" i="20" l="1"/>
  <c r="BJ237" i="20"/>
  <c r="BJ234" i="20"/>
  <c r="D320" i="10"/>
  <c r="I319" i="10"/>
  <c r="D319" i="9"/>
  <c r="I318" i="9"/>
  <c r="D319" i="11"/>
  <c r="I318" i="11"/>
  <c r="D319" i="12"/>
  <c r="G319" i="12" s="1"/>
  <c r="I318" i="12"/>
  <c r="D313" i="8"/>
  <c r="D313" i="7"/>
  <c r="D312" i="6"/>
  <c r="D313" i="5"/>
  <c r="G320" i="10" l="1"/>
  <c r="G319" i="9"/>
  <c r="G319" i="11"/>
  <c r="G313" i="8"/>
  <c r="G313" i="7"/>
  <c r="G312" i="6"/>
  <c r="G313" i="5"/>
  <c r="S232" i="20"/>
  <c r="T233" i="20" s="1"/>
  <c r="U232" i="20"/>
  <c r="X232" i="20" s="1"/>
  <c r="V232" i="20"/>
  <c r="Z232" i="20"/>
  <c r="AA232" i="20"/>
  <c r="AB232" i="20"/>
  <c r="AE232" i="20"/>
  <c r="AF232" i="20"/>
  <c r="AH232" i="20"/>
  <c r="AI232" i="20"/>
  <c r="AJ232" i="20"/>
  <c r="AK232" i="20"/>
  <c r="AL232" i="20"/>
  <c r="AM232" i="20"/>
  <c r="AN232" i="20"/>
  <c r="AO232" i="20"/>
  <c r="AP232" i="20"/>
  <c r="AQ232" i="20"/>
  <c r="AR232" i="20"/>
  <c r="AS232" i="20"/>
  <c r="BC233" i="20" s="1"/>
  <c r="AT232" i="20"/>
  <c r="AU232" i="20"/>
  <c r="AV232" i="20"/>
  <c r="BA233" i="20" s="1"/>
  <c r="AW232" i="20"/>
  <c r="AX232" i="20"/>
  <c r="AY232" i="20"/>
  <c r="AZ232" i="20"/>
  <c r="M175" i="25"/>
  <c r="K175" i="25"/>
  <c r="I175" i="25"/>
  <c r="B175" i="25"/>
  <c r="D175" i="25"/>
  <c r="L319" i="10"/>
  <c r="D319" i="10" s="1"/>
  <c r="M319" i="10"/>
  <c r="I318" i="10"/>
  <c r="C319" i="10"/>
  <c r="L318" i="9"/>
  <c r="M318" i="9"/>
  <c r="I317" i="9"/>
  <c r="G318" i="9"/>
  <c r="C318" i="9"/>
  <c r="D318" i="9"/>
  <c r="L318" i="11"/>
  <c r="D318" i="11" s="1"/>
  <c r="M318" i="11"/>
  <c r="I317" i="11"/>
  <c r="C318" i="11"/>
  <c r="L318" i="12"/>
  <c r="M318" i="12"/>
  <c r="I317" i="12"/>
  <c r="C318" i="12"/>
  <c r="D318" i="12"/>
  <c r="G318" i="12" s="1"/>
  <c r="L312" i="8"/>
  <c r="M312" i="8"/>
  <c r="I312" i="8"/>
  <c r="G312" i="8"/>
  <c r="C312" i="8"/>
  <c r="D312" i="8"/>
  <c r="L312" i="7"/>
  <c r="M312" i="7"/>
  <c r="I312" i="7"/>
  <c r="C312" i="7"/>
  <c r="D312" i="7"/>
  <c r="L311" i="6"/>
  <c r="D311" i="6" s="1"/>
  <c r="M311" i="6"/>
  <c r="I311" i="6"/>
  <c r="C311" i="6"/>
  <c r="L312" i="5"/>
  <c r="M312" i="5"/>
  <c r="I312" i="5"/>
  <c r="C312" i="5"/>
  <c r="D312" i="5"/>
  <c r="W232" i="20" l="1"/>
  <c r="AD232" i="20"/>
  <c r="BD233" i="20"/>
  <c r="BB233" i="20"/>
  <c r="AC232" i="20"/>
  <c r="Y232" i="20"/>
  <c r="G319" i="10"/>
  <c r="G318" i="11"/>
  <c r="G312" i="7"/>
  <c r="G311" i="6"/>
  <c r="G312" i="5"/>
  <c r="S231" i="20"/>
  <c r="T232" i="20" s="1"/>
  <c r="U231" i="20"/>
  <c r="V231" i="20"/>
  <c r="AC231" i="20" s="1"/>
  <c r="AA231" i="20"/>
  <c r="AB231" i="20"/>
  <c r="AF231" i="20"/>
  <c r="AG231" i="20"/>
  <c r="AH231" i="20"/>
  <c r="AI231" i="20"/>
  <c r="AJ231" i="20"/>
  <c r="AK231" i="20"/>
  <c r="AL231" i="20"/>
  <c r="AM231" i="20"/>
  <c r="AN231" i="20"/>
  <c r="AO231" i="20"/>
  <c r="AP231" i="20"/>
  <c r="AQ231" i="20"/>
  <c r="AR231" i="20"/>
  <c r="AS231" i="20"/>
  <c r="BC232" i="20" s="1"/>
  <c r="AT231" i="20"/>
  <c r="AU231" i="20"/>
  <c r="AW231" i="20"/>
  <c r="AY231" i="20"/>
  <c r="AZ231" i="20"/>
  <c r="BB231" i="20"/>
  <c r="BD231" i="20"/>
  <c r="M174" i="25"/>
  <c r="K174" i="25"/>
  <c r="I174" i="25"/>
  <c r="B174" i="25"/>
  <c r="D174" i="25"/>
  <c r="L318" i="10"/>
  <c r="M318" i="10"/>
  <c r="I317" i="10"/>
  <c r="C318" i="10"/>
  <c r="D318" i="10"/>
  <c r="L317" i="9"/>
  <c r="M317" i="9"/>
  <c r="I316" i="9"/>
  <c r="C317" i="9"/>
  <c r="D317" i="9"/>
  <c r="L317" i="11"/>
  <c r="M317" i="11"/>
  <c r="I316" i="11"/>
  <c r="G317" i="11"/>
  <c r="C317" i="11"/>
  <c r="D317" i="11"/>
  <c r="L317" i="12"/>
  <c r="M317" i="12"/>
  <c r="I316" i="12"/>
  <c r="C317" i="12"/>
  <c r="D317" i="12"/>
  <c r="G317" i="12" s="1"/>
  <c r="L311" i="8"/>
  <c r="M311" i="8"/>
  <c r="I311" i="8"/>
  <c r="C311" i="8"/>
  <c r="D311" i="8"/>
  <c r="L311" i="7"/>
  <c r="M311" i="7"/>
  <c r="I311" i="7"/>
  <c r="G311" i="7"/>
  <c r="C311" i="7"/>
  <c r="D311" i="7"/>
  <c r="L310" i="6"/>
  <c r="M310" i="6"/>
  <c r="I310" i="6"/>
  <c r="G310" i="6"/>
  <c r="C310" i="6"/>
  <c r="D310" i="6"/>
  <c r="L311" i="5"/>
  <c r="M311" i="5"/>
  <c r="I311" i="5"/>
  <c r="C311" i="5"/>
  <c r="D311" i="5"/>
  <c r="AV231" i="20" l="1"/>
  <c r="BA232" i="20" s="1"/>
  <c r="AE231" i="20"/>
  <c r="Y231" i="20"/>
  <c r="BD232" i="20"/>
  <c r="BB232" i="20"/>
  <c r="W231" i="20"/>
  <c r="X231" i="20"/>
  <c r="AX231" i="20"/>
  <c r="AD231" i="20"/>
  <c r="Z231" i="20"/>
  <c r="G318" i="10"/>
  <c r="G317" i="9"/>
  <c r="G311" i="8"/>
  <c r="G311" i="5"/>
  <c r="S230" i="20"/>
  <c r="T231" i="20" s="1"/>
  <c r="U230" i="20"/>
  <c r="X230" i="20" s="1"/>
  <c r="V230" i="20"/>
  <c r="AE230" i="20" s="1"/>
  <c r="AA230" i="20"/>
  <c r="AF230" i="20"/>
  <c r="AG230" i="20"/>
  <c r="AH230" i="20"/>
  <c r="AI230" i="20"/>
  <c r="AJ230" i="20"/>
  <c r="AK230" i="20"/>
  <c r="AL230" i="20"/>
  <c r="AM230" i="20"/>
  <c r="AN230" i="20"/>
  <c r="AO230" i="20"/>
  <c r="AP230" i="20"/>
  <c r="AQ230" i="20"/>
  <c r="AS230" i="20"/>
  <c r="BC231" i="20" s="1"/>
  <c r="AT230" i="20"/>
  <c r="AU230" i="20"/>
  <c r="AW230" i="20"/>
  <c r="AY230" i="20"/>
  <c r="AZ230" i="20"/>
  <c r="Y230" i="20" l="1"/>
  <c r="AC230" i="20"/>
  <c r="AV230" i="20"/>
  <c r="BA231" i="20" s="1"/>
  <c r="Z230" i="20"/>
  <c r="AB230" i="20"/>
  <c r="W230" i="20"/>
  <c r="AX230" i="20"/>
  <c r="AD230" i="20"/>
  <c r="D316" i="9"/>
  <c r="I310" i="8"/>
  <c r="I309" i="8"/>
  <c r="I310" i="7"/>
  <c r="I309" i="7"/>
  <c r="I309" i="6"/>
  <c r="I308" i="6"/>
  <c r="M173" i="25"/>
  <c r="K173" i="25"/>
  <c r="I173" i="25"/>
  <c r="B173" i="25"/>
  <c r="D173" i="25"/>
  <c r="L317" i="10"/>
  <c r="M317" i="10"/>
  <c r="I316" i="10"/>
  <c r="C317" i="10"/>
  <c r="D317" i="10"/>
  <c r="L316" i="9"/>
  <c r="M316" i="9"/>
  <c r="I315" i="9"/>
  <c r="C316" i="9"/>
  <c r="L316" i="11"/>
  <c r="M316" i="11"/>
  <c r="I315" i="11"/>
  <c r="G316" i="11"/>
  <c r="C316" i="11"/>
  <c r="D316" i="11"/>
  <c r="L316" i="12"/>
  <c r="M316" i="12"/>
  <c r="I315" i="12"/>
  <c r="C316" i="12"/>
  <c r="D316" i="12"/>
  <c r="G316" i="12" s="1"/>
  <c r="L310" i="8"/>
  <c r="M310" i="8"/>
  <c r="C310" i="8"/>
  <c r="D310" i="8"/>
  <c r="L310" i="7"/>
  <c r="D310" i="7" s="1"/>
  <c r="M310" i="7"/>
  <c r="C310" i="7"/>
  <c r="L309" i="6"/>
  <c r="M309" i="6"/>
  <c r="C309" i="6"/>
  <c r="D309" i="6"/>
  <c r="L310" i="5"/>
  <c r="D310" i="5" s="1"/>
  <c r="M310" i="5"/>
  <c r="I310" i="5"/>
  <c r="C310" i="5"/>
  <c r="G310" i="5" l="1"/>
  <c r="G310" i="8"/>
  <c r="G317" i="10"/>
  <c r="G316" i="9"/>
  <c r="G310" i="7"/>
  <c r="G309" i="6"/>
  <c r="I314" i="12"/>
  <c r="I315" i="10"/>
  <c r="I314" i="9"/>
  <c r="I313" i="9"/>
  <c r="I314" i="11"/>
  <c r="S229" i="20" l="1"/>
  <c r="T230" i="20" s="1"/>
  <c r="U229" i="20"/>
  <c r="X229" i="20" s="1"/>
  <c r="V229" i="20"/>
  <c r="W229" i="20" s="1"/>
  <c r="AA229" i="20"/>
  <c r="AD229" i="20"/>
  <c r="AF229" i="20"/>
  <c r="AG229" i="20"/>
  <c r="AH229" i="20"/>
  <c r="AI229" i="20"/>
  <c r="AJ229" i="20"/>
  <c r="AK229" i="20"/>
  <c r="AL229" i="20"/>
  <c r="AM229" i="20"/>
  <c r="AN229" i="20"/>
  <c r="AO229" i="20"/>
  <c r="AP229" i="20"/>
  <c r="AQ229" i="20"/>
  <c r="AR229" i="20"/>
  <c r="AS229" i="20"/>
  <c r="BC230" i="20" s="1"/>
  <c r="AT229" i="20"/>
  <c r="AU229" i="20"/>
  <c r="AW229" i="20"/>
  <c r="AX229" i="20"/>
  <c r="AY229" i="20"/>
  <c r="AZ229" i="20"/>
  <c r="AE229" i="20" l="1"/>
  <c r="Z229" i="20"/>
  <c r="AC229" i="20"/>
  <c r="Y229" i="20"/>
  <c r="AV229" i="20"/>
  <c r="BA230" i="20" s="1"/>
  <c r="BD230" i="20"/>
  <c r="BB230" i="20"/>
  <c r="AB229" i="20"/>
  <c r="M172" i="25"/>
  <c r="K172" i="25"/>
  <c r="I172" i="25"/>
  <c r="B172" i="25"/>
  <c r="D172" i="25"/>
  <c r="L316" i="10"/>
  <c r="D316" i="10" s="1"/>
  <c r="M316" i="10"/>
  <c r="I314" i="10"/>
  <c r="C316" i="10"/>
  <c r="L315" i="9"/>
  <c r="M315" i="9"/>
  <c r="C315" i="9"/>
  <c r="D315" i="9"/>
  <c r="L315" i="11"/>
  <c r="M315" i="11"/>
  <c r="I313" i="11"/>
  <c r="C315" i="11"/>
  <c r="D315" i="11"/>
  <c r="G315" i="11" s="1"/>
  <c r="L315" i="12"/>
  <c r="M315" i="12"/>
  <c r="I313" i="12"/>
  <c r="G315" i="12"/>
  <c r="C315" i="12"/>
  <c r="D315" i="12"/>
  <c r="L309" i="8"/>
  <c r="M309" i="8"/>
  <c r="I307" i="8"/>
  <c r="C309" i="8"/>
  <c r="D309" i="8"/>
  <c r="L309" i="7"/>
  <c r="M309" i="7"/>
  <c r="I307" i="7"/>
  <c r="C309" i="7"/>
  <c r="D309" i="7"/>
  <c r="L308" i="6"/>
  <c r="M308" i="6"/>
  <c r="I306" i="6"/>
  <c r="C308" i="6"/>
  <c r="D308" i="6"/>
  <c r="L309" i="5"/>
  <c r="M309" i="5"/>
  <c r="I309" i="5"/>
  <c r="C309" i="5"/>
  <c r="D309" i="5"/>
  <c r="B229" i="20"/>
  <c r="B230" i="20"/>
  <c r="B231" i="20"/>
  <c r="B232" i="20"/>
  <c r="B233" i="20"/>
  <c r="S228" i="20"/>
  <c r="T229" i="20" s="1"/>
  <c r="U228" i="20"/>
  <c r="V228" i="20"/>
  <c r="AC228" i="20" s="1"/>
  <c r="AA228" i="20"/>
  <c r="AF228" i="20"/>
  <c r="AG228" i="20"/>
  <c r="AH228" i="20"/>
  <c r="AI228" i="20"/>
  <c r="AJ228" i="20"/>
  <c r="AK228" i="20"/>
  <c r="AL228" i="20"/>
  <c r="AM228" i="20"/>
  <c r="AN228" i="20"/>
  <c r="AO228" i="20"/>
  <c r="AP228" i="20"/>
  <c r="AQ228" i="20"/>
  <c r="AR228" i="20"/>
  <c r="AS228" i="20"/>
  <c r="BC229" i="20" s="1"/>
  <c r="AT228" i="20"/>
  <c r="AU228" i="20"/>
  <c r="AV228" i="20"/>
  <c r="BA229" i="20" s="1"/>
  <c r="AW228" i="20"/>
  <c r="AY228" i="20"/>
  <c r="AZ228" i="20"/>
  <c r="BH233" i="20" l="1"/>
  <c r="BG233" i="20"/>
  <c r="BE233" i="20"/>
  <c r="BF233" i="20"/>
  <c r="BI233" i="20"/>
  <c r="AE228" i="20"/>
  <c r="Z228" i="20"/>
  <c r="BE232" i="20"/>
  <c r="BI232" i="20"/>
  <c r="BH232" i="20"/>
  <c r="BF232" i="20"/>
  <c r="BG232" i="20"/>
  <c r="BH229" i="20"/>
  <c r="BE229" i="20"/>
  <c r="BI229" i="20"/>
  <c r="BF229" i="20"/>
  <c r="BG229" i="20"/>
  <c r="Y228" i="20"/>
  <c r="AX228" i="20"/>
  <c r="X228" i="20"/>
  <c r="BG231" i="20"/>
  <c r="BI231" i="20"/>
  <c r="BH231" i="20"/>
  <c r="BE231" i="20"/>
  <c r="BF231" i="20"/>
  <c r="BD229" i="20"/>
  <c r="BB229" i="20"/>
  <c r="AB228" i="20"/>
  <c r="W228" i="20"/>
  <c r="BH230" i="20"/>
  <c r="BI230" i="20"/>
  <c r="BE230" i="20"/>
  <c r="BG230" i="20"/>
  <c r="BF230" i="20"/>
  <c r="G316" i="10"/>
  <c r="G315" i="9"/>
  <c r="G309" i="8"/>
  <c r="G309" i="7"/>
  <c r="G308" i="6"/>
  <c r="G309" i="5"/>
  <c r="AD228" i="20"/>
  <c r="I313" i="10"/>
  <c r="M171" i="25"/>
  <c r="K171" i="25"/>
  <c r="I171" i="25"/>
  <c r="D171" i="25"/>
  <c r="L315" i="10"/>
  <c r="D315" i="10" s="1"/>
  <c r="M315" i="10"/>
  <c r="C315" i="10"/>
  <c r="L314" i="9"/>
  <c r="D314" i="9" s="1"/>
  <c r="M314" i="9"/>
  <c r="C314" i="9"/>
  <c r="L314" i="11"/>
  <c r="M314" i="11"/>
  <c r="C314" i="11"/>
  <c r="L314" i="12"/>
  <c r="M314" i="12"/>
  <c r="C314" i="12"/>
  <c r="L308" i="8"/>
  <c r="M308" i="8"/>
  <c r="I308" i="8"/>
  <c r="C308" i="8"/>
  <c r="L308" i="7"/>
  <c r="D308" i="7" s="1"/>
  <c r="G308" i="7" s="1"/>
  <c r="M308" i="7"/>
  <c r="I308" i="7"/>
  <c r="C308" i="7"/>
  <c r="L307" i="6"/>
  <c r="D307" i="6" s="1"/>
  <c r="M307" i="6"/>
  <c r="I307" i="6"/>
  <c r="C307" i="6"/>
  <c r="L308" i="5"/>
  <c r="D308" i="5" s="1"/>
  <c r="M308" i="5"/>
  <c r="I308" i="5"/>
  <c r="C308" i="5"/>
  <c r="D314" i="11"/>
  <c r="D314" i="12"/>
  <c r="G314" i="12" s="1"/>
  <c r="D308" i="8"/>
  <c r="BJ233" i="20" l="1"/>
  <c r="BJ230" i="20"/>
  <c r="BJ231" i="20"/>
  <c r="BJ229" i="20"/>
  <c r="BJ232" i="20"/>
  <c r="G315" i="10"/>
  <c r="G314" i="9"/>
  <c r="G314" i="11"/>
  <c r="G308" i="8"/>
  <c r="G307" i="6"/>
  <c r="G308" i="5"/>
  <c r="S227" i="20"/>
  <c r="T228" i="20" s="1"/>
  <c r="U227" i="20"/>
  <c r="AB227" i="20" s="1"/>
  <c r="V227" i="20"/>
  <c r="Y227" i="20" s="1"/>
  <c r="W227" i="20"/>
  <c r="AA227" i="20"/>
  <c r="AC227" i="20"/>
  <c r="AE227" i="20"/>
  <c r="AF227" i="20"/>
  <c r="AG227" i="20"/>
  <c r="AH227" i="20"/>
  <c r="AI227" i="20"/>
  <c r="AJ227" i="20"/>
  <c r="AK227" i="20"/>
  <c r="AL227" i="20"/>
  <c r="AM227" i="20"/>
  <c r="AN227" i="20"/>
  <c r="AO227" i="20"/>
  <c r="AP227" i="20"/>
  <c r="AQ227" i="20"/>
  <c r="AR227" i="20"/>
  <c r="AS227" i="20"/>
  <c r="BC228" i="20" s="1"/>
  <c r="AT227" i="20"/>
  <c r="AU227" i="20"/>
  <c r="AV227" i="20"/>
  <c r="BA228" i="20" s="1"/>
  <c r="AW227" i="20"/>
  <c r="AY227" i="20"/>
  <c r="AZ227" i="20"/>
  <c r="M170" i="25"/>
  <c r="K170" i="25"/>
  <c r="I170" i="25"/>
  <c r="D170" i="25"/>
  <c r="L314" i="10"/>
  <c r="M314" i="10"/>
  <c r="C314" i="10"/>
  <c r="D314" i="10"/>
  <c r="L313" i="9"/>
  <c r="M313" i="9"/>
  <c r="I312" i="9"/>
  <c r="C313" i="9"/>
  <c r="D313" i="9"/>
  <c r="L313" i="11"/>
  <c r="M313" i="11"/>
  <c r="I312" i="11"/>
  <c r="C313" i="11"/>
  <c r="D313" i="11"/>
  <c r="L313" i="12"/>
  <c r="M313" i="12"/>
  <c r="I312" i="12"/>
  <c r="C313" i="12"/>
  <c r="D313" i="12"/>
  <c r="G313" i="12" s="1"/>
  <c r="L307" i="8"/>
  <c r="M307" i="8"/>
  <c r="G307" i="8"/>
  <c r="C307" i="8"/>
  <c r="D307" i="8"/>
  <c r="L307" i="7"/>
  <c r="M307" i="7"/>
  <c r="C307" i="7"/>
  <c r="D307" i="7"/>
  <c r="L306" i="6"/>
  <c r="M306" i="6"/>
  <c r="C306" i="6"/>
  <c r="D306" i="6"/>
  <c r="L307" i="5"/>
  <c r="M307" i="5"/>
  <c r="I307" i="5"/>
  <c r="C307" i="5"/>
  <c r="D307" i="5"/>
  <c r="X227" i="20" l="1"/>
  <c r="BD228" i="20"/>
  <c r="BB228" i="20"/>
  <c r="Z227" i="20"/>
  <c r="AX227" i="20"/>
  <c r="AD227" i="20"/>
  <c r="G314" i="10"/>
  <c r="G313" i="9"/>
  <c r="G313" i="11"/>
  <c r="G307" i="7"/>
  <c r="G306" i="6"/>
  <c r="G307" i="5"/>
  <c r="S226" i="20"/>
  <c r="T227" i="20" s="1"/>
  <c r="U226" i="20"/>
  <c r="AB226" i="20" s="1"/>
  <c r="V226" i="20"/>
  <c r="AV226" i="20" s="1"/>
  <c r="BA227" i="20" s="1"/>
  <c r="AA226" i="20"/>
  <c r="AF226" i="20"/>
  <c r="AG226" i="20"/>
  <c r="AH226" i="20"/>
  <c r="AI226" i="20"/>
  <c r="AJ226" i="20"/>
  <c r="AK226" i="20"/>
  <c r="AL226" i="20"/>
  <c r="AM226" i="20"/>
  <c r="AN226" i="20"/>
  <c r="AO226" i="20"/>
  <c r="AP226" i="20"/>
  <c r="AQ226" i="20"/>
  <c r="AR226" i="20"/>
  <c r="AS226" i="20"/>
  <c r="BC227" i="20" s="1"/>
  <c r="AT226" i="20"/>
  <c r="AU226" i="20"/>
  <c r="AW226" i="20"/>
  <c r="AY226" i="20"/>
  <c r="AZ226" i="20"/>
  <c r="X226" i="20" l="1"/>
  <c r="AE226" i="20"/>
  <c r="Y226" i="20"/>
  <c r="AC226" i="20"/>
  <c r="BD227" i="20"/>
  <c r="BB227" i="20"/>
  <c r="W226" i="20"/>
  <c r="AX226" i="20"/>
  <c r="AD226" i="20"/>
  <c r="Z226" i="20"/>
  <c r="M169" i="25"/>
  <c r="K169" i="25"/>
  <c r="I169" i="25"/>
  <c r="D169" i="25"/>
  <c r="L313" i="10"/>
  <c r="M313" i="10"/>
  <c r="I312" i="10"/>
  <c r="C313" i="10"/>
  <c r="L312" i="9"/>
  <c r="M312" i="9"/>
  <c r="I311" i="9"/>
  <c r="C312" i="9"/>
  <c r="L312" i="11"/>
  <c r="M312" i="11"/>
  <c r="I311" i="11"/>
  <c r="C312" i="11"/>
  <c r="D312" i="11"/>
  <c r="G312" i="11" s="1"/>
  <c r="L312" i="12"/>
  <c r="M312" i="12"/>
  <c r="I311" i="12"/>
  <c r="C312" i="12"/>
  <c r="L306" i="8"/>
  <c r="M306" i="8"/>
  <c r="I306" i="8"/>
  <c r="C306" i="8"/>
  <c r="L306" i="7"/>
  <c r="M306" i="7"/>
  <c r="I306" i="7"/>
  <c r="C306" i="7"/>
  <c r="L305" i="6"/>
  <c r="M305" i="6"/>
  <c r="I305" i="6"/>
  <c r="C305" i="6"/>
  <c r="L306" i="5"/>
  <c r="M306" i="5"/>
  <c r="I306" i="5"/>
  <c r="C306" i="5"/>
  <c r="D313" i="10"/>
  <c r="D312" i="9"/>
  <c r="D312" i="12"/>
  <c r="G312" i="12" s="1"/>
  <c r="D306" i="8"/>
  <c r="D306" i="7"/>
  <c r="D305" i="6"/>
  <c r="D306" i="5"/>
  <c r="G313" i="10" l="1"/>
  <c r="G312" i="9"/>
  <c r="G306" i="8"/>
  <c r="G306" i="7"/>
  <c r="G305" i="6"/>
  <c r="G306" i="5"/>
  <c r="D166" i="25"/>
  <c r="D167" i="25"/>
  <c r="D168" i="25"/>
  <c r="S225" i="20" l="1"/>
  <c r="T226" i="20" s="1"/>
  <c r="U225" i="20"/>
  <c r="V225" i="20"/>
  <c r="W225" i="20" s="1"/>
  <c r="AA225" i="20"/>
  <c r="AB225" i="20"/>
  <c r="AE225" i="20"/>
  <c r="AF225" i="20"/>
  <c r="AG225" i="20"/>
  <c r="AH225" i="20"/>
  <c r="AI225" i="20"/>
  <c r="AJ225" i="20"/>
  <c r="AK225" i="20"/>
  <c r="AL225" i="20"/>
  <c r="AM225" i="20"/>
  <c r="AN225" i="20"/>
  <c r="AO225" i="20"/>
  <c r="AP225" i="20"/>
  <c r="AQ225" i="20"/>
  <c r="AR225" i="20"/>
  <c r="AS225" i="20"/>
  <c r="BC226" i="20" s="1"/>
  <c r="AT225" i="20"/>
  <c r="AU225" i="20"/>
  <c r="AW225" i="20"/>
  <c r="AY225" i="20"/>
  <c r="AZ225" i="20"/>
  <c r="M168" i="25"/>
  <c r="K168" i="25"/>
  <c r="I168" i="25"/>
  <c r="L312" i="10"/>
  <c r="D312" i="10" s="1"/>
  <c r="M312" i="10"/>
  <c r="I311" i="10"/>
  <c r="C312" i="10"/>
  <c r="L311" i="9"/>
  <c r="M311" i="9"/>
  <c r="I310" i="9"/>
  <c r="C311" i="9"/>
  <c r="D311" i="9"/>
  <c r="L311" i="11"/>
  <c r="M311" i="11"/>
  <c r="I310" i="11"/>
  <c r="C311" i="11"/>
  <c r="D311" i="11"/>
  <c r="L311" i="12"/>
  <c r="M311" i="12"/>
  <c r="I310" i="12"/>
  <c r="G311" i="12"/>
  <c r="C311" i="12"/>
  <c r="D311" i="12"/>
  <c r="L305" i="8"/>
  <c r="M305" i="8"/>
  <c r="I305" i="8"/>
  <c r="C305" i="8"/>
  <c r="D305" i="8"/>
  <c r="L305" i="7"/>
  <c r="M305" i="7"/>
  <c r="I305" i="7"/>
  <c r="G305" i="7"/>
  <c r="C305" i="7"/>
  <c r="D305" i="7"/>
  <c r="L304" i="6"/>
  <c r="D304" i="6" s="1"/>
  <c r="M304" i="6"/>
  <c r="I304" i="6"/>
  <c r="C304" i="6"/>
  <c r="L305" i="5"/>
  <c r="D305" i="5" s="1"/>
  <c r="M305" i="5"/>
  <c r="I305" i="5"/>
  <c r="C305" i="5"/>
  <c r="Y225" i="20" l="1"/>
  <c r="AC225" i="20"/>
  <c r="Z225" i="20"/>
  <c r="AV225" i="20"/>
  <c r="BA226" i="20" s="1"/>
  <c r="BB226" i="20"/>
  <c r="BD226" i="20"/>
  <c r="X225" i="20"/>
  <c r="AX225" i="20"/>
  <c r="AD225" i="20"/>
  <c r="G312" i="10"/>
  <c r="G311" i="9"/>
  <c r="G311" i="11"/>
  <c r="G305" i="8"/>
  <c r="G304" i="6"/>
  <c r="G305" i="5"/>
  <c r="S224" i="20"/>
  <c r="T225" i="20" s="1"/>
  <c r="U224" i="20"/>
  <c r="Z224" i="20" s="1"/>
  <c r="V224" i="20"/>
  <c r="AE224" i="20" s="1"/>
  <c r="AA224" i="20"/>
  <c r="AC224" i="20"/>
  <c r="AF224" i="20"/>
  <c r="AG224" i="20"/>
  <c r="AH224" i="20"/>
  <c r="AI224" i="20"/>
  <c r="AJ224" i="20"/>
  <c r="AK224" i="20"/>
  <c r="AL224" i="20"/>
  <c r="AM224" i="20"/>
  <c r="AN224" i="20"/>
  <c r="AO224" i="20"/>
  <c r="AP224" i="20"/>
  <c r="AQ224" i="20"/>
  <c r="AR224" i="20"/>
  <c r="AS224" i="20"/>
  <c r="BC225" i="20" s="1"/>
  <c r="AT224" i="20"/>
  <c r="AU224" i="20"/>
  <c r="AW224" i="20"/>
  <c r="AY224" i="20"/>
  <c r="AZ224" i="20"/>
  <c r="B224" i="20"/>
  <c r="BE224" i="20" s="1"/>
  <c r="M167" i="25"/>
  <c r="K167" i="25"/>
  <c r="I167" i="25"/>
  <c r="B167" i="25"/>
  <c r="L311" i="10"/>
  <c r="M311" i="10"/>
  <c r="I310" i="10"/>
  <c r="C311" i="10"/>
  <c r="D311" i="10"/>
  <c r="L310" i="9"/>
  <c r="M310" i="9"/>
  <c r="I309" i="9"/>
  <c r="C310" i="9"/>
  <c r="D310" i="9"/>
  <c r="L310" i="11"/>
  <c r="M310" i="11"/>
  <c r="I309" i="11"/>
  <c r="C310" i="11"/>
  <c r="D310" i="11"/>
  <c r="L310" i="12"/>
  <c r="M310" i="12"/>
  <c r="I309" i="12"/>
  <c r="G310" i="12"/>
  <c r="C310" i="12"/>
  <c r="D310" i="12"/>
  <c r="L304" i="8"/>
  <c r="M304" i="8"/>
  <c r="I304" i="8"/>
  <c r="C304" i="8"/>
  <c r="D304" i="8"/>
  <c r="L304" i="7"/>
  <c r="M304" i="7"/>
  <c r="I304" i="7"/>
  <c r="C304" i="7"/>
  <c r="D304" i="7"/>
  <c r="L303" i="6"/>
  <c r="M303" i="6"/>
  <c r="I303" i="6"/>
  <c r="C303" i="6"/>
  <c r="D303" i="6"/>
  <c r="L304" i="5"/>
  <c r="M304" i="5"/>
  <c r="I304" i="5"/>
  <c r="C304" i="5"/>
  <c r="D304" i="5"/>
  <c r="A225" i="20"/>
  <c r="A226" i="20" s="1"/>
  <c r="A169" i="25"/>
  <c r="B169" i="25" s="1"/>
  <c r="A168" i="25"/>
  <c r="B168" i="25" s="1"/>
  <c r="Y224" i="20" l="1"/>
  <c r="A170" i="25"/>
  <c r="X224" i="20"/>
  <c r="A227" i="20"/>
  <c r="B226" i="20"/>
  <c r="BG224" i="20"/>
  <c r="B225" i="20"/>
  <c r="BH224" i="20"/>
  <c r="BF224" i="20"/>
  <c r="AB224" i="20"/>
  <c r="W224" i="20"/>
  <c r="BI224" i="20"/>
  <c r="AV224" i="20"/>
  <c r="BA225" i="20" s="1"/>
  <c r="BD225" i="20"/>
  <c r="BB225" i="20"/>
  <c r="AX224" i="20"/>
  <c r="AD224" i="20"/>
  <c r="G311" i="10"/>
  <c r="G310" i="9"/>
  <c r="G310" i="11"/>
  <c r="G304" i="8"/>
  <c r="G304" i="7"/>
  <c r="G303" i="6"/>
  <c r="G304" i="5"/>
  <c r="S223" i="20"/>
  <c r="T224" i="20" s="1"/>
  <c r="U223" i="20"/>
  <c r="V223" i="20"/>
  <c r="Y223" i="20" s="1"/>
  <c r="AA223" i="20"/>
  <c r="AC223" i="20"/>
  <c r="AE223" i="20"/>
  <c r="AF223" i="20"/>
  <c r="AG223" i="20"/>
  <c r="AH223" i="20"/>
  <c r="AI223" i="20"/>
  <c r="AJ223" i="20"/>
  <c r="AK223" i="20"/>
  <c r="AL223" i="20"/>
  <c r="AM223" i="20"/>
  <c r="AN223" i="20"/>
  <c r="AO223" i="20"/>
  <c r="AP223" i="20"/>
  <c r="AQ223" i="20"/>
  <c r="AR223" i="20"/>
  <c r="AS223" i="20"/>
  <c r="BC224" i="20" s="1"/>
  <c r="AT223" i="20"/>
  <c r="AU223" i="20"/>
  <c r="AW223" i="20"/>
  <c r="AY223" i="20"/>
  <c r="AZ223" i="20"/>
  <c r="I308" i="11"/>
  <c r="I308" i="12"/>
  <c r="M166" i="25"/>
  <c r="K166" i="25"/>
  <c r="I166" i="25"/>
  <c r="L310" i="10"/>
  <c r="D310" i="10" s="1"/>
  <c r="M310" i="10"/>
  <c r="C310" i="10"/>
  <c r="L309" i="9"/>
  <c r="M309" i="9"/>
  <c r="C309" i="9"/>
  <c r="D309" i="9"/>
  <c r="L309" i="11"/>
  <c r="M309" i="11"/>
  <c r="G309" i="11"/>
  <c r="C309" i="11"/>
  <c r="D309" i="11"/>
  <c r="L309" i="12"/>
  <c r="M309" i="12"/>
  <c r="G309" i="12"/>
  <c r="C309" i="12"/>
  <c r="D309" i="12"/>
  <c r="L303" i="8"/>
  <c r="M303" i="8"/>
  <c r="I303" i="8"/>
  <c r="C303" i="8"/>
  <c r="D303" i="8"/>
  <c r="L303" i="7"/>
  <c r="M303" i="7"/>
  <c r="I303" i="7"/>
  <c r="C303" i="7"/>
  <c r="D303" i="7"/>
  <c r="L302" i="6"/>
  <c r="M302" i="6"/>
  <c r="I302" i="6"/>
  <c r="C302" i="6"/>
  <c r="D302" i="6"/>
  <c r="L303" i="5"/>
  <c r="D303" i="5" s="1"/>
  <c r="M303" i="5"/>
  <c r="I303" i="5"/>
  <c r="C303" i="5"/>
  <c r="W223" i="20" l="1"/>
  <c r="BJ224" i="20"/>
  <c r="B170" i="25"/>
  <c r="A171" i="25"/>
  <c r="B171" i="25" s="1"/>
  <c r="AV223" i="20"/>
  <c r="BA224" i="20" s="1"/>
  <c r="BB224" i="20"/>
  <c r="BD224" i="20"/>
  <c r="BE226" i="20"/>
  <c r="BI226" i="20"/>
  <c r="BF226" i="20"/>
  <c r="BG226" i="20"/>
  <c r="BH226" i="20"/>
  <c r="X223" i="20"/>
  <c r="A228" i="20"/>
  <c r="B228" i="20" s="1"/>
  <c r="B227" i="20"/>
  <c r="AB223" i="20"/>
  <c r="BH225" i="20"/>
  <c r="BI225" i="20"/>
  <c r="BE225" i="20"/>
  <c r="BG225" i="20"/>
  <c r="BF225" i="20"/>
  <c r="AX223" i="20"/>
  <c r="AD223" i="20"/>
  <c r="Z223" i="20"/>
  <c r="G310" i="10"/>
  <c r="G309" i="9"/>
  <c r="G303" i="8"/>
  <c r="G303" i="7"/>
  <c r="G302" i="6"/>
  <c r="G303" i="5"/>
  <c r="S222" i="20"/>
  <c r="T223" i="20" s="1"/>
  <c r="U222" i="20"/>
  <c r="X222" i="20" s="1"/>
  <c r="V222" i="20"/>
  <c r="AA222" i="20"/>
  <c r="AF222" i="20"/>
  <c r="AG222" i="20"/>
  <c r="AH222" i="20"/>
  <c r="AI222" i="20"/>
  <c r="AJ222" i="20"/>
  <c r="AK222" i="20"/>
  <c r="AL222" i="20"/>
  <c r="AM222" i="20"/>
  <c r="AN222" i="20"/>
  <c r="AO222" i="20"/>
  <c r="AP222" i="20"/>
  <c r="AQ222" i="20"/>
  <c r="AR222" i="20"/>
  <c r="AS222" i="20"/>
  <c r="BC223" i="20" s="1"/>
  <c r="AT222" i="20"/>
  <c r="AU222" i="20"/>
  <c r="AV222" i="20"/>
  <c r="BA223" i="20" s="1"/>
  <c r="AW222" i="20"/>
  <c r="AX222" i="20"/>
  <c r="AY222" i="20"/>
  <c r="AZ222" i="20"/>
  <c r="I308" i="10"/>
  <c r="I309" i="10"/>
  <c r="M165" i="25"/>
  <c r="K165" i="25"/>
  <c r="I165" i="25"/>
  <c r="B165" i="25"/>
  <c r="D165" i="25"/>
  <c r="L309" i="10"/>
  <c r="M309" i="10"/>
  <c r="G309" i="10"/>
  <c r="C309" i="10"/>
  <c r="D309" i="10"/>
  <c r="L308" i="9"/>
  <c r="M308" i="9"/>
  <c r="I308" i="9"/>
  <c r="C308" i="9"/>
  <c r="D308" i="9"/>
  <c r="L308" i="11"/>
  <c r="M308" i="11"/>
  <c r="I307" i="11"/>
  <c r="C308" i="11"/>
  <c r="D308" i="11"/>
  <c r="L308" i="12"/>
  <c r="M308" i="12"/>
  <c r="I307" i="12"/>
  <c r="G308" i="12"/>
  <c r="C308" i="12"/>
  <c r="D308" i="12"/>
  <c r="L302" i="8"/>
  <c r="M302" i="8"/>
  <c r="I302" i="8"/>
  <c r="C302" i="8"/>
  <c r="D302" i="8"/>
  <c r="L302" i="7"/>
  <c r="M302" i="7"/>
  <c r="I302" i="7"/>
  <c r="C302" i="7"/>
  <c r="D302" i="7"/>
  <c r="L301" i="6"/>
  <c r="M301" i="6"/>
  <c r="I301" i="6"/>
  <c r="C301" i="6"/>
  <c r="D301" i="6"/>
  <c r="L302" i="5"/>
  <c r="M302" i="5"/>
  <c r="I302" i="5"/>
  <c r="C302" i="5"/>
  <c r="D302" i="5"/>
  <c r="AB222" i="20" l="1"/>
  <c r="Z222" i="20"/>
  <c r="BJ226" i="20"/>
  <c r="AD222" i="20"/>
  <c r="W222" i="20"/>
  <c r="BB223" i="20"/>
  <c r="BD223" i="20"/>
  <c r="BJ225" i="20"/>
  <c r="BH227" i="20"/>
  <c r="BE227" i="20"/>
  <c r="BI227" i="20"/>
  <c r="BG227" i="20"/>
  <c r="BF227" i="20"/>
  <c r="BE228" i="20"/>
  <c r="BI228" i="20"/>
  <c r="BF228" i="20"/>
  <c r="BG228" i="20"/>
  <c r="BH228" i="20"/>
  <c r="AC222" i="20"/>
  <c r="Y222" i="20"/>
  <c r="AE222" i="20"/>
  <c r="G308" i="9"/>
  <c r="G308" i="11"/>
  <c r="G302" i="8"/>
  <c r="G302" i="7"/>
  <c r="G301" i="6"/>
  <c r="G302" i="5"/>
  <c r="S221" i="20"/>
  <c r="T222" i="20" s="1"/>
  <c r="U221" i="20"/>
  <c r="X221" i="20" s="1"/>
  <c r="V221" i="20"/>
  <c r="AE221" i="20" s="1"/>
  <c r="AA221" i="20"/>
  <c r="AF221" i="20"/>
  <c r="AG221" i="20"/>
  <c r="AH221" i="20"/>
  <c r="AI221" i="20"/>
  <c r="AJ221" i="20"/>
  <c r="AK221" i="20"/>
  <c r="AL221" i="20"/>
  <c r="AM221" i="20"/>
  <c r="AN221" i="20"/>
  <c r="AO221" i="20"/>
  <c r="AP221" i="20"/>
  <c r="AQ221" i="20"/>
  <c r="AR221" i="20"/>
  <c r="AS221" i="20"/>
  <c r="BC222" i="20" s="1"/>
  <c r="AT221" i="20"/>
  <c r="AU221" i="20"/>
  <c r="AW221" i="20"/>
  <c r="AY221" i="20"/>
  <c r="AZ221" i="20"/>
  <c r="Y221" i="20" l="1"/>
  <c r="AC221" i="20"/>
  <c r="BB222" i="20"/>
  <c r="BD222" i="20"/>
  <c r="BJ228" i="20"/>
  <c r="BJ227" i="20"/>
  <c r="W221" i="20"/>
  <c r="AX221" i="20"/>
  <c r="AD221" i="20"/>
  <c r="Z221" i="20"/>
  <c r="AV221" i="20"/>
  <c r="BA222" i="20" s="1"/>
  <c r="AB221" i="20"/>
  <c r="M164" i="25"/>
  <c r="K164" i="25"/>
  <c r="I164" i="25"/>
  <c r="B164" i="25"/>
  <c r="D164" i="25"/>
  <c r="L308" i="10"/>
  <c r="M308" i="10"/>
  <c r="I307" i="10"/>
  <c r="C308" i="10"/>
  <c r="L307" i="9"/>
  <c r="M307" i="9"/>
  <c r="I307" i="9"/>
  <c r="C307" i="9"/>
  <c r="L307" i="11"/>
  <c r="M307" i="11"/>
  <c r="I306" i="11"/>
  <c r="C307" i="11"/>
  <c r="L307" i="12"/>
  <c r="D307" i="12" s="1"/>
  <c r="G307" i="12" s="1"/>
  <c r="M307" i="12"/>
  <c r="I306" i="12"/>
  <c r="C307" i="12"/>
  <c r="L301" i="8"/>
  <c r="M301" i="8"/>
  <c r="I301" i="8"/>
  <c r="C301" i="8"/>
  <c r="L301" i="7"/>
  <c r="M301" i="7"/>
  <c r="I301" i="7"/>
  <c r="C301" i="7"/>
  <c r="L300" i="6"/>
  <c r="M300" i="6"/>
  <c r="I300" i="6"/>
  <c r="C300" i="6"/>
  <c r="L301" i="5"/>
  <c r="M301" i="5"/>
  <c r="I301" i="5"/>
  <c r="C301" i="5"/>
  <c r="I300" i="8"/>
  <c r="I299" i="8"/>
  <c r="I299" i="7"/>
  <c r="I300" i="7"/>
  <c r="I299" i="6"/>
  <c r="I298" i="6"/>
  <c r="D308" i="10"/>
  <c r="D307" i="9"/>
  <c r="I306" i="9"/>
  <c r="D307" i="11"/>
  <c r="D301" i="8"/>
  <c r="D301" i="7"/>
  <c r="D300" i="6"/>
  <c r="D301" i="5"/>
  <c r="G308" i="10" l="1"/>
  <c r="G307" i="9"/>
  <c r="G307" i="11"/>
  <c r="G301" i="8"/>
  <c r="G301" i="7"/>
  <c r="G300" i="6"/>
  <c r="G301" i="5"/>
  <c r="I306" i="10"/>
  <c r="I305" i="11"/>
  <c r="M163" i="25"/>
  <c r="K163" i="25"/>
  <c r="I163" i="25"/>
  <c r="B163" i="25"/>
  <c r="D163" i="25"/>
  <c r="L307" i="10"/>
  <c r="M307" i="10"/>
  <c r="G307" i="10"/>
  <c r="C307" i="10"/>
  <c r="D307" i="10"/>
  <c r="L306" i="9"/>
  <c r="M306" i="9"/>
  <c r="I305" i="9"/>
  <c r="C306" i="9"/>
  <c r="D306" i="9"/>
  <c r="L306" i="11"/>
  <c r="M306" i="11"/>
  <c r="C306" i="11"/>
  <c r="D306" i="11"/>
  <c r="L306" i="12"/>
  <c r="M306" i="12"/>
  <c r="I305" i="12"/>
  <c r="C306" i="12"/>
  <c r="D306" i="12"/>
  <c r="G306" i="12" s="1"/>
  <c r="L300" i="8"/>
  <c r="D300" i="8" s="1"/>
  <c r="M300" i="8"/>
  <c r="I298" i="8"/>
  <c r="C300" i="8"/>
  <c r="L300" i="7"/>
  <c r="D300" i="7" s="1"/>
  <c r="M300" i="7"/>
  <c r="I298" i="7"/>
  <c r="C300" i="7"/>
  <c r="L299" i="6"/>
  <c r="D299" i="6" s="1"/>
  <c r="M299" i="6"/>
  <c r="I297" i="6"/>
  <c r="C299" i="6"/>
  <c r="L300" i="5"/>
  <c r="D300" i="5" s="1"/>
  <c r="M300" i="5"/>
  <c r="I300" i="5"/>
  <c r="C300" i="5"/>
  <c r="G306" i="9" l="1"/>
  <c r="G306" i="11"/>
  <c r="G300" i="8"/>
  <c r="G300" i="7"/>
  <c r="G299" i="6"/>
  <c r="G300" i="5"/>
  <c r="B221" i="20"/>
  <c r="B222" i="20"/>
  <c r="B223" i="20"/>
  <c r="M162" i="25"/>
  <c r="K162" i="25"/>
  <c r="I162" i="25"/>
  <c r="B162" i="25"/>
  <c r="D162" i="25"/>
  <c r="L306" i="10"/>
  <c r="M306" i="10"/>
  <c r="I305" i="10"/>
  <c r="C306" i="10"/>
  <c r="D306" i="10"/>
  <c r="L305" i="9"/>
  <c r="M305" i="9"/>
  <c r="I304" i="9"/>
  <c r="C305" i="9"/>
  <c r="D305" i="9"/>
  <c r="L305" i="11"/>
  <c r="M305" i="11"/>
  <c r="I304" i="11"/>
  <c r="C305" i="11"/>
  <c r="D305" i="11"/>
  <c r="G305" i="11" s="1"/>
  <c r="L305" i="12"/>
  <c r="M305" i="12"/>
  <c r="I304" i="12"/>
  <c r="C305" i="12"/>
  <c r="D305" i="12"/>
  <c r="G305" i="12" s="1"/>
  <c r="L299" i="8"/>
  <c r="M299" i="8"/>
  <c r="C299" i="8"/>
  <c r="D299" i="8"/>
  <c r="L299" i="7"/>
  <c r="D299" i="7" s="1"/>
  <c r="M299" i="7"/>
  <c r="C299" i="7"/>
  <c r="L298" i="6"/>
  <c r="D298" i="6" s="1"/>
  <c r="M298" i="6"/>
  <c r="C298" i="6"/>
  <c r="L299" i="5"/>
  <c r="D299" i="5" s="1"/>
  <c r="M299" i="5"/>
  <c r="I299" i="5"/>
  <c r="C299" i="5"/>
  <c r="B166" i="25"/>
  <c r="BF223" i="20" l="1"/>
  <c r="BG223" i="20"/>
  <c r="BH223" i="20"/>
  <c r="BE223" i="20"/>
  <c r="BI223" i="20"/>
  <c r="BF222" i="20"/>
  <c r="BG222" i="20"/>
  <c r="BE222" i="20"/>
  <c r="BI222" i="20"/>
  <c r="BH222" i="20"/>
  <c r="BI221" i="20"/>
  <c r="BH221" i="20"/>
  <c r="BE221" i="20"/>
  <c r="BF221" i="20"/>
  <c r="G306" i="10"/>
  <c r="G305" i="9"/>
  <c r="G299" i="8"/>
  <c r="G299" i="7"/>
  <c r="G298" i="6"/>
  <c r="G299" i="5"/>
  <c r="S220" i="20"/>
  <c r="T221" i="20" s="1"/>
  <c r="U220" i="20"/>
  <c r="X220" i="20" s="1"/>
  <c r="V220" i="20"/>
  <c r="Y220" i="20" s="1"/>
  <c r="AA220" i="20"/>
  <c r="AF220" i="20"/>
  <c r="AG220" i="20"/>
  <c r="AH220" i="20"/>
  <c r="AI220" i="20"/>
  <c r="AJ220" i="20"/>
  <c r="AK220" i="20"/>
  <c r="AL220" i="20"/>
  <c r="AM220" i="20"/>
  <c r="AN220" i="20"/>
  <c r="AO220" i="20"/>
  <c r="AP220" i="20"/>
  <c r="AQ220" i="20"/>
  <c r="AR220" i="20"/>
  <c r="AS220" i="20"/>
  <c r="BC221" i="20" s="1"/>
  <c r="AT220" i="20"/>
  <c r="AU220" i="20"/>
  <c r="AW220" i="20"/>
  <c r="AY220" i="20"/>
  <c r="AZ220" i="20"/>
  <c r="M161" i="25"/>
  <c r="K161" i="25"/>
  <c r="I161" i="25"/>
  <c r="L305" i="10"/>
  <c r="M305" i="10"/>
  <c r="C305" i="10"/>
  <c r="L304" i="9"/>
  <c r="M304" i="9"/>
  <c r="C304" i="9"/>
  <c r="L304" i="11"/>
  <c r="M304" i="11"/>
  <c r="C304" i="11"/>
  <c r="L304" i="12"/>
  <c r="M304" i="12"/>
  <c r="C304" i="12"/>
  <c r="L298" i="8"/>
  <c r="M298" i="8"/>
  <c r="C298" i="8"/>
  <c r="L298" i="7"/>
  <c r="M298" i="7"/>
  <c r="C298" i="7"/>
  <c r="L297" i="6"/>
  <c r="M297" i="6"/>
  <c r="C297" i="6"/>
  <c r="L298" i="5"/>
  <c r="M298" i="5"/>
  <c r="I298" i="5"/>
  <c r="C298" i="5"/>
  <c r="BJ222" i="20" l="1"/>
  <c r="BJ223" i="20"/>
  <c r="BB221" i="20"/>
  <c r="BD221" i="20"/>
  <c r="AB220" i="20"/>
  <c r="AC220" i="20"/>
  <c r="AV220" i="20"/>
  <c r="W220" i="20"/>
  <c r="AE220" i="20"/>
  <c r="AX220" i="20"/>
  <c r="AD220" i="20"/>
  <c r="Z220" i="20"/>
  <c r="B161" i="25"/>
  <c r="D161" i="25"/>
  <c r="D305" i="10"/>
  <c r="I304" i="10"/>
  <c r="D304" i="9"/>
  <c r="I303" i="9"/>
  <c r="D304" i="11"/>
  <c r="I303" i="11"/>
  <c r="D304" i="12"/>
  <c r="G304" i="12" s="1"/>
  <c r="I303" i="12"/>
  <c r="D298" i="8"/>
  <c r="D298" i="7"/>
  <c r="D297" i="6"/>
  <c r="D298" i="5"/>
  <c r="BA221" i="20" l="1"/>
  <c r="BG221" i="20"/>
  <c r="BJ221" i="20" s="1"/>
  <c r="G305" i="10"/>
  <c r="G304" i="9"/>
  <c r="G304" i="11"/>
  <c r="G298" i="8"/>
  <c r="G298" i="7"/>
  <c r="G297" i="6"/>
  <c r="G298" i="5"/>
  <c r="S219" i="20"/>
  <c r="T220" i="20" s="1"/>
  <c r="U219" i="20"/>
  <c r="X219" i="20" s="1"/>
  <c r="V219" i="20"/>
  <c r="Y219" i="20" s="1"/>
  <c r="AA219" i="20"/>
  <c r="AF219" i="20"/>
  <c r="AG219" i="20"/>
  <c r="AH219" i="20"/>
  <c r="AI219" i="20"/>
  <c r="AJ219" i="20"/>
  <c r="AK219" i="20"/>
  <c r="AL219" i="20"/>
  <c r="AM219" i="20"/>
  <c r="AN219" i="20"/>
  <c r="AO219" i="20"/>
  <c r="AP219" i="20"/>
  <c r="AQ219" i="20"/>
  <c r="AR219" i="20"/>
  <c r="AS219" i="20"/>
  <c r="BC220" i="20" s="1"/>
  <c r="AT219" i="20"/>
  <c r="AU219" i="20"/>
  <c r="AW219" i="20"/>
  <c r="AY219" i="20"/>
  <c r="AZ219" i="20"/>
  <c r="AC219" i="20" l="1"/>
  <c r="AV219" i="20"/>
  <c r="BA220" i="20" s="1"/>
  <c r="W219" i="20"/>
  <c r="AB219" i="20"/>
  <c r="BD220" i="20"/>
  <c r="BB220" i="20"/>
  <c r="AE219" i="20"/>
  <c r="Z219" i="20"/>
  <c r="AX219" i="20"/>
  <c r="AD219" i="20"/>
  <c r="M160" i="25"/>
  <c r="K160" i="25"/>
  <c r="I160" i="25"/>
  <c r="B160" i="25"/>
  <c r="D160" i="25"/>
  <c r="L304" i="10"/>
  <c r="M304" i="10"/>
  <c r="I303" i="10"/>
  <c r="C304" i="10"/>
  <c r="L303" i="9"/>
  <c r="M303" i="9"/>
  <c r="I302" i="9"/>
  <c r="C303" i="9"/>
  <c r="L303" i="11"/>
  <c r="M303" i="11"/>
  <c r="I302" i="11"/>
  <c r="C303" i="11"/>
  <c r="L303" i="12"/>
  <c r="M303" i="12"/>
  <c r="I302" i="12"/>
  <c r="C303" i="12"/>
  <c r="D303" i="12"/>
  <c r="G303" i="12" s="1"/>
  <c r="L297" i="8"/>
  <c r="M297" i="8"/>
  <c r="I297" i="8"/>
  <c r="C297" i="8"/>
  <c r="L297" i="7"/>
  <c r="M297" i="7"/>
  <c r="I297" i="7"/>
  <c r="C297" i="7"/>
  <c r="L296" i="6"/>
  <c r="M296" i="6"/>
  <c r="I296" i="6"/>
  <c r="C296" i="6"/>
  <c r="L297" i="5"/>
  <c r="M297" i="5"/>
  <c r="I297" i="5"/>
  <c r="C297" i="5"/>
  <c r="D304" i="10"/>
  <c r="D303" i="9"/>
  <c r="D303" i="11"/>
  <c r="D297" i="8"/>
  <c r="D297" i="7"/>
  <c r="D296" i="6"/>
  <c r="D297" i="5"/>
  <c r="G304" i="10" l="1"/>
  <c r="G303" i="9"/>
  <c r="G303" i="11"/>
  <c r="G297" i="8"/>
  <c r="G297" i="7"/>
  <c r="G296" i="6"/>
  <c r="G297" i="5"/>
  <c r="AS218" i="20"/>
  <c r="BC219" i="20" s="1"/>
  <c r="AS217" i="20"/>
  <c r="BC218" i="20" s="1"/>
  <c r="AS216" i="20"/>
  <c r="S218" i="20"/>
  <c r="T219" i="20" s="1"/>
  <c r="U218" i="20"/>
  <c r="AB218" i="20" s="1"/>
  <c r="V218" i="20"/>
  <c r="AC218" i="20" s="1"/>
  <c r="AA218" i="20"/>
  <c r="AF218" i="20"/>
  <c r="AG218" i="20"/>
  <c r="AH218" i="20"/>
  <c r="AI218" i="20"/>
  <c r="AJ218" i="20"/>
  <c r="AK218" i="20"/>
  <c r="AL218" i="20"/>
  <c r="AM218" i="20"/>
  <c r="AN218" i="20"/>
  <c r="AO218" i="20"/>
  <c r="AP218" i="20"/>
  <c r="AQ218" i="20"/>
  <c r="AR218" i="20"/>
  <c r="AT218" i="20"/>
  <c r="AU218" i="20"/>
  <c r="AW218" i="20"/>
  <c r="AY218" i="20"/>
  <c r="AZ218" i="20"/>
  <c r="M159" i="25"/>
  <c r="K159" i="25"/>
  <c r="I159" i="25"/>
  <c r="B159" i="25"/>
  <c r="D159" i="25"/>
  <c r="L303" i="10"/>
  <c r="M303" i="10"/>
  <c r="I302" i="10"/>
  <c r="C303" i="10"/>
  <c r="D303" i="10"/>
  <c r="L302" i="9"/>
  <c r="M302" i="9"/>
  <c r="I301" i="9"/>
  <c r="C302" i="9"/>
  <c r="D302" i="9"/>
  <c r="L302" i="11"/>
  <c r="D302" i="11" s="1"/>
  <c r="M302" i="11"/>
  <c r="I301" i="11"/>
  <c r="C302" i="11"/>
  <c r="L302" i="12"/>
  <c r="M302" i="12"/>
  <c r="I301" i="12"/>
  <c r="C302" i="12"/>
  <c r="D302" i="12"/>
  <c r="G302" i="12" s="1"/>
  <c r="L296" i="8"/>
  <c r="M296" i="8"/>
  <c r="I296" i="8"/>
  <c r="C296" i="8"/>
  <c r="D296" i="8"/>
  <c r="L296" i="7"/>
  <c r="M296" i="7"/>
  <c r="I296" i="7"/>
  <c r="C296" i="7"/>
  <c r="D296" i="7"/>
  <c r="L295" i="6"/>
  <c r="M295" i="6"/>
  <c r="I295" i="6"/>
  <c r="C295" i="6"/>
  <c r="D295" i="6"/>
  <c r="L296" i="5"/>
  <c r="M296" i="5"/>
  <c r="I296" i="5"/>
  <c r="C296" i="5"/>
  <c r="D296" i="5"/>
  <c r="M158" i="25"/>
  <c r="K158" i="25"/>
  <c r="I158" i="25"/>
  <c r="B158" i="25"/>
  <c r="D158" i="25"/>
  <c r="L302" i="10"/>
  <c r="M302" i="10"/>
  <c r="I301" i="10"/>
  <c r="C302" i="10"/>
  <c r="D302" i="10"/>
  <c r="L301" i="9"/>
  <c r="M301" i="9"/>
  <c r="I300" i="9"/>
  <c r="C301" i="9"/>
  <c r="D301" i="9"/>
  <c r="L301" i="11"/>
  <c r="M301" i="11"/>
  <c r="I300" i="11"/>
  <c r="C301" i="11"/>
  <c r="D301" i="11"/>
  <c r="L301" i="12"/>
  <c r="M301" i="12"/>
  <c r="I300" i="12"/>
  <c r="G301" i="12"/>
  <c r="C301" i="12"/>
  <c r="D301" i="12"/>
  <c r="L295" i="8"/>
  <c r="M295" i="8"/>
  <c r="I295" i="8"/>
  <c r="C295" i="8"/>
  <c r="D295" i="8"/>
  <c r="L295" i="7"/>
  <c r="M295" i="7"/>
  <c r="I295" i="7"/>
  <c r="C295" i="7"/>
  <c r="D295" i="7"/>
  <c r="L294" i="6"/>
  <c r="M294" i="6"/>
  <c r="I294" i="6"/>
  <c r="C294" i="6"/>
  <c r="D294" i="6"/>
  <c r="L295" i="5"/>
  <c r="D295" i="5" s="1"/>
  <c r="M295" i="5"/>
  <c r="I295" i="5"/>
  <c r="C295" i="5"/>
  <c r="Y218" i="20" l="1"/>
  <c r="AV218" i="20"/>
  <c r="BA219" i="20" s="1"/>
  <c r="AE218" i="20"/>
  <c r="AD218" i="20"/>
  <c r="AX218" i="20"/>
  <c r="X218" i="20"/>
  <c r="Z218" i="20"/>
  <c r="BB219" i="20"/>
  <c r="BD219" i="20"/>
  <c r="W218" i="20"/>
  <c r="G303" i="10"/>
  <c r="G302" i="9"/>
  <c r="G302" i="11"/>
  <c r="G296" i="8"/>
  <c r="G296" i="7"/>
  <c r="G295" i="6"/>
  <c r="G296" i="5"/>
  <c r="G302" i="10"/>
  <c r="G301" i="9"/>
  <c r="G301" i="11"/>
  <c r="G295" i="8"/>
  <c r="G295" i="7"/>
  <c r="G294" i="6"/>
  <c r="G295" i="5"/>
  <c r="S217" i="20"/>
  <c r="T218" i="20" s="1"/>
  <c r="U217" i="20"/>
  <c r="V217" i="20"/>
  <c r="Y217" i="20" s="1"/>
  <c r="AA217" i="20"/>
  <c r="AB217" i="20"/>
  <c r="AF217" i="20"/>
  <c r="AG217" i="20"/>
  <c r="AH217" i="20"/>
  <c r="AI217" i="20"/>
  <c r="AJ217" i="20"/>
  <c r="AK217" i="20"/>
  <c r="AL217" i="20"/>
  <c r="AM217" i="20"/>
  <c r="AN217" i="20"/>
  <c r="AO217" i="20"/>
  <c r="AP217" i="20"/>
  <c r="AQ217" i="20"/>
  <c r="AR217" i="20"/>
  <c r="AT217" i="20"/>
  <c r="AU217" i="20"/>
  <c r="AW217" i="20"/>
  <c r="AY217" i="20"/>
  <c r="AZ217" i="20"/>
  <c r="BC217" i="20"/>
  <c r="W217" i="20" l="1"/>
  <c r="X217" i="20"/>
  <c r="AD217" i="20"/>
  <c r="BD218" i="20"/>
  <c r="BB218" i="20"/>
  <c r="AV217" i="20"/>
  <c r="BA218" i="20" s="1"/>
  <c r="AE217" i="20"/>
  <c r="Z217" i="20"/>
  <c r="AX217" i="20"/>
  <c r="AC217" i="20"/>
  <c r="S216" i="20"/>
  <c r="T217" i="20" s="1"/>
  <c r="U216" i="20"/>
  <c r="AB216" i="20" s="1"/>
  <c r="V216" i="20"/>
  <c r="AE216" i="20" s="1"/>
  <c r="Y216" i="20"/>
  <c r="AA216" i="20"/>
  <c r="AC216" i="20"/>
  <c r="AF216" i="20"/>
  <c r="AG216" i="20"/>
  <c r="AH216" i="20"/>
  <c r="AI216" i="20"/>
  <c r="AJ216" i="20"/>
  <c r="AK216" i="20"/>
  <c r="AL216" i="20"/>
  <c r="AM216" i="20"/>
  <c r="AN216" i="20"/>
  <c r="AO216" i="20"/>
  <c r="AP216" i="20"/>
  <c r="AQ216" i="20"/>
  <c r="AR216" i="20"/>
  <c r="AT216" i="20"/>
  <c r="AU216" i="20"/>
  <c r="AW216" i="20"/>
  <c r="AX216" i="20"/>
  <c r="AY216" i="20"/>
  <c r="AZ216" i="20"/>
  <c r="AV216" i="20" l="1"/>
  <c r="BA217" i="20" s="1"/>
  <c r="X216" i="20"/>
  <c r="BB217" i="20"/>
  <c r="BD217" i="20"/>
  <c r="W216" i="20"/>
  <c r="AD216" i="20"/>
  <c r="Z216" i="20"/>
  <c r="I299" i="11"/>
  <c r="D300" i="12"/>
  <c r="G300" i="12"/>
  <c r="G299" i="12"/>
  <c r="I294" i="7"/>
  <c r="M157" i="25"/>
  <c r="K157" i="25"/>
  <c r="I157" i="25"/>
  <c r="B157" i="25"/>
  <c r="D157" i="25"/>
  <c r="L301" i="10"/>
  <c r="M301" i="10"/>
  <c r="I300" i="10"/>
  <c r="C301" i="10"/>
  <c r="D301" i="10"/>
  <c r="L300" i="9"/>
  <c r="M300" i="9"/>
  <c r="I299" i="9"/>
  <c r="G300" i="9"/>
  <c r="C300" i="9"/>
  <c r="D300" i="9"/>
  <c r="L300" i="11"/>
  <c r="M300" i="11"/>
  <c r="C300" i="11"/>
  <c r="D300" i="11"/>
  <c r="L300" i="12"/>
  <c r="M300" i="12"/>
  <c r="I299" i="12"/>
  <c r="C300" i="12"/>
  <c r="L294" i="8"/>
  <c r="M294" i="8"/>
  <c r="I294" i="8"/>
  <c r="C294" i="8"/>
  <c r="L294" i="7"/>
  <c r="M294" i="7"/>
  <c r="C294" i="7"/>
  <c r="L293" i="6"/>
  <c r="M293" i="6"/>
  <c r="I293" i="6"/>
  <c r="C293" i="6"/>
  <c r="L294" i="5"/>
  <c r="D294" i="5" s="1"/>
  <c r="M294" i="5"/>
  <c r="I294" i="5"/>
  <c r="C294" i="5"/>
  <c r="D294" i="8"/>
  <c r="D294" i="7"/>
  <c r="D293" i="6"/>
  <c r="G301" i="10" l="1"/>
  <c r="G300" i="11"/>
  <c r="G294" i="8"/>
  <c r="G294" i="7"/>
  <c r="G293" i="6"/>
  <c r="G294" i="5"/>
  <c r="C299" i="12"/>
  <c r="D299" i="12"/>
  <c r="L293" i="8"/>
  <c r="M293" i="8"/>
  <c r="C293" i="8"/>
  <c r="L293" i="7"/>
  <c r="M293" i="7"/>
  <c r="C293" i="7"/>
  <c r="L292" i="6"/>
  <c r="M292" i="6"/>
  <c r="C292" i="6"/>
  <c r="L293" i="5"/>
  <c r="M293" i="5"/>
  <c r="C293" i="5"/>
  <c r="M287" i="11" l="1"/>
  <c r="M288" i="11"/>
  <c r="M289" i="11"/>
  <c r="M290" i="11"/>
  <c r="M291" i="11"/>
  <c r="M292" i="11"/>
  <c r="M293" i="11"/>
  <c r="M294" i="11"/>
  <c r="M295" i="11"/>
  <c r="M296" i="11"/>
  <c r="M297" i="11"/>
  <c r="M298" i="11"/>
  <c r="M299" i="11"/>
  <c r="B216" i="20" l="1"/>
  <c r="B217" i="20"/>
  <c r="B218" i="20"/>
  <c r="B219" i="20"/>
  <c r="B220" i="20"/>
  <c r="I292" i="6"/>
  <c r="M156" i="25"/>
  <c r="K156" i="25"/>
  <c r="I156" i="25"/>
  <c r="L300" i="10"/>
  <c r="M300" i="10"/>
  <c r="C300" i="10"/>
  <c r="L299" i="9"/>
  <c r="M299" i="9"/>
  <c r="C299" i="9"/>
  <c r="L299" i="11"/>
  <c r="C299" i="11"/>
  <c r="L299" i="12"/>
  <c r="M299" i="12"/>
  <c r="D293" i="8"/>
  <c r="I293" i="8"/>
  <c r="D293" i="7"/>
  <c r="I293" i="7"/>
  <c r="D292" i="6"/>
  <c r="D293" i="5"/>
  <c r="I293" i="5"/>
  <c r="BG218" i="20" l="1"/>
  <c r="BH218" i="20"/>
  <c r="BE218" i="20"/>
  <c r="BI218" i="20"/>
  <c r="BF218" i="20"/>
  <c r="BH217" i="20"/>
  <c r="BG217" i="20"/>
  <c r="BI217" i="20"/>
  <c r="BE217" i="20"/>
  <c r="BF217" i="20"/>
  <c r="BG220" i="20"/>
  <c r="BH220" i="20"/>
  <c r="BE220" i="20"/>
  <c r="BI220" i="20"/>
  <c r="BF220" i="20"/>
  <c r="BE216" i="20"/>
  <c r="BI216" i="20"/>
  <c r="BF216" i="20"/>
  <c r="BG216" i="20"/>
  <c r="BH216" i="20"/>
  <c r="BG219" i="20"/>
  <c r="BF219" i="20"/>
  <c r="BH219" i="20"/>
  <c r="BE219" i="20"/>
  <c r="BI219" i="20"/>
  <c r="G293" i="8"/>
  <c r="G293" i="7"/>
  <c r="G292" i="6"/>
  <c r="G293" i="5"/>
  <c r="S215" i="20"/>
  <c r="T216" i="20" s="1"/>
  <c r="U215" i="20"/>
  <c r="V215" i="20"/>
  <c r="AA215" i="20"/>
  <c r="AF215" i="20"/>
  <c r="AG215" i="20"/>
  <c r="AH215" i="20"/>
  <c r="AI215" i="20"/>
  <c r="AJ215" i="20"/>
  <c r="AK215" i="20"/>
  <c r="AL215" i="20"/>
  <c r="AM215" i="20"/>
  <c r="AN215" i="20"/>
  <c r="AO215" i="20"/>
  <c r="AP215" i="20"/>
  <c r="AQ215" i="20"/>
  <c r="AR215" i="20"/>
  <c r="AS215" i="20"/>
  <c r="BC216" i="20" s="1"/>
  <c r="AT215" i="20"/>
  <c r="AU215" i="20"/>
  <c r="AW215" i="20"/>
  <c r="AY215" i="20"/>
  <c r="AZ215" i="20"/>
  <c r="S214" i="20"/>
  <c r="T215" i="20" s="1"/>
  <c r="U214" i="20"/>
  <c r="V214" i="20"/>
  <c r="AC214" i="20" s="1"/>
  <c r="AA214" i="20"/>
  <c r="AF214" i="20"/>
  <c r="AG214" i="20"/>
  <c r="AH214" i="20"/>
  <c r="AI214" i="20"/>
  <c r="AJ214" i="20"/>
  <c r="AK214" i="20"/>
  <c r="AL214" i="20"/>
  <c r="AM214" i="20"/>
  <c r="AN214" i="20"/>
  <c r="AO214" i="20"/>
  <c r="AP214" i="20"/>
  <c r="AQ214" i="20"/>
  <c r="AR214" i="20"/>
  <c r="BD215" i="20" s="1"/>
  <c r="AS214" i="20"/>
  <c r="BC215" i="20" s="1"/>
  <c r="AT214" i="20"/>
  <c r="AU214" i="20"/>
  <c r="AW214" i="20"/>
  <c r="AY214" i="20"/>
  <c r="AZ214" i="20"/>
  <c r="I298" i="11"/>
  <c r="B156" i="25"/>
  <c r="D156" i="25"/>
  <c r="D300" i="10"/>
  <c r="I299" i="10"/>
  <c r="D299" i="9"/>
  <c r="I298" i="9"/>
  <c r="D299" i="11"/>
  <c r="I298" i="12"/>
  <c r="B215" i="20"/>
  <c r="BG215" i="20" s="1"/>
  <c r="Y214" i="20" l="1"/>
  <c r="AV215" i="20"/>
  <c r="BA216" i="20" s="1"/>
  <c r="AV214" i="20"/>
  <c r="BA215" i="20" s="1"/>
  <c r="Z215" i="20"/>
  <c r="BJ217" i="20"/>
  <c r="AE214" i="20"/>
  <c r="W214" i="20"/>
  <c r="AD215" i="20"/>
  <c r="X215" i="20"/>
  <c r="BJ219" i="20"/>
  <c r="AX215" i="20"/>
  <c r="AB215" i="20"/>
  <c r="W215" i="20"/>
  <c r="X214" i="20"/>
  <c r="BF215" i="20"/>
  <c r="BB215" i="20"/>
  <c r="BJ216" i="20"/>
  <c r="AB214" i="20"/>
  <c r="BI215" i="20"/>
  <c r="BE215" i="20"/>
  <c r="BJ218" i="20"/>
  <c r="BH215" i="20"/>
  <c r="BD216" i="20"/>
  <c r="BB216" i="20"/>
  <c r="BJ220" i="20"/>
  <c r="G300" i="10"/>
  <c r="G299" i="9"/>
  <c r="G299" i="11"/>
  <c r="AC215" i="20"/>
  <c r="Y215" i="20"/>
  <c r="AE215" i="20"/>
  <c r="AX214" i="20"/>
  <c r="AD214" i="20"/>
  <c r="Z214" i="20"/>
  <c r="M155" i="25"/>
  <c r="K155" i="25"/>
  <c r="I155" i="25"/>
  <c r="B155" i="25"/>
  <c r="D155" i="25"/>
  <c r="L299" i="10"/>
  <c r="M299" i="10"/>
  <c r="I298" i="10"/>
  <c r="G299" i="10"/>
  <c r="C299" i="10"/>
  <c r="D299" i="10"/>
  <c r="L298" i="9"/>
  <c r="M298" i="9"/>
  <c r="I297" i="9"/>
  <c r="C298" i="9"/>
  <c r="D298" i="9"/>
  <c r="L298" i="11"/>
  <c r="I297" i="11"/>
  <c r="C298" i="11"/>
  <c r="D298" i="11"/>
  <c r="L298" i="12"/>
  <c r="M298" i="12"/>
  <c r="I297" i="12"/>
  <c r="G298" i="12"/>
  <c r="C298" i="12"/>
  <c r="D298" i="12"/>
  <c r="L292" i="8"/>
  <c r="M292" i="8"/>
  <c r="I292" i="8"/>
  <c r="C292" i="8"/>
  <c r="D292" i="8"/>
  <c r="L292" i="7"/>
  <c r="M292" i="7"/>
  <c r="I292" i="7"/>
  <c r="C292" i="7"/>
  <c r="D292" i="7"/>
  <c r="L291" i="6"/>
  <c r="M291" i="6"/>
  <c r="I291" i="6"/>
  <c r="C291" i="6"/>
  <c r="D291" i="6"/>
  <c r="L292" i="5"/>
  <c r="D292" i="5" s="1"/>
  <c r="M292" i="5"/>
  <c r="I292" i="5"/>
  <c r="C292" i="5"/>
  <c r="G292" i="5" l="1"/>
  <c r="BJ215" i="20"/>
  <c r="G298" i="9"/>
  <c r="G298" i="11"/>
  <c r="G292" i="8"/>
  <c r="G292" i="7"/>
  <c r="G291" i="6"/>
  <c r="S213" i="20"/>
  <c r="T214" i="20" s="1"/>
  <c r="U213" i="20"/>
  <c r="V213" i="20"/>
  <c r="Y213" i="20" s="1"/>
  <c r="AA213" i="20"/>
  <c r="AF213" i="20"/>
  <c r="AG213" i="20"/>
  <c r="AH213" i="20"/>
  <c r="AI213" i="20"/>
  <c r="AJ213" i="20"/>
  <c r="AK213" i="20"/>
  <c r="AL213" i="20"/>
  <c r="AM213" i="20"/>
  <c r="AN213" i="20"/>
  <c r="AO213" i="20"/>
  <c r="AP213" i="20"/>
  <c r="AQ213" i="20"/>
  <c r="AR213" i="20"/>
  <c r="AS213" i="20"/>
  <c r="BC214" i="20" s="1"/>
  <c r="AT213" i="20"/>
  <c r="AU213" i="20"/>
  <c r="AW213" i="20"/>
  <c r="AY213" i="20"/>
  <c r="AZ213" i="20"/>
  <c r="BD214" i="20" l="1"/>
  <c r="BB214" i="20"/>
  <c r="AC213" i="20"/>
  <c r="W213" i="20"/>
  <c r="AE213" i="20"/>
  <c r="AX213" i="20"/>
  <c r="AD213" i="20"/>
  <c r="Z213" i="20"/>
  <c r="AV213" i="20"/>
  <c r="BA214" i="20" s="1"/>
  <c r="AB213" i="20"/>
  <c r="X213" i="20"/>
  <c r="M154" i="25" l="1"/>
  <c r="K154" i="25"/>
  <c r="I154" i="25"/>
  <c r="B154" i="25"/>
  <c r="D154" i="25"/>
  <c r="L298" i="10"/>
  <c r="D298" i="10" s="1"/>
  <c r="M298" i="10"/>
  <c r="I297" i="10"/>
  <c r="C298" i="10"/>
  <c r="L297" i="9"/>
  <c r="D297" i="9" s="1"/>
  <c r="M297" i="9"/>
  <c r="I296" i="9"/>
  <c r="C297" i="9"/>
  <c r="L297" i="11"/>
  <c r="I296" i="11"/>
  <c r="G297" i="11"/>
  <c r="C297" i="11"/>
  <c r="D297" i="11"/>
  <c r="L297" i="12"/>
  <c r="M297" i="12"/>
  <c r="I296" i="12"/>
  <c r="C297" i="12"/>
  <c r="D297" i="12"/>
  <c r="G297" i="12" s="1"/>
  <c r="L291" i="8"/>
  <c r="M291" i="8"/>
  <c r="I291" i="8"/>
  <c r="G291" i="8"/>
  <c r="C291" i="8"/>
  <c r="D291" i="8"/>
  <c r="L291" i="7"/>
  <c r="D291" i="7" s="1"/>
  <c r="M291" i="7"/>
  <c r="I291" i="7"/>
  <c r="C291" i="7"/>
  <c r="L290" i="6"/>
  <c r="M290" i="6"/>
  <c r="I290" i="6"/>
  <c r="C290" i="6"/>
  <c r="D290" i="6"/>
  <c r="L291" i="5"/>
  <c r="D291" i="5" s="1"/>
  <c r="M291" i="5"/>
  <c r="I291" i="5"/>
  <c r="C291" i="5"/>
  <c r="G298" i="10" l="1"/>
  <c r="G297" i="9"/>
  <c r="G291" i="7"/>
  <c r="G290" i="6"/>
  <c r="G291" i="5"/>
  <c r="S212" i="20"/>
  <c r="T213" i="20" s="1"/>
  <c r="U212" i="20"/>
  <c r="X212" i="20" s="1"/>
  <c r="V212" i="20"/>
  <c r="AC212" i="20" s="1"/>
  <c r="AA212" i="20"/>
  <c r="AF212" i="20"/>
  <c r="AG212" i="20"/>
  <c r="AH212" i="20"/>
  <c r="AI212" i="20"/>
  <c r="AJ212" i="20"/>
  <c r="AK212" i="20"/>
  <c r="AL212" i="20"/>
  <c r="AM212" i="20"/>
  <c r="AN212" i="20"/>
  <c r="AO212" i="20"/>
  <c r="AP212" i="20"/>
  <c r="AQ212" i="20"/>
  <c r="AR212" i="20"/>
  <c r="AS212" i="20"/>
  <c r="BC213" i="20" s="1"/>
  <c r="AT212" i="20"/>
  <c r="AU212" i="20"/>
  <c r="AW212" i="20"/>
  <c r="AY212" i="20"/>
  <c r="AZ212" i="20"/>
  <c r="M153" i="25"/>
  <c r="K153" i="25"/>
  <c r="I153" i="25"/>
  <c r="B153" i="25"/>
  <c r="D153" i="25"/>
  <c r="L297" i="10"/>
  <c r="M297" i="10"/>
  <c r="I296" i="10"/>
  <c r="C297" i="10"/>
  <c r="L296" i="9"/>
  <c r="D296" i="9" s="1"/>
  <c r="M296" i="9"/>
  <c r="I295" i="9"/>
  <c r="C296" i="9"/>
  <c r="L296" i="11"/>
  <c r="I295" i="11"/>
  <c r="C296" i="11"/>
  <c r="L296" i="12"/>
  <c r="M296" i="12"/>
  <c r="I295" i="12"/>
  <c r="C296" i="12"/>
  <c r="L290" i="8"/>
  <c r="M290" i="8"/>
  <c r="I290" i="8"/>
  <c r="C290" i="8"/>
  <c r="L290" i="7"/>
  <c r="M290" i="7"/>
  <c r="I290" i="7"/>
  <c r="C290" i="7"/>
  <c r="L289" i="6"/>
  <c r="M289" i="6"/>
  <c r="I289" i="6"/>
  <c r="C289" i="6"/>
  <c r="L290" i="5"/>
  <c r="D290" i="5" s="1"/>
  <c r="G290" i="5" s="1"/>
  <c r="M290" i="5"/>
  <c r="I290" i="5"/>
  <c r="C290" i="5"/>
  <c r="D297" i="10"/>
  <c r="D296" i="11"/>
  <c r="D296" i="12"/>
  <c r="G296" i="12" s="1"/>
  <c r="D290" i="8"/>
  <c r="D290" i="7"/>
  <c r="D289" i="6"/>
  <c r="AB212" i="20" l="1"/>
  <c r="AV212" i="20"/>
  <c r="BA213" i="20" s="1"/>
  <c r="BD213" i="20"/>
  <c r="BB213" i="20"/>
  <c r="W212" i="20"/>
  <c r="AE212" i="20"/>
  <c r="Y212" i="20"/>
  <c r="AX212" i="20"/>
  <c r="AD212" i="20"/>
  <c r="Z212" i="20"/>
  <c r="G297" i="10"/>
  <c r="G296" i="9"/>
  <c r="G296" i="11"/>
  <c r="G290" i="8"/>
  <c r="G290" i="7"/>
  <c r="G289" i="6"/>
  <c r="S211" i="20"/>
  <c r="T212" i="20" s="1"/>
  <c r="U211" i="20"/>
  <c r="AD211" i="20" s="1"/>
  <c r="V211" i="20"/>
  <c r="AA211" i="20"/>
  <c r="AF211" i="20"/>
  <c r="AG211" i="20"/>
  <c r="AH211" i="20"/>
  <c r="AI211" i="20"/>
  <c r="AJ211" i="20"/>
  <c r="AK211" i="20"/>
  <c r="AL211" i="20"/>
  <c r="AM211" i="20"/>
  <c r="AN211" i="20"/>
  <c r="AO211" i="20"/>
  <c r="AP211" i="20"/>
  <c r="AQ211" i="20"/>
  <c r="AR211" i="20"/>
  <c r="AS211" i="20"/>
  <c r="BC212" i="20" s="1"/>
  <c r="AT211" i="20"/>
  <c r="AU211" i="20"/>
  <c r="AW211" i="20"/>
  <c r="AY211" i="20"/>
  <c r="AZ211" i="20"/>
  <c r="M152" i="25"/>
  <c r="K152" i="25"/>
  <c r="I152" i="25"/>
  <c r="D152" i="25"/>
  <c r="L296" i="10"/>
  <c r="M296" i="10"/>
  <c r="I295" i="10"/>
  <c r="C296" i="10"/>
  <c r="L295" i="9"/>
  <c r="M295" i="9"/>
  <c r="I294" i="9"/>
  <c r="C295" i="9"/>
  <c r="L295" i="11"/>
  <c r="I294" i="11"/>
  <c r="C295" i="11"/>
  <c r="L295" i="12"/>
  <c r="M295" i="12"/>
  <c r="I294" i="12"/>
  <c r="C295" i="12"/>
  <c r="D295" i="12"/>
  <c r="G295" i="12" s="1"/>
  <c r="L289" i="8"/>
  <c r="M289" i="8"/>
  <c r="I289" i="8"/>
  <c r="C289" i="8"/>
  <c r="L289" i="7"/>
  <c r="M289" i="7"/>
  <c r="I289" i="7"/>
  <c r="C289" i="7"/>
  <c r="L288" i="6"/>
  <c r="M288" i="6"/>
  <c r="I288" i="6"/>
  <c r="C288" i="6"/>
  <c r="L289" i="5"/>
  <c r="M289" i="5"/>
  <c r="I289" i="5"/>
  <c r="C289" i="5"/>
  <c r="B152" i="25"/>
  <c r="D296" i="10"/>
  <c r="D295" i="9"/>
  <c r="D295" i="11"/>
  <c r="D289" i="8"/>
  <c r="D289" i="7"/>
  <c r="D288" i="6"/>
  <c r="D289" i="5"/>
  <c r="AV211" i="20" l="1"/>
  <c r="BA212" i="20" s="1"/>
  <c r="X211" i="20"/>
  <c r="AX211" i="20"/>
  <c r="AB211" i="20"/>
  <c r="W211" i="20"/>
  <c r="Z211" i="20"/>
  <c r="BD212" i="20"/>
  <c r="BB212" i="20"/>
  <c r="AC211" i="20"/>
  <c r="Y211" i="20"/>
  <c r="AE211" i="20"/>
  <c r="G296" i="10"/>
  <c r="G295" i="9"/>
  <c r="G295" i="11"/>
  <c r="G289" i="8"/>
  <c r="G289" i="7"/>
  <c r="G288" i="6"/>
  <c r="G289" i="5"/>
  <c r="M151" i="25"/>
  <c r="K151" i="25"/>
  <c r="I151" i="25"/>
  <c r="D151" i="25"/>
  <c r="L295" i="10"/>
  <c r="M295" i="10"/>
  <c r="C295" i="10"/>
  <c r="L294" i="9"/>
  <c r="M294" i="9"/>
  <c r="C294" i="9"/>
  <c r="L294" i="11"/>
  <c r="C294" i="11"/>
  <c r="L294" i="12"/>
  <c r="M294" i="12"/>
  <c r="C294" i="12"/>
  <c r="L288" i="8"/>
  <c r="M288" i="8"/>
  <c r="I288" i="8"/>
  <c r="C288" i="8"/>
  <c r="L288" i="7"/>
  <c r="M288" i="7"/>
  <c r="I288" i="7"/>
  <c r="C288" i="7"/>
  <c r="L287" i="6"/>
  <c r="M287" i="6"/>
  <c r="I287" i="6"/>
  <c r="C287" i="6"/>
  <c r="L288" i="5"/>
  <c r="M288" i="5"/>
  <c r="I288" i="5"/>
  <c r="C288" i="5"/>
  <c r="D295" i="10" l="1"/>
  <c r="D294" i="9"/>
  <c r="D294" i="11"/>
  <c r="D294" i="12"/>
  <c r="G294" i="12" s="1"/>
  <c r="D288" i="8"/>
  <c r="D288" i="7"/>
  <c r="D287" i="6"/>
  <c r="D288" i="5"/>
  <c r="G295" i="10" l="1"/>
  <c r="G294" i="9"/>
  <c r="G294" i="11"/>
  <c r="G288" i="8"/>
  <c r="G288" i="7"/>
  <c r="G287" i="6"/>
  <c r="G288" i="5"/>
  <c r="S210" i="20"/>
  <c r="T211" i="20" s="1"/>
  <c r="U210" i="20"/>
  <c r="AB210" i="20" s="1"/>
  <c r="V210" i="20"/>
  <c r="AE210" i="20" s="1"/>
  <c r="AA210" i="20"/>
  <c r="AF210" i="20"/>
  <c r="AG210" i="20"/>
  <c r="AH210" i="20"/>
  <c r="AI210" i="20"/>
  <c r="AJ210" i="20"/>
  <c r="AK210" i="20"/>
  <c r="AL210" i="20"/>
  <c r="AM210" i="20"/>
  <c r="AN210" i="20"/>
  <c r="AO210" i="20"/>
  <c r="AP210" i="20"/>
  <c r="AQ210" i="20"/>
  <c r="AR210" i="20"/>
  <c r="AS210" i="20"/>
  <c r="BC211" i="20" s="1"/>
  <c r="AT210" i="20"/>
  <c r="AU210" i="20"/>
  <c r="AW210" i="20"/>
  <c r="AY210" i="20"/>
  <c r="AZ210" i="20"/>
  <c r="D3" i="20"/>
  <c r="E3" i="20" s="1"/>
  <c r="F3" i="20" s="1"/>
  <c r="G3" i="20" s="1"/>
  <c r="H3" i="20" s="1"/>
  <c r="I3" i="20" s="1"/>
  <c r="J3" i="20" s="1"/>
  <c r="K3" i="20" s="1"/>
  <c r="L3" i="20" s="1"/>
  <c r="M3" i="20" s="1"/>
  <c r="N3" i="20" s="1"/>
  <c r="O3" i="20" s="1"/>
  <c r="P3" i="20" s="1"/>
  <c r="Q3" i="20" s="1"/>
  <c r="R3" i="20" s="1"/>
  <c r="S3" i="20" s="1"/>
  <c r="T3" i="20" s="1"/>
  <c r="U3" i="20" s="1"/>
  <c r="V3" i="20" s="1"/>
  <c r="W3" i="20" s="1"/>
  <c r="X3" i="20" s="1"/>
  <c r="Y3" i="20" s="1"/>
  <c r="Z3" i="20" s="1"/>
  <c r="AA3" i="20" s="1"/>
  <c r="AB3" i="20" s="1"/>
  <c r="AC3" i="20" s="1"/>
  <c r="AD3" i="20" s="1"/>
  <c r="AE3" i="20" s="1"/>
  <c r="AF3" i="20" s="1"/>
  <c r="AG3" i="20" s="1"/>
  <c r="AH3" i="20" s="1"/>
  <c r="AI3" i="20" s="1"/>
  <c r="AJ3" i="20" s="1"/>
  <c r="AK3" i="20" s="1"/>
  <c r="AL3" i="20" s="1"/>
  <c r="AM3" i="20" s="1"/>
  <c r="AN3" i="20" s="1"/>
  <c r="AO3" i="20" s="1"/>
  <c r="AP3" i="20" s="1"/>
  <c r="AQ3" i="20" s="1"/>
  <c r="AR3" i="20" s="1"/>
  <c r="AS3" i="20" s="1"/>
  <c r="AT3" i="20" s="1"/>
  <c r="AU3" i="20" s="1"/>
  <c r="AV3" i="20" s="1"/>
  <c r="AW3" i="20" s="1"/>
  <c r="AX3" i="20" s="1"/>
  <c r="AY3" i="20" s="1"/>
  <c r="AZ3" i="20" s="1"/>
  <c r="BA3" i="20" s="1"/>
  <c r="BB3" i="20" s="1"/>
  <c r="BC3" i="20" s="1"/>
  <c r="BD3" i="20" s="1"/>
  <c r="BE3" i="20" s="1"/>
  <c r="BF3" i="20" s="1"/>
  <c r="BG3" i="20" s="1"/>
  <c r="BH3" i="20" s="1"/>
  <c r="BI3" i="20" s="1"/>
  <c r="BJ3" i="20" s="1"/>
  <c r="B211" i="20"/>
  <c r="B212" i="20"/>
  <c r="B213" i="20"/>
  <c r="B214" i="20"/>
  <c r="I294" i="10"/>
  <c r="I293" i="9"/>
  <c r="I293" i="11"/>
  <c r="I293" i="12"/>
  <c r="BF211" i="20" l="1"/>
  <c r="BG211" i="20"/>
  <c r="BH211" i="20"/>
  <c r="BI211" i="20"/>
  <c r="BE211" i="20"/>
  <c r="X210" i="20"/>
  <c r="BE214" i="20"/>
  <c r="BI214" i="20"/>
  <c r="BH214" i="20"/>
  <c r="BF214" i="20"/>
  <c r="BG214" i="20"/>
  <c r="AX210" i="20"/>
  <c r="AD210" i="20"/>
  <c r="BF212" i="20"/>
  <c r="BG212" i="20"/>
  <c r="BH212" i="20"/>
  <c r="BE212" i="20"/>
  <c r="BI212" i="20"/>
  <c r="AV210" i="20"/>
  <c r="BA211" i="20" s="1"/>
  <c r="BD211" i="20"/>
  <c r="BB211" i="20"/>
  <c r="Z210" i="20"/>
  <c r="BF213" i="20"/>
  <c r="BG213" i="20"/>
  <c r="BI213" i="20"/>
  <c r="BH213" i="20"/>
  <c r="BE213" i="20"/>
  <c r="W210" i="20"/>
  <c r="AC210" i="20"/>
  <c r="Y210" i="20"/>
  <c r="S209" i="20"/>
  <c r="T210" i="20" s="1"/>
  <c r="U209" i="20"/>
  <c r="V209" i="20"/>
  <c r="AE209" i="20" s="1"/>
  <c r="AA209" i="20"/>
  <c r="AF209" i="20"/>
  <c r="AG209" i="20"/>
  <c r="AH209" i="20"/>
  <c r="AI209" i="20"/>
  <c r="AJ209" i="20"/>
  <c r="AK209" i="20"/>
  <c r="AL209" i="20"/>
  <c r="AM209" i="20"/>
  <c r="AN209" i="20"/>
  <c r="AO209" i="20"/>
  <c r="AP209" i="20"/>
  <c r="AQ209" i="20"/>
  <c r="AR209" i="20"/>
  <c r="AS209" i="20"/>
  <c r="BC210" i="20" s="1"/>
  <c r="AT209" i="20"/>
  <c r="AU209" i="20"/>
  <c r="AW209" i="20"/>
  <c r="AY209" i="20"/>
  <c r="AZ209" i="20"/>
  <c r="BJ214" i="20" l="1"/>
  <c r="BJ212" i="20"/>
  <c r="BJ211" i="20"/>
  <c r="BJ213" i="20"/>
  <c r="BB210" i="20"/>
  <c r="BD210" i="20"/>
  <c r="W209" i="20"/>
  <c r="AD209" i="20"/>
  <c r="AX209" i="20"/>
  <c r="Z209" i="20"/>
  <c r="AC209" i="20"/>
  <c r="Y209" i="20"/>
  <c r="AV209" i="20"/>
  <c r="BA210" i="20" s="1"/>
  <c r="AB209" i="20"/>
  <c r="X209" i="20"/>
  <c r="M150" i="25"/>
  <c r="K150" i="25"/>
  <c r="I150" i="25"/>
  <c r="D150" i="25"/>
  <c r="L294" i="10"/>
  <c r="M294" i="10"/>
  <c r="I293" i="10"/>
  <c r="C294" i="10"/>
  <c r="L293" i="9"/>
  <c r="M293" i="9"/>
  <c r="I292" i="9"/>
  <c r="C293" i="9"/>
  <c r="L293" i="11"/>
  <c r="I292" i="11"/>
  <c r="C293" i="11"/>
  <c r="L293" i="12"/>
  <c r="M293" i="12"/>
  <c r="I292" i="12"/>
  <c r="C293" i="12"/>
  <c r="L287" i="8"/>
  <c r="D287" i="8" s="1"/>
  <c r="M287" i="8"/>
  <c r="I287" i="8"/>
  <c r="C287" i="8"/>
  <c r="L287" i="7"/>
  <c r="M287" i="7"/>
  <c r="I287" i="7"/>
  <c r="C287" i="7"/>
  <c r="L286" i="6"/>
  <c r="M286" i="6"/>
  <c r="I286" i="6"/>
  <c r="C286" i="6"/>
  <c r="L287" i="5"/>
  <c r="D287" i="5" s="1"/>
  <c r="M287" i="5"/>
  <c r="I287" i="5"/>
  <c r="C287" i="5"/>
  <c r="D294" i="10"/>
  <c r="D293" i="9"/>
  <c r="D293" i="11"/>
  <c r="D293" i="12"/>
  <c r="G293" i="12" s="1"/>
  <c r="D287" i="7"/>
  <c r="D286" i="6"/>
  <c r="G294" i="10" l="1"/>
  <c r="G293" i="9"/>
  <c r="G293" i="11"/>
  <c r="G287" i="8"/>
  <c r="G287" i="7"/>
  <c r="G286" i="6"/>
  <c r="G287" i="5"/>
  <c r="M149" i="25"/>
  <c r="K149" i="25"/>
  <c r="I149" i="25"/>
  <c r="L293" i="10"/>
  <c r="M293" i="10"/>
  <c r="I292" i="10"/>
  <c r="C293" i="10"/>
  <c r="L292" i="9"/>
  <c r="D292" i="9" s="1"/>
  <c r="M292" i="9"/>
  <c r="I291" i="9"/>
  <c r="C292" i="9"/>
  <c r="L292" i="11"/>
  <c r="I291" i="11"/>
  <c r="C292" i="11"/>
  <c r="L292" i="12"/>
  <c r="M292" i="12"/>
  <c r="I291" i="12"/>
  <c r="C292" i="12"/>
  <c r="L286" i="8"/>
  <c r="D286" i="8" s="1"/>
  <c r="M286" i="8"/>
  <c r="I286" i="8"/>
  <c r="C286" i="8"/>
  <c r="L286" i="7"/>
  <c r="M286" i="7"/>
  <c r="I286" i="7"/>
  <c r="C286" i="7"/>
  <c r="L285" i="6"/>
  <c r="M285" i="6"/>
  <c r="I285" i="6"/>
  <c r="C285" i="6"/>
  <c r="L286" i="5"/>
  <c r="M286" i="5"/>
  <c r="I286" i="5"/>
  <c r="C286" i="5"/>
  <c r="D293" i="10"/>
  <c r="D292" i="11"/>
  <c r="D292" i="12"/>
  <c r="G292" i="12" s="1"/>
  <c r="D286" i="7"/>
  <c r="D285" i="6"/>
  <c r="D286" i="5"/>
  <c r="G293" i="10" l="1"/>
  <c r="G292" i="9"/>
  <c r="G292" i="11"/>
  <c r="G286" i="8"/>
  <c r="G286" i="7"/>
  <c r="G285" i="6"/>
  <c r="G286" i="5"/>
  <c r="D149" i="25"/>
  <c r="S208" i="20"/>
  <c r="T209" i="20" s="1"/>
  <c r="U208" i="20"/>
  <c r="X208" i="20" s="1"/>
  <c r="V208" i="20"/>
  <c r="AV208" i="20" s="1"/>
  <c r="BA209" i="20" s="1"/>
  <c r="AA208" i="20"/>
  <c r="AF208" i="20"/>
  <c r="AG208" i="20"/>
  <c r="AH208" i="20"/>
  <c r="AI208" i="20"/>
  <c r="AJ208" i="20"/>
  <c r="AK208" i="20"/>
  <c r="AL208" i="20"/>
  <c r="AM208" i="20"/>
  <c r="AN208" i="20"/>
  <c r="AO208" i="20"/>
  <c r="AP208" i="20"/>
  <c r="AQ208" i="20"/>
  <c r="AR208" i="20"/>
  <c r="AS208" i="20"/>
  <c r="BC209" i="20" s="1"/>
  <c r="AT208" i="20"/>
  <c r="AU208" i="20"/>
  <c r="AW208" i="20"/>
  <c r="AY208" i="20"/>
  <c r="AZ208" i="20"/>
  <c r="AD208" i="20" l="1"/>
  <c r="Z208" i="20"/>
  <c r="AE208" i="20"/>
  <c r="W208" i="20"/>
  <c r="BB209" i="20"/>
  <c r="BD209" i="20"/>
  <c r="AX208" i="20"/>
  <c r="AC208" i="20"/>
  <c r="Y208" i="20"/>
  <c r="AB208" i="20"/>
  <c r="S207" i="20" l="1"/>
  <c r="T208" i="20" s="1"/>
  <c r="U207" i="20"/>
  <c r="V207" i="20"/>
  <c r="Y207" i="20" s="1"/>
  <c r="AA207" i="20"/>
  <c r="AF207" i="20"/>
  <c r="AG207" i="20"/>
  <c r="AH207" i="20"/>
  <c r="AI207" i="20"/>
  <c r="AJ207" i="20"/>
  <c r="AK207" i="20"/>
  <c r="AL207" i="20"/>
  <c r="AM207" i="20"/>
  <c r="AN207" i="20"/>
  <c r="AO207" i="20"/>
  <c r="AP207" i="20"/>
  <c r="AQ207" i="20"/>
  <c r="AR207" i="20"/>
  <c r="AS207" i="20"/>
  <c r="BC208" i="20" s="1"/>
  <c r="AT207" i="20"/>
  <c r="AU207" i="20"/>
  <c r="AW207" i="20"/>
  <c r="AY207" i="20"/>
  <c r="AZ207" i="20"/>
  <c r="AV207" i="20" l="1"/>
  <c r="BA208" i="20" s="1"/>
  <c r="W207" i="20"/>
  <c r="BD208" i="20"/>
  <c r="BB208" i="20"/>
  <c r="AE207" i="20"/>
  <c r="Z207" i="20"/>
  <c r="AX207" i="20"/>
  <c r="AD207" i="20"/>
  <c r="X207" i="20"/>
  <c r="AB207" i="20"/>
  <c r="AC207" i="20"/>
  <c r="M148" i="25"/>
  <c r="K148" i="25"/>
  <c r="I148" i="25"/>
  <c r="M147" i="25" l="1"/>
  <c r="K147" i="25"/>
  <c r="I147" i="25"/>
  <c r="L292" i="10"/>
  <c r="D292" i="10" s="1"/>
  <c r="M292" i="10"/>
  <c r="I291" i="10"/>
  <c r="C292" i="10"/>
  <c r="L291" i="9"/>
  <c r="D291" i="9" s="1"/>
  <c r="M291" i="9"/>
  <c r="I290" i="9"/>
  <c r="C291" i="9"/>
  <c r="L291" i="11"/>
  <c r="D291" i="11" s="1"/>
  <c r="I290" i="11"/>
  <c r="C291" i="11"/>
  <c r="L291" i="12"/>
  <c r="D291" i="12" s="1"/>
  <c r="G291" i="12" s="1"/>
  <c r="M291" i="12"/>
  <c r="I290" i="12"/>
  <c r="C291" i="12"/>
  <c r="L285" i="8"/>
  <c r="M285" i="8"/>
  <c r="I285" i="8"/>
  <c r="C285" i="8"/>
  <c r="D285" i="8"/>
  <c r="L285" i="7"/>
  <c r="D285" i="7" s="1"/>
  <c r="M285" i="7"/>
  <c r="I285" i="7"/>
  <c r="C285" i="7"/>
  <c r="L284" i="6"/>
  <c r="D284" i="6" s="1"/>
  <c r="M284" i="6"/>
  <c r="I284" i="6"/>
  <c r="C284" i="6"/>
  <c r="L285" i="5"/>
  <c r="M285" i="5"/>
  <c r="I285" i="5"/>
  <c r="G285" i="5"/>
  <c r="C285" i="5"/>
  <c r="D285" i="5"/>
  <c r="G292" i="10" l="1"/>
  <c r="G291" i="9"/>
  <c r="G291" i="11"/>
  <c r="G285" i="8"/>
  <c r="G285" i="7"/>
  <c r="G284" i="6"/>
  <c r="D147" i="25"/>
  <c r="D148" i="25"/>
  <c r="S206" i="20" l="1"/>
  <c r="T207" i="20" s="1"/>
  <c r="U206" i="20"/>
  <c r="V206" i="20"/>
  <c r="AE206" i="20" s="1"/>
  <c r="AA206" i="20"/>
  <c r="AF206" i="20"/>
  <c r="AG206" i="20"/>
  <c r="AH206" i="20"/>
  <c r="AI206" i="20"/>
  <c r="AJ206" i="20"/>
  <c r="AK206" i="20"/>
  <c r="AL206" i="20"/>
  <c r="AM206" i="20"/>
  <c r="AN206" i="20"/>
  <c r="AO206" i="20"/>
  <c r="AP206" i="20"/>
  <c r="AQ206" i="20"/>
  <c r="AR206" i="20"/>
  <c r="AS206" i="20"/>
  <c r="BC207" i="20" s="1"/>
  <c r="AT206" i="20"/>
  <c r="AU206" i="20"/>
  <c r="AW206" i="20"/>
  <c r="AY206" i="20"/>
  <c r="AZ206" i="20"/>
  <c r="Z206" i="20" l="1"/>
  <c r="AD206" i="20"/>
  <c r="AX206" i="20"/>
  <c r="BD207" i="20"/>
  <c r="BB207" i="20"/>
  <c r="W206" i="20"/>
  <c r="AV206" i="20"/>
  <c r="BA207" i="20" s="1"/>
  <c r="AB206" i="20"/>
  <c r="X206" i="20"/>
  <c r="AC206" i="20"/>
  <c r="Y206" i="20"/>
  <c r="L291" i="10"/>
  <c r="M291" i="10"/>
  <c r="I290" i="10"/>
  <c r="C291" i="10"/>
  <c r="D291" i="10"/>
  <c r="L290" i="9"/>
  <c r="M290" i="9"/>
  <c r="I289" i="9"/>
  <c r="C290" i="9"/>
  <c r="D290" i="9"/>
  <c r="L290" i="11"/>
  <c r="D290" i="11" s="1"/>
  <c r="I289" i="11"/>
  <c r="C290" i="11"/>
  <c r="L290" i="12"/>
  <c r="D290" i="12" s="1"/>
  <c r="G290" i="12" s="1"/>
  <c r="M290" i="12"/>
  <c r="I289" i="12"/>
  <c r="C290" i="12"/>
  <c r="L284" i="8"/>
  <c r="D284" i="8" s="1"/>
  <c r="M284" i="8"/>
  <c r="I284" i="8"/>
  <c r="C284" i="8"/>
  <c r="L284" i="7"/>
  <c r="D284" i="7" s="1"/>
  <c r="M284" i="7"/>
  <c r="I284" i="7"/>
  <c r="C284" i="7"/>
  <c r="L283" i="6"/>
  <c r="D283" i="6" s="1"/>
  <c r="M283" i="6"/>
  <c r="I283" i="6"/>
  <c r="C283" i="6"/>
  <c r="L284" i="5"/>
  <c r="D284" i="5" s="1"/>
  <c r="M284" i="5"/>
  <c r="I284" i="5"/>
  <c r="C284" i="5"/>
  <c r="G291" i="10" l="1"/>
  <c r="G290" i="9"/>
  <c r="G290" i="11"/>
  <c r="G284" i="8"/>
  <c r="G284" i="7"/>
  <c r="G283" i="6"/>
  <c r="G284" i="5"/>
  <c r="B210" i="20"/>
  <c r="B209" i="20"/>
  <c r="B208" i="20"/>
  <c r="B207" i="20"/>
  <c r="B206" i="20"/>
  <c r="B147" i="25"/>
  <c r="B148" i="25"/>
  <c r="B149" i="25"/>
  <c r="B150" i="25"/>
  <c r="B151" i="25"/>
  <c r="S205" i="20"/>
  <c r="T206" i="20" s="1"/>
  <c r="U205" i="20"/>
  <c r="X205" i="20" s="1"/>
  <c r="V205" i="20"/>
  <c r="AA205" i="20"/>
  <c r="AF205" i="20"/>
  <c r="AG205" i="20"/>
  <c r="AH205" i="20"/>
  <c r="AI205" i="20"/>
  <c r="AJ205" i="20"/>
  <c r="AK205" i="20"/>
  <c r="AL205" i="20"/>
  <c r="AM205" i="20"/>
  <c r="AN205" i="20"/>
  <c r="AO205" i="20"/>
  <c r="AP205" i="20"/>
  <c r="AQ205" i="20"/>
  <c r="AR205" i="20"/>
  <c r="AS205" i="20"/>
  <c r="BC206" i="20" s="1"/>
  <c r="AT205" i="20"/>
  <c r="AU205" i="20"/>
  <c r="AW205" i="20"/>
  <c r="AY205" i="20"/>
  <c r="AZ205" i="20"/>
  <c r="AD205" i="20" l="1"/>
  <c r="W205" i="20"/>
  <c r="AB205" i="20"/>
  <c r="AX205" i="20"/>
  <c r="BF210" i="20"/>
  <c r="BG210" i="20"/>
  <c r="BH210" i="20"/>
  <c r="BE210" i="20"/>
  <c r="BI210" i="20"/>
  <c r="Z205" i="20"/>
  <c r="BF208" i="20"/>
  <c r="BH208" i="20"/>
  <c r="BE208" i="20"/>
  <c r="BI208" i="20"/>
  <c r="BG208" i="20"/>
  <c r="BF209" i="20"/>
  <c r="BG209" i="20"/>
  <c r="BH209" i="20"/>
  <c r="BE209" i="20"/>
  <c r="BI209" i="20"/>
  <c r="BG206" i="20"/>
  <c r="BE206" i="20"/>
  <c r="BI206" i="20"/>
  <c r="BF206" i="20"/>
  <c r="BH206" i="20"/>
  <c r="AV205" i="20"/>
  <c r="BA206" i="20" s="1"/>
  <c r="BD206" i="20"/>
  <c r="BB206" i="20"/>
  <c r="BE207" i="20"/>
  <c r="BI207" i="20"/>
  <c r="BG207" i="20"/>
  <c r="BH207" i="20"/>
  <c r="BF207" i="20"/>
  <c r="AC205" i="20"/>
  <c r="Y205" i="20"/>
  <c r="AE205" i="20"/>
  <c r="I289" i="10"/>
  <c r="I288" i="9"/>
  <c r="I288" i="11"/>
  <c r="I145" i="25"/>
  <c r="I146" i="25"/>
  <c r="K145" i="25"/>
  <c r="K146" i="25"/>
  <c r="M145" i="25"/>
  <c r="M146" i="25"/>
  <c r="D146" i="25"/>
  <c r="I288" i="12"/>
  <c r="L290" i="10"/>
  <c r="C290" i="10"/>
  <c r="D290" i="10"/>
  <c r="L289" i="9"/>
  <c r="C289" i="9"/>
  <c r="D289" i="9"/>
  <c r="L289" i="11"/>
  <c r="C289" i="11"/>
  <c r="D289" i="11"/>
  <c r="L289" i="12"/>
  <c r="D289" i="12" s="1"/>
  <c r="G289" i="12" s="1"/>
  <c r="C289" i="12"/>
  <c r="L283" i="8"/>
  <c r="D283" i="8" s="1"/>
  <c r="I283" i="8"/>
  <c r="C283" i="8"/>
  <c r="L283" i="7"/>
  <c r="D283" i="7" s="1"/>
  <c r="I283" i="7"/>
  <c r="C283" i="7"/>
  <c r="L282" i="6"/>
  <c r="D282" i="6" s="1"/>
  <c r="I282" i="6"/>
  <c r="C282" i="6"/>
  <c r="L283" i="5"/>
  <c r="D283" i="5" s="1"/>
  <c r="G283" i="5" s="1"/>
  <c r="I283" i="5"/>
  <c r="C283" i="5"/>
  <c r="L289" i="10"/>
  <c r="I288" i="10"/>
  <c r="C289" i="10"/>
  <c r="L288" i="9"/>
  <c r="I287" i="9"/>
  <c r="C288" i="9"/>
  <c r="L288" i="11"/>
  <c r="I287" i="11"/>
  <c r="C288" i="11"/>
  <c r="L288" i="12"/>
  <c r="D288" i="12" s="1"/>
  <c r="I287" i="12"/>
  <c r="C288" i="12"/>
  <c r="L282" i="8"/>
  <c r="I282" i="8"/>
  <c r="C282" i="8"/>
  <c r="L282" i="7"/>
  <c r="I282" i="7"/>
  <c r="C282" i="7"/>
  <c r="L281" i="6"/>
  <c r="I281" i="6"/>
  <c r="C281" i="6"/>
  <c r="L282" i="5"/>
  <c r="I282" i="5"/>
  <c r="C282" i="5"/>
  <c r="BJ210" i="20" l="1"/>
  <c r="BJ209" i="20"/>
  <c r="BJ206" i="20"/>
  <c r="BJ207" i="20"/>
  <c r="BJ208" i="20"/>
  <c r="G290" i="10"/>
  <c r="G289" i="9"/>
  <c r="G289" i="11"/>
  <c r="G283" i="8"/>
  <c r="G283" i="7"/>
  <c r="G282" i="6"/>
  <c r="D289" i="10"/>
  <c r="D288" i="9"/>
  <c r="D288" i="11"/>
  <c r="G288" i="12"/>
  <c r="D282" i="8"/>
  <c r="D282" i="7"/>
  <c r="D281" i="6"/>
  <c r="D282" i="5"/>
  <c r="G289" i="10" l="1"/>
  <c r="G288" i="9"/>
  <c r="G288" i="11"/>
  <c r="G282" i="8"/>
  <c r="G282" i="7"/>
  <c r="G281" i="6"/>
  <c r="G282" i="5"/>
  <c r="I287" i="10"/>
  <c r="L288" i="10"/>
  <c r="C288" i="10"/>
  <c r="C280" i="8"/>
  <c r="C281" i="8"/>
  <c r="S204" i="20"/>
  <c r="T205" i="20" s="1"/>
  <c r="U204" i="20"/>
  <c r="V204" i="20"/>
  <c r="Y204" i="20" s="1"/>
  <c r="AA204" i="20"/>
  <c r="AF204" i="20"/>
  <c r="AG204" i="20"/>
  <c r="AH204" i="20"/>
  <c r="AI204" i="20"/>
  <c r="AJ204" i="20"/>
  <c r="AK204" i="20"/>
  <c r="AL204" i="20"/>
  <c r="AM204" i="20"/>
  <c r="AN204" i="20"/>
  <c r="AO204" i="20"/>
  <c r="AP204" i="20"/>
  <c r="AQ204" i="20"/>
  <c r="AR204" i="20"/>
  <c r="AS204" i="20"/>
  <c r="BC205" i="20" s="1"/>
  <c r="AT204" i="20"/>
  <c r="AU204" i="20"/>
  <c r="AW204" i="20"/>
  <c r="AY204" i="20"/>
  <c r="AZ204" i="20"/>
  <c r="D145" i="25"/>
  <c r="C281" i="5"/>
  <c r="AV204" i="20" l="1"/>
  <c r="BA205" i="20" s="1"/>
  <c r="AE204" i="20"/>
  <c r="Z204" i="20"/>
  <c r="AX204" i="20"/>
  <c r="AD204" i="20"/>
  <c r="X204" i="20"/>
  <c r="AB204" i="20"/>
  <c r="W204" i="20"/>
  <c r="BD205" i="20"/>
  <c r="BB205" i="20"/>
  <c r="D288" i="10"/>
  <c r="AC204" i="20"/>
  <c r="M144" i="25"/>
  <c r="K144" i="25"/>
  <c r="I144" i="25"/>
  <c r="G288" i="10" l="1"/>
  <c r="S203" i="20"/>
  <c r="T204" i="20" s="1"/>
  <c r="U203" i="20"/>
  <c r="X203" i="20" s="1"/>
  <c r="V203" i="20"/>
  <c r="AA203" i="20"/>
  <c r="AF203" i="20"/>
  <c r="AG203" i="20"/>
  <c r="AH203" i="20"/>
  <c r="AI203" i="20"/>
  <c r="AJ203" i="20"/>
  <c r="AK203" i="20"/>
  <c r="AL203" i="20"/>
  <c r="AM203" i="20"/>
  <c r="AN203" i="20"/>
  <c r="AO203" i="20"/>
  <c r="AP203" i="20"/>
  <c r="AQ203" i="20"/>
  <c r="AR203" i="20"/>
  <c r="AS203" i="20"/>
  <c r="BC204" i="20" s="1"/>
  <c r="AT203" i="20"/>
  <c r="AU203" i="20"/>
  <c r="AW203" i="20"/>
  <c r="AY203" i="20"/>
  <c r="AZ203" i="20"/>
  <c r="D144" i="25"/>
  <c r="L287" i="12"/>
  <c r="I286" i="12"/>
  <c r="C287" i="12"/>
  <c r="D287" i="12"/>
  <c r="G287" i="12" s="1"/>
  <c r="I281" i="8"/>
  <c r="D281" i="8"/>
  <c r="G281" i="8" s="1"/>
  <c r="L281" i="8"/>
  <c r="L287" i="9"/>
  <c r="I286" i="9"/>
  <c r="C287" i="9"/>
  <c r="D287" i="9"/>
  <c r="G287" i="9" s="1"/>
  <c r="I286" i="11"/>
  <c r="I285" i="11"/>
  <c r="C287" i="11"/>
  <c r="D287" i="11"/>
  <c r="G287" i="11" s="1"/>
  <c r="L287" i="11"/>
  <c r="L281" i="7"/>
  <c r="D281" i="7" s="1"/>
  <c r="I281" i="7"/>
  <c r="C281" i="7"/>
  <c r="L280" i="6"/>
  <c r="D280" i="6" s="1"/>
  <c r="I280" i="6"/>
  <c r="C280" i="6"/>
  <c r="L281" i="5"/>
  <c r="D281" i="5" s="1"/>
  <c r="I281" i="5"/>
  <c r="AV203" i="20" l="1"/>
  <c r="BA204" i="20" s="1"/>
  <c r="W203" i="20"/>
  <c r="AB203" i="20"/>
  <c r="AX203" i="20"/>
  <c r="Z203" i="20"/>
  <c r="G281" i="7"/>
  <c r="AD203" i="20"/>
  <c r="BD204" i="20"/>
  <c r="BB204" i="20"/>
  <c r="AC203" i="20"/>
  <c r="Y203" i="20"/>
  <c r="AE203" i="20"/>
  <c r="G280" i="6"/>
  <c r="G281" i="5"/>
  <c r="I143" i="25"/>
  <c r="K143" i="25"/>
  <c r="M143" i="25"/>
  <c r="S201" i="20"/>
  <c r="T202" i="20" s="1"/>
  <c r="U201" i="20"/>
  <c r="V201" i="20"/>
  <c r="Y201" i="20" s="1"/>
  <c r="AA201" i="20"/>
  <c r="AF201" i="20"/>
  <c r="AG201" i="20"/>
  <c r="AH201" i="20"/>
  <c r="AI201" i="20"/>
  <c r="AJ201" i="20"/>
  <c r="AK201" i="20"/>
  <c r="AL201" i="20"/>
  <c r="AM201" i="20"/>
  <c r="AN201" i="20"/>
  <c r="AO201" i="20"/>
  <c r="AP201" i="20"/>
  <c r="AQ201" i="20"/>
  <c r="AR201" i="20"/>
  <c r="BB202" i="20" s="1"/>
  <c r="AS201" i="20"/>
  <c r="BC202" i="20" s="1"/>
  <c r="AT201" i="20"/>
  <c r="AU201" i="20"/>
  <c r="AW201" i="20"/>
  <c r="AY201" i="20"/>
  <c r="AZ201" i="20"/>
  <c r="S202" i="20"/>
  <c r="T203" i="20" s="1"/>
  <c r="U202" i="20"/>
  <c r="V202" i="20"/>
  <c r="AC202" i="20" s="1"/>
  <c r="AA202" i="20"/>
  <c r="AF202" i="20"/>
  <c r="AG202" i="20"/>
  <c r="AH202" i="20"/>
  <c r="AI202" i="20"/>
  <c r="AJ202" i="20"/>
  <c r="AK202" i="20"/>
  <c r="AL202" i="20"/>
  <c r="AM202" i="20"/>
  <c r="AN202" i="20"/>
  <c r="AO202" i="20"/>
  <c r="AP202" i="20"/>
  <c r="AQ202" i="20"/>
  <c r="AR202" i="20"/>
  <c r="AS202" i="20"/>
  <c r="BC203" i="20" s="1"/>
  <c r="AT202" i="20"/>
  <c r="AU202" i="20"/>
  <c r="AW202" i="20"/>
  <c r="AY202" i="20"/>
  <c r="AZ202" i="20"/>
  <c r="L287" i="10"/>
  <c r="I286" i="10"/>
  <c r="C287" i="10"/>
  <c r="D287" i="10"/>
  <c r="I285" i="9"/>
  <c r="C286" i="9"/>
  <c r="C286" i="11"/>
  <c r="L286" i="12"/>
  <c r="G286" i="12"/>
  <c r="I285" i="12"/>
  <c r="C286" i="12"/>
  <c r="D286" i="12"/>
  <c r="I280" i="8"/>
  <c r="L280" i="8"/>
  <c r="D280" i="8" s="1"/>
  <c r="L286" i="9"/>
  <c r="D286" i="9" s="1"/>
  <c r="M5" i="11"/>
  <c r="M6" i="11"/>
  <c r="M7" i="11"/>
  <c r="M8" i="11"/>
  <c r="M9" i="11"/>
  <c r="M10" i="11"/>
  <c r="M11" i="11"/>
  <c r="M12" i="11"/>
  <c r="M13" i="11"/>
  <c r="M14" i="11"/>
  <c r="M15" i="11"/>
  <c r="M16" i="11"/>
  <c r="M17" i="11"/>
  <c r="M18" i="11"/>
  <c r="M19" i="11"/>
  <c r="M20" i="11"/>
  <c r="M21" i="11"/>
  <c r="M22" i="11"/>
  <c r="M23" i="11"/>
  <c r="M24" i="11"/>
  <c r="M25" i="11"/>
  <c r="M26" i="11"/>
  <c r="M27" i="11"/>
  <c r="M28" i="11"/>
  <c r="M29" i="11"/>
  <c r="M30" i="11"/>
  <c r="M31" i="11"/>
  <c r="M32" i="11"/>
  <c r="M33" i="11"/>
  <c r="M34" i="11"/>
  <c r="M35" i="11"/>
  <c r="M36" i="11"/>
  <c r="M37" i="11"/>
  <c r="M38" i="11"/>
  <c r="M39" i="11"/>
  <c r="M40" i="11"/>
  <c r="M41" i="11"/>
  <c r="M42" i="11"/>
  <c r="M43" i="11"/>
  <c r="M44" i="11"/>
  <c r="M45" i="11"/>
  <c r="M46" i="11"/>
  <c r="M47" i="11"/>
  <c r="M48" i="11"/>
  <c r="M49" i="11"/>
  <c r="M50" i="11"/>
  <c r="M51" i="11"/>
  <c r="M52" i="11"/>
  <c r="M53" i="11"/>
  <c r="M54" i="11"/>
  <c r="M55" i="11"/>
  <c r="M56" i="11"/>
  <c r="M57" i="11"/>
  <c r="M58" i="11"/>
  <c r="M59" i="11"/>
  <c r="M60" i="11"/>
  <c r="M61" i="11"/>
  <c r="M62" i="11"/>
  <c r="M63" i="11"/>
  <c r="M64" i="11"/>
  <c r="M65" i="11"/>
  <c r="M66" i="11"/>
  <c r="M67" i="11"/>
  <c r="M68" i="11"/>
  <c r="M69" i="11"/>
  <c r="M70" i="11"/>
  <c r="M71" i="11"/>
  <c r="M72" i="11"/>
  <c r="M73" i="11"/>
  <c r="M74" i="11"/>
  <c r="M75" i="11"/>
  <c r="M76" i="11"/>
  <c r="M77" i="11"/>
  <c r="M78" i="11"/>
  <c r="M79" i="11"/>
  <c r="M80" i="11"/>
  <c r="M81" i="11"/>
  <c r="M82" i="11"/>
  <c r="M83" i="11"/>
  <c r="M84" i="11"/>
  <c r="M85" i="11"/>
  <c r="M86" i="11"/>
  <c r="M87" i="11"/>
  <c r="M88" i="11"/>
  <c r="M89" i="11"/>
  <c r="M90" i="11"/>
  <c r="M91" i="11"/>
  <c r="M92" i="11"/>
  <c r="M93" i="11"/>
  <c r="M94" i="11"/>
  <c r="M95" i="11"/>
  <c r="M96" i="11"/>
  <c r="M97" i="11"/>
  <c r="M98" i="11"/>
  <c r="M99" i="11"/>
  <c r="M100" i="11"/>
  <c r="M101" i="11"/>
  <c r="M102" i="11"/>
  <c r="M103" i="11"/>
  <c r="M104" i="11"/>
  <c r="M105" i="11"/>
  <c r="M106" i="11"/>
  <c r="M107" i="11"/>
  <c r="M108" i="11"/>
  <c r="M109" i="11"/>
  <c r="M110" i="11"/>
  <c r="M111" i="11"/>
  <c r="M112" i="11"/>
  <c r="M113" i="11"/>
  <c r="M114" i="11"/>
  <c r="M115" i="11"/>
  <c r="M116" i="11"/>
  <c r="M117" i="11"/>
  <c r="M118" i="11"/>
  <c r="M119" i="11"/>
  <c r="M120" i="11"/>
  <c r="M121" i="11"/>
  <c r="M122" i="11"/>
  <c r="M123" i="11"/>
  <c r="M124" i="11"/>
  <c r="M125" i="11"/>
  <c r="M126" i="11"/>
  <c r="M127" i="11"/>
  <c r="M128" i="11"/>
  <c r="M129" i="11"/>
  <c r="M130" i="11"/>
  <c r="M131" i="11"/>
  <c r="M132" i="11"/>
  <c r="M133" i="11"/>
  <c r="M134" i="11"/>
  <c r="M135" i="11"/>
  <c r="M136" i="11"/>
  <c r="M137" i="11"/>
  <c r="M138" i="11"/>
  <c r="M139" i="11"/>
  <c r="M140" i="11"/>
  <c r="M141" i="11"/>
  <c r="M142" i="11"/>
  <c r="M143" i="11"/>
  <c r="M144" i="11"/>
  <c r="M145" i="11"/>
  <c r="M146" i="11"/>
  <c r="M147" i="11"/>
  <c r="M148" i="11"/>
  <c r="M149" i="11"/>
  <c r="M150" i="11"/>
  <c r="M151" i="11"/>
  <c r="M152" i="11"/>
  <c r="M153" i="11"/>
  <c r="M154" i="11"/>
  <c r="M155" i="11"/>
  <c r="M156" i="11"/>
  <c r="M157" i="11"/>
  <c r="M158" i="11"/>
  <c r="M159" i="11"/>
  <c r="M160" i="11"/>
  <c r="M161" i="11"/>
  <c r="M162" i="11"/>
  <c r="M163" i="11"/>
  <c r="M164" i="11"/>
  <c r="M165" i="11"/>
  <c r="M166" i="11"/>
  <c r="M167" i="11"/>
  <c r="M168" i="11"/>
  <c r="M169" i="11"/>
  <c r="M170" i="11"/>
  <c r="M171" i="11"/>
  <c r="M172" i="11"/>
  <c r="M173" i="11"/>
  <c r="M174" i="11"/>
  <c r="M175" i="11"/>
  <c r="M176" i="11"/>
  <c r="M177" i="11"/>
  <c r="M178" i="11"/>
  <c r="M179" i="11"/>
  <c r="M180" i="11"/>
  <c r="M181" i="11"/>
  <c r="M182" i="11"/>
  <c r="M183" i="11"/>
  <c r="M184" i="11"/>
  <c r="M185" i="11"/>
  <c r="M186" i="11"/>
  <c r="M187" i="11"/>
  <c r="M188" i="11"/>
  <c r="M189" i="11"/>
  <c r="M190" i="11"/>
  <c r="M191" i="11"/>
  <c r="M192" i="11"/>
  <c r="M193" i="11"/>
  <c r="M194" i="11"/>
  <c r="M195" i="11"/>
  <c r="M196" i="11"/>
  <c r="M197" i="11"/>
  <c r="M198" i="11"/>
  <c r="M203" i="11"/>
  <c r="M204" i="11"/>
  <c r="M205" i="11"/>
  <c r="M206" i="11"/>
  <c r="M207" i="11"/>
  <c r="M208" i="11"/>
  <c r="M209" i="11"/>
  <c r="M210" i="11"/>
  <c r="M211" i="11"/>
  <c r="M212" i="11"/>
  <c r="M213" i="11"/>
  <c r="M214" i="11"/>
  <c r="M215" i="11"/>
  <c r="M216" i="11"/>
  <c r="M217" i="11"/>
  <c r="M218" i="11"/>
  <c r="M219" i="11"/>
  <c r="M220" i="11"/>
  <c r="M221" i="11"/>
  <c r="M222" i="11"/>
  <c r="M223" i="11"/>
  <c r="M224" i="11"/>
  <c r="M225" i="11"/>
  <c r="M226" i="11"/>
  <c r="M227" i="11"/>
  <c r="M228" i="11"/>
  <c r="M229" i="11"/>
  <c r="M230" i="11"/>
  <c r="M231" i="11"/>
  <c r="M232" i="11"/>
  <c r="M233" i="11"/>
  <c r="M234" i="11"/>
  <c r="M235" i="11"/>
  <c r="M236" i="11"/>
  <c r="M237" i="11"/>
  <c r="M238" i="11"/>
  <c r="M239" i="11"/>
  <c r="M240" i="11"/>
  <c r="M241" i="11"/>
  <c r="M242" i="11"/>
  <c r="M243" i="11"/>
  <c r="M244" i="11"/>
  <c r="M245" i="11"/>
  <c r="M246" i="11"/>
  <c r="M247" i="11"/>
  <c r="M248" i="11"/>
  <c r="M249" i="11"/>
  <c r="M250" i="11"/>
  <c r="M251" i="11"/>
  <c r="M252" i="11"/>
  <c r="M253" i="11"/>
  <c r="M254" i="11"/>
  <c r="M255" i="11"/>
  <c r="M256" i="11"/>
  <c r="M257" i="11"/>
  <c r="M258" i="11"/>
  <c r="M259" i="11"/>
  <c r="M260" i="11"/>
  <c r="M261" i="11"/>
  <c r="M262" i="11"/>
  <c r="M263" i="11"/>
  <c r="M264" i="11"/>
  <c r="M265" i="11"/>
  <c r="M266" i="11"/>
  <c r="M267" i="11"/>
  <c r="M268" i="11"/>
  <c r="M269" i="11"/>
  <c r="M270" i="11"/>
  <c r="M271" i="11"/>
  <c r="M272" i="11"/>
  <c r="M273" i="11"/>
  <c r="M274" i="11"/>
  <c r="M275" i="11"/>
  <c r="M276" i="11"/>
  <c r="M277" i="11"/>
  <c r="M278" i="11"/>
  <c r="M279" i="11"/>
  <c r="M280" i="11"/>
  <c r="M281" i="11"/>
  <c r="M282" i="11"/>
  <c r="M283" i="11"/>
  <c r="M284" i="11"/>
  <c r="M285" i="11"/>
  <c r="M3" i="11"/>
  <c r="L286" i="11"/>
  <c r="D286" i="11" s="1"/>
  <c r="L280" i="7"/>
  <c r="D280" i="7" s="1"/>
  <c r="I280" i="7"/>
  <c r="C280" i="7"/>
  <c r="M275" i="6"/>
  <c r="M276" i="6"/>
  <c r="M277" i="6"/>
  <c r="M278" i="6"/>
  <c r="I279" i="6"/>
  <c r="C279" i="6"/>
  <c r="I280" i="5"/>
  <c r="C280" i="5"/>
  <c r="L279" i="6"/>
  <c r="D279" i="6" s="1"/>
  <c r="L280" i="5"/>
  <c r="D280" i="5" s="1"/>
  <c r="G280" i="5" s="1"/>
  <c r="D143" i="25"/>
  <c r="BD202" i="20" l="1"/>
  <c r="G280" i="8"/>
  <c r="G286" i="11"/>
  <c r="G279" i="6"/>
  <c r="G286" i="9"/>
  <c r="AE201" i="20"/>
  <c r="Y202" i="20"/>
  <c r="AE202" i="20"/>
  <c r="BB203" i="20"/>
  <c r="BD203" i="20"/>
  <c r="W202" i="20"/>
  <c r="AC201" i="20"/>
  <c r="W201" i="20"/>
  <c r="AX202" i="20"/>
  <c r="AD202" i="20"/>
  <c r="Z202" i="20"/>
  <c r="AX201" i="20"/>
  <c r="AD201" i="20"/>
  <c r="Z201" i="20"/>
  <c r="AV202" i="20"/>
  <c r="BA203" i="20" s="1"/>
  <c r="AB202" i="20"/>
  <c r="X202" i="20"/>
  <c r="AV201" i="20"/>
  <c r="AB201" i="20"/>
  <c r="X201" i="20"/>
  <c r="G287" i="10"/>
  <c r="G280" i="7"/>
  <c r="M142" i="25"/>
  <c r="K142" i="25"/>
  <c r="I142" i="25"/>
  <c r="M286" i="10"/>
  <c r="L286" i="10"/>
  <c r="D286" i="10" s="1"/>
  <c r="C286" i="10"/>
  <c r="C285" i="9"/>
  <c r="D285" i="9"/>
  <c r="G285" i="9" s="1"/>
  <c r="C285" i="11"/>
  <c r="M285" i="12"/>
  <c r="L285" i="12"/>
  <c r="C285" i="12"/>
  <c r="D285" i="12"/>
  <c r="G285" i="12" s="1"/>
  <c r="D142" i="25"/>
  <c r="M285" i="9"/>
  <c r="L285" i="9"/>
  <c r="M279" i="8"/>
  <c r="L279" i="8"/>
  <c r="I279" i="8"/>
  <c r="C279" i="8"/>
  <c r="D279" i="8"/>
  <c r="G279" i="8" s="1"/>
  <c r="L285" i="11"/>
  <c r="D285" i="11" s="1"/>
  <c r="M279" i="7"/>
  <c r="L279" i="7"/>
  <c r="I279" i="7"/>
  <c r="C279" i="7"/>
  <c r="D279" i="7"/>
  <c r="G279" i="7" s="1"/>
  <c r="I278" i="6"/>
  <c r="C278" i="6"/>
  <c r="L278" i="6"/>
  <c r="D278" i="6" s="1"/>
  <c r="M279" i="5"/>
  <c r="L279" i="5"/>
  <c r="D279" i="5" s="1"/>
  <c r="G279" i="5" s="1"/>
  <c r="I279" i="5"/>
  <c r="C279" i="5"/>
  <c r="G278" i="6" l="1"/>
  <c r="G285" i="11"/>
  <c r="G286" i="10"/>
  <c r="BA202" i="20"/>
  <c r="B201" i="20"/>
  <c r="A287" i="10"/>
  <c r="A286" i="9"/>
  <c r="A286" i="11"/>
  <c r="A286" i="12"/>
  <c r="A280" i="8"/>
  <c r="A280" i="7"/>
  <c r="A279" i="6"/>
  <c r="A280" i="5"/>
  <c r="A281" i="5" s="1"/>
  <c r="A202" i="20"/>
  <c r="A203" i="20" s="1"/>
  <c r="A204" i="20" s="1"/>
  <c r="A205" i="20" s="1"/>
  <c r="B205" i="20" s="1"/>
  <c r="A143" i="25"/>
  <c r="A144" i="25" s="1"/>
  <c r="A145" i="25" s="1"/>
  <c r="A146" i="25" s="1"/>
  <c r="B146" i="25" s="1"/>
  <c r="B142" i="25"/>
  <c r="A282" i="5" l="1"/>
  <c r="M281" i="5"/>
  <c r="B144" i="25"/>
  <c r="A287" i="12"/>
  <c r="M286" i="12"/>
  <c r="B204" i="20"/>
  <c r="BF204" i="20" s="1"/>
  <c r="B143" i="25"/>
  <c r="A280" i="6"/>
  <c r="M279" i="6"/>
  <c r="A287" i="11"/>
  <c r="M286" i="11"/>
  <c r="A281" i="7"/>
  <c r="M280" i="7"/>
  <c r="A287" i="9"/>
  <c r="M286" i="9"/>
  <c r="B145" i="25"/>
  <c r="M280" i="5"/>
  <c r="A281" i="8"/>
  <c r="M280" i="8"/>
  <c r="A288" i="10"/>
  <c r="M287" i="10"/>
  <c r="BF205" i="20"/>
  <c r="BH205" i="20"/>
  <c r="BE205" i="20"/>
  <c r="BI205" i="20"/>
  <c r="BG205" i="20"/>
  <c r="B203" i="20"/>
  <c r="B202" i="20"/>
  <c r="BF201" i="20"/>
  <c r="BG201" i="20"/>
  <c r="BH201" i="20"/>
  <c r="BE201" i="20"/>
  <c r="BI201" i="20"/>
  <c r="I284" i="11"/>
  <c r="I285" i="10"/>
  <c r="I284" i="9"/>
  <c r="I284" i="12"/>
  <c r="BI204" i="20" l="1"/>
  <c r="BH204" i="20"/>
  <c r="BE204" i="20"/>
  <c r="BG204" i="20"/>
  <c r="A289" i="10"/>
  <c r="M288" i="10"/>
  <c r="A282" i="8"/>
  <c r="M281" i="8"/>
  <c r="A288" i="9"/>
  <c r="M287" i="9"/>
  <c r="A282" i="7"/>
  <c r="M281" i="7"/>
  <c r="A288" i="11"/>
  <c r="A281" i="6"/>
  <c r="M280" i="6"/>
  <c r="A288" i="12"/>
  <c r="M287" i="12"/>
  <c r="BJ201" i="20"/>
  <c r="A283" i="5"/>
  <c r="M282" i="5"/>
  <c r="BH202" i="20"/>
  <c r="BE202" i="20"/>
  <c r="BI202" i="20"/>
  <c r="BF202" i="20"/>
  <c r="BG202" i="20"/>
  <c r="BE203" i="20"/>
  <c r="BI203" i="20"/>
  <c r="BF203" i="20"/>
  <c r="BG203" i="20"/>
  <c r="BH203" i="20"/>
  <c r="BJ205" i="20"/>
  <c r="BJ204" i="20"/>
  <c r="S200" i="20"/>
  <c r="T201" i="20" s="1"/>
  <c r="U200" i="20"/>
  <c r="AB200" i="20" s="1"/>
  <c r="V200" i="20"/>
  <c r="AE200" i="20" s="1"/>
  <c r="AA200" i="20"/>
  <c r="AF200" i="20"/>
  <c r="AG200" i="20"/>
  <c r="AH200" i="20"/>
  <c r="AI200" i="20"/>
  <c r="AJ200" i="20"/>
  <c r="AK200" i="20"/>
  <c r="AL200" i="20"/>
  <c r="AM200" i="20"/>
  <c r="AN200" i="20"/>
  <c r="AO200" i="20"/>
  <c r="AP200" i="20"/>
  <c r="AQ200" i="20"/>
  <c r="AR200" i="20"/>
  <c r="AS200" i="20"/>
  <c r="BC201" i="20" s="1"/>
  <c r="AT200" i="20"/>
  <c r="AU200" i="20"/>
  <c r="AW200" i="20"/>
  <c r="AY200" i="20"/>
  <c r="AZ200" i="20"/>
  <c r="A289" i="12" l="1"/>
  <c r="M289" i="12" s="1"/>
  <c r="M288" i="12"/>
  <c r="A282" i="6"/>
  <c r="M281" i="6"/>
  <c r="M283" i="5"/>
  <c r="A289" i="11"/>
  <c r="A283" i="7"/>
  <c r="M282" i="7"/>
  <c r="A289" i="9"/>
  <c r="M288" i="9"/>
  <c r="A283" i="8"/>
  <c r="M282" i="8"/>
  <c r="A290" i="10"/>
  <c r="M289" i="10"/>
  <c r="AV200" i="20"/>
  <c r="BA201" i="20" s="1"/>
  <c r="W200" i="20"/>
  <c r="AD200" i="20"/>
  <c r="Z200" i="20"/>
  <c r="BJ203" i="20"/>
  <c r="BB201" i="20"/>
  <c r="BD201" i="20"/>
  <c r="AX200" i="20"/>
  <c r="AC200" i="20"/>
  <c r="X200" i="20"/>
  <c r="BJ202" i="20"/>
  <c r="Y200" i="20"/>
  <c r="M285" i="10"/>
  <c r="L285" i="10"/>
  <c r="D285" i="10" s="1"/>
  <c r="I284" i="10"/>
  <c r="C285" i="10"/>
  <c r="M141" i="25"/>
  <c r="K141" i="25"/>
  <c r="I141" i="25"/>
  <c r="D141" i="25"/>
  <c r="L283" i="12"/>
  <c r="D283" i="12" s="1"/>
  <c r="G283" i="12" s="1"/>
  <c r="M283" i="12"/>
  <c r="L284" i="12"/>
  <c r="M284" i="12"/>
  <c r="I282" i="12"/>
  <c r="I283" i="12"/>
  <c r="D284" i="12"/>
  <c r="G284" i="12" s="1"/>
  <c r="C283" i="12"/>
  <c r="C284" i="12"/>
  <c r="I278" i="8"/>
  <c r="C278" i="8"/>
  <c r="M278" i="8"/>
  <c r="L278" i="8"/>
  <c r="D278" i="8" s="1"/>
  <c r="M284" i="9"/>
  <c r="L284" i="9"/>
  <c r="D284" i="9" s="1"/>
  <c r="I283" i="9"/>
  <c r="C284" i="9"/>
  <c r="I283" i="11"/>
  <c r="C284" i="11"/>
  <c r="D284" i="11"/>
  <c r="G284" i="11" s="1"/>
  <c r="L284" i="11"/>
  <c r="L278" i="7"/>
  <c r="G278" i="7"/>
  <c r="I278" i="7"/>
  <c r="D278" i="7"/>
  <c r="C278" i="7"/>
  <c r="I277" i="6"/>
  <c r="C277" i="6"/>
  <c r="D277" i="6"/>
  <c r="L277" i="6"/>
  <c r="M278" i="5"/>
  <c r="L278" i="5"/>
  <c r="I278" i="5"/>
  <c r="C278" i="5"/>
  <c r="D278" i="5"/>
  <c r="G278" i="5" s="1"/>
  <c r="G278" i="8" l="1"/>
  <c r="G277" i="6"/>
  <c r="M282" i="6"/>
  <c r="G284" i="9"/>
  <c r="M290" i="10"/>
  <c r="M283" i="8"/>
  <c r="M289" i="9"/>
  <c r="M283" i="7"/>
  <c r="G285" i="10"/>
  <c r="S199" i="20"/>
  <c r="T200" i="20" s="1"/>
  <c r="U199" i="20"/>
  <c r="AB199" i="20" s="1"/>
  <c r="V199" i="20"/>
  <c r="AE199" i="20" s="1"/>
  <c r="AA199" i="20"/>
  <c r="AF199" i="20"/>
  <c r="AG199" i="20"/>
  <c r="AH199" i="20"/>
  <c r="AI199" i="20"/>
  <c r="AJ199" i="20"/>
  <c r="AK199" i="20"/>
  <c r="AL199" i="20"/>
  <c r="AM199" i="20"/>
  <c r="AN199" i="20"/>
  <c r="AO199" i="20"/>
  <c r="AP199" i="20"/>
  <c r="AQ199" i="20"/>
  <c r="AR199" i="20"/>
  <c r="AS199" i="20"/>
  <c r="BC200" i="20" s="1"/>
  <c r="AT199" i="20"/>
  <c r="AU199" i="20"/>
  <c r="AW199" i="20"/>
  <c r="AY199" i="20"/>
  <c r="AZ199" i="20"/>
  <c r="I140" i="25"/>
  <c r="K140" i="25"/>
  <c r="M140" i="25"/>
  <c r="AD199" i="20" l="1"/>
  <c r="Z199" i="20"/>
  <c r="X199" i="20"/>
  <c r="AX199" i="20"/>
  <c r="W199" i="20"/>
  <c r="BB200" i="20"/>
  <c r="BD200" i="20"/>
  <c r="AC199" i="20"/>
  <c r="Y199" i="20"/>
  <c r="AV199" i="20"/>
  <c r="BA200" i="20" s="1"/>
  <c r="D140" i="25"/>
  <c r="M284" i="10"/>
  <c r="L284" i="10"/>
  <c r="I283" i="10"/>
  <c r="C284" i="10"/>
  <c r="D284" i="10"/>
  <c r="I282" i="9"/>
  <c r="C283" i="9"/>
  <c r="M283" i="9"/>
  <c r="L283" i="9"/>
  <c r="D283" i="9" s="1"/>
  <c r="M277" i="8"/>
  <c r="L277" i="8"/>
  <c r="I277" i="8"/>
  <c r="C277" i="8"/>
  <c r="D277" i="8"/>
  <c r="I282" i="11"/>
  <c r="C283" i="11"/>
  <c r="L283" i="11"/>
  <c r="D283" i="11" s="1"/>
  <c r="L277" i="7"/>
  <c r="D277" i="7" s="1"/>
  <c r="I277" i="7"/>
  <c r="C277" i="7"/>
  <c r="I276" i="6"/>
  <c r="C276" i="6"/>
  <c r="L276" i="6"/>
  <c r="D276" i="6" s="1"/>
  <c r="M277" i="5"/>
  <c r="L277" i="5"/>
  <c r="D277" i="5" s="1"/>
  <c r="I277" i="5"/>
  <c r="C277" i="5"/>
  <c r="G276" i="6" l="1"/>
  <c r="G283" i="11"/>
  <c r="G283" i="9"/>
  <c r="G284" i="10"/>
  <c r="G277" i="8"/>
  <c r="G277" i="7"/>
  <c r="G277" i="5"/>
  <c r="S198" i="20"/>
  <c r="T199" i="20" s="1"/>
  <c r="U198" i="20"/>
  <c r="X198" i="20" s="1"/>
  <c r="V198" i="20"/>
  <c r="AE198" i="20" s="1"/>
  <c r="AA198" i="20"/>
  <c r="AB198" i="20"/>
  <c r="AF198" i="20"/>
  <c r="AG198" i="20"/>
  <c r="AH198" i="20"/>
  <c r="AI198" i="20"/>
  <c r="AJ198" i="20"/>
  <c r="AK198" i="20"/>
  <c r="AL198" i="20"/>
  <c r="AM198" i="20"/>
  <c r="AN198" i="20"/>
  <c r="AO198" i="20"/>
  <c r="AP198" i="20"/>
  <c r="AQ198" i="20"/>
  <c r="AR198" i="20"/>
  <c r="AS198" i="20"/>
  <c r="BC199" i="20" s="1"/>
  <c r="AT198" i="20"/>
  <c r="AU198" i="20"/>
  <c r="AW198" i="20"/>
  <c r="AY198" i="20"/>
  <c r="AZ198" i="20"/>
  <c r="M282" i="12"/>
  <c r="L282" i="12"/>
  <c r="D282" i="12" s="1"/>
  <c r="G282" i="12" s="1"/>
  <c r="I281" i="12"/>
  <c r="C282" i="12"/>
  <c r="I282" i="10"/>
  <c r="M283" i="10"/>
  <c r="L283" i="10"/>
  <c r="D283" i="10" s="1"/>
  <c r="C283" i="10"/>
  <c r="I281" i="10"/>
  <c r="K139" i="25"/>
  <c r="I139" i="25"/>
  <c r="K138" i="25"/>
  <c r="I138" i="25"/>
  <c r="M138" i="25"/>
  <c r="M139" i="25"/>
  <c r="I281" i="11"/>
  <c r="C282" i="11"/>
  <c r="M282" i="10"/>
  <c r="L282" i="10"/>
  <c r="D282" i="10" s="1"/>
  <c r="C282" i="10"/>
  <c r="M282" i="9"/>
  <c r="L282" i="9"/>
  <c r="M276" i="8"/>
  <c r="L276" i="8"/>
  <c r="I276" i="8"/>
  <c r="C276" i="8"/>
  <c r="D276" i="8"/>
  <c r="I276" i="7"/>
  <c r="C276" i="7"/>
  <c r="I275" i="6"/>
  <c r="C275" i="6"/>
  <c r="D275" i="6"/>
  <c r="G275" i="6" s="1"/>
  <c r="I276" i="5"/>
  <c r="C276" i="5"/>
  <c r="D138" i="25"/>
  <c r="D139" i="25"/>
  <c r="I281" i="9"/>
  <c r="C282" i="9"/>
  <c r="D282" i="9"/>
  <c r="L282" i="11"/>
  <c r="D282" i="11" s="1"/>
  <c r="L276" i="7"/>
  <c r="D276" i="7" s="1"/>
  <c r="G276" i="7" s="1"/>
  <c r="L275" i="6"/>
  <c r="M275" i="5"/>
  <c r="M276" i="5"/>
  <c r="L276" i="5"/>
  <c r="D276" i="5" s="1"/>
  <c r="G276" i="5" s="1"/>
  <c r="AX198" i="20" l="1"/>
  <c r="Y198" i="20"/>
  <c r="G282" i="11"/>
  <c r="AV198" i="20"/>
  <c r="BA199" i="20" s="1"/>
  <c r="BB199" i="20"/>
  <c r="BD199" i="20"/>
  <c r="AC198" i="20"/>
  <c r="W198" i="20"/>
  <c r="AD198" i="20"/>
  <c r="Z198" i="20"/>
  <c r="G282" i="10"/>
  <c r="G283" i="10"/>
  <c r="G282" i="9"/>
  <c r="G276" i="8"/>
  <c r="S197" i="20"/>
  <c r="T198" i="20" s="1"/>
  <c r="U197" i="20"/>
  <c r="AD197" i="20" s="1"/>
  <c r="V197" i="20"/>
  <c r="AA197" i="20"/>
  <c r="AF197" i="20"/>
  <c r="AG197" i="20"/>
  <c r="AH197" i="20"/>
  <c r="AI197" i="20"/>
  <c r="AJ197" i="20"/>
  <c r="AK197" i="20"/>
  <c r="AL197" i="20"/>
  <c r="AM197" i="20"/>
  <c r="AN197" i="20"/>
  <c r="AO197" i="20"/>
  <c r="AP197" i="20"/>
  <c r="AQ197" i="20"/>
  <c r="AR197" i="20"/>
  <c r="AS197" i="20"/>
  <c r="BC198" i="20" s="1"/>
  <c r="AT197" i="20"/>
  <c r="AU197" i="20"/>
  <c r="AW197" i="20"/>
  <c r="AX197" i="20"/>
  <c r="AY197" i="20"/>
  <c r="AZ197" i="20"/>
  <c r="I280" i="9"/>
  <c r="C281" i="9"/>
  <c r="I280" i="12"/>
  <c r="C281" i="12"/>
  <c r="D281" i="12"/>
  <c r="G281" i="12" s="1"/>
  <c r="M281" i="12"/>
  <c r="L281" i="12"/>
  <c r="I275" i="8"/>
  <c r="C275" i="8"/>
  <c r="D275" i="8"/>
  <c r="M275" i="8"/>
  <c r="L275" i="8"/>
  <c r="M281" i="9"/>
  <c r="L281" i="9"/>
  <c r="D281" i="9" s="1"/>
  <c r="I280" i="11"/>
  <c r="C281" i="11"/>
  <c r="L281" i="11"/>
  <c r="D281" i="11" s="1"/>
  <c r="L275" i="7"/>
  <c r="I275" i="7"/>
  <c r="C275" i="7"/>
  <c r="D275" i="7"/>
  <c r="I274" i="6"/>
  <c r="C274" i="6"/>
  <c r="I275" i="5"/>
  <c r="C275" i="5"/>
  <c r="M263" i="6"/>
  <c r="M264" i="6"/>
  <c r="M265" i="6"/>
  <c r="M266" i="6"/>
  <c r="M267" i="6"/>
  <c r="M268" i="6"/>
  <c r="M269" i="6"/>
  <c r="M270" i="6"/>
  <c r="M271" i="6"/>
  <c r="M272" i="6"/>
  <c r="M273" i="6"/>
  <c r="M274" i="6"/>
  <c r="L274" i="6"/>
  <c r="D274" i="6" s="1"/>
  <c r="L275" i="5"/>
  <c r="D275" i="5" s="1"/>
  <c r="AB197" i="20" l="1"/>
  <c r="G275" i="5"/>
  <c r="G281" i="9"/>
  <c r="G274" i="6"/>
  <c r="G281" i="11"/>
  <c r="G275" i="8"/>
  <c r="G275" i="7"/>
  <c r="X197" i="20"/>
  <c r="W197" i="20"/>
  <c r="BB198" i="20"/>
  <c r="BD198" i="20"/>
  <c r="AC197" i="20"/>
  <c r="Y197" i="20"/>
  <c r="AV197" i="20"/>
  <c r="BA198" i="20" s="1"/>
  <c r="Z197" i="20"/>
  <c r="AE197" i="20"/>
  <c r="K137" i="25"/>
  <c r="I137" i="25"/>
  <c r="M137" i="25"/>
  <c r="AU196" i="20" l="1"/>
  <c r="S196" i="20"/>
  <c r="T197" i="20" s="1"/>
  <c r="U196" i="20"/>
  <c r="AD196" i="20" s="1"/>
  <c r="V196" i="20"/>
  <c r="AA196" i="20"/>
  <c r="AF196" i="20"/>
  <c r="AG196" i="20"/>
  <c r="AH196" i="20"/>
  <c r="AI196" i="20"/>
  <c r="AJ196" i="20"/>
  <c r="AK196" i="20"/>
  <c r="AL196" i="20"/>
  <c r="AM196" i="20"/>
  <c r="AN196" i="20"/>
  <c r="AO196" i="20"/>
  <c r="AP196" i="20"/>
  <c r="AQ196" i="20"/>
  <c r="AR196" i="20"/>
  <c r="AS196" i="20"/>
  <c r="BC197" i="20" s="1"/>
  <c r="AT196" i="20"/>
  <c r="AW196" i="20"/>
  <c r="AY196" i="20"/>
  <c r="AZ196" i="20"/>
  <c r="M281" i="10"/>
  <c r="L281" i="10"/>
  <c r="C281" i="10"/>
  <c r="D281" i="10"/>
  <c r="L280" i="9"/>
  <c r="D280" i="9" s="1"/>
  <c r="G280" i="9" s="1"/>
  <c r="M280" i="9"/>
  <c r="L280" i="11"/>
  <c r="D280" i="11" s="1"/>
  <c r="C280" i="11"/>
  <c r="M280" i="12"/>
  <c r="L280" i="12"/>
  <c r="D280" i="12" s="1"/>
  <c r="G280" i="12" s="1"/>
  <c r="C280" i="12"/>
  <c r="I274" i="8"/>
  <c r="C274" i="8"/>
  <c r="C273" i="8"/>
  <c r="M274" i="8"/>
  <c r="L274" i="8"/>
  <c r="D274" i="8" s="1"/>
  <c r="I274" i="7"/>
  <c r="C274" i="7"/>
  <c r="D274" i="7"/>
  <c r="L274" i="7"/>
  <c r="I273" i="6"/>
  <c r="C273" i="6"/>
  <c r="L273" i="6"/>
  <c r="D273" i="6" s="1"/>
  <c r="D274" i="5"/>
  <c r="M274" i="5"/>
  <c r="L274" i="5"/>
  <c r="I274" i="5"/>
  <c r="C274" i="5"/>
  <c r="D137" i="25"/>
  <c r="C280" i="9"/>
  <c r="AB196" i="20" l="1"/>
  <c r="G274" i="8"/>
  <c r="G280" i="11"/>
  <c r="G273" i="6"/>
  <c r="G274" i="7"/>
  <c r="X196" i="20"/>
  <c r="G274" i="5"/>
  <c r="W196" i="20"/>
  <c r="AE196" i="20"/>
  <c r="Z196" i="20"/>
  <c r="AX196" i="20"/>
  <c r="BD197" i="20"/>
  <c r="BB197" i="20"/>
  <c r="AV196" i="20"/>
  <c r="BA197" i="20" s="1"/>
  <c r="AC196" i="20"/>
  <c r="Y196" i="20"/>
  <c r="G281" i="10"/>
  <c r="B196" i="20"/>
  <c r="B197" i="20"/>
  <c r="B198" i="20"/>
  <c r="B199" i="20"/>
  <c r="B200" i="20"/>
  <c r="B137" i="25"/>
  <c r="B138" i="25"/>
  <c r="B139" i="25"/>
  <c r="B140" i="25"/>
  <c r="B141" i="25"/>
  <c r="M278" i="7"/>
  <c r="M277" i="7"/>
  <c r="M276" i="7"/>
  <c r="M275" i="7"/>
  <c r="M274" i="7"/>
  <c r="I136" i="25"/>
  <c r="I280" i="10"/>
  <c r="I279" i="9"/>
  <c r="I279" i="11"/>
  <c r="I279" i="12"/>
  <c r="BF199" i="20" l="1"/>
  <c r="BG199" i="20"/>
  <c r="BH199" i="20"/>
  <c r="BE199" i="20"/>
  <c r="BI199" i="20"/>
  <c r="BE198" i="20"/>
  <c r="BI198" i="20"/>
  <c r="BF198" i="20"/>
  <c r="BG198" i="20"/>
  <c r="BH198" i="20"/>
  <c r="BG197" i="20"/>
  <c r="BH197" i="20"/>
  <c r="BE197" i="20"/>
  <c r="BI197" i="20"/>
  <c r="BF197" i="20"/>
  <c r="BF200" i="20"/>
  <c r="BH200" i="20"/>
  <c r="BE200" i="20"/>
  <c r="BG200" i="20"/>
  <c r="BI200" i="20"/>
  <c r="BF196" i="20"/>
  <c r="BH196" i="20"/>
  <c r="BE196" i="20"/>
  <c r="BI196" i="20"/>
  <c r="BG196" i="20"/>
  <c r="S195" i="20"/>
  <c r="T196" i="20" s="1"/>
  <c r="U195" i="20"/>
  <c r="X195" i="20" s="1"/>
  <c r="V195" i="20"/>
  <c r="AA195" i="20"/>
  <c r="AF195" i="20"/>
  <c r="AG195" i="20"/>
  <c r="AH195" i="20"/>
  <c r="AI195" i="20"/>
  <c r="AJ195" i="20"/>
  <c r="AK195" i="20"/>
  <c r="AL195" i="20"/>
  <c r="AM195" i="20"/>
  <c r="AN195" i="20"/>
  <c r="AO195" i="20"/>
  <c r="AP195" i="20"/>
  <c r="AQ195" i="20"/>
  <c r="AR195" i="20"/>
  <c r="AS195" i="20"/>
  <c r="BC196" i="20" s="1"/>
  <c r="AT195" i="20"/>
  <c r="AU195" i="20"/>
  <c r="AW195" i="20"/>
  <c r="AY195" i="20"/>
  <c r="AZ195" i="20"/>
  <c r="K136" i="25"/>
  <c r="M136" i="25"/>
  <c r="D136" i="25"/>
  <c r="I273" i="5"/>
  <c r="C273" i="5"/>
  <c r="M273" i="5"/>
  <c r="L273" i="5"/>
  <c r="D273" i="5" s="1"/>
  <c r="L272" i="6"/>
  <c r="I272" i="6"/>
  <c r="C272" i="6"/>
  <c r="D272" i="6"/>
  <c r="G272" i="6" s="1"/>
  <c r="M273" i="7"/>
  <c r="L273" i="7"/>
  <c r="I273" i="7"/>
  <c r="C273" i="7"/>
  <c r="D273" i="7"/>
  <c r="M273" i="8"/>
  <c r="L273" i="8"/>
  <c r="D273" i="8" s="1"/>
  <c r="G273" i="8" s="1"/>
  <c r="I273" i="8"/>
  <c r="M279" i="12"/>
  <c r="L279" i="12"/>
  <c r="D279" i="12" s="1"/>
  <c r="G279" i="12" s="1"/>
  <c r="I278" i="12"/>
  <c r="C279" i="12"/>
  <c r="L279" i="11"/>
  <c r="I278" i="11"/>
  <c r="C279" i="11"/>
  <c r="D279" i="11"/>
  <c r="M279" i="9"/>
  <c r="L279" i="9"/>
  <c r="D279" i="9" s="1"/>
  <c r="I278" i="9"/>
  <c r="C279" i="9"/>
  <c r="M280" i="10"/>
  <c r="L280" i="10"/>
  <c r="D280" i="10" s="1"/>
  <c r="I279" i="10"/>
  <c r="C280" i="10"/>
  <c r="BJ199" i="20" l="1"/>
  <c r="BJ197" i="20"/>
  <c r="G280" i="10"/>
  <c r="W195" i="20"/>
  <c r="G273" i="7"/>
  <c r="AB195" i="20"/>
  <c r="G273" i="5"/>
  <c r="BJ196" i="20"/>
  <c r="AV195" i="20"/>
  <c r="BA196" i="20" s="1"/>
  <c r="BB196" i="20"/>
  <c r="BD196" i="20"/>
  <c r="AE195" i="20"/>
  <c r="Z195" i="20"/>
  <c r="AX195" i="20"/>
  <c r="AD195" i="20"/>
  <c r="BJ200" i="20"/>
  <c r="BJ198" i="20"/>
  <c r="AC195" i="20"/>
  <c r="Y195" i="20"/>
  <c r="G279" i="11"/>
  <c r="G279" i="9"/>
  <c r="L279" i="10"/>
  <c r="D279" i="10" s="1"/>
  <c r="M279" i="10"/>
  <c r="I277" i="10"/>
  <c r="I278" i="10"/>
  <c r="C279" i="10"/>
  <c r="AG194" i="20"/>
  <c r="S194" i="20"/>
  <c r="T195" i="20" s="1"/>
  <c r="U194" i="20"/>
  <c r="AD194" i="20" s="1"/>
  <c r="V194" i="20"/>
  <c r="X194" i="20"/>
  <c r="AA194" i="20"/>
  <c r="AF194" i="20"/>
  <c r="AH194" i="20"/>
  <c r="AI194" i="20"/>
  <c r="AJ194" i="20"/>
  <c r="AK194" i="20"/>
  <c r="AL194" i="20"/>
  <c r="AM194" i="20"/>
  <c r="AN194" i="20"/>
  <c r="AO194" i="20"/>
  <c r="AP194" i="20"/>
  <c r="AQ194" i="20"/>
  <c r="AR194" i="20"/>
  <c r="AS194" i="20"/>
  <c r="BC195" i="20" s="1"/>
  <c r="AT194" i="20"/>
  <c r="AU194" i="20"/>
  <c r="AV194" i="20"/>
  <c r="BA195" i="20" s="1"/>
  <c r="AW194" i="20"/>
  <c r="AX194" i="20"/>
  <c r="AY194" i="20"/>
  <c r="AZ194" i="20"/>
  <c r="K135" i="25"/>
  <c r="I135" i="25"/>
  <c r="M135" i="25"/>
  <c r="D135" i="25"/>
  <c r="M278" i="12"/>
  <c r="M277" i="12"/>
  <c r="L278" i="12"/>
  <c r="I277" i="12"/>
  <c r="C278" i="12"/>
  <c r="D278" i="12"/>
  <c r="G278" i="12" s="1"/>
  <c r="I272" i="8"/>
  <c r="C272" i="8"/>
  <c r="M272" i="8"/>
  <c r="L272" i="8"/>
  <c r="D272" i="8" s="1"/>
  <c r="M278" i="9"/>
  <c r="L278" i="9"/>
  <c r="I277" i="9"/>
  <c r="C278" i="9"/>
  <c r="D278" i="9"/>
  <c r="I277" i="11"/>
  <c r="C278" i="11"/>
  <c r="L278" i="11"/>
  <c r="D278" i="11" s="1"/>
  <c r="M272" i="7"/>
  <c r="L272" i="7"/>
  <c r="D272" i="7" s="1"/>
  <c r="I272" i="7"/>
  <c r="C272" i="7"/>
  <c r="I271" i="6"/>
  <c r="C271" i="6"/>
  <c r="I272" i="5"/>
  <c r="C272" i="5"/>
  <c r="L271" i="6"/>
  <c r="D271" i="6" s="1"/>
  <c r="L270" i="6"/>
  <c r="M272" i="5"/>
  <c r="L272" i="5"/>
  <c r="D272" i="5" s="1"/>
  <c r="AB194" i="20" l="1"/>
  <c r="W194" i="20"/>
  <c r="G271" i="6"/>
  <c r="G272" i="5"/>
  <c r="G272" i="8"/>
  <c r="G278" i="11"/>
  <c r="Z194" i="20"/>
  <c r="BB195" i="20"/>
  <c r="BD195" i="20"/>
  <c r="G279" i="10"/>
  <c r="AC194" i="20"/>
  <c r="Y194" i="20"/>
  <c r="AE194" i="20"/>
  <c r="G278" i="9"/>
  <c r="G272" i="7"/>
  <c r="S193" i="20"/>
  <c r="T194" i="20" s="1"/>
  <c r="U193" i="20"/>
  <c r="AB193" i="20" s="1"/>
  <c r="V193" i="20"/>
  <c r="Y193" i="20" s="1"/>
  <c r="AA193" i="20"/>
  <c r="AC193" i="20"/>
  <c r="AF193" i="20"/>
  <c r="AG193" i="20"/>
  <c r="AH193" i="20"/>
  <c r="AI193" i="20"/>
  <c r="AJ193" i="20"/>
  <c r="AK193" i="20"/>
  <c r="AL193" i="20"/>
  <c r="AM193" i="20"/>
  <c r="AN193" i="20"/>
  <c r="AO193" i="20"/>
  <c r="AP193" i="20"/>
  <c r="AQ193" i="20"/>
  <c r="AR193" i="20"/>
  <c r="AS193" i="20"/>
  <c r="BC194" i="20" s="1"/>
  <c r="AT193" i="20"/>
  <c r="AU193" i="20"/>
  <c r="AW193" i="20"/>
  <c r="AY193" i="20"/>
  <c r="AZ193" i="20"/>
  <c r="AE193" i="20" l="1"/>
  <c r="X193" i="20"/>
  <c r="AV193" i="20"/>
  <c r="BA194" i="20" s="1"/>
  <c r="BB194" i="20"/>
  <c r="BD194" i="20"/>
  <c r="W193" i="20"/>
  <c r="AX193" i="20"/>
  <c r="AD193" i="20"/>
  <c r="Z193" i="20"/>
  <c r="M134" i="25"/>
  <c r="K134" i="25"/>
  <c r="I134" i="25"/>
  <c r="D134" i="25"/>
  <c r="L277" i="12"/>
  <c r="M277" i="10"/>
  <c r="M278" i="10"/>
  <c r="L277" i="10"/>
  <c r="D277" i="10" s="1"/>
  <c r="G277" i="10" s="1"/>
  <c r="L278" i="10"/>
  <c r="D278" i="10" s="1"/>
  <c r="G278" i="10" s="1"/>
  <c r="I276" i="10"/>
  <c r="C277" i="10"/>
  <c r="C278" i="10"/>
  <c r="I276" i="9"/>
  <c r="C277" i="9"/>
  <c r="I276" i="11"/>
  <c r="C277" i="11"/>
  <c r="I276" i="12"/>
  <c r="C277" i="12"/>
  <c r="D277" i="12"/>
  <c r="G277" i="12" s="1"/>
  <c r="I271" i="8"/>
  <c r="C271" i="8"/>
  <c r="I271" i="7"/>
  <c r="C271" i="7"/>
  <c r="I270" i="6"/>
  <c r="C270" i="6"/>
  <c r="D270" i="6"/>
  <c r="G270" i="6" s="1"/>
  <c r="I271" i="5"/>
  <c r="C271" i="5"/>
  <c r="M271" i="8"/>
  <c r="L271" i="8"/>
  <c r="D271" i="8" s="1"/>
  <c r="M277" i="9"/>
  <c r="L277" i="9"/>
  <c r="D277" i="9" s="1"/>
  <c r="G277" i="9" s="1"/>
  <c r="L277" i="11"/>
  <c r="D277" i="11" s="1"/>
  <c r="G277" i="11" s="1"/>
  <c r="M271" i="7"/>
  <c r="L271" i="7"/>
  <c r="D271" i="7" s="1"/>
  <c r="M271" i="5"/>
  <c r="L271" i="5"/>
  <c r="D271" i="5" s="1"/>
  <c r="G271" i="7" l="1"/>
  <c r="G271" i="8"/>
  <c r="G271" i="5"/>
  <c r="AG192" i="20"/>
  <c r="AS192" i="20"/>
  <c r="BC193" i="20" s="1"/>
  <c r="S192" i="20"/>
  <c r="T193" i="20" s="1"/>
  <c r="U192" i="20"/>
  <c r="AB192" i="20" s="1"/>
  <c r="V192" i="20"/>
  <c r="AC192" i="20" s="1"/>
  <c r="AA192" i="20"/>
  <c r="AF192" i="20"/>
  <c r="AH192" i="20"/>
  <c r="AI192" i="20"/>
  <c r="AJ192" i="20"/>
  <c r="AK192" i="20"/>
  <c r="AL192" i="20"/>
  <c r="AM192" i="20"/>
  <c r="AN192" i="20"/>
  <c r="AO192" i="20"/>
  <c r="AP192" i="20"/>
  <c r="AQ192" i="20"/>
  <c r="AR192" i="20"/>
  <c r="AT192" i="20"/>
  <c r="AU192" i="20"/>
  <c r="AW192" i="20"/>
  <c r="AY192" i="20"/>
  <c r="AZ192" i="20"/>
  <c r="W192" i="20" l="1"/>
  <c r="BB193" i="20"/>
  <c r="BD193" i="20"/>
  <c r="AE192" i="20"/>
  <c r="Y192" i="20"/>
  <c r="AV192" i="20"/>
  <c r="BA193" i="20" s="1"/>
  <c r="X192" i="20"/>
  <c r="AX192" i="20"/>
  <c r="AD192" i="20"/>
  <c r="Z192" i="20"/>
  <c r="I270" i="8"/>
  <c r="M133" i="25"/>
  <c r="K133" i="25"/>
  <c r="I133" i="25"/>
  <c r="C269" i="8"/>
  <c r="C270" i="8"/>
  <c r="M270" i="8"/>
  <c r="L270" i="8"/>
  <c r="D270" i="8" s="1"/>
  <c r="I275" i="12"/>
  <c r="M276" i="12"/>
  <c r="L276" i="12"/>
  <c r="D276" i="12" s="1"/>
  <c r="G276" i="12" s="1"/>
  <c r="C276" i="12"/>
  <c r="I275" i="11"/>
  <c r="C275" i="11"/>
  <c r="C276" i="11"/>
  <c r="L276" i="11"/>
  <c r="D276" i="11" s="1"/>
  <c r="M276" i="10"/>
  <c r="L276" i="10"/>
  <c r="D276" i="10" s="1"/>
  <c r="C276" i="10"/>
  <c r="I275" i="9"/>
  <c r="C275" i="9"/>
  <c r="C276" i="9"/>
  <c r="M276" i="9"/>
  <c r="L276" i="9"/>
  <c r="D276" i="9" s="1"/>
  <c r="M269" i="8"/>
  <c r="L269" i="8"/>
  <c r="D269" i="8" s="1"/>
  <c r="I269" i="8"/>
  <c r="M270" i="7"/>
  <c r="L270" i="7"/>
  <c r="I270" i="7"/>
  <c r="C270" i="7"/>
  <c r="D270" i="7"/>
  <c r="I269" i="6"/>
  <c r="C269" i="6"/>
  <c r="D269" i="6"/>
  <c r="L269" i="6"/>
  <c r="I270" i="5"/>
  <c r="M270" i="5"/>
  <c r="L270" i="5"/>
  <c r="D270" i="5" s="1"/>
  <c r="C270" i="5"/>
  <c r="D133" i="25"/>
  <c r="G276" i="9" l="1"/>
  <c r="G270" i="8"/>
  <c r="G276" i="11"/>
  <c r="G269" i="6"/>
  <c r="G270" i="7"/>
  <c r="G276" i="10"/>
  <c r="G269" i="8"/>
  <c r="G270" i="5"/>
  <c r="S191" i="20"/>
  <c r="T192" i="20" s="1"/>
  <c r="U191" i="20"/>
  <c r="V191" i="20"/>
  <c r="AC191" i="20" s="1"/>
  <c r="AA191" i="20"/>
  <c r="AF191" i="20"/>
  <c r="AG191" i="20"/>
  <c r="AH191" i="20"/>
  <c r="AI191" i="20"/>
  <c r="AJ191" i="20"/>
  <c r="AK191" i="20"/>
  <c r="AL191" i="20"/>
  <c r="AM191" i="20"/>
  <c r="AN191" i="20"/>
  <c r="AO191" i="20"/>
  <c r="AP191" i="20"/>
  <c r="AQ191" i="20"/>
  <c r="AR191" i="20"/>
  <c r="AS191" i="20"/>
  <c r="BC192" i="20" s="1"/>
  <c r="AT191" i="20"/>
  <c r="AU191" i="20"/>
  <c r="AW191" i="20"/>
  <c r="AY191" i="20"/>
  <c r="AZ191" i="20"/>
  <c r="M132" i="25"/>
  <c r="K132" i="25"/>
  <c r="I132" i="25"/>
  <c r="D132" i="25"/>
  <c r="L275" i="9"/>
  <c r="D275" i="9" s="1"/>
  <c r="G275" i="9" s="1"/>
  <c r="M275" i="12"/>
  <c r="L275" i="12"/>
  <c r="D275" i="12" s="1"/>
  <c r="G275" i="12" s="1"/>
  <c r="C275" i="12"/>
  <c r="L275" i="11"/>
  <c r="D275" i="11" s="1"/>
  <c r="G275" i="11" s="1"/>
  <c r="M269" i="7"/>
  <c r="L269" i="7"/>
  <c r="D269" i="7" s="1"/>
  <c r="I269" i="7"/>
  <c r="C269" i="7"/>
  <c r="I268" i="6"/>
  <c r="C268" i="6"/>
  <c r="I269" i="5"/>
  <c r="C269" i="5"/>
  <c r="AV191" i="20" l="1"/>
  <c r="BA192" i="20" s="1"/>
  <c r="AE191" i="20"/>
  <c r="Y191" i="20"/>
  <c r="W191" i="20"/>
  <c r="BB192" i="20"/>
  <c r="BD192" i="20"/>
  <c r="X191" i="20"/>
  <c r="AB191" i="20"/>
  <c r="AX191" i="20"/>
  <c r="AD191" i="20"/>
  <c r="Z191" i="20"/>
  <c r="G269" i="7"/>
  <c r="L268" i="6"/>
  <c r="D268" i="6" s="1"/>
  <c r="M269" i="5"/>
  <c r="L269" i="5"/>
  <c r="D269" i="5" s="1"/>
  <c r="M275" i="9"/>
  <c r="G268" i="6" l="1"/>
  <c r="G269" i="5"/>
  <c r="I274" i="12"/>
  <c r="I274" i="11"/>
  <c r="I274" i="9"/>
  <c r="I275" i="10"/>
  <c r="B191" i="20" l="1"/>
  <c r="B192" i="20"/>
  <c r="B193" i="20"/>
  <c r="B194" i="20"/>
  <c r="B195" i="20"/>
  <c r="B136" i="25"/>
  <c r="B135" i="25"/>
  <c r="B134" i="25"/>
  <c r="B133" i="25"/>
  <c r="B132" i="25"/>
  <c r="BF195" i="20" l="1"/>
  <c r="BG195" i="20"/>
  <c r="BH195" i="20"/>
  <c r="BE195" i="20"/>
  <c r="BI195" i="20"/>
  <c r="BF191" i="20"/>
  <c r="BG191" i="20"/>
  <c r="BH191" i="20"/>
  <c r="BE191" i="20"/>
  <c r="BI191" i="20"/>
  <c r="BE194" i="20"/>
  <c r="BI194" i="20"/>
  <c r="BF194" i="20"/>
  <c r="BG194" i="20"/>
  <c r="BH194" i="20"/>
  <c r="BE193" i="20"/>
  <c r="BI193" i="20"/>
  <c r="BF193" i="20"/>
  <c r="BG193" i="20"/>
  <c r="BH193" i="20"/>
  <c r="BF192" i="20"/>
  <c r="BG192" i="20"/>
  <c r="BH192" i="20"/>
  <c r="BE192" i="20"/>
  <c r="BI192" i="20"/>
  <c r="S190" i="20"/>
  <c r="T191" i="20" s="1"/>
  <c r="U190" i="20"/>
  <c r="V190" i="20"/>
  <c r="Y190" i="20" s="1"/>
  <c r="AA190" i="20"/>
  <c r="AE190" i="20"/>
  <c r="AF190" i="20"/>
  <c r="AG190" i="20"/>
  <c r="AH190" i="20"/>
  <c r="AI190" i="20"/>
  <c r="AJ190" i="20"/>
  <c r="AK190" i="20"/>
  <c r="AL190" i="20"/>
  <c r="AM190" i="20"/>
  <c r="AN190" i="20"/>
  <c r="AO190" i="20"/>
  <c r="AP190" i="20"/>
  <c r="AQ190" i="20"/>
  <c r="AR190" i="20"/>
  <c r="AS190" i="20"/>
  <c r="BC191" i="20" s="1"/>
  <c r="AT190" i="20"/>
  <c r="AU190" i="20"/>
  <c r="AW190" i="20"/>
  <c r="AY190" i="20"/>
  <c r="AZ190" i="20"/>
  <c r="I131" i="25"/>
  <c r="K131" i="25"/>
  <c r="M131" i="25"/>
  <c r="D131" i="25"/>
  <c r="M275" i="10"/>
  <c r="L275" i="10"/>
  <c r="I274" i="10"/>
  <c r="C275" i="10"/>
  <c r="D275" i="10"/>
  <c r="G274" i="12"/>
  <c r="M274" i="12"/>
  <c r="L274" i="12"/>
  <c r="D274" i="12" s="1"/>
  <c r="I273" i="12"/>
  <c r="C274" i="12"/>
  <c r="I268" i="8"/>
  <c r="C268" i="8"/>
  <c r="M268" i="8"/>
  <c r="L268" i="8"/>
  <c r="D268" i="8" s="1"/>
  <c r="M274" i="9"/>
  <c r="L274" i="9"/>
  <c r="I273" i="9"/>
  <c r="C274" i="9"/>
  <c r="D274" i="9"/>
  <c r="I273" i="11"/>
  <c r="C274" i="11"/>
  <c r="D274" i="11"/>
  <c r="L274" i="11"/>
  <c r="M268" i="7"/>
  <c r="L268" i="7"/>
  <c r="I268" i="7"/>
  <c r="C268" i="7"/>
  <c r="D268" i="7"/>
  <c r="I267" i="6"/>
  <c r="C267" i="6"/>
  <c r="D267" i="6"/>
  <c r="L267" i="6"/>
  <c r="L268" i="5"/>
  <c r="D268" i="5" s="1"/>
  <c r="I268" i="5"/>
  <c r="C268" i="5"/>
  <c r="G268" i="5" l="1"/>
  <c r="G268" i="8"/>
  <c r="G267" i="6"/>
  <c r="G268" i="7"/>
  <c r="G274" i="11"/>
  <c r="BJ191" i="20"/>
  <c r="AC190" i="20"/>
  <c r="W190" i="20"/>
  <c r="BJ193" i="20"/>
  <c r="BJ194" i="20"/>
  <c r="BJ195" i="20"/>
  <c r="AV190" i="20"/>
  <c r="BA191" i="20" s="1"/>
  <c r="BD191" i="20"/>
  <c r="BB191" i="20"/>
  <c r="BJ192" i="20"/>
  <c r="AX190" i="20"/>
  <c r="AD190" i="20"/>
  <c r="Z190" i="20"/>
  <c r="AB190" i="20"/>
  <c r="X190" i="20"/>
  <c r="G275" i="10"/>
  <c r="G274" i="9"/>
  <c r="AF189" i="20"/>
  <c r="S189" i="20"/>
  <c r="T190" i="20" s="1"/>
  <c r="U189" i="20"/>
  <c r="V189" i="20"/>
  <c r="Y189" i="20" s="1"/>
  <c r="AA189" i="20"/>
  <c r="AG189" i="20"/>
  <c r="AH189" i="20"/>
  <c r="AI189" i="20"/>
  <c r="AJ189" i="20"/>
  <c r="AK189" i="20"/>
  <c r="AL189" i="20"/>
  <c r="AM189" i="20"/>
  <c r="AN189" i="20"/>
  <c r="AO189" i="20"/>
  <c r="AP189" i="20"/>
  <c r="AQ189" i="20"/>
  <c r="AR189" i="20"/>
  <c r="AS189" i="20"/>
  <c r="BC190" i="20" s="1"/>
  <c r="AT189" i="20"/>
  <c r="AU189" i="20"/>
  <c r="AW189" i="20"/>
  <c r="AY189" i="20"/>
  <c r="AZ189" i="20"/>
  <c r="I130" i="25"/>
  <c r="K130" i="25"/>
  <c r="M130" i="25"/>
  <c r="M274" i="10"/>
  <c r="L274" i="10"/>
  <c r="I273" i="10"/>
  <c r="C274" i="10"/>
  <c r="D274" i="10"/>
  <c r="G274" i="10" s="1"/>
  <c r="D130" i="25"/>
  <c r="M267" i="8"/>
  <c r="L267" i="8"/>
  <c r="I267" i="8"/>
  <c r="C267" i="8"/>
  <c r="D267" i="8"/>
  <c r="G267" i="8" s="1"/>
  <c r="C272" i="12"/>
  <c r="I271" i="12"/>
  <c r="I272" i="12"/>
  <c r="M272" i="12"/>
  <c r="M273" i="12"/>
  <c r="L272" i="12"/>
  <c r="D272" i="12" s="1"/>
  <c r="G272" i="12" s="1"/>
  <c r="L273" i="12"/>
  <c r="D273" i="12" s="1"/>
  <c r="G273" i="12" s="1"/>
  <c r="C273" i="12"/>
  <c r="M273" i="9"/>
  <c r="L273" i="9"/>
  <c r="I272" i="9"/>
  <c r="C273" i="9"/>
  <c r="D273" i="9"/>
  <c r="I272" i="11"/>
  <c r="C273" i="11"/>
  <c r="D273" i="11"/>
  <c r="G273" i="11" s="1"/>
  <c r="L273" i="11"/>
  <c r="M267" i="7"/>
  <c r="L267" i="7"/>
  <c r="I267" i="7"/>
  <c r="C267" i="7"/>
  <c r="D267" i="7"/>
  <c r="I266" i="6"/>
  <c r="C266" i="6"/>
  <c r="L266" i="6"/>
  <c r="D266" i="6" s="1"/>
  <c r="L267" i="5"/>
  <c r="I267" i="5"/>
  <c r="C267" i="5"/>
  <c r="D267" i="5"/>
  <c r="AE189" i="20" l="1"/>
  <c r="G266" i="6"/>
  <c r="G267" i="5"/>
  <c r="BD190" i="20"/>
  <c r="BB190" i="20"/>
  <c r="AC189" i="20"/>
  <c r="W189" i="20"/>
  <c r="AV189" i="20"/>
  <c r="BA190" i="20" s="1"/>
  <c r="AB189" i="20"/>
  <c r="X189" i="20"/>
  <c r="AX189" i="20"/>
  <c r="AD189" i="20"/>
  <c r="Z189" i="20"/>
  <c r="G273" i="9"/>
  <c r="G267" i="7"/>
  <c r="S188" i="20"/>
  <c r="T189" i="20" s="1"/>
  <c r="U188" i="20"/>
  <c r="X188" i="20" s="1"/>
  <c r="V188" i="20"/>
  <c r="AE188" i="20" s="1"/>
  <c r="AA188" i="20"/>
  <c r="AF188" i="20"/>
  <c r="AG188" i="20"/>
  <c r="AH188" i="20"/>
  <c r="AI188" i="20"/>
  <c r="AJ188" i="20"/>
  <c r="AK188" i="20"/>
  <c r="AL188" i="20"/>
  <c r="AM188" i="20"/>
  <c r="AN188" i="20"/>
  <c r="AO188" i="20"/>
  <c r="AP188" i="20"/>
  <c r="AQ188" i="20"/>
  <c r="AR188" i="20"/>
  <c r="AS188" i="20"/>
  <c r="BC189" i="20" s="1"/>
  <c r="AT188" i="20"/>
  <c r="AU188" i="20"/>
  <c r="AW188" i="20"/>
  <c r="AY188" i="20"/>
  <c r="AZ188" i="20"/>
  <c r="AB188" i="20" l="1"/>
  <c r="AD188" i="20"/>
  <c r="W188" i="20"/>
  <c r="AC188" i="20"/>
  <c r="AX188" i="20"/>
  <c r="Y188" i="20"/>
  <c r="Z188" i="20"/>
  <c r="AV188" i="20"/>
  <c r="BA189" i="20" s="1"/>
  <c r="BD189" i="20"/>
  <c r="BB189" i="20"/>
  <c r="M129" i="25"/>
  <c r="K129" i="25"/>
  <c r="I129" i="25"/>
  <c r="L273" i="10"/>
  <c r="M273" i="10"/>
  <c r="I272" i="10"/>
  <c r="D273" i="10"/>
  <c r="C273" i="10"/>
  <c r="I266" i="8"/>
  <c r="C266" i="8"/>
  <c r="D266" i="8"/>
  <c r="G266" i="8" s="1"/>
  <c r="M266" i="8"/>
  <c r="L266" i="8"/>
  <c r="I271" i="9"/>
  <c r="C272" i="9"/>
  <c r="M272" i="9"/>
  <c r="L272" i="9"/>
  <c r="D272" i="9" s="1"/>
  <c r="I271" i="11"/>
  <c r="C272" i="11"/>
  <c r="L272" i="11"/>
  <c r="D272" i="11" s="1"/>
  <c r="M266" i="7"/>
  <c r="L266" i="7"/>
  <c r="D266" i="7" s="1"/>
  <c r="I266" i="7"/>
  <c r="C266" i="7"/>
  <c r="I265" i="6"/>
  <c r="D265" i="6"/>
  <c r="G265" i="6" s="1"/>
  <c r="C265" i="6"/>
  <c r="L265" i="6"/>
  <c r="L266" i="5"/>
  <c r="D266" i="5" s="1"/>
  <c r="I266" i="5"/>
  <c r="C266" i="5"/>
  <c r="D129" i="25"/>
  <c r="G272" i="9" l="1"/>
  <c r="G272" i="11"/>
  <c r="G266" i="7"/>
  <c r="G266" i="5"/>
  <c r="G273" i="10"/>
  <c r="I264" i="6"/>
  <c r="D128" i="25"/>
  <c r="D127" i="25"/>
  <c r="M128" i="25"/>
  <c r="K128" i="25"/>
  <c r="I128" i="25"/>
  <c r="I265" i="8"/>
  <c r="I264" i="8"/>
  <c r="S187" i="20"/>
  <c r="T188" i="20" s="1"/>
  <c r="U187" i="20"/>
  <c r="V187" i="20"/>
  <c r="AE187" i="20" s="1"/>
  <c r="AA187" i="20"/>
  <c r="AF187" i="20"/>
  <c r="AG187" i="20"/>
  <c r="AH187" i="20"/>
  <c r="AI187" i="20"/>
  <c r="AJ187" i="20"/>
  <c r="AK187" i="20"/>
  <c r="AL187" i="20"/>
  <c r="AM187" i="20"/>
  <c r="AN187" i="20"/>
  <c r="AO187" i="20"/>
  <c r="AP187" i="20"/>
  <c r="AQ187" i="20"/>
  <c r="AR187" i="20"/>
  <c r="AS187" i="20"/>
  <c r="BC188" i="20" s="1"/>
  <c r="AT187" i="20"/>
  <c r="AU187" i="20"/>
  <c r="AW187" i="20"/>
  <c r="AY187" i="20"/>
  <c r="AZ187" i="20"/>
  <c r="M265" i="8"/>
  <c r="L265" i="8"/>
  <c r="C265" i="8"/>
  <c r="D265" i="8"/>
  <c r="G265" i="8" s="1"/>
  <c r="M271" i="12"/>
  <c r="L271" i="12"/>
  <c r="G271" i="12"/>
  <c r="I270" i="12"/>
  <c r="C271" i="12"/>
  <c r="D271" i="12"/>
  <c r="M272" i="10"/>
  <c r="L272" i="10"/>
  <c r="I271" i="10"/>
  <c r="C272" i="10"/>
  <c r="D272" i="10"/>
  <c r="I270" i="9"/>
  <c r="C271" i="9"/>
  <c r="I270" i="11"/>
  <c r="C271" i="11"/>
  <c r="L271" i="11"/>
  <c r="D271" i="11" s="1"/>
  <c r="M265" i="7"/>
  <c r="L265" i="7"/>
  <c r="D265" i="7" s="1"/>
  <c r="I265" i="7"/>
  <c r="C265" i="7"/>
  <c r="C264" i="6"/>
  <c r="L264" i="6"/>
  <c r="D264" i="6" s="1"/>
  <c r="L265" i="5"/>
  <c r="I265" i="5"/>
  <c r="C265" i="5"/>
  <c r="D265" i="5"/>
  <c r="M270" i="9"/>
  <c r="M271" i="9"/>
  <c r="L271" i="9"/>
  <c r="D271" i="9" s="1"/>
  <c r="AV187" i="20" l="1"/>
  <c r="BA188" i="20" s="1"/>
  <c r="G265" i="7"/>
  <c r="G271" i="9"/>
  <c r="G264" i="6"/>
  <c r="G271" i="11"/>
  <c r="G265" i="5"/>
  <c r="BD188" i="20"/>
  <c r="BB188" i="20"/>
  <c r="Y187" i="20"/>
  <c r="AC187" i="20"/>
  <c r="W187" i="20"/>
  <c r="AX187" i="20"/>
  <c r="AD187" i="20"/>
  <c r="Z187" i="20"/>
  <c r="AB187" i="20"/>
  <c r="X187" i="20"/>
  <c r="G272" i="10"/>
  <c r="S186" i="20"/>
  <c r="T187" i="20" s="1"/>
  <c r="U186" i="20"/>
  <c r="AB186" i="20" s="1"/>
  <c r="V186" i="20"/>
  <c r="AA186" i="20"/>
  <c r="AE186" i="20"/>
  <c r="AF186" i="20"/>
  <c r="AG186" i="20"/>
  <c r="AH186" i="20"/>
  <c r="AI186" i="20"/>
  <c r="AJ186" i="20"/>
  <c r="AK186" i="20"/>
  <c r="AL186" i="20"/>
  <c r="AM186" i="20"/>
  <c r="AN186" i="20"/>
  <c r="AO186" i="20"/>
  <c r="AP186" i="20"/>
  <c r="AQ186" i="20"/>
  <c r="AR186" i="20"/>
  <c r="AS186" i="20"/>
  <c r="BC187" i="20" s="1"/>
  <c r="AT186" i="20"/>
  <c r="AU186" i="20"/>
  <c r="AW186" i="20"/>
  <c r="AY186" i="20"/>
  <c r="AZ186" i="20"/>
  <c r="M127" i="25"/>
  <c r="K127" i="25"/>
  <c r="I127" i="25"/>
  <c r="M271" i="10"/>
  <c r="L271" i="10"/>
  <c r="D271" i="10" s="1"/>
  <c r="C271" i="10"/>
  <c r="L270" i="9"/>
  <c r="G270" i="9"/>
  <c r="C270" i="9"/>
  <c r="D270" i="9"/>
  <c r="L270" i="11"/>
  <c r="D270" i="11" s="1"/>
  <c r="C270" i="11"/>
  <c r="M270" i="12"/>
  <c r="L270" i="12"/>
  <c r="D270" i="12" s="1"/>
  <c r="G270" i="12" s="1"/>
  <c r="C270" i="12"/>
  <c r="M264" i="8"/>
  <c r="L264" i="8"/>
  <c r="D264" i="8" s="1"/>
  <c r="C264" i="8"/>
  <c r="M264" i="7"/>
  <c r="L264" i="7"/>
  <c r="D264" i="7" s="1"/>
  <c r="I264" i="7"/>
  <c r="C264" i="7"/>
  <c r="I263" i="6"/>
  <c r="C263" i="6"/>
  <c r="L263" i="6"/>
  <c r="D263" i="6" s="1"/>
  <c r="L264" i="5"/>
  <c r="D264" i="5" s="1"/>
  <c r="I264" i="5"/>
  <c r="C264" i="5"/>
  <c r="D126" i="25"/>
  <c r="Z186" i="20" l="1"/>
  <c r="G270" i="11"/>
  <c r="G263" i="6"/>
  <c r="AD186" i="20"/>
  <c r="X186" i="20"/>
  <c r="AX186" i="20"/>
  <c r="W186" i="20"/>
  <c r="AV186" i="20"/>
  <c r="BA187" i="20" s="1"/>
  <c r="BD187" i="20"/>
  <c r="BB187" i="20"/>
  <c r="AC186" i="20"/>
  <c r="Y186" i="20"/>
  <c r="G271" i="10"/>
  <c r="G264" i="8"/>
  <c r="G264" i="7"/>
  <c r="G264" i="5"/>
  <c r="B127" i="25"/>
  <c r="B128" i="25"/>
  <c r="B129" i="25"/>
  <c r="B130" i="25"/>
  <c r="B131" i="25"/>
  <c r="B186" i="20" l="1"/>
  <c r="B187" i="20"/>
  <c r="B188" i="20"/>
  <c r="B189" i="20"/>
  <c r="B190" i="20"/>
  <c r="I270" i="10"/>
  <c r="I269" i="9"/>
  <c r="I269" i="11"/>
  <c r="I269" i="12"/>
  <c r="BH188" i="20" l="1"/>
  <c r="BI188" i="20"/>
  <c r="BF188" i="20"/>
  <c r="BG188" i="20"/>
  <c r="BE188" i="20"/>
  <c r="BG189" i="20"/>
  <c r="BH189" i="20"/>
  <c r="BE189" i="20"/>
  <c r="BI189" i="20"/>
  <c r="BF189" i="20"/>
  <c r="BH187" i="20"/>
  <c r="BE187" i="20"/>
  <c r="BI187" i="20"/>
  <c r="BF187" i="20"/>
  <c r="BG187" i="20"/>
  <c r="BE190" i="20"/>
  <c r="BI190" i="20"/>
  <c r="BF190" i="20"/>
  <c r="BG190" i="20"/>
  <c r="BH190" i="20"/>
  <c r="BE186" i="20"/>
  <c r="BI186" i="20"/>
  <c r="BF186" i="20"/>
  <c r="BG186" i="20"/>
  <c r="BH186" i="20"/>
  <c r="S184" i="20"/>
  <c r="U184" i="20"/>
  <c r="X184" i="20" s="1"/>
  <c r="V184" i="20"/>
  <c r="AC184" i="20" s="1"/>
  <c r="AA184" i="20"/>
  <c r="AF184" i="20"/>
  <c r="AG184" i="20"/>
  <c r="AH184" i="20"/>
  <c r="AI184" i="20"/>
  <c r="AJ184" i="20"/>
  <c r="AK184" i="20"/>
  <c r="AL184" i="20"/>
  <c r="AM184" i="20"/>
  <c r="AN184" i="20"/>
  <c r="AO184" i="20"/>
  <c r="AP184" i="20"/>
  <c r="AQ184" i="20"/>
  <c r="AR184" i="20"/>
  <c r="BB185" i="20" s="1"/>
  <c r="AS184" i="20"/>
  <c r="BC185" i="20" s="1"/>
  <c r="AT184" i="20"/>
  <c r="AU184" i="20"/>
  <c r="AW184" i="20"/>
  <c r="AY184" i="20"/>
  <c r="AZ184" i="20"/>
  <c r="S185" i="20"/>
  <c r="T186" i="20" s="1"/>
  <c r="T185" i="20"/>
  <c r="U185" i="20"/>
  <c r="AB185" i="20" s="1"/>
  <c r="V185" i="20"/>
  <c r="Y185" i="20" s="1"/>
  <c r="AA185" i="20"/>
  <c r="AE185" i="20"/>
  <c r="AF185" i="20"/>
  <c r="AG185" i="20"/>
  <c r="AH185" i="20"/>
  <c r="AI185" i="20"/>
  <c r="AJ185" i="20"/>
  <c r="AK185" i="20"/>
  <c r="AL185" i="20"/>
  <c r="AM185" i="20"/>
  <c r="AN185" i="20"/>
  <c r="AO185" i="20"/>
  <c r="AP185" i="20"/>
  <c r="AQ185" i="20"/>
  <c r="AR185" i="20"/>
  <c r="AS185" i="20"/>
  <c r="BC186" i="20" s="1"/>
  <c r="AT185" i="20"/>
  <c r="AU185" i="20"/>
  <c r="AW185" i="20"/>
  <c r="AY185" i="20"/>
  <c r="AZ185" i="20"/>
  <c r="BJ187" i="20" l="1"/>
  <c r="BJ189" i="20"/>
  <c r="BD185" i="20"/>
  <c r="X185" i="20"/>
  <c r="AB184" i="20"/>
  <c r="AV185" i="20"/>
  <c r="BA186" i="20" s="1"/>
  <c r="BJ188" i="20"/>
  <c r="BJ190" i="20"/>
  <c r="AC185" i="20"/>
  <c r="AV184" i="20"/>
  <c r="BA185" i="20" s="1"/>
  <c r="W184" i="20"/>
  <c r="BJ186" i="20"/>
  <c r="AE184" i="20"/>
  <c r="Y184" i="20"/>
  <c r="BB186" i="20"/>
  <c r="BD186" i="20"/>
  <c r="W185" i="20"/>
  <c r="AX185" i="20"/>
  <c r="AD185" i="20"/>
  <c r="Z185" i="20"/>
  <c r="AX184" i="20"/>
  <c r="AD184" i="20"/>
  <c r="Z184" i="20"/>
  <c r="M259" i="6"/>
  <c r="M260" i="6"/>
  <c r="M261" i="6"/>
  <c r="M262" i="6"/>
  <c r="I258" i="7"/>
  <c r="I263" i="7"/>
  <c r="I262" i="7"/>
  <c r="I261" i="7"/>
  <c r="I260" i="7"/>
  <c r="L266" i="9"/>
  <c r="I266" i="9"/>
  <c r="L269" i="11"/>
  <c r="M268" i="5"/>
  <c r="M267" i="5"/>
  <c r="M266" i="5"/>
  <c r="M265" i="5"/>
  <c r="M264" i="5"/>
  <c r="M270" i="10"/>
  <c r="L270" i="10"/>
  <c r="I269" i="10"/>
  <c r="C270" i="10"/>
  <c r="D270" i="10"/>
  <c r="M126" i="25"/>
  <c r="M125" i="25"/>
  <c r="K125" i="25"/>
  <c r="K126" i="25"/>
  <c r="I125" i="25"/>
  <c r="I126" i="25"/>
  <c r="I263" i="8"/>
  <c r="C263" i="8"/>
  <c r="M263" i="8"/>
  <c r="L263" i="8"/>
  <c r="D263" i="8" s="1"/>
  <c r="M269" i="9"/>
  <c r="L269" i="9"/>
  <c r="I268" i="9"/>
  <c r="C269" i="9"/>
  <c r="D269" i="9"/>
  <c r="I268" i="11"/>
  <c r="C269" i="11"/>
  <c r="D269" i="11"/>
  <c r="G269" i="11" s="1"/>
  <c r="I268" i="12"/>
  <c r="C269" i="12"/>
  <c r="M263" i="7"/>
  <c r="L263" i="7"/>
  <c r="C263" i="7"/>
  <c r="D263" i="7"/>
  <c r="I262" i="6"/>
  <c r="C262" i="6"/>
  <c r="I263" i="5"/>
  <c r="C263" i="5"/>
  <c r="D125" i="25"/>
  <c r="M269" i="12"/>
  <c r="L269" i="12"/>
  <c r="D269" i="12" s="1"/>
  <c r="G269" i="12" s="1"/>
  <c r="L262" i="6"/>
  <c r="D262" i="6" s="1"/>
  <c r="M263" i="5"/>
  <c r="L263" i="5"/>
  <c r="D263" i="5" s="1"/>
  <c r="G263" i="5" l="1"/>
  <c r="G262" i="6"/>
  <c r="G263" i="8"/>
  <c r="G263" i="7"/>
  <c r="G270" i="10"/>
  <c r="G269" i="9"/>
  <c r="M268" i="12"/>
  <c r="L268" i="12"/>
  <c r="I267" i="12"/>
  <c r="C268" i="12"/>
  <c r="D268" i="12"/>
  <c r="G268" i="12" s="1"/>
  <c r="M269" i="10"/>
  <c r="L269" i="10"/>
  <c r="I268" i="10"/>
  <c r="C269" i="10"/>
  <c r="D269" i="10"/>
  <c r="I267" i="9"/>
  <c r="C268" i="9"/>
  <c r="M268" i="9"/>
  <c r="L268" i="9"/>
  <c r="D268" i="9" s="1"/>
  <c r="L262" i="8"/>
  <c r="I262" i="8"/>
  <c r="C262" i="8"/>
  <c r="D262" i="8"/>
  <c r="G262" i="8" s="1"/>
  <c r="I267" i="11"/>
  <c r="C268" i="11"/>
  <c r="D268" i="11"/>
  <c r="L268" i="11"/>
  <c r="M262" i="7"/>
  <c r="L262" i="7"/>
  <c r="C262" i="7"/>
  <c r="D262" i="7"/>
  <c r="I261" i="6"/>
  <c r="C261" i="6"/>
  <c r="I262" i="5"/>
  <c r="C262" i="5"/>
  <c r="L261" i="6"/>
  <c r="D261" i="6" s="1"/>
  <c r="M262" i="5"/>
  <c r="L262" i="5"/>
  <c r="D262" i="5" s="1"/>
  <c r="G268" i="9" l="1"/>
  <c r="G262" i="5"/>
  <c r="G261" i="6"/>
  <c r="G262" i="7"/>
  <c r="G268" i="11"/>
  <c r="G269" i="10"/>
  <c r="M268" i="10"/>
  <c r="L268" i="10"/>
  <c r="D268" i="10" s="1"/>
  <c r="I267" i="10"/>
  <c r="C268" i="10"/>
  <c r="S183" i="20"/>
  <c r="T184" i="20" s="1"/>
  <c r="U183" i="20"/>
  <c r="X183" i="20" s="1"/>
  <c r="V183" i="20"/>
  <c r="AA183" i="20"/>
  <c r="AB183" i="20"/>
  <c r="AD183" i="20"/>
  <c r="AF183" i="20"/>
  <c r="AG183" i="20"/>
  <c r="AH183" i="20"/>
  <c r="AI183" i="20"/>
  <c r="AJ183" i="20"/>
  <c r="AK183" i="20"/>
  <c r="AL183" i="20"/>
  <c r="AM183" i="20"/>
  <c r="AN183" i="20"/>
  <c r="AO183" i="20"/>
  <c r="AP183" i="20"/>
  <c r="AQ183" i="20"/>
  <c r="AR183" i="20"/>
  <c r="AS183" i="20"/>
  <c r="BC184" i="20" s="1"/>
  <c r="AT183" i="20"/>
  <c r="AU183" i="20"/>
  <c r="AW183" i="20"/>
  <c r="AY183" i="20"/>
  <c r="AZ183" i="20"/>
  <c r="W183" i="20" l="1"/>
  <c r="BD184" i="20"/>
  <c r="BB184" i="20"/>
  <c r="G268" i="10"/>
  <c r="AX183" i="20"/>
  <c r="AC183" i="20"/>
  <c r="Y183" i="20"/>
  <c r="AV183" i="20"/>
  <c r="BA184" i="20" s="1"/>
  <c r="Z183" i="20"/>
  <c r="AE183" i="20"/>
  <c r="M267" i="12"/>
  <c r="L267" i="12"/>
  <c r="D267" i="12" s="1"/>
  <c r="G267" i="12" s="1"/>
  <c r="I266" i="12"/>
  <c r="C267" i="12"/>
  <c r="M267" i="9"/>
  <c r="L267" i="9"/>
  <c r="L261" i="8"/>
  <c r="I261" i="8"/>
  <c r="C261" i="8"/>
  <c r="D261" i="8"/>
  <c r="C260" i="8"/>
  <c r="I123" i="25"/>
  <c r="I124" i="25"/>
  <c r="K123" i="25"/>
  <c r="K124" i="25"/>
  <c r="M123" i="25"/>
  <c r="M124" i="25"/>
  <c r="C267" i="9"/>
  <c r="D267" i="9"/>
  <c r="G267" i="9" s="1"/>
  <c r="I266" i="11"/>
  <c r="C267" i="11"/>
  <c r="L267" i="11"/>
  <c r="D267" i="11" s="1"/>
  <c r="M261" i="7"/>
  <c r="L261" i="7"/>
  <c r="C261" i="7"/>
  <c r="D261" i="7"/>
  <c r="I260" i="6"/>
  <c r="C260" i="6"/>
  <c r="I261" i="5"/>
  <c r="C261" i="5"/>
  <c r="D124" i="25"/>
  <c r="L260" i="6"/>
  <c r="D260" i="6" s="1"/>
  <c r="M261" i="5"/>
  <c r="L261" i="5"/>
  <c r="D261" i="5" s="1"/>
  <c r="G267" i="11" l="1"/>
  <c r="G261" i="5"/>
  <c r="G260" i="6"/>
  <c r="G261" i="8"/>
  <c r="G261" i="7"/>
  <c r="AA182" i="20"/>
  <c r="AF182" i="20"/>
  <c r="AG182" i="20"/>
  <c r="AH182" i="20"/>
  <c r="AI182" i="20"/>
  <c r="AJ182" i="20"/>
  <c r="AK182" i="20"/>
  <c r="AL182" i="20"/>
  <c r="AM182" i="20"/>
  <c r="AN182" i="20"/>
  <c r="AO182" i="20"/>
  <c r="AP182" i="20"/>
  <c r="AQ182" i="20"/>
  <c r="AR182" i="20"/>
  <c r="AS182" i="20"/>
  <c r="BC183" i="20" s="1"/>
  <c r="AT182" i="20"/>
  <c r="AU182" i="20"/>
  <c r="AW182" i="20"/>
  <c r="AY182" i="20"/>
  <c r="AZ182" i="20"/>
  <c r="S182" i="20"/>
  <c r="T183" i="20" s="1"/>
  <c r="U182" i="20"/>
  <c r="X182" i="20" s="1"/>
  <c r="V182" i="20"/>
  <c r="AE182" i="20" s="1"/>
  <c r="I260" i="5"/>
  <c r="M267" i="10"/>
  <c r="L267" i="10"/>
  <c r="D267" i="10" s="1"/>
  <c r="I266" i="10"/>
  <c r="C267" i="10"/>
  <c r="M265" i="9"/>
  <c r="M266" i="9"/>
  <c r="I265" i="9"/>
  <c r="C266" i="9"/>
  <c r="D266" i="9"/>
  <c r="I265" i="11"/>
  <c r="C266" i="11"/>
  <c r="M266" i="12"/>
  <c r="L266" i="12"/>
  <c r="D266" i="12" s="1"/>
  <c r="G266" i="12" s="1"/>
  <c r="I265" i="12"/>
  <c r="C266" i="12"/>
  <c r="L260" i="8"/>
  <c r="D260" i="8" s="1"/>
  <c r="G260" i="8"/>
  <c r="I260" i="8"/>
  <c r="L266" i="11"/>
  <c r="D266" i="11" s="1"/>
  <c r="M260" i="7"/>
  <c r="L260" i="7"/>
  <c r="C260" i="7"/>
  <c r="D260" i="7"/>
  <c r="L259" i="6"/>
  <c r="I259" i="6"/>
  <c r="C259" i="6"/>
  <c r="D259" i="6"/>
  <c r="G259" i="6" s="1"/>
  <c r="M260" i="5"/>
  <c r="L260" i="5"/>
  <c r="D260" i="5" s="1"/>
  <c r="C260" i="5"/>
  <c r="D123" i="25"/>
  <c r="G266" i="11" l="1"/>
  <c r="G260" i="7"/>
  <c r="Y182" i="20"/>
  <c r="AX182" i="20"/>
  <c r="AD182" i="20"/>
  <c r="Z182" i="20"/>
  <c r="AC182" i="20"/>
  <c r="AV182" i="20"/>
  <c r="BA183" i="20" s="1"/>
  <c r="BB183" i="20"/>
  <c r="BD183" i="20"/>
  <c r="AB182" i="20"/>
  <c r="W182" i="20"/>
  <c r="G267" i="10"/>
  <c r="G266" i="9"/>
  <c r="G260" i="5"/>
  <c r="S180" i="20"/>
  <c r="T181" i="20" s="1"/>
  <c r="U180" i="20"/>
  <c r="X180" i="20" s="1"/>
  <c r="V180" i="20"/>
  <c r="Y180" i="20" s="1"/>
  <c r="AA180" i="20"/>
  <c r="AF180" i="20"/>
  <c r="AG180" i="20"/>
  <c r="AH180" i="20"/>
  <c r="AI180" i="20"/>
  <c r="AJ180" i="20"/>
  <c r="AK180" i="20"/>
  <c r="AL180" i="20"/>
  <c r="AM180" i="20"/>
  <c r="AN180" i="20"/>
  <c r="AO180" i="20"/>
  <c r="AP180" i="20"/>
  <c r="AQ180" i="20"/>
  <c r="AR180" i="20"/>
  <c r="BB181" i="20" s="1"/>
  <c r="AS180" i="20"/>
  <c r="BC181" i="20" s="1"/>
  <c r="AT180" i="20"/>
  <c r="AU180" i="20"/>
  <c r="AV180" i="20"/>
  <c r="BA181" i="20" s="1"/>
  <c r="AW180" i="20"/>
  <c r="AY180" i="20"/>
  <c r="AZ180" i="20"/>
  <c r="S181" i="20"/>
  <c r="T182" i="20" s="1"/>
  <c r="U181" i="20"/>
  <c r="V181" i="20"/>
  <c r="Y181" i="20" s="1"/>
  <c r="AA181" i="20"/>
  <c r="AF181" i="20"/>
  <c r="AG181" i="20"/>
  <c r="AH181" i="20"/>
  <c r="AI181" i="20"/>
  <c r="AJ181" i="20"/>
  <c r="AK181" i="20"/>
  <c r="AL181" i="20"/>
  <c r="AM181" i="20"/>
  <c r="AN181" i="20"/>
  <c r="AO181" i="20"/>
  <c r="AP181" i="20"/>
  <c r="AQ181" i="20"/>
  <c r="AR181" i="20"/>
  <c r="AS181" i="20"/>
  <c r="BC182" i="20" s="1"/>
  <c r="AT181" i="20"/>
  <c r="AU181" i="20"/>
  <c r="AW181" i="20"/>
  <c r="AY181" i="20"/>
  <c r="AZ181" i="20"/>
  <c r="I259" i="5"/>
  <c r="I259" i="7"/>
  <c r="I257" i="7"/>
  <c r="I264" i="12"/>
  <c r="K122" i="25"/>
  <c r="I122" i="25"/>
  <c r="M122" i="25"/>
  <c r="D122" i="25"/>
  <c r="M265" i="12"/>
  <c r="L265" i="12"/>
  <c r="C265" i="12"/>
  <c r="D265" i="12"/>
  <c r="G265" i="12" s="1"/>
  <c r="L265" i="11"/>
  <c r="D265" i="11" s="1"/>
  <c r="C265" i="11"/>
  <c r="C266" i="10"/>
  <c r="M266" i="10"/>
  <c r="L266" i="10"/>
  <c r="D266" i="10" s="1"/>
  <c r="C265" i="9"/>
  <c r="D265" i="9"/>
  <c r="L265" i="9"/>
  <c r="L259" i="8"/>
  <c r="I259" i="8"/>
  <c r="C259" i="8"/>
  <c r="D259" i="8"/>
  <c r="G259" i="8" s="1"/>
  <c r="M259" i="7"/>
  <c r="L259" i="7"/>
  <c r="D259" i="7" s="1"/>
  <c r="C259" i="7"/>
  <c r="M258" i="6"/>
  <c r="L258" i="6"/>
  <c r="D258" i="6" s="1"/>
  <c r="I258" i="6"/>
  <c r="C258" i="6"/>
  <c r="M259" i="5"/>
  <c r="L259" i="5"/>
  <c r="D259" i="5" s="1"/>
  <c r="C259" i="5"/>
  <c r="AE181" i="20" l="1"/>
  <c r="AC181" i="20"/>
  <c r="G265" i="11"/>
  <c r="G266" i="10"/>
  <c r="G259" i="7"/>
  <c r="G259" i="5"/>
  <c r="G265" i="9"/>
  <c r="W181" i="20"/>
  <c r="BD181" i="20"/>
  <c r="BD182" i="20"/>
  <c r="BB182" i="20"/>
  <c r="AC180" i="20"/>
  <c r="W180" i="20"/>
  <c r="AB180" i="20"/>
  <c r="AE180" i="20"/>
  <c r="AV181" i="20"/>
  <c r="BA182" i="20" s="1"/>
  <c r="AX181" i="20"/>
  <c r="AD181" i="20"/>
  <c r="Z181" i="20"/>
  <c r="AX180" i="20"/>
  <c r="AD180" i="20"/>
  <c r="Z180" i="20"/>
  <c r="AB181" i="20"/>
  <c r="X181" i="20"/>
  <c r="G258" i="6"/>
  <c r="I265" i="10"/>
  <c r="I264" i="9"/>
  <c r="I264" i="11"/>
  <c r="B182" i="20" l="1"/>
  <c r="B183" i="20"/>
  <c r="B184" i="20"/>
  <c r="B185" i="20"/>
  <c r="B122" i="25"/>
  <c r="B123" i="25"/>
  <c r="B124" i="25"/>
  <c r="B125" i="25"/>
  <c r="B126" i="25"/>
  <c r="K121" i="25"/>
  <c r="I121" i="25"/>
  <c r="M121" i="25"/>
  <c r="BF185" i="20" l="1"/>
  <c r="BG185" i="20"/>
  <c r="BH185" i="20"/>
  <c r="BE185" i="20"/>
  <c r="BI185" i="20"/>
  <c r="BG184" i="20"/>
  <c r="BH184" i="20"/>
  <c r="BE184" i="20"/>
  <c r="BI184" i="20"/>
  <c r="BF184" i="20"/>
  <c r="BH183" i="20"/>
  <c r="BE183" i="20"/>
  <c r="BI183" i="20"/>
  <c r="BF183" i="20"/>
  <c r="BG183" i="20"/>
  <c r="BG182" i="20"/>
  <c r="BH182" i="20"/>
  <c r="BE182" i="20"/>
  <c r="BI182" i="20"/>
  <c r="BF182" i="20"/>
  <c r="D121" i="25"/>
  <c r="M265" i="10"/>
  <c r="L265" i="10"/>
  <c r="D265" i="10" s="1"/>
  <c r="I264" i="10"/>
  <c r="C265" i="10"/>
  <c r="I263" i="9"/>
  <c r="C264" i="9"/>
  <c r="L264" i="11"/>
  <c r="D264" i="11" s="1"/>
  <c r="I263" i="11"/>
  <c r="C264" i="11"/>
  <c r="I263" i="12"/>
  <c r="C264" i="12"/>
  <c r="L264" i="12"/>
  <c r="D264" i="12" s="1"/>
  <c r="G264" i="12" s="1"/>
  <c r="M262" i="8"/>
  <c r="M261" i="8"/>
  <c r="M260" i="8"/>
  <c r="M259" i="8"/>
  <c r="M264" i="9"/>
  <c r="L264" i="9"/>
  <c r="D264" i="9" s="1"/>
  <c r="M258" i="8"/>
  <c r="L258" i="8"/>
  <c r="I258" i="8"/>
  <c r="C258" i="8"/>
  <c r="D258" i="8"/>
  <c r="G258" i="8" s="1"/>
  <c r="M258" i="7"/>
  <c r="L258" i="7"/>
  <c r="C258" i="7"/>
  <c r="D258" i="7"/>
  <c r="M257" i="6"/>
  <c r="L257" i="6"/>
  <c r="I257" i="6"/>
  <c r="C257" i="6"/>
  <c r="D257" i="6"/>
  <c r="L258" i="5"/>
  <c r="D258" i="5" s="1"/>
  <c r="I258" i="5"/>
  <c r="C258" i="5"/>
  <c r="G264" i="11" l="1"/>
  <c r="G265" i="10"/>
  <c r="G264" i="9"/>
  <c r="G258" i="7"/>
  <c r="BJ182" i="20"/>
  <c r="BJ185" i="20"/>
  <c r="BJ184" i="20"/>
  <c r="BJ183" i="20"/>
  <c r="G257" i="6"/>
  <c r="G258" i="5"/>
  <c r="I257" i="5"/>
  <c r="M120" i="25"/>
  <c r="K120" i="25"/>
  <c r="I120" i="25"/>
  <c r="D120" i="25" l="1"/>
  <c r="L264" i="10"/>
  <c r="M264" i="10"/>
  <c r="I263" i="10"/>
  <c r="C264" i="10"/>
  <c r="D264" i="10"/>
  <c r="L263" i="9"/>
  <c r="D263" i="9" s="1"/>
  <c r="M263" i="9"/>
  <c r="I262" i="9"/>
  <c r="C263" i="9"/>
  <c r="L263" i="11"/>
  <c r="I262" i="11"/>
  <c r="C263" i="11"/>
  <c r="D263" i="11"/>
  <c r="L263" i="12"/>
  <c r="D263" i="12" s="1"/>
  <c r="G263" i="12" s="1"/>
  <c r="I262" i="12"/>
  <c r="C263" i="12"/>
  <c r="L257" i="8"/>
  <c r="D257" i="8" s="1"/>
  <c r="M257" i="8"/>
  <c r="I257" i="8"/>
  <c r="I256" i="8"/>
  <c r="C257" i="8"/>
  <c r="L257" i="7"/>
  <c r="M257" i="7"/>
  <c r="C257" i="7"/>
  <c r="D257" i="7"/>
  <c r="I256" i="6"/>
  <c r="I255" i="6"/>
  <c r="L256" i="6"/>
  <c r="D256" i="6" s="1"/>
  <c r="M256" i="6"/>
  <c r="C256" i="6"/>
  <c r="L257" i="5"/>
  <c r="D257" i="5" s="1"/>
  <c r="C257" i="5"/>
  <c r="G263" i="9" l="1"/>
  <c r="G256" i="6"/>
  <c r="G257" i="7"/>
  <c r="G257" i="8"/>
  <c r="G264" i="10"/>
  <c r="G263" i="11"/>
  <c r="G257" i="5"/>
  <c r="L262" i="11"/>
  <c r="L260" i="11"/>
  <c r="D260" i="11" s="1"/>
  <c r="L261" i="11"/>
  <c r="D261" i="11" s="1"/>
  <c r="I260" i="11"/>
  <c r="I261" i="11"/>
  <c r="D262" i="11"/>
  <c r="C260" i="11"/>
  <c r="C261" i="11"/>
  <c r="C262" i="11"/>
  <c r="L256" i="8"/>
  <c r="M256" i="8"/>
  <c r="I255" i="8"/>
  <c r="C256" i="8"/>
  <c r="D256" i="8"/>
  <c r="L256" i="7"/>
  <c r="M256" i="7"/>
  <c r="I256" i="7"/>
  <c r="D256" i="7"/>
  <c r="C256" i="7"/>
  <c r="M255" i="6"/>
  <c r="L255" i="6"/>
  <c r="D255" i="6" s="1"/>
  <c r="C255" i="6"/>
  <c r="D119" i="25"/>
  <c r="M119" i="25"/>
  <c r="K119" i="25"/>
  <c r="I119" i="25"/>
  <c r="B121" i="25"/>
  <c r="B120" i="25"/>
  <c r="B119" i="25"/>
  <c r="L256" i="5"/>
  <c r="D256" i="5" s="1"/>
  <c r="I256" i="5"/>
  <c r="C256" i="5"/>
  <c r="M258" i="5"/>
  <c r="M257" i="5"/>
  <c r="M256" i="5"/>
  <c r="B180" i="20"/>
  <c r="B181" i="20"/>
  <c r="S179" i="20"/>
  <c r="T180" i="20" s="1"/>
  <c r="U179" i="20"/>
  <c r="AD179" i="20" s="1"/>
  <c r="V179" i="20"/>
  <c r="AV179" i="20" s="1"/>
  <c r="BA180" i="20" s="1"/>
  <c r="AA179" i="20"/>
  <c r="AF179" i="20"/>
  <c r="AG179" i="20"/>
  <c r="AH179" i="20"/>
  <c r="AI179" i="20"/>
  <c r="AJ179" i="20"/>
  <c r="AK179" i="20"/>
  <c r="AL179" i="20"/>
  <c r="AM179" i="20"/>
  <c r="AN179" i="20"/>
  <c r="AO179" i="20"/>
  <c r="AP179" i="20"/>
  <c r="AQ179" i="20"/>
  <c r="AR179" i="20"/>
  <c r="AS179" i="20"/>
  <c r="BC180" i="20" s="1"/>
  <c r="AT179" i="20"/>
  <c r="AU179" i="20"/>
  <c r="AW179" i="20"/>
  <c r="AY179" i="20"/>
  <c r="AZ179" i="20"/>
  <c r="L263" i="10"/>
  <c r="M263" i="10"/>
  <c r="I262" i="10"/>
  <c r="D263" i="10"/>
  <c r="G263" i="10" s="1"/>
  <c r="C263" i="10"/>
  <c r="L262" i="9"/>
  <c r="D262" i="9" s="1"/>
  <c r="I261" i="9"/>
  <c r="C262" i="9"/>
  <c r="M262" i="9"/>
  <c r="M264" i="12"/>
  <c r="L262" i="12"/>
  <c r="D262" i="12" s="1"/>
  <c r="G262" i="12" s="1"/>
  <c r="L261" i="12"/>
  <c r="D261" i="12" s="1"/>
  <c r="I261" i="12"/>
  <c r="C262" i="12"/>
  <c r="M263" i="12"/>
  <c r="M262" i="12"/>
  <c r="AB179" i="20" l="1"/>
  <c r="G262" i="9"/>
  <c r="G256" i="7"/>
  <c r="G262" i="11"/>
  <c r="G255" i="6"/>
  <c r="BB180" i="20"/>
  <c r="BD180" i="20"/>
  <c r="X179" i="20"/>
  <c r="BF181" i="20"/>
  <c r="BG181" i="20"/>
  <c r="BH181" i="20"/>
  <c r="BE181" i="20"/>
  <c r="BI181" i="20"/>
  <c r="W179" i="20"/>
  <c r="BG180" i="20"/>
  <c r="BH180" i="20"/>
  <c r="BE180" i="20"/>
  <c r="BI180" i="20"/>
  <c r="BF180" i="20"/>
  <c r="G256" i="5"/>
  <c r="G261" i="11"/>
  <c r="G260" i="11"/>
  <c r="G256" i="8"/>
  <c r="AX179" i="20"/>
  <c r="AE179" i="20"/>
  <c r="Z179" i="20"/>
  <c r="AC179" i="20"/>
  <c r="Y179" i="20"/>
  <c r="I117" i="25"/>
  <c r="I118" i="25"/>
  <c r="M117" i="25"/>
  <c r="M118" i="25"/>
  <c r="K117" i="25"/>
  <c r="K118" i="25"/>
  <c r="D117" i="25"/>
  <c r="D118" i="25"/>
  <c r="B118" i="25"/>
  <c r="B117" i="25"/>
  <c r="L261" i="10"/>
  <c r="L262" i="10"/>
  <c r="D262" i="10" s="1"/>
  <c r="G262" i="10" s="1"/>
  <c r="I261" i="10"/>
  <c r="D261" i="10"/>
  <c r="C261" i="10"/>
  <c r="C262" i="10"/>
  <c r="M262" i="10"/>
  <c r="M261" i="10"/>
  <c r="L261" i="9"/>
  <c r="I260" i="9"/>
  <c r="D261" i="9"/>
  <c r="C261" i="9"/>
  <c r="M261" i="9"/>
  <c r="L260" i="9"/>
  <c r="D260" i="9" s="1"/>
  <c r="M260" i="9"/>
  <c r="C260" i="9"/>
  <c r="L260" i="12"/>
  <c r="D260" i="12" s="1"/>
  <c r="G260" i="12" s="1"/>
  <c r="I260" i="12"/>
  <c r="C260" i="12"/>
  <c r="C261" i="12"/>
  <c r="M260" i="12"/>
  <c r="G261" i="12"/>
  <c r="M261" i="12"/>
  <c r="G261" i="9" l="1"/>
  <c r="BJ181" i="20"/>
  <c r="BJ180" i="20"/>
  <c r="G261" i="10"/>
  <c r="G260" i="9"/>
  <c r="M260" i="10"/>
  <c r="L260" i="10"/>
  <c r="I259" i="10"/>
  <c r="I260" i="10"/>
  <c r="C260" i="10"/>
  <c r="D260" i="10"/>
  <c r="I259" i="9"/>
  <c r="I259" i="11"/>
  <c r="I259" i="12"/>
  <c r="G260" i="10" l="1"/>
  <c r="L255" i="5"/>
  <c r="D255" i="5" s="1"/>
  <c r="I255" i="5"/>
  <c r="C255" i="5"/>
  <c r="I116" i="25"/>
  <c r="K116" i="25"/>
  <c r="M116" i="25"/>
  <c r="L254" i="6"/>
  <c r="M254" i="6"/>
  <c r="I254" i="6"/>
  <c r="C254" i="6"/>
  <c r="D254" i="6"/>
  <c r="D116" i="25"/>
  <c r="I255" i="7"/>
  <c r="L255" i="7"/>
  <c r="D255" i="7" s="1"/>
  <c r="M255" i="7"/>
  <c r="I254" i="7"/>
  <c r="C255" i="7"/>
  <c r="L255" i="8"/>
  <c r="D255" i="8" s="1"/>
  <c r="M255" i="8"/>
  <c r="C255" i="8"/>
  <c r="L259" i="9"/>
  <c r="M259" i="9"/>
  <c r="I258" i="9"/>
  <c r="C259" i="9"/>
  <c r="D259" i="9"/>
  <c r="L259" i="11"/>
  <c r="D259" i="11" s="1"/>
  <c r="I258" i="11"/>
  <c r="C259" i="11"/>
  <c r="M259" i="12"/>
  <c r="L259" i="12"/>
  <c r="D259" i="12" s="1"/>
  <c r="G259" i="12" s="1"/>
  <c r="I258" i="12"/>
  <c r="C259" i="12"/>
  <c r="G255" i="5" l="1"/>
  <c r="G254" i="6"/>
  <c r="G255" i="7"/>
  <c r="G255" i="8"/>
  <c r="G259" i="9"/>
  <c r="G259" i="11"/>
  <c r="C254" i="8"/>
  <c r="M254" i="8"/>
  <c r="L254" i="8"/>
  <c r="D254" i="8" s="1"/>
  <c r="I254" i="8"/>
  <c r="I114" i="25"/>
  <c r="I115" i="25"/>
  <c r="K114" i="25"/>
  <c r="K115" i="25"/>
  <c r="M114" i="25"/>
  <c r="M115" i="25"/>
  <c r="I258" i="10"/>
  <c r="C258" i="10"/>
  <c r="C259" i="10"/>
  <c r="M258" i="10"/>
  <c r="M259" i="10"/>
  <c r="L258" i="10"/>
  <c r="D258" i="10" s="1"/>
  <c r="G258" i="10" s="1"/>
  <c r="L259" i="10"/>
  <c r="D259" i="10" s="1"/>
  <c r="I257" i="10"/>
  <c r="M258" i="9"/>
  <c r="L258" i="9"/>
  <c r="I257" i="9"/>
  <c r="C258" i="9"/>
  <c r="D258" i="9"/>
  <c r="G258" i="9" s="1"/>
  <c r="L258" i="11"/>
  <c r="I257" i="11"/>
  <c r="C258" i="11"/>
  <c r="D258" i="11"/>
  <c r="M258" i="12"/>
  <c r="L258" i="12"/>
  <c r="D258" i="12" s="1"/>
  <c r="G258" i="12" s="1"/>
  <c r="I257" i="12"/>
  <c r="C258" i="12"/>
  <c r="M254" i="7"/>
  <c r="L254" i="7"/>
  <c r="D254" i="7" s="1"/>
  <c r="C254" i="7"/>
  <c r="I253" i="6"/>
  <c r="C253" i="6"/>
  <c r="L253" i="6"/>
  <c r="D253" i="6" s="1"/>
  <c r="M253" i="6"/>
  <c r="L254" i="5"/>
  <c r="D254" i="5" s="1"/>
  <c r="I254" i="5"/>
  <c r="C254" i="5"/>
  <c r="D115" i="25"/>
  <c r="G253" i="6" l="1"/>
  <c r="G254" i="8"/>
  <c r="G258" i="11"/>
  <c r="G259" i="10"/>
  <c r="G254" i="7"/>
  <c r="G254" i="5"/>
  <c r="S178" i="20"/>
  <c r="T179" i="20" s="1"/>
  <c r="U178" i="20"/>
  <c r="AD178" i="20" s="1"/>
  <c r="V178" i="20"/>
  <c r="AA178" i="20"/>
  <c r="AF178" i="20"/>
  <c r="AG178" i="20"/>
  <c r="AH178" i="20"/>
  <c r="AI178" i="20"/>
  <c r="AJ178" i="20"/>
  <c r="AK178" i="20"/>
  <c r="AL178" i="20"/>
  <c r="AM178" i="20"/>
  <c r="AN178" i="20"/>
  <c r="AO178" i="20"/>
  <c r="AP178" i="20"/>
  <c r="AQ178" i="20"/>
  <c r="AR178" i="20"/>
  <c r="AS178" i="20"/>
  <c r="BC179" i="20" s="1"/>
  <c r="AT178" i="20"/>
  <c r="AU178" i="20"/>
  <c r="AW178" i="20"/>
  <c r="AX178" i="20"/>
  <c r="AY178" i="20"/>
  <c r="AZ178" i="20"/>
  <c r="D114" i="25"/>
  <c r="M257" i="9"/>
  <c r="L257" i="9"/>
  <c r="I256" i="9"/>
  <c r="D257" i="9"/>
  <c r="C257" i="9"/>
  <c r="L257" i="11"/>
  <c r="I256" i="11"/>
  <c r="C257" i="11"/>
  <c r="D257" i="11"/>
  <c r="M257" i="12"/>
  <c r="L257" i="12"/>
  <c r="D257" i="12" s="1"/>
  <c r="G257" i="12" s="1"/>
  <c r="C257" i="12"/>
  <c r="I256" i="12"/>
  <c r="M253" i="8"/>
  <c r="L253" i="8"/>
  <c r="D253" i="8" s="1"/>
  <c r="C253" i="8"/>
  <c r="I253" i="8"/>
  <c r="M253" i="7"/>
  <c r="L253" i="7"/>
  <c r="G253" i="7"/>
  <c r="C253" i="7"/>
  <c r="D253" i="7"/>
  <c r="I253" i="7"/>
  <c r="L251" i="6"/>
  <c r="M251" i="6"/>
  <c r="L252" i="6"/>
  <c r="D252" i="6" s="1"/>
  <c r="M252" i="6"/>
  <c r="I252" i="6"/>
  <c r="C252" i="6"/>
  <c r="M251" i="5"/>
  <c r="M252" i="5"/>
  <c r="M253" i="5"/>
  <c r="M254" i="5"/>
  <c r="M255" i="5"/>
  <c r="L253" i="5"/>
  <c r="D253" i="5" s="1"/>
  <c r="I253" i="5"/>
  <c r="C253" i="5"/>
  <c r="AB178" i="20" l="1"/>
  <c r="G257" i="11"/>
  <c r="X178" i="20"/>
  <c r="G252" i="6"/>
  <c r="G257" i="9"/>
  <c r="W178" i="20"/>
  <c r="G253" i="8"/>
  <c r="G253" i="5"/>
  <c r="Z178" i="20"/>
  <c r="AC178" i="20"/>
  <c r="Y178" i="20"/>
  <c r="AV178" i="20"/>
  <c r="BA179" i="20" s="1"/>
  <c r="BB179" i="20"/>
  <c r="BD179" i="20"/>
  <c r="AE178" i="20"/>
  <c r="I113" i="25"/>
  <c r="K113" i="25"/>
  <c r="M113" i="25"/>
  <c r="S177" i="20"/>
  <c r="T178" i="20" s="1"/>
  <c r="U177" i="20"/>
  <c r="X177" i="20" s="1"/>
  <c r="V177" i="20"/>
  <c r="Y177" i="20" s="1"/>
  <c r="AA177" i="20"/>
  <c r="AF177" i="20"/>
  <c r="AG177" i="20"/>
  <c r="AH177" i="20"/>
  <c r="AI177" i="20"/>
  <c r="AJ177" i="20"/>
  <c r="AK177" i="20"/>
  <c r="AL177" i="20"/>
  <c r="AM177" i="20"/>
  <c r="AN177" i="20"/>
  <c r="AO177" i="20"/>
  <c r="AP177" i="20"/>
  <c r="AQ177" i="20"/>
  <c r="AR177" i="20"/>
  <c r="AS177" i="20"/>
  <c r="BC178" i="20" s="1"/>
  <c r="AT177" i="20"/>
  <c r="AU177" i="20"/>
  <c r="AW177" i="20"/>
  <c r="AY177" i="20"/>
  <c r="AZ177" i="20"/>
  <c r="M257" i="10"/>
  <c r="L257" i="10"/>
  <c r="D257" i="10" s="1"/>
  <c r="G257" i="10" s="1"/>
  <c r="C257" i="10"/>
  <c r="I256" i="10"/>
  <c r="M256" i="9"/>
  <c r="L256" i="9"/>
  <c r="C256" i="9"/>
  <c r="D256" i="9"/>
  <c r="G256" i="9" s="1"/>
  <c r="I255" i="9"/>
  <c r="L256" i="11"/>
  <c r="I255" i="11"/>
  <c r="C256" i="11"/>
  <c r="D256" i="11"/>
  <c r="I255" i="12"/>
  <c r="C256" i="12"/>
  <c r="M256" i="12"/>
  <c r="L256" i="12"/>
  <c r="D256" i="12" s="1"/>
  <c r="G256" i="12" s="1"/>
  <c r="M252" i="8"/>
  <c r="L252" i="8"/>
  <c r="D252" i="8" s="1"/>
  <c r="C252" i="8"/>
  <c r="I252" i="8"/>
  <c r="M252" i="7"/>
  <c r="L252" i="7"/>
  <c r="D252" i="7" s="1"/>
  <c r="C252" i="7"/>
  <c r="I252" i="7"/>
  <c r="D251" i="6"/>
  <c r="C251" i="6"/>
  <c r="I251" i="6"/>
  <c r="C252" i="5"/>
  <c r="L252" i="5"/>
  <c r="D252" i="5" s="1"/>
  <c r="I252" i="5"/>
  <c r="D113" i="25"/>
  <c r="AV177" i="20" l="1"/>
  <c r="BA178" i="20" s="1"/>
  <c r="AX177" i="20"/>
  <c r="AD177" i="20"/>
  <c r="G256" i="11"/>
  <c r="W177" i="20"/>
  <c r="AE177" i="20"/>
  <c r="Z177" i="20"/>
  <c r="AB177" i="20"/>
  <c r="G252" i="8"/>
  <c r="G252" i="5"/>
  <c r="BD178" i="20"/>
  <c r="BB178" i="20"/>
  <c r="G252" i="7"/>
  <c r="AC177" i="20"/>
  <c r="G251" i="6"/>
  <c r="I112" i="25"/>
  <c r="K112" i="25"/>
  <c r="M112" i="25"/>
  <c r="AG176" i="20"/>
  <c r="S175" i="20"/>
  <c r="T176" i="20" s="1"/>
  <c r="U175" i="20"/>
  <c r="V175" i="20"/>
  <c r="AE175" i="20" s="1"/>
  <c r="Y175" i="20"/>
  <c r="AA175" i="20"/>
  <c r="AF175" i="20"/>
  <c r="AG175" i="20"/>
  <c r="AH175" i="20"/>
  <c r="AI175" i="20"/>
  <c r="AJ175" i="20"/>
  <c r="AK175" i="20"/>
  <c r="AL175" i="20"/>
  <c r="AM175" i="20"/>
  <c r="AN175" i="20"/>
  <c r="AO175" i="20"/>
  <c r="AP175" i="20"/>
  <c r="AQ175" i="20"/>
  <c r="AR175" i="20"/>
  <c r="BB176" i="20" s="1"/>
  <c r="AS175" i="20"/>
  <c r="BC176" i="20" s="1"/>
  <c r="AT175" i="20"/>
  <c r="AU175" i="20"/>
  <c r="AW175" i="20"/>
  <c r="AY175" i="20"/>
  <c r="AZ175" i="20"/>
  <c r="S176" i="20"/>
  <c r="T177" i="20" s="1"/>
  <c r="U176" i="20"/>
  <c r="X176" i="20" s="1"/>
  <c r="V176" i="20"/>
  <c r="AE176" i="20" s="1"/>
  <c r="AA176" i="20"/>
  <c r="AF176" i="20"/>
  <c r="AH176" i="20"/>
  <c r="AI176" i="20"/>
  <c r="AJ176" i="20"/>
  <c r="AK176" i="20"/>
  <c r="AL176" i="20"/>
  <c r="AM176" i="20"/>
  <c r="AN176" i="20"/>
  <c r="AO176" i="20"/>
  <c r="AP176" i="20"/>
  <c r="AQ176" i="20"/>
  <c r="AR176" i="20"/>
  <c r="AS176" i="20"/>
  <c r="BC177" i="20" s="1"/>
  <c r="AT176" i="20"/>
  <c r="AU176" i="20"/>
  <c r="AW176" i="20"/>
  <c r="AY176" i="20"/>
  <c r="AZ176" i="20"/>
  <c r="M256" i="10"/>
  <c r="L256" i="10"/>
  <c r="D256" i="10" s="1"/>
  <c r="C256" i="10"/>
  <c r="M255" i="9"/>
  <c r="L255" i="9"/>
  <c r="G255" i="9"/>
  <c r="C255" i="9"/>
  <c r="D255" i="9"/>
  <c r="M251" i="8"/>
  <c r="L251" i="8"/>
  <c r="I251" i="8"/>
  <c r="C251" i="8"/>
  <c r="D251" i="8"/>
  <c r="M255" i="12"/>
  <c r="L255" i="12"/>
  <c r="D255" i="12" s="1"/>
  <c r="G255" i="12" s="1"/>
  <c r="C255" i="12"/>
  <c r="D255" i="11"/>
  <c r="C255" i="11"/>
  <c r="L255" i="11"/>
  <c r="M251" i="7"/>
  <c r="L251" i="7"/>
  <c r="D251" i="7" s="1"/>
  <c r="I251" i="7"/>
  <c r="C251" i="7"/>
  <c r="I250" i="6"/>
  <c r="C250" i="6"/>
  <c r="M250" i="6"/>
  <c r="L250" i="6"/>
  <c r="D250" i="6" s="1"/>
  <c r="L251" i="5"/>
  <c r="D251" i="5" s="1"/>
  <c r="I251" i="5"/>
  <c r="C251" i="5"/>
  <c r="B176" i="20"/>
  <c r="BE176" i="20" s="1"/>
  <c r="B177" i="20"/>
  <c r="B178" i="20"/>
  <c r="B179" i="20"/>
  <c r="D112" i="25"/>
  <c r="B112" i="25"/>
  <c r="B113" i="25"/>
  <c r="B114" i="25"/>
  <c r="B115" i="25"/>
  <c r="B116" i="25"/>
  <c r="BD176" i="20" l="1"/>
  <c r="AC175" i="20"/>
  <c r="W175" i="20"/>
  <c r="BG176" i="20"/>
  <c r="BF176" i="20"/>
  <c r="BH176" i="20"/>
  <c r="G251" i="8"/>
  <c r="BE179" i="20"/>
  <c r="BI179" i="20"/>
  <c r="BF179" i="20"/>
  <c r="BG179" i="20"/>
  <c r="BH179" i="20"/>
  <c r="BI177" i="20"/>
  <c r="BH177" i="20"/>
  <c r="BG177" i="20"/>
  <c r="BI176" i="20"/>
  <c r="AV175" i="20"/>
  <c r="BA176" i="20" s="1"/>
  <c r="BG178" i="20"/>
  <c r="BH178" i="20"/>
  <c r="BF178" i="20"/>
  <c r="BE178" i="20"/>
  <c r="BI178" i="20"/>
  <c r="BB177" i="20"/>
  <c r="BD177" i="20"/>
  <c r="AB176" i="20"/>
  <c r="G255" i="11"/>
  <c r="G250" i="6"/>
  <c r="AC176" i="20"/>
  <c r="AX175" i="20"/>
  <c r="AB175" i="20"/>
  <c r="W176" i="20"/>
  <c r="AV176" i="20"/>
  <c r="BA177" i="20" s="1"/>
  <c r="Y176" i="20"/>
  <c r="X175" i="20"/>
  <c r="AX176" i="20"/>
  <c r="AD176" i="20"/>
  <c r="Z176" i="20"/>
  <c r="AD175" i="20"/>
  <c r="Z175" i="20"/>
  <c r="G256" i="10"/>
  <c r="G251" i="7"/>
  <c r="G251" i="5"/>
  <c r="I255" i="10"/>
  <c r="I254" i="9"/>
  <c r="I254" i="11"/>
  <c r="I254" i="12"/>
  <c r="BJ176" i="20" l="1"/>
  <c r="BF177" i="20"/>
  <c r="BE177" i="20"/>
  <c r="BJ178" i="20"/>
  <c r="BJ179" i="20"/>
  <c r="M255" i="10"/>
  <c r="L255" i="10"/>
  <c r="D255" i="10" s="1"/>
  <c r="I254" i="10"/>
  <c r="C255" i="10"/>
  <c r="C252" i="10"/>
  <c r="C253" i="10"/>
  <c r="C254" i="10"/>
  <c r="M251" i="10"/>
  <c r="M252" i="10"/>
  <c r="M253" i="10"/>
  <c r="M254" i="10"/>
  <c r="C251" i="9"/>
  <c r="C252" i="9"/>
  <c r="C253" i="9"/>
  <c r="C254" i="9"/>
  <c r="C251" i="12"/>
  <c r="C252" i="12"/>
  <c r="C253" i="12"/>
  <c r="C254" i="12"/>
  <c r="C251" i="11"/>
  <c r="C252" i="11"/>
  <c r="C253" i="11"/>
  <c r="C254" i="11"/>
  <c r="I111" i="25"/>
  <c r="I110" i="25"/>
  <c r="I109" i="25"/>
  <c r="I108" i="25"/>
  <c r="I107" i="25"/>
  <c r="I106" i="25"/>
  <c r="I105" i="25"/>
  <c r="I104" i="25"/>
  <c r="I103" i="25"/>
  <c r="I102" i="25"/>
  <c r="I101" i="25"/>
  <c r="I100" i="25"/>
  <c r="I99" i="25"/>
  <c r="I98" i="25"/>
  <c r="M111" i="25"/>
  <c r="K111" i="25"/>
  <c r="L254" i="11"/>
  <c r="D254" i="11" s="1"/>
  <c r="I253" i="11"/>
  <c r="M253" i="12"/>
  <c r="M254" i="12"/>
  <c r="L254" i="12"/>
  <c r="D254" i="12" s="1"/>
  <c r="I253" i="12"/>
  <c r="M250" i="8"/>
  <c r="L250" i="8"/>
  <c r="D250" i="8" s="1"/>
  <c r="I250" i="8"/>
  <c r="C250" i="8"/>
  <c r="L250" i="7"/>
  <c r="D250" i="7" s="1"/>
  <c r="M249" i="7"/>
  <c r="M250" i="7"/>
  <c r="I250" i="7"/>
  <c r="C250" i="7"/>
  <c r="M249" i="6"/>
  <c r="L249" i="6"/>
  <c r="I249" i="6"/>
  <c r="C249" i="6"/>
  <c r="D249" i="6"/>
  <c r="I253" i="9"/>
  <c r="M253" i="9"/>
  <c r="M254" i="9"/>
  <c r="L254" i="9"/>
  <c r="D254" i="9" s="1"/>
  <c r="D111" i="25"/>
  <c r="I250" i="5"/>
  <c r="C250" i="5"/>
  <c r="M249" i="5"/>
  <c r="M250" i="5"/>
  <c r="L250" i="5"/>
  <c r="D250" i="5" s="1"/>
  <c r="G250" i="5" l="1"/>
  <c r="G254" i="9"/>
  <c r="G249" i="6"/>
  <c r="BJ177" i="20"/>
  <c r="G254" i="11"/>
  <c r="G255" i="10"/>
  <c r="G250" i="7"/>
  <c r="G254" i="12"/>
  <c r="G250" i="8"/>
  <c r="S173" i="20"/>
  <c r="T174" i="20" s="1"/>
  <c r="U173" i="20"/>
  <c r="V173" i="20"/>
  <c r="Y173" i="20" s="1"/>
  <c r="AA173" i="20"/>
  <c r="AF173" i="20"/>
  <c r="AG173" i="20"/>
  <c r="AH173" i="20"/>
  <c r="AI173" i="20"/>
  <c r="AJ173" i="20"/>
  <c r="AK173" i="20"/>
  <c r="AL173" i="20"/>
  <c r="AM173" i="20"/>
  <c r="AN173" i="20"/>
  <c r="AO173" i="20"/>
  <c r="AP173" i="20"/>
  <c r="AQ173" i="20"/>
  <c r="AR173" i="20"/>
  <c r="BB174" i="20" s="1"/>
  <c r="AS173" i="20"/>
  <c r="BC174" i="20" s="1"/>
  <c r="AT173" i="20"/>
  <c r="AU173" i="20"/>
  <c r="AW173" i="20"/>
  <c r="AY173" i="20"/>
  <c r="AZ173" i="20"/>
  <c r="S174" i="20"/>
  <c r="T175" i="20" s="1"/>
  <c r="U174" i="20"/>
  <c r="X174" i="20" s="1"/>
  <c r="V174" i="20"/>
  <c r="Y174" i="20" s="1"/>
  <c r="AA174" i="20"/>
  <c r="AF174" i="20"/>
  <c r="AG174" i="20"/>
  <c r="AH174" i="20"/>
  <c r="AI174" i="20"/>
  <c r="AJ174" i="20"/>
  <c r="AK174" i="20"/>
  <c r="AL174" i="20"/>
  <c r="AM174" i="20"/>
  <c r="AN174" i="20"/>
  <c r="AO174" i="20"/>
  <c r="AP174" i="20"/>
  <c r="AQ174" i="20"/>
  <c r="AR174" i="20"/>
  <c r="AS174" i="20"/>
  <c r="BC175" i="20" s="1"/>
  <c r="AT174" i="20"/>
  <c r="AU174" i="20"/>
  <c r="AW174" i="20"/>
  <c r="AY174" i="20"/>
  <c r="AZ174" i="20"/>
  <c r="D110" i="25"/>
  <c r="M110" i="25"/>
  <c r="K110" i="25"/>
  <c r="I253" i="10"/>
  <c r="L253" i="9"/>
  <c r="D253" i="9" s="1"/>
  <c r="G253" i="9"/>
  <c r="I252" i="9"/>
  <c r="I252" i="11"/>
  <c r="I252" i="12"/>
  <c r="M249" i="8"/>
  <c r="C249" i="8"/>
  <c r="I249" i="8"/>
  <c r="C249" i="7"/>
  <c r="D249" i="7"/>
  <c r="I249" i="7"/>
  <c r="L249" i="8"/>
  <c r="D249" i="8" s="1"/>
  <c r="L253" i="12"/>
  <c r="L254" i="10"/>
  <c r="D254" i="10" s="1"/>
  <c r="L253" i="11"/>
  <c r="D253" i="11" s="1"/>
  <c r="L249" i="7"/>
  <c r="C248" i="6"/>
  <c r="I248" i="6"/>
  <c r="M248" i="6"/>
  <c r="L248" i="6"/>
  <c r="D248" i="6" s="1"/>
  <c r="L249" i="5"/>
  <c r="D249" i="5" s="1"/>
  <c r="C249" i="5"/>
  <c r="I249" i="5"/>
  <c r="W173" i="20" l="1"/>
  <c r="AB174" i="20"/>
  <c r="AV173" i="20"/>
  <c r="BA174" i="20" s="1"/>
  <c r="G249" i="8"/>
  <c r="G249" i="5"/>
  <c r="AX173" i="20"/>
  <c r="AC173" i="20"/>
  <c r="BD174" i="20"/>
  <c r="AC174" i="20"/>
  <c r="W174" i="20"/>
  <c r="AB173" i="20"/>
  <c r="BD175" i="20"/>
  <c r="BB175" i="20"/>
  <c r="AE173" i="20"/>
  <c r="Z173" i="20"/>
  <c r="AV174" i="20"/>
  <c r="BA175" i="20" s="1"/>
  <c r="AE174" i="20"/>
  <c r="X173" i="20"/>
  <c r="D253" i="12"/>
  <c r="G253" i="12" s="1"/>
  <c r="G249" i="7"/>
  <c r="G248" i="6"/>
  <c r="G253" i="11"/>
  <c r="AX174" i="20"/>
  <c r="AD174" i="20"/>
  <c r="Z174" i="20"/>
  <c r="AD173" i="20"/>
  <c r="L253" i="10"/>
  <c r="D253" i="10" s="1"/>
  <c r="I252" i="10"/>
  <c r="M248" i="7"/>
  <c r="L248" i="7"/>
  <c r="D248" i="7" s="1"/>
  <c r="I248" i="7"/>
  <c r="C248" i="7"/>
  <c r="C247" i="6"/>
  <c r="I247" i="6"/>
  <c r="I248" i="5"/>
  <c r="C248" i="5"/>
  <c r="M109" i="25"/>
  <c r="K109" i="25"/>
  <c r="I251" i="9"/>
  <c r="I251" i="11"/>
  <c r="L252" i="11"/>
  <c r="M252" i="12"/>
  <c r="L252" i="12"/>
  <c r="I251" i="12"/>
  <c r="I248" i="8"/>
  <c r="C248" i="8"/>
  <c r="M248" i="8"/>
  <c r="L248" i="8"/>
  <c r="D248" i="8" s="1"/>
  <c r="M252" i="9"/>
  <c r="L252" i="9"/>
  <c r="D252" i="9" s="1"/>
  <c r="D109" i="25"/>
  <c r="L247" i="6"/>
  <c r="D247" i="6" s="1"/>
  <c r="M247" i="6"/>
  <c r="M248" i="5"/>
  <c r="L248" i="5"/>
  <c r="D248" i="5" s="1"/>
  <c r="G248" i="8" l="1"/>
  <c r="G248" i="5"/>
  <c r="D252" i="12"/>
  <c r="G252" i="12" s="1"/>
  <c r="D252" i="11"/>
  <c r="G248" i="7"/>
  <c r="G247" i="6"/>
  <c r="G252" i="9"/>
  <c r="M247" i="8"/>
  <c r="L247" i="8"/>
  <c r="D247" i="8" s="1"/>
  <c r="G247" i="8" s="1"/>
  <c r="I247" i="8"/>
  <c r="C247" i="8"/>
  <c r="M108" i="25"/>
  <c r="K108" i="25"/>
  <c r="G252" i="11" l="1"/>
  <c r="G254" i="10"/>
  <c r="L252" i="10"/>
  <c r="D252" i="10" s="1"/>
  <c r="L251" i="11"/>
  <c r="M251" i="12"/>
  <c r="L251" i="12"/>
  <c r="M251" i="9"/>
  <c r="L251" i="9"/>
  <c r="D251" i="9" s="1"/>
  <c r="M247" i="7"/>
  <c r="L247" i="7"/>
  <c r="I247" i="7"/>
  <c r="D247" i="7"/>
  <c r="C247" i="7"/>
  <c r="C246" i="6"/>
  <c r="I246" i="6"/>
  <c r="M246" i="6"/>
  <c r="L246" i="6"/>
  <c r="D246" i="6" s="1"/>
  <c r="M247" i="5"/>
  <c r="L247" i="5"/>
  <c r="D247" i="5" s="1"/>
  <c r="I247" i="5"/>
  <c r="C247" i="5"/>
  <c r="G247" i="5" l="1"/>
  <c r="D251" i="12"/>
  <c r="G251" i="12" s="1"/>
  <c r="D251" i="11"/>
  <c r="G247" i="7"/>
  <c r="G246" i="6"/>
  <c r="G253" i="10"/>
  <c r="G251" i="9"/>
  <c r="S171" i="20"/>
  <c r="T172" i="20" s="1"/>
  <c r="U171" i="20"/>
  <c r="X171" i="20" s="1"/>
  <c r="V171" i="20"/>
  <c r="AA171" i="20"/>
  <c r="AF171" i="20"/>
  <c r="AG171" i="20"/>
  <c r="AH171" i="20"/>
  <c r="AI171" i="20"/>
  <c r="AJ171" i="20"/>
  <c r="AK171" i="20"/>
  <c r="AL171" i="20"/>
  <c r="AM171" i="20"/>
  <c r="AN171" i="20"/>
  <c r="AO171" i="20"/>
  <c r="AP171" i="20"/>
  <c r="AQ171" i="20"/>
  <c r="AR171" i="20"/>
  <c r="BB172" i="20" s="1"/>
  <c r="AS171" i="20"/>
  <c r="BC172" i="20" s="1"/>
  <c r="AT171" i="20"/>
  <c r="AU171" i="20"/>
  <c r="AW171" i="20"/>
  <c r="AY171" i="20"/>
  <c r="AZ171" i="20"/>
  <c r="S172" i="20"/>
  <c r="T173" i="20" s="1"/>
  <c r="U172" i="20"/>
  <c r="V172" i="20"/>
  <c r="AE172" i="20" s="1"/>
  <c r="AA172" i="20"/>
  <c r="AF172" i="20"/>
  <c r="AG172" i="20"/>
  <c r="AH172" i="20"/>
  <c r="AI172" i="20"/>
  <c r="AJ172" i="20"/>
  <c r="AK172" i="20"/>
  <c r="AL172" i="20"/>
  <c r="AM172" i="20"/>
  <c r="AN172" i="20"/>
  <c r="AO172" i="20"/>
  <c r="AP172" i="20"/>
  <c r="AQ172" i="20"/>
  <c r="AR172" i="20"/>
  <c r="AS172" i="20"/>
  <c r="BC173" i="20" s="1"/>
  <c r="AT172" i="20"/>
  <c r="AU172" i="20"/>
  <c r="AW172" i="20"/>
  <c r="AY172" i="20"/>
  <c r="AZ172" i="20"/>
  <c r="D108" i="25"/>
  <c r="AV172" i="20" l="1"/>
  <c r="BA173" i="20" s="1"/>
  <c r="AD172" i="20"/>
  <c r="X172" i="20"/>
  <c r="BD172" i="20"/>
  <c r="BB173" i="20"/>
  <c r="BD173" i="20"/>
  <c r="Z171" i="20"/>
  <c r="AX172" i="20"/>
  <c r="W172" i="20"/>
  <c r="AD171" i="20"/>
  <c r="AX171" i="20"/>
  <c r="AB171" i="20"/>
  <c r="W171" i="20"/>
  <c r="AV171" i="20"/>
  <c r="BA172" i="20" s="1"/>
  <c r="AB172" i="20"/>
  <c r="G251" i="11"/>
  <c r="G252" i="10"/>
  <c r="Z172" i="20"/>
  <c r="AC172" i="20"/>
  <c r="Y172" i="20"/>
  <c r="AC171" i="20"/>
  <c r="Y171" i="20"/>
  <c r="AE171" i="20"/>
  <c r="D107" i="25"/>
  <c r="D106" i="25"/>
  <c r="B171" i="20"/>
  <c r="B172" i="20"/>
  <c r="B173" i="20"/>
  <c r="B174" i="20"/>
  <c r="B175" i="20"/>
  <c r="K107" i="25"/>
  <c r="M107" i="25"/>
  <c r="I245" i="7"/>
  <c r="I246" i="7"/>
  <c r="C246" i="7"/>
  <c r="M246" i="7"/>
  <c r="L246" i="7"/>
  <c r="D246" i="7" s="1"/>
  <c r="M246" i="8"/>
  <c r="L246" i="8"/>
  <c r="D246" i="8" s="1"/>
  <c r="I245" i="8"/>
  <c r="I246" i="8"/>
  <c r="G246" i="8"/>
  <c r="C246" i="8"/>
  <c r="I245" i="6"/>
  <c r="C245" i="6"/>
  <c r="M245" i="6"/>
  <c r="L245" i="6"/>
  <c r="D245" i="6" s="1"/>
  <c r="M246" i="5"/>
  <c r="L246" i="5"/>
  <c r="D246" i="5" s="1"/>
  <c r="I246" i="5"/>
  <c r="C246" i="5"/>
  <c r="G246" i="5" l="1"/>
  <c r="BF174" i="20"/>
  <c r="BG174" i="20"/>
  <c r="BI174" i="20"/>
  <c r="BE174" i="20"/>
  <c r="BH174" i="20"/>
  <c r="BG173" i="20"/>
  <c r="BH173" i="20"/>
  <c r="BE173" i="20"/>
  <c r="BI173" i="20"/>
  <c r="BF173" i="20"/>
  <c r="BG172" i="20"/>
  <c r="BH172" i="20"/>
  <c r="BE172" i="20"/>
  <c r="BI172" i="20"/>
  <c r="BF172" i="20"/>
  <c r="BG175" i="20"/>
  <c r="BH175" i="20"/>
  <c r="BE175" i="20"/>
  <c r="BI175" i="20"/>
  <c r="BF175" i="20"/>
  <c r="BH171" i="20"/>
  <c r="BF171" i="20"/>
  <c r="BG171" i="20"/>
  <c r="BE171" i="20"/>
  <c r="BI171" i="20"/>
  <c r="G246" i="7"/>
  <c r="G245" i="6"/>
  <c r="B111" i="25"/>
  <c r="B110" i="25"/>
  <c r="B109" i="25"/>
  <c r="B108" i="25"/>
  <c r="B107" i="25"/>
  <c r="BJ171" i="20" l="1"/>
  <c r="BJ172" i="20"/>
  <c r="BJ173" i="20"/>
  <c r="BJ174" i="20"/>
  <c r="BJ175" i="20"/>
  <c r="S168" i="20"/>
  <c r="U168" i="20"/>
  <c r="X168" i="20" s="1"/>
  <c r="V168" i="20"/>
  <c r="Y168" i="20" s="1"/>
  <c r="AA168" i="20"/>
  <c r="AF168" i="20"/>
  <c r="AG168" i="20"/>
  <c r="AH168" i="20"/>
  <c r="AI168" i="20"/>
  <c r="AJ168" i="20"/>
  <c r="AK168" i="20"/>
  <c r="AL168" i="20"/>
  <c r="AM168" i="20"/>
  <c r="AN168" i="20"/>
  <c r="AO168" i="20"/>
  <c r="AP168" i="20"/>
  <c r="AQ168" i="20"/>
  <c r="AR168" i="20"/>
  <c r="BB169" i="20" s="1"/>
  <c r="AS168" i="20"/>
  <c r="BC169" i="20" s="1"/>
  <c r="AT168" i="20"/>
  <c r="AU168" i="20"/>
  <c r="AW168" i="20"/>
  <c r="AY168" i="20"/>
  <c r="AZ168" i="20"/>
  <c r="S169" i="20"/>
  <c r="T170" i="20" s="1"/>
  <c r="T169" i="20"/>
  <c r="U169" i="20"/>
  <c r="X169" i="20" s="1"/>
  <c r="V169" i="20"/>
  <c r="Y169" i="20" s="1"/>
  <c r="AA169" i="20"/>
  <c r="AF169" i="20"/>
  <c r="AG169" i="20"/>
  <c r="AH169" i="20"/>
  <c r="AI169" i="20"/>
  <c r="AJ169" i="20"/>
  <c r="AK169" i="20"/>
  <c r="AL169" i="20"/>
  <c r="AM169" i="20"/>
  <c r="AN169" i="20"/>
  <c r="AO169" i="20"/>
  <c r="AP169" i="20"/>
  <c r="AQ169" i="20"/>
  <c r="AR169" i="20"/>
  <c r="BB170" i="20" s="1"/>
  <c r="AS169" i="20"/>
  <c r="BC170" i="20" s="1"/>
  <c r="AT169" i="20"/>
  <c r="AU169" i="20"/>
  <c r="AV169" i="20"/>
  <c r="BA170" i="20" s="1"/>
  <c r="AW169" i="20"/>
  <c r="AY169" i="20"/>
  <c r="AZ169" i="20"/>
  <c r="S170" i="20"/>
  <c r="T171" i="20" s="1"/>
  <c r="U170" i="20"/>
  <c r="V170" i="20"/>
  <c r="AE170" i="20" s="1"/>
  <c r="AA170" i="20"/>
  <c r="AF170" i="20"/>
  <c r="AG170" i="20"/>
  <c r="AH170" i="20"/>
  <c r="AI170" i="20"/>
  <c r="AJ170" i="20"/>
  <c r="AK170" i="20"/>
  <c r="AL170" i="20"/>
  <c r="AM170" i="20"/>
  <c r="AN170" i="20"/>
  <c r="AO170" i="20"/>
  <c r="AP170" i="20"/>
  <c r="AQ170" i="20"/>
  <c r="AR170" i="20"/>
  <c r="AS170" i="20"/>
  <c r="BC171" i="20" s="1"/>
  <c r="AT170" i="20"/>
  <c r="AU170" i="20"/>
  <c r="AW170" i="20"/>
  <c r="AY170" i="20"/>
  <c r="AZ170" i="20"/>
  <c r="AB169" i="20" l="1"/>
  <c r="AV170" i="20"/>
  <c r="BA171" i="20" s="1"/>
  <c r="AC168" i="20"/>
  <c r="BD169" i="20"/>
  <c r="AX168" i="20"/>
  <c r="AB168" i="20"/>
  <c r="W170" i="20"/>
  <c r="AC169" i="20"/>
  <c r="W169" i="20"/>
  <c r="Y170" i="20"/>
  <c r="AC170" i="20"/>
  <c r="X170" i="20"/>
  <c r="BD170" i="20"/>
  <c r="AB170" i="20"/>
  <c r="AE169" i="20"/>
  <c r="Z169" i="20"/>
  <c r="AV168" i="20"/>
  <c r="BA169" i="20" s="1"/>
  <c r="W168" i="20"/>
  <c r="AE168" i="20"/>
  <c r="BD171" i="20"/>
  <c r="BB171" i="20"/>
  <c r="Z170" i="20"/>
  <c r="AX170" i="20"/>
  <c r="AD170" i="20"/>
  <c r="AX169" i="20"/>
  <c r="AD169" i="20"/>
  <c r="AD168" i="20"/>
  <c r="Z168" i="20"/>
  <c r="I251" i="10"/>
  <c r="I250" i="9"/>
  <c r="I250" i="11"/>
  <c r="I250" i="12"/>
  <c r="D105" i="25" l="1"/>
  <c r="K106" i="25"/>
  <c r="M106" i="25"/>
  <c r="I245" i="5"/>
  <c r="C245" i="5"/>
  <c r="I244" i="6"/>
  <c r="C244" i="6"/>
  <c r="M245" i="7"/>
  <c r="L245" i="7"/>
  <c r="D245" i="7" s="1"/>
  <c r="C245" i="7"/>
  <c r="L250" i="11"/>
  <c r="D250" i="11" s="1"/>
  <c r="I249" i="11"/>
  <c r="C250" i="11"/>
  <c r="L251" i="10"/>
  <c r="D251" i="10" s="1"/>
  <c r="I250" i="10"/>
  <c r="C251" i="10"/>
  <c r="I249" i="9"/>
  <c r="C250" i="9"/>
  <c r="M250" i="9"/>
  <c r="L250" i="9"/>
  <c r="D250" i="9" s="1"/>
  <c r="M245" i="8"/>
  <c r="L245" i="8"/>
  <c r="D245" i="8" s="1"/>
  <c r="C245" i="8"/>
  <c r="M250" i="12"/>
  <c r="L250" i="12"/>
  <c r="D250" i="12" s="1"/>
  <c r="G250" i="12" s="1"/>
  <c r="I249" i="12"/>
  <c r="C250" i="12"/>
  <c r="G245" i="8" l="1"/>
  <c r="G251" i="10"/>
  <c r="G250" i="9"/>
  <c r="G250" i="11"/>
  <c r="G245" i="7"/>
  <c r="M244" i="6"/>
  <c r="L244" i="6"/>
  <c r="D244" i="6" s="1"/>
  <c r="M245" i="5"/>
  <c r="L245" i="5"/>
  <c r="D245" i="5" s="1"/>
  <c r="G245" i="5" l="1"/>
  <c r="G244" i="6"/>
  <c r="L249" i="11"/>
  <c r="D249" i="11" s="1"/>
  <c r="I248" i="11"/>
  <c r="C249" i="11"/>
  <c r="K105" i="25"/>
  <c r="M105" i="25"/>
  <c r="G250" i="10"/>
  <c r="M250" i="10"/>
  <c r="L250" i="10"/>
  <c r="D250" i="10" s="1"/>
  <c r="I249" i="10"/>
  <c r="C250" i="10"/>
  <c r="I248" i="9"/>
  <c r="C249" i="9"/>
  <c r="M249" i="9"/>
  <c r="L249" i="9"/>
  <c r="D249" i="9" s="1"/>
  <c r="M249" i="12"/>
  <c r="L249" i="12"/>
  <c r="D249" i="12" s="1"/>
  <c r="G249" i="12" s="1"/>
  <c r="I248" i="12"/>
  <c r="C249" i="12"/>
  <c r="M243" i="8"/>
  <c r="M244" i="8"/>
  <c r="L244" i="8"/>
  <c r="D244" i="8" s="1"/>
  <c r="I244" i="8"/>
  <c r="C244" i="8"/>
  <c r="M244" i="7"/>
  <c r="L244" i="7"/>
  <c r="D244" i="7" s="1"/>
  <c r="I244" i="7"/>
  <c r="C244" i="7"/>
  <c r="I243" i="6"/>
  <c r="C243" i="6"/>
  <c r="I244" i="5"/>
  <c r="C244" i="5"/>
  <c r="M243" i="6"/>
  <c r="L243" i="6"/>
  <c r="D243" i="6" s="1"/>
  <c r="M244" i="5"/>
  <c r="L244" i="5"/>
  <c r="D244" i="5" s="1"/>
  <c r="G244" i="5" l="1"/>
  <c r="G244" i="7"/>
  <c r="G243" i="6"/>
  <c r="G249" i="9"/>
  <c r="G249" i="11"/>
  <c r="G244" i="8"/>
  <c r="M243" i="5" l="1"/>
  <c r="D103" i="25"/>
  <c r="D104" i="25"/>
  <c r="M104" i="25" l="1"/>
  <c r="K104" i="25"/>
  <c r="K103" i="25"/>
  <c r="M247" i="12" l="1"/>
  <c r="M248" i="12"/>
  <c r="L248" i="12"/>
  <c r="D248" i="12" s="1"/>
  <c r="G248" i="12" s="1"/>
  <c r="I247" i="12"/>
  <c r="C248" i="12"/>
  <c r="L248" i="11"/>
  <c r="D248" i="11" s="1"/>
  <c r="C248" i="11"/>
  <c r="I247" i="9"/>
  <c r="C248" i="9"/>
  <c r="I248" i="10"/>
  <c r="C249" i="10"/>
  <c r="M249" i="10"/>
  <c r="L249" i="10"/>
  <c r="D249" i="10" s="1"/>
  <c r="M248" i="9"/>
  <c r="L248" i="9"/>
  <c r="D248" i="9" s="1"/>
  <c r="L243" i="8"/>
  <c r="D243" i="8" s="1"/>
  <c r="I243" i="8"/>
  <c r="C243" i="8"/>
  <c r="M243" i="7"/>
  <c r="L243" i="7"/>
  <c r="I243" i="7"/>
  <c r="C243" i="7"/>
  <c r="D243" i="7"/>
  <c r="M242" i="6"/>
  <c r="L242" i="6"/>
  <c r="D242" i="6" s="1"/>
  <c r="I242" i="6"/>
  <c r="C242" i="6"/>
  <c r="I243" i="5"/>
  <c r="C243" i="5"/>
  <c r="L243" i="5"/>
  <c r="D243" i="5" s="1"/>
  <c r="G248" i="9" l="1"/>
  <c r="G243" i="8"/>
  <c r="G243" i="5"/>
  <c r="G249" i="10"/>
  <c r="G243" i="7"/>
  <c r="G242" i="6"/>
  <c r="G248" i="11"/>
  <c r="S167" i="20"/>
  <c r="T168" i="20" s="1"/>
  <c r="T25" i="20"/>
  <c r="S26" i="20"/>
  <c r="T27" i="20" s="1"/>
  <c r="S27" i="20"/>
  <c r="T28" i="20" s="1"/>
  <c r="S28" i="20"/>
  <c r="T29" i="20" s="1"/>
  <c r="S29" i="20"/>
  <c r="T30" i="20" s="1"/>
  <c r="S30" i="20"/>
  <c r="T31" i="20" s="1"/>
  <c r="S31" i="20"/>
  <c r="T32" i="20" s="1"/>
  <c r="S32" i="20"/>
  <c r="T33" i="20" s="1"/>
  <c r="S33" i="20"/>
  <c r="T34" i="20" s="1"/>
  <c r="S34" i="20"/>
  <c r="T35" i="20" s="1"/>
  <c r="S35" i="20"/>
  <c r="T36" i="20" s="1"/>
  <c r="S36" i="20"/>
  <c r="T37" i="20" s="1"/>
  <c r="S37" i="20"/>
  <c r="T38" i="20" s="1"/>
  <c r="S38" i="20"/>
  <c r="T39" i="20" s="1"/>
  <c r="S39" i="20"/>
  <c r="T40" i="20" s="1"/>
  <c r="S40" i="20"/>
  <c r="T41" i="20" s="1"/>
  <c r="S41" i="20"/>
  <c r="T42" i="20" s="1"/>
  <c r="S42" i="20"/>
  <c r="T43" i="20" s="1"/>
  <c r="S43" i="20"/>
  <c r="T44" i="20" s="1"/>
  <c r="S44" i="20"/>
  <c r="T45" i="20" s="1"/>
  <c r="S45" i="20"/>
  <c r="T46" i="20" s="1"/>
  <c r="S46" i="20"/>
  <c r="T47" i="20" s="1"/>
  <c r="S47" i="20"/>
  <c r="T48" i="20" s="1"/>
  <c r="S48" i="20"/>
  <c r="T49" i="20" s="1"/>
  <c r="S49" i="20"/>
  <c r="T50" i="20" s="1"/>
  <c r="S50" i="20"/>
  <c r="T51" i="20" s="1"/>
  <c r="S51" i="20"/>
  <c r="T52" i="20" s="1"/>
  <c r="S52" i="20"/>
  <c r="T53" i="20" s="1"/>
  <c r="S53" i="20"/>
  <c r="T54" i="20" s="1"/>
  <c r="S54" i="20"/>
  <c r="T55" i="20" s="1"/>
  <c r="S55" i="20"/>
  <c r="T56" i="20" s="1"/>
  <c r="S56" i="20"/>
  <c r="T57" i="20" s="1"/>
  <c r="S57" i="20"/>
  <c r="T58" i="20" s="1"/>
  <c r="S58" i="20"/>
  <c r="T59" i="20" s="1"/>
  <c r="S59" i="20"/>
  <c r="T60" i="20" s="1"/>
  <c r="S60" i="20"/>
  <c r="T61" i="20" s="1"/>
  <c r="S61" i="20"/>
  <c r="T62" i="20" s="1"/>
  <c r="S62" i="20"/>
  <c r="T63" i="20" s="1"/>
  <c r="S63" i="20"/>
  <c r="T64" i="20" s="1"/>
  <c r="S64" i="20"/>
  <c r="T65" i="20" s="1"/>
  <c r="S65" i="20"/>
  <c r="T66" i="20" s="1"/>
  <c r="S66" i="20"/>
  <c r="T67" i="20" s="1"/>
  <c r="S67" i="20"/>
  <c r="T68" i="20" s="1"/>
  <c r="S68" i="20"/>
  <c r="T69" i="20" s="1"/>
  <c r="S69" i="20"/>
  <c r="T70" i="20" s="1"/>
  <c r="S70" i="20"/>
  <c r="T71" i="20" s="1"/>
  <c r="S71" i="20"/>
  <c r="T72" i="20" s="1"/>
  <c r="S72" i="20"/>
  <c r="T73" i="20" s="1"/>
  <c r="S73" i="20"/>
  <c r="T74" i="20" s="1"/>
  <c r="S74" i="20"/>
  <c r="T75" i="20" s="1"/>
  <c r="S75" i="20"/>
  <c r="T76" i="20" s="1"/>
  <c r="S76" i="20"/>
  <c r="T77" i="20" s="1"/>
  <c r="S77" i="20"/>
  <c r="T78" i="20" s="1"/>
  <c r="S78" i="20"/>
  <c r="T79" i="20" s="1"/>
  <c r="S79" i="20"/>
  <c r="T80" i="20" s="1"/>
  <c r="S80" i="20"/>
  <c r="T81" i="20" s="1"/>
  <c r="S81" i="20"/>
  <c r="T82" i="20" s="1"/>
  <c r="S82" i="20"/>
  <c r="T83" i="20" s="1"/>
  <c r="S83" i="20"/>
  <c r="T84" i="20" s="1"/>
  <c r="S84" i="20"/>
  <c r="T85" i="20" s="1"/>
  <c r="S85" i="20"/>
  <c r="T86" i="20" s="1"/>
  <c r="S86" i="20"/>
  <c r="T87" i="20" s="1"/>
  <c r="S87" i="20"/>
  <c r="T88" i="20" s="1"/>
  <c r="S88" i="20"/>
  <c r="T89" i="20" s="1"/>
  <c r="S89" i="20"/>
  <c r="T90" i="20" s="1"/>
  <c r="S90" i="20"/>
  <c r="T91" i="20" s="1"/>
  <c r="S91" i="20"/>
  <c r="T92" i="20" s="1"/>
  <c r="S92" i="20"/>
  <c r="T93" i="20" s="1"/>
  <c r="S93" i="20"/>
  <c r="T94" i="20" s="1"/>
  <c r="S94" i="20"/>
  <c r="T95" i="20" s="1"/>
  <c r="S95" i="20"/>
  <c r="T96" i="20" s="1"/>
  <c r="S96" i="20"/>
  <c r="T97" i="20" s="1"/>
  <c r="S97" i="20"/>
  <c r="T98" i="20" s="1"/>
  <c r="S98" i="20"/>
  <c r="T99" i="20" s="1"/>
  <c r="S99" i="20"/>
  <c r="T100" i="20" s="1"/>
  <c r="S100" i="20"/>
  <c r="T101" i="20" s="1"/>
  <c r="S101" i="20"/>
  <c r="T102" i="20" s="1"/>
  <c r="S102" i="20"/>
  <c r="T103" i="20" s="1"/>
  <c r="S103" i="20"/>
  <c r="T104" i="20" s="1"/>
  <c r="S104" i="20"/>
  <c r="T105" i="20" s="1"/>
  <c r="S105" i="20"/>
  <c r="T106" i="20" s="1"/>
  <c r="S106" i="20"/>
  <c r="T107" i="20" s="1"/>
  <c r="S107" i="20"/>
  <c r="T108" i="20" s="1"/>
  <c r="S108" i="20"/>
  <c r="T109" i="20" s="1"/>
  <c r="S109" i="20"/>
  <c r="T110" i="20" s="1"/>
  <c r="S110" i="20"/>
  <c r="T111" i="20" s="1"/>
  <c r="S111" i="20"/>
  <c r="T112" i="20" s="1"/>
  <c r="S112" i="20"/>
  <c r="T113" i="20" s="1"/>
  <c r="S113" i="20"/>
  <c r="T114" i="20" s="1"/>
  <c r="S114" i="20"/>
  <c r="T115" i="20" s="1"/>
  <c r="S115" i="20"/>
  <c r="T116" i="20" s="1"/>
  <c r="S116" i="20"/>
  <c r="T117" i="20" s="1"/>
  <c r="S117" i="20"/>
  <c r="T118" i="20" s="1"/>
  <c r="S118" i="20"/>
  <c r="T119" i="20" s="1"/>
  <c r="S119" i="20"/>
  <c r="T120" i="20" s="1"/>
  <c r="S120" i="20"/>
  <c r="T121" i="20" s="1"/>
  <c r="S121" i="20"/>
  <c r="T122" i="20" s="1"/>
  <c r="S122" i="20"/>
  <c r="T123" i="20" s="1"/>
  <c r="S123" i="20"/>
  <c r="T124" i="20" s="1"/>
  <c r="S124" i="20"/>
  <c r="T125" i="20" s="1"/>
  <c r="S125" i="20"/>
  <c r="T126" i="20" s="1"/>
  <c r="S126" i="20"/>
  <c r="T127" i="20" s="1"/>
  <c r="S127" i="20"/>
  <c r="T128" i="20" s="1"/>
  <c r="S128" i="20"/>
  <c r="T129" i="20" s="1"/>
  <c r="S129" i="20"/>
  <c r="T130" i="20" s="1"/>
  <c r="S130" i="20"/>
  <c r="T131" i="20" s="1"/>
  <c r="S131" i="20"/>
  <c r="T132" i="20" s="1"/>
  <c r="S132" i="20"/>
  <c r="T133" i="20" s="1"/>
  <c r="S133" i="20"/>
  <c r="T134" i="20" s="1"/>
  <c r="S134" i="20"/>
  <c r="T135" i="20" s="1"/>
  <c r="S135" i="20"/>
  <c r="T136" i="20" s="1"/>
  <c r="S136" i="20"/>
  <c r="T137" i="20" s="1"/>
  <c r="S137" i="20"/>
  <c r="T138" i="20" s="1"/>
  <c r="S138" i="20"/>
  <c r="T139" i="20" s="1"/>
  <c r="S139" i="20"/>
  <c r="T140" i="20" s="1"/>
  <c r="S140" i="20"/>
  <c r="T141" i="20" s="1"/>
  <c r="S141" i="20"/>
  <c r="T142" i="20" s="1"/>
  <c r="S142" i="20"/>
  <c r="T143" i="20" s="1"/>
  <c r="S143" i="20"/>
  <c r="T144" i="20" s="1"/>
  <c r="S144" i="20"/>
  <c r="T145" i="20" s="1"/>
  <c r="S145" i="20"/>
  <c r="T146" i="20" s="1"/>
  <c r="S146" i="20"/>
  <c r="T147" i="20" s="1"/>
  <c r="S147" i="20"/>
  <c r="T148" i="20" s="1"/>
  <c r="S148" i="20"/>
  <c r="T149" i="20" s="1"/>
  <c r="S149" i="20"/>
  <c r="T150" i="20" s="1"/>
  <c r="S150" i="20"/>
  <c r="T151" i="20" s="1"/>
  <c r="S151" i="20"/>
  <c r="T152" i="20" s="1"/>
  <c r="S152" i="20"/>
  <c r="T153" i="20" s="1"/>
  <c r="S153" i="20"/>
  <c r="T154" i="20" s="1"/>
  <c r="S154" i="20"/>
  <c r="T155" i="20" s="1"/>
  <c r="S155" i="20"/>
  <c r="T156" i="20" s="1"/>
  <c r="S156" i="20"/>
  <c r="T157" i="20" s="1"/>
  <c r="S157" i="20"/>
  <c r="T158" i="20" s="1"/>
  <c r="S158" i="20"/>
  <c r="T159" i="20" s="1"/>
  <c r="S159" i="20"/>
  <c r="T160" i="20" s="1"/>
  <c r="S160" i="20"/>
  <c r="T161" i="20" s="1"/>
  <c r="S161" i="20"/>
  <c r="T162" i="20" s="1"/>
  <c r="S162" i="20"/>
  <c r="T163" i="20" s="1"/>
  <c r="S163" i="20"/>
  <c r="T164" i="20" s="1"/>
  <c r="S164" i="20"/>
  <c r="T165" i="20" s="1"/>
  <c r="S165" i="20"/>
  <c r="T166" i="20" s="1"/>
  <c r="T167" i="20"/>
  <c r="S25" i="20"/>
  <c r="T26" i="20" s="1"/>
  <c r="U167" i="20"/>
  <c r="X167" i="20" s="1"/>
  <c r="V167" i="20"/>
  <c r="Y167" i="20" s="1"/>
  <c r="AF167" i="20"/>
  <c r="AH167" i="20"/>
  <c r="AI167" i="20"/>
  <c r="AJ167" i="20"/>
  <c r="AK167" i="20"/>
  <c r="AL167" i="20"/>
  <c r="AM167" i="20"/>
  <c r="AN167" i="20"/>
  <c r="AO167" i="20"/>
  <c r="AQ167" i="20"/>
  <c r="AR167" i="20"/>
  <c r="AS167" i="20"/>
  <c r="BC168" i="20" s="1"/>
  <c r="AT167" i="20"/>
  <c r="AU167" i="20"/>
  <c r="AW167" i="20"/>
  <c r="AY167" i="20"/>
  <c r="AZ167" i="20"/>
  <c r="AB167" i="20" l="1"/>
  <c r="BB168" i="20"/>
  <c r="BD168" i="20"/>
  <c r="AD167" i="20"/>
  <c r="AX167" i="20"/>
  <c r="Z167" i="20"/>
  <c r="W167" i="20"/>
  <c r="AV167" i="20"/>
  <c r="BA168" i="20" s="1"/>
  <c r="AE167" i="20"/>
  <c r="AC167" i="20"/>
  <c r="I247" i="11"/>
  <c r="M103" i="25"/>
  <c r="M242" i="8" l="1"/>
  <c r="L242" i="8"/>
  <c r="I242" i="8"/>
  <c r="D242" i="8"/>
  <c r="C242" i="8"/>
  <c r="L247" i="12"/>
  <c r="D247" i="12" s="1"/>
  <c r="G247" i="12" s="1"/>
  <c r="I246" i="12"/>
  <c r="C247" i="12"/>
  <c r="I247" i="10"/>
  <c r="C248" i="10"/>
  <c r="M248" i="10"/>
  <c r="L248" i="10"/>
  <c r="D248" i="10" s="1"/>
  <c r="M247" i="9"/>
  <c r="L247" i="9"/>
  <c r="D247" i="9" s="1"/>
  <c r="I246" i="9"/>
  <c r="C247" i="9"/>
  <c r="C247" i="11"/>
  <c r="L247" i="11"/>
  <c r="D247" i="11" s="1"/>
  <c r="M242" i="7"/>
  <c r="L242" i="7"/>
  <c r="D242" i="7" s="1"/>
  <c r="I242" i="7"/>
  <c r="C242" i="7"/>
  <c r="M241" i="6"/>
  <c r="L241" i="6"/>
  <c r="D241" i="6" s="1"/>
  <c r="I241" i="6"/>
  <c r="C241" i="6"/>
  <c r="L242" i="5"/>
  <c r="D242" i="5" s="1"/>
  <c r="I242" i="5"/>
  <c r="C242" i="5"/>
  <c r="G247" i="9" l="1"/>
  <c r="G242" i="8"/>
  <c r="G242" i="5"/>
  <c r="G247" i="11"/>
  <c r="G248" i="10"/>
  <c r="G242" i="7"/>
  <c r="G241" i="6"/>
  <c r="M247" i="10" l="1"/>
  <c r="L247" i="10"/>
  <c r="D247" i="10" s="1"/>
  <c r="C247" i="10"/>
  <c r="D102" i="25"/>
  <c r="B166" i="20"/>
  <c r="B167" i="20"/>
  <c r="B168" i="20"/>
  <c r="B169" i="20"/>
  <c r="B170" i="20"/>
  <c r="K102" i="25"/>
  <c r="M102" i="25"/>
  <c r="B102" i="25"/>
  <c r="B103" i="25"/>
  <c r="B104" i="25"/>
  <c r="B105" i="25"/>
  <c r="B106" i="25"/>
  <c r="C246" i="12"/>
  <c r="M246" i="12"/>
  <c r="L246" i="12"/>
  <c r="D246" i="12" s="1"/>
  <c r="G246" i="12" s="1"/>
  <c r="I246" i="11"/>
  <c r="C246" i="11"/>
  <c r="L246" i="11"/>
  <c r="D246" i="11" s="1"/>
  <c r="C246" i="9"/>
  <c r="M246" i="9"/>
  <c r="L246" i="9"/>
  <c r="D246" i="9" s="1"/>
  <c r="M241" i="8"/>
  <c r="L241" i="8"/>
  <c r="D241" i="8" s="1"/>
  <c r="I241" i="8"/>
  <c r="C241" i="8"/>
  <c r="M241" i="7"/>
  <c r="L241" i="7"/>
  <c r="D241" i="7" s="1"/>
  <c r="I241" i="7"/>
  <c r="C241" i="7"/>
  <c r="I240" i="6"/>
  <c r="C240" i="6"/>
  <c r="M240" i="6"/>
  <c r="L240" i="6"/>
  <c r="D240" i="6" s="1"/>
  <c r="L241" i="5"/>
  <c r="D241" i="5" s="1"/>
  <c r="I241" i="5"/>
  <c r="C241" i="5"/>
  <c r="BI166" i="20" l="1"/>
  <c r="BH166" i="20"/>
  <c r="BG166" i="20"/>
  <c r="BF166" i="20"/>
  <c r="BE166" i="20"/>
  <c r="BJ166" i="20" s="1"/>
  <c r="G246" i="9"/>
  <c r="G241" i="8"/>
  <c r="O241" i="8"/>
  <c r="O243" i="8" s="1"/>
  <c r="G241" i="5"/>
  <c r="BE169" i="20"/>
  <c r="BI169" i="20"/>
  <c r="BF169" i="20"/>
  <c r="BG169" i="20"/>
  <c r="BH169" i="20"/>
  <c r="BE168" i="20"/>
  <c r="BF168" i="20"/>
  <c r="BG168" i="20"/>
  <c r="BH168" i="20"/>
  <c r="BI168" i="20"/>
  <c r="BG170" i="20"/>
  <c r="BH170" i="20"/>
  <c r="BE170" i="20"/>
  <c r="BF170" i="20"/>
  <c r="BI170" i="20"/>
  <c r="G246" i="11"/>
  <c r="G241" i="7"/>
  <c r="G240" i="6"/>
  <c r="BG167" i="20"/>
  <c r="BI167" i="20"/>
  <c r="BH167" i="20"/>
  <c r="G247" i="10"/>
  <c r="M242" i="5"/>
  <c r="M241" i="5"/>
  <c r="BJ169" i="20" l="1"/>
  <c r="BJ170" i="20"/>
  <c r="BJ168" i="20"/>
  <c r="I244" i="9"/>
  <c r="D101" i="25"/>
  <c r="M245" i="12" l="1"/>
  <c r="L245" i="12"/>
  <c r="D245" i="12" s="1"/>
  <c r="G245" i="12" s="1"/>
  <c r="I245" i="10"/>
  <c r="M246" i="10"/>
  <c r="L246" i="10"/>
  <c r="D246" i="10" s="1"/>
  <c r="I246" i="10"/>
  <c r="C246" i="10"/>
  <c r="I245" i="9"/>
  <c r="C245" i="9"/>
  <c r="M245" i="9"/>
  <c r="L245" i="9"/>
  <c r="D245" i="9" s="1"/>
  <c r="M240" i="8"/>
  <c r="L240" i="8"/>
  <c r="O240" i="8" s="1"/>
  <c r="I240" i="8"/>
  <c r="C240" i="8"/>
  <c r="I245" i="12"/>
  <c r="I244" i="12"/>
  <c r="C245" i="12"/>
  <c r="M239" i="6"/>
  <c r="L239" i="6"/>
  <c r="D239" i="6" s="1"/>
  <c r="I239" i="6"/>
  <c r="C239" i="6"/>
  <c r="K101" i="25"/>
  <c r="M101" i="25"/>
  <c r="I240" i="7"/>
  <c r="C240" i="7"/>
  <c r="M240" i="7"/>
  <c r="L240" i="7"/>
  <c r="D240" i="7" s="1"/>
  <c r="L245" i="11"/>
  <c r="I245" i="11"/>
  <c r="C245" i="11"/>
  <c r="I240" i="5"/>
  <c r="C240" i="5"/>
  <c r="G245" i="9" l="1"/>
  <c r="D240" i="8"/>
  <c r="G240" i="7"/>
  <c r="G239" i="6"/>
  <c r="G246" i="10"/>
  <c r="M240" i="5"/>
  <c r="L240" i="5"/>
  <c r="D240" i="5" s="1"/>
  <c r="G240" i="8" l="1"/>
  <c r="G240" i="5"/>
  <c r="AA164" i="20"/>
  <c r="AF164" i="20"/>
  <c r="AG164" i="20"/>
  <c r="AH164" i="20"/>
  <c r="AI164" i="20"/>
  <c r="AJ164" i="20"/>
  <c r="AK164" i="20"/>
  <c r="AL164" i="20"/>
  <c r="AM164" i="20"/>
  <c r="AN164" i="20"/>
  <c r="AO164" i="20"/>
  <c r="AP164" i="20"/>
  <c r="AQ164" i="20"/>
  <c r="AR164" i="20"/>
  <c r="BB165" i="20" s="1"/>
  <c r="AS164" i="20"/>
  <c r="BC165" i="20" s="1"/>
  <c r="AT164" i="20"/>
  <c r="AU164" i="20"/>
  <c r="AW164" i="20"/>
  <c r="AY164" i="20"/>
  <c r="AZ164" i="20"/>
  <c r="AA165" i="20"/>
  <c r="AF165" i="20"/>
  <c r="AG165" i="20"/>
  <c r="AH165" i="20"/>
  <c r="AI165" i="20"/>
  <c r="AJ165" i="20"/>
  <c r="AK165" i="20"/>
  <c r="AL165" i="20"/>
  <c r="AM165" i="20"/>
  <c r="AN165" i="20"/>
  <c r="AO165" i="20"/>
  <c r="AP165" i="20"/>
  <c r="AQ165" i="20"/>
  <c r="AR165" i="20"/>
  <c r="AS165" i="20"/>
  <c r="BC166" i="20" s="1"/>
  <c r="AT165" i="20"/>
  <c r="AU165" i="20"/>
  <c r="AW165" i="20"/>
  <c r="AY165" i="20"/>
  <c r="AZ165" i="20"/>
  <c r="U164" i="20"/>
  <c r="X164" i="20" s="1"/>
  <c r="V164" i="20"/>
  <c r="Y164" i="20" s="1"/>
  <c r="U165" i="20"/>
  <c r="AD165" i="20" s="1"/>
  <c r="V165" i="20"/>
  <c r="Y165" i="20" s="1"/>
  <c r="BD166" i="20" l="1"/>
  <c r="BB166" i="20"/>
  <c r="AE165" i="20"/>
  <c r="BD165" i="20"/>
  <c r="Z165" i="20"/>
  <c r="AD164" i="20"/>
  <c r="W165" i="20"/>
  <c r="AC165" i="20"/>
  <c r="AX165" i="20"/>
  <c r="AV165" i="20"/>
  <c r="BA166" i="20" s="1"/>
  <c r="AB165" i="20"/>
  <c r="AE164" i="20"/>
  <c r="W164" i="20"/>
  <c r="AC164" i="20"/>
  <c r="AX164" i="20"/>
  <c r="Z164" i="20"/>
  <c r="AV164" i="20"/>
  <c r="AB164" i="20"/>
  <c r="X165" i="20"/>
  <c r="C244" i="11"/>
  <c r="C243" i="11"/>
  <c r="M245" i="10"/>
  <c r="L245" i="10"/>
  <c r="D245" i="10" s="1"/>
  <c r="I244" i="10"/>
  <c r="C245" i="10"/>
  <c r="M238" i="6"/>
  <c r="L238" i="6"/>
  <c r="D238" i="6" s="1"/>
  <c r="I238" i="6"/>
  <c r="C238" i="6"/>
  <c r="M100" i="25"/>
  <c r="M99" i="25"/>
  <c r="K100" i="25"/>
  <c r="K99" i="25"/>
  <c r="K98" i="25"/>
  <c r="M98" i="25"/>
  <c r="M244" i="9"/>
  <c r="L244" i="9"/>
  <c r="D244" i="9" s="1"/>
  <c r="G244" i="9" s="1"/>
  <c r="I243" i="9"/>
  <c r="C244" i="9"/>
  <c r="L244" i="11"/>
  <c r="D244" i="11" s="1"/>
  <c r="G244" i="11" s="1"/>
  <c r="I243" i="11"/>
  <c r="M244" i="12"/>
  <c r="L244" i="12"/>
  <c r="D244" i="12" s="1"/>
  <c r="G244" i="12" s="1"/>
  <c r="I243" i="12"/>
  <c r="C244" i="12"/>
  <c r="D99" i="25"/>
  <c r="D100" i="25"/>
  <c r="L235" i="8"/>
  <c r="M235" i="8"/>
  <c r="L236" i="8"/>
  <c r="M236" i="8"/>
  <c r="L237" i="8"/>
  <c r="M237" i="8"/>
  <c r="L238" i="8"/>
  <c r="M238" i="8"/>
  <c r="L239" i="8"/>
  <c r="O239" i="8" s="1"/>
  <c r="M239" i="8"/>
  <c r="I239" i="8"/>
  <c r="I238" i="8"/>
  <c r="I237" i="8"/>
  <c r="D237" i="8"/>
  <c r="G237" i="8" s="1"/>
  <c r="D239" i="8"/>
  <c r="C237" i="8"/>
  <c r="C238" i="8"/>
  <c r="C239" i="8"/>
  <c r="M239" i="7"/>
  <c r="L239" i="7"/>
  <c r="D239" i="7" s="1"/>
  <c r="I239" i="7"/>
  <c r="C239" i="7"/>
  <c r="M239" i="5"/>
  <c r="L239" i="5"/>
  <c r="D239" i="5" s="1"/>
  <c r="I239" i="5"/>
  <c r="C239" i="5"/>
  <c r="G239" i="8" l="1"/>
  <c r="D238" i="8"/>
  <c r="O238" i="8"/>
  <c r="G239" i="5"/>
  <c r="G239" i="7"/>
  <c r="BA165" i="20"/>
  <c r="G245" i="10"/>
  <c r="G238" i="6"/>
  <c r="V163" i="20"/>
  <c r="U163" i="20"/>
  <c r="X163" i="20" s="1"/>
  <c r="G238" i="8" l="1"/>
  <c r="W163" i="20"/>
  <c r="Y163" i="20"/>
  <c r="I238" i="5"/>
  <c r="I237" i="5"/>
  <c r="M243" i="12"/>
  <c r="L243" i="12"/>
  <c r="D243" i="12" s="1"/>
  <c r="G243" i="12" s="1"/>
  <c r="I242" i="12"/>
  <c r="C243" i="12"/>
  <c r="M244" i="10"/>
  <c r="L244" i="10"/>
  <c r="I243" i="10"/>
  <c r="D244" i="10"/>
  <c r="C244" i="10"/>
  <c r="M243" i="9"/>
  <c r="L243" i="9"/>
  <c r="D243" i="9" s="1"/>
  <c r="I242" i="9"/>
  <c r="C243" i="9"/>
  <c r="I242" i="11"/>
  <c r="L243" i="11"/>
  <c r="D243" i="11" s="1"/>
  <c r="M238" i="7"/>
  <c r="L238" i="7"/>
  <c r="D238" i="7" s="1"/>
  <c r="I238" i="7"/>
  <c r="C238" i="7"/>
  <c r="I237" i="6"/>
  <c r="D237" i="6"/>
  <c r="C237" i="6"/>
  <c r="M237" i="6"/>
  <c r="L237" i="6"/>
  <c r="M238" i="5"/>
  <c r="L238" i="5"/>
  <c r="D238" i="5" s="1"/>
  <c r="C238" i="5"/>
  <c r="G243" i="9" l="1"/>
  <c r="G238" i="5"/>
  <c r="G243" i="11"/>
  <c r="G244" i="10"/>
  <c r="G238" i="7"/>
  <c r="G237" i="6"/>
  <c r="Z163" i="20"/>
  <c r="AA163" i="20"/>
  <c r="AB163" i="20"/>
  <c r="AC163" i="20"/>
  <c r="AD163" i="20"/>
  <c r="AE163" i="20"/>
  <c r="AF163" i="20"/>
  <c r="AG163" i="20"/>
  <c r="AH163" i="20"/>
  <c r="AI163" i="20"/>
  <c r="AJ163" i="20"/>
  <c r="AK163" i="20"/>
  <c r="AL163" i="20"/>
  <c r="AM163" i="20"/>
  <c r="AN163" i="20"/>
  <c r="AO163" i="20"/>
  <c r="AP163" i="20"/>
  <c r="AQ163" i="20"/>
  <c r="AR163" i="20"/>
  <c r="AS163" i="20"/>
  <c r="BC164" i="20" s="1"/>
  <c r="AT163" i="20"/>
  <c r="AU163" i="20"/>
  <c r="AV163" i="20"/>
  <c r="BA164" i="20" s="1"/>
  <c r="AW163" i="20"/>
  <c r="AX163" i="20"/>
  <c r="AY163" i="20"/>
  <c r="AZ163" i="20"/>
  <c r="BD164" i="20" l="1"/>
  <c r="BB164" i="20"/>
  <c r="AA162" i="20"/>
  <c r="AF162" i="20"/>
  <c r="AG162" i="20"/>
  <c r="AH162" i="20"/>
  <c r="AI162" i="20"/>
  <c r="AJ162" i="20"/>
  <c r="AK162" i="20"/>
  <c r="AL162" i="20"/>
  <c r="AM162" i="20"/>
  <c r="AN162" i="20"/>
  <c r="AO162" i="20"/>
  <c r="AP162" i="20"/>
  <c r="AQ162" i="20"/>
  <c r="AR162" i="20"/>
  <c r="AS162" i="20"/>
  <c r="BC163" i="20" s="1"/>
  <c r="AT162" i="20"/>
  <c r="AU162" i="20"/>
  <c r="AW162" i="20"/>
  <c r="AY162" i="20"/>
  <c r="AZ162" i="20"/>
  <c r="V162" i="20"/>
  <c r="AC162" i="20" s="1"/>
  <c r="U162" i="20"/>
  <c r="X162" i="20" s="1"/>
  <c r="AE162" i="20" l="1"/>
  <c r="AV162" i="20"/>
  <c r="BA163" i="20" s="1"/>
  <c r="AB162" i="20"/>
  <c r="W162" i="20"/>
  <c r="AX162" i="20"/>
  <c r="AD162" i="20"/>
  <c r="Z162" i="20"/>
  <c r="BB163" i="20"/>
  <c r="BD163" i="20"/>
  <c r="Y162" i="20"/>
  <c r="D98" i="25"/>
  <c r="B99" i="25"/>
  <c r="B100" i="25"/>
  <c r="B101" i="25"/>
  <c r="B98" i="25"/>
  <c r="C242" i="11"/>
  <c r="M242" i="10"/>
  <c r="M243" i="10"/>
  <c r="L243" i="10"/>
  <c r="D243" i="10" s="1"/>
  <c r="G243" i="10" s="1"/>
  <c r="L242" i="10"/>
  <c r="D242" i="10" s="1"/>
  <c r="G242" i="10" s="1"/>
  <c r="I242" i="10"/>
  <c r="C242" i="10"/>
  <c r="C243" i="10"/>
  <c r="M242" i="9"/>
  <c r="C242" i="9"/>
  <c r="L242" i="9"/>
  <c r="D242" i="9" s="1"/>
  <c r="G242" i="9" s="1"/>
  <c r="L242" i="11"/>
  <c r="D242" i="11" s="1"/>
  <c r="G242" i="11" s="1"/>
  <c r="M237" i="7"/>
  <c r="L237" i="7"/>
  <c r="I237" i="7" l="1"/>
  <c r="D237" i="7"/>
  <c r="G237" i="7" s="1"/>
  <c r="C237" i="7"/>
  <c r="M236" i="6"/>
  <c r="L236" i="6"/>
  <c r="D236" i="6" s="1"/>
  <c r="I236" i="6"/>
  <c r="C236" i="6"/>
  <c r="M237" i="5"/>
  <c r="L237" i="5"/>
  <c r="D237" i="5" s="1"/>
  <c r="G237" i="5" s="1"/>
  <c r="C237" i="5"/>
  <c r="M242" i="12"/>
  <c r="L242" i="12"/>
  <c r="D242" i="12" s="1"/>
  <c r="G242" i="12" s="1"/>
  <c r="C242" i="12"/>
  <c r="G236" i="6" l="1"/>
  <c r="B165" i="20"/>
  <c r="B164" i="20"/>
  <c r="B163" i="20"/>
  <c r="B162" i="20"/>
  <c r="I241" i="10"/>
  <c r="I241" i="9"/>
  <c r="I241" i="11"/>
  <c r="I241" i="12"/>
  <c r="BG162" i="20" l="1"/>
  <c r="BH162" i="20"/>
  <c r="BI162" i="20"/>
  <c r="BE163" i="20"/>
  <c r="BH163" i="20"/>
  <c r="BI163" i="20"/>
  <c r="BF163" i="20"/>
  <c r="BG163" i="20"/>
  <c r="BG164" i="20"/>
  <c r="BE164" i="20"/>
  <c r="BF164" i="20"/>
  <c r="BI164" i="20"/>
  <c r="BH164" i="20"/>
  <c r="BF165" i="20"/>
  <c r="BH165" i="20"/>
  <c r="BG165" i="20"/>
  <c r="BE165" i="20"/>
  <c r="BI165" i="20"/>
  <c r="AA161" i="20"/>
  <c r="U161" i="20"/>
  <c r="AF161" i="20"/>
  <c r="AG161" i="20"/>
  <c r="AH161" i="20"/>
  <c r="AI161" i="20"/>
  <c r="AJ161" i="20"/>
  <c r="AK161" i="20"/>
  <c r="AL161" i="20"/>
  <c r="AM161" i="20"/>
  <c r="AN161" i="20"/>
  <c r="AO161" i="20"/>
  <c r="AP161" i="20"/>
  <c r="AQ161" i="20"/>
  <c r="AR161" i="20"/>
  <c r="AS161" i="20"/>
  <c r="BC162" i="20" s="1"/>
  <c r="AT161" i="20"/>
  <c r="AU161" i="20"/>
  <c r="AW161" i="20"/>
  <c r="AY161" i="20"/>
  <c r="AZ161" i="20"/>
  <c r="V161" i="20"/>
  <c r="AC161" i="20" s="1"/>
  <c r="AX161" i="20" l="1"/>
  <c r="W161" i="20"/>
  <c r="AE161" i="20"/>
  <c r="Z161" i="20"/>
  <c r="BJ163" i="20"/>
  <c r="AV161" i="20"/>
  <c r="BA162" i="20" s="1"/>
  <c r="AD161" i="20"/>
  <c r="X161" i="20"/>
  <c r="AB161" i="20"/>
  <c r="BJ165" i="20"/>
  <c r="BJ164" i="20"/>
  <c r="BD162" i="20"/>
  <c r="BB162" i="20"/>
  <c r="Y161" i="20"/>
  <c r="D97" i="25"/>
  <c r="M241" i="12"/>
  <c r="L241" i="12"/>
  <c r="D241" i="12" s="1"/>
  <c r="G241" i="12" s="1"/>
  <c r="I240" i="12"/>
  <c r="C241" i="12"/>
  <c r="I236" i="8"/>
  <c r="D236" i="8"/>
  <c r="G236" i="8" s="1"/>
  <c r="C236" i="8"/>
  <c r="M241" i="9"/>
  <c r="L241" i="9"/>
  <c r="D241" i="9" s="1"/>
  <c r="G241" i="9" s="1"/>
  <c r="I240" i="9"/>
  <c r="C241" i="9"/>
  <c r="I240" i="11"/>
  <c r="C241" i="11"/>
  <c r="C240" i="11"/>
  <c r="BE162" i="20" l="1"/>
  <c r="BF162" i="20"/>
  <c r="BJ162" i="20" s="1"/>
  <c r="L241" i="11"/>
  <c r="D241" i="11" s="1"/>
  <c r="G241" i="11" s="1"/>
  <c r="M236" i="7"/>
  <c r="L236" i="7"/>
  <c r="D236" i="7" s="1"/>
  <c r="G236" i="7" s="1"/>
  <c r="I236" i="7"/>
  <c r="C236" i="7"/>
  <c r="I235" i="6"/>
  <c r="D235" i="6"/>
  <c r="G235" i="6" s="1"/>
  <c r="C235" i="6"/>
  <c r="M235" i="6"/>
  <c r="L235" i="6"/>
  <c r="L236" i="5"/>
  <c r="D236" i="5" s="1"/>
  <c r="G236" i="5" s="1"/>
  <c r="I236" i="5"/>
  <c r="C236" i="5"/>
  <c r="AA160" i="20" l="1"/>
  <c r="AF160" i="20"/>
  <c r="AG160" i="20"/>
  <c r="AH160" i="20"/>
  <c r="AI160" i="20"/>
  <c r="AJ160" i="20"/>
  <c r="AK160" i="20"/>
  <c r="AL160" i="20"/>
  <c r="AM160" i="20"/>
  <c r="AN160" i="20"/>
  <c r="AO160" i="20"/>
  <c r="AP160" i="20"/>
  <c r="AQ160" i="20"/>
  <c r="AR160" i="20"/>
  <c r="AS160" i="20"/>
  <c r="BC161" i="20" s="1"/>
  <c r="AT160" i="20"/>
  <c r="AU160" i="20"/>
  <c r="AW160" i="20"/>
  <c r="AY160" i="20"/>
  <c r="AZ160" i="20"/>
  <c r="V160" i="20"/>
  <c r="Y160" i="20" s="1"/>
  <c r="U160" i="20"/>
  <c r="X160" i="20" s="1"/>
  <c r="D96" i="25"/>
  <c r="Z160" i="20" l="1"/>
  <c r="W160" i="20"/>
  <c r="AE160" i="20"/>
  <c r="AV160" i="20"/>
  <c r="BA161" i="20" s="1"/>
  <c r="BD161" i="20"/>
  <c r="BB161" i="20"/>
  <c r="AC160" i="20"/>
  <c r="AX160" i="20"/>
  <c r="AD160" i="20"/>
  <c r="AB160" i="20"/>
  <c r="M241" i="10"/>
  <c r="L241" i="10"/>
  <c r="D241" i="10" s="1"/>
  <c r="G241" i="10" s="1"/>
  <c r="I240" i="10"/>
  <c r="C241" i="10"/>
  <c r="M240" i="12"/>
  <c r="L240" i="12"/>
  <c r="D240" i="12" s="1"/>
  <c r="G240" i="12" s="1"/>
  <c r="I239" i="12"/>
  <c r="C240" i="12"/>
  <c r="I239" i="11"/>
  <c r="L240" i="11"/>
  <c r="D240" i="11" s="1"/>
  <c r="G240" i="11" s="1"/>
  <c r="M235" i="7"/>
  <c r="L235" i="7"/>
  <c r="D235" i="7" s="1"/>
  <c r="G235" i="7" s="1"/>
  <c r="I235" i="7"/>
  <c r="C235" i="7"/>
  <c r="D235" i="8"/>
  <c r="G235" i="8" s="1"/>
  <c r="M240" i="9"/>
  <c r="L240" i="9"/>
  <c r="D240" i="9" s="1"/>
  <c r="G240" i="9" s="1"/>
  <c r="I239" i="9"/>
  <c r="C240" i="9"/>
  <c r="I235" i="8"/>
  <c r="C235" i="8"/>
  <c r="I234" i="6"/>
  <c r="C234" i="6"/>
  <c r="M234" i="6"/>
  <c r="L234" i="6"/>
  <c r="D234" i="6" s="1"/>
  <c r="G234" i="6" s="1"/>
  <c r="L235" i="5"/>
  <c r="D235" i="5" s="1"/>
  <c r="G235" i="5" s="1"/>
  <c r="I235" i="5"/>
  <c r="C235" i="5"/>
  <c r="AA159" i="20" l="1"/>
  <c r="AF159" i="20"/>
  <c r="AG159" i="20"/>
  <c r="AH159" i="20"/>
  <c r="AI159" i="20"/>
  <c r="AJ159" i="20"/>
  <c r="AK159" i="20"/>
  <c r="AL159" i="20"/>
  <c r="AM159" i="20"/>
  <c r="AN159" i="20"/>
  <c r="AO159" i="20"/>
  <c r="AP159" i="20"/>
  <c r="AQ159" i="20"/>
  <c r="AR159" i="20"/>
  <c r="AS159" i="20"/>
  <c r="BC160" i="20" s="1"/>
  <c r="AT159" i="20"/>
  <c r="AU159" i="20"/>
  <c r="AW159" i="20"/>
  <c r="AY159" i="20"/>
  <c r="AZ159" i="20"/>
  <c r="V159" i="20"/>
  <c r="U159" i="20"/>
  <c r="AB159" i="20" s="1"/>
  <c r="AV159" i="20" l="1"/>
  <c r="BA160" i="20" s="1"/>
  <c r="AX159" i="20"/>
  <c r="W159" i="20"/>
  <c r="AE159" i="20"/>
  <c r="AC159" i="20"/>
  <c r="AD159" i="20"/>
  <c r="Z159" i="20"/>
  <c r="Y159" i="20"/>
  <c r="X159" i="20"/>
  <c r="BB160" i="20"/>
  <c r="BD160" i="20"/>
  <c r="D94" i="25"/>
  <c r="D95" i="25"/>
  <c r="I232" i="5"/>
  <c r="I233" i="5"/>
  <c r="I234" i="5"/>
  <c r="I231" i="6"/>
  <c r="I232" i="6"/>
  <c r="I233" i="6"/>
  <c r="M233" i="6"/>
  <c r="L233" i="6"/>
  <c r="D233" i="6" s="1"/>
  <c r="G233" i="6" s="1"/>
  <c r="C231" i="6"/>
  <c r="C232" i="6"/>
  <c r="C233" i="6"/>
  <c r="L239" i="10"/>
  <c r="D239" i="10" s="1"/>
  <c r="G239" i="10" s="1"/>
  <c r="M239" i="10"/>
  <c r="L240" i="10"/>
  <c r="M240" i="10"/>
  <c r="I238" i="10"/>
  <c r="I239" i="10"/>
  <c r="D240" i="10"/>
  <c r="G240" i="10" s="1"/>
  <c r="C238" i="10"/>
  <c r="C239" i="10"/>
  <c r="C240" i="10"/>
  <c r="I238" i="9"/>
  <c r="C239" i="9"/>
  <c r="M239" i="9"/>
  <c r="L239" i="9"/>
  <c r="D239" i="9" s="1"/>
  <c r="G239" i="9" s="1"/>
  <c r="M233" i="8"/>
  <c r="M234" i="8"/>
  <c r="L234" i="8"/>
  <c r="D234" i="8" s="1"/>
  <c r="G234" i="8" s="1"/>
  <c r="I232" i="8"/>
  <c r="I233" i="8"/>
  <c r="I234" i="8"/>
  <c r="C232" i="8"/>
  <c r="C233" i="8"/>
  <c r="C234" i="8"/>
  <c r="I232" i="7"/>
  <c r="I233" i="7"/>
  <c r="I234" i="7"/>
  <c r="C232" i="7"/>
  <c r="C233" i="7"/>
  <c r="C234" i="7"/>
  <c r="M234" i="7"/>
  <c r="L234" i="7"/>
  <c r="D234" i="7" s="1"/>
  <c r="G234" i="7" s="1"/>
  <c r="L239" i="11"/>
  <c r="D239" i="11" s="1"/>
  <c r="G239" i="11" s="1"/>
  <c r="I238" i="11"/>
  <c r="C239" i="11"/>
  <c r="I238" i="12"/>
  <c r="C239" i="12"/>
  <c r="M239" i="12"/>
  <c r="L239" i="12"/>
  <c r="D239" i="12" s="1"/>
  <c r="G239" i="12" s="1"/>
  <c r="L234" i="5"/>
  <c r="D234" i="5" s="1"/>
  <c r="G234" i="5" s="1"/>
  <c r="C232" i="5"/>
  <c r="C233" i="5"/>
  <c r="C234" i="5"/>
  <c r="AA158" i="20" l="1"/>
  <c r="AF158" i="20"/>
  <c r="AG158" i="20"/>
  <c r="AH158" i="20"/>
  <c r="AI158" i="20"/>
  <c r="AJ158" i="20"/>
  <c r="AK158" i="20"/>
  <c r="AL158" i="20"/>
  <c r="AM158" i="20"/>
  <c r="AN158" i="20"/>
  <c r="AO158" i="20"/>
  <c r="AP158" i="20"/>
  <c r="AQ158" i="20"/>
  <c r="AR158" i="20"/>
  <c r="AS158" i="20"/>
  <c r="BC159" i="20" s="1"/>
  <c r="AT158" i="20"/>
  <c r="AU158" i="20"/>
  <c r="AW158" i="20"/>
  <c r="AY158" i="20"/>
  <c r="AZ158" i="20"/>
  <c r="V158" i="20"/>
  <c r="AC158" i="20" s="1"/>
  <c r="U158" i="20"/>
  <c r="AD158" i="20" s="1"/>
  <c r="AB158" i="20" l="1"/>
  <c r="BD159" i="20"/>
  <c r="BB159" i="20"/>
  <c r="W158" i="20"/>
  <c r="AV158" i="20"/>
  <c r="BA159" i="20" s="1"/>
  <c r="AE158" i="20"/>
  <c r="X158" i="20"/>
  <c r="AX158" i="20"/>
  <c r="Z158" i="20"/>
  <c r="Y158" i="20"/>
  <c r="C238" i="11"/>
  <c r="L237" i="12"/>
  <c r="M237" i="12"/>
  <c r="L238" i="12"/>
  <c r="D238" i="12" s="1"/>
  <c r="G238" i="12" s="1"/>
  <c r="M238" i="12"/>
  <c r="C238" i="12"/>
  <c r="C238" i="9"/>
  <c r="L233" i="8"/>
  <c r="D233" i="8" s="1"/>
  <c r="G233" i="8" s="1"/>
  <c r="M238" i="9"/>
  <c r="L238" i="9"/>
  <c r="D238" i="9" s="1"/>
  <c r="G238" i="9" s="1"/>
  <c r="L238" i="11"/>
  <c r="D238" i="11" s="1"/>
  <c r="G238" i="11" s="1"/>
  <c r="M233" i="7"/>
  <c r="L233" i="7"/>
  <c r="D233" i="7" s="1"/>
  <c r="G233" i="7" s="1"/>
  <c r="M232" i="6"/>
  <c r="L232" i="6"/>
  <c r="D232" i="6" s="1"/>
  <c r="G232" i="6" s="1"/>
  <c r="L233" i="5"/>
  <c r="D233" i="5" s="1"/>
  <c r="G233" i="5" s="1"/>
  <c r="D93" i="25" l="1"/>
  <c r="M238" i="10"/>
  <c r="L238" i="10"/>
  <c r="D238" i="10" s="1"/>
  <c r="G238" i="10" s="1"/>
  <c r="M232" i="8"/>
  <c r="L232" i="8"/>
  <c r="D232" i="8" s="1"/>
  <c r="G232" i="8" s="1"/>
  <c r="M232" i="7"/>
  <c r="L232" i="7"/>
  <c r="D232" i="7" s="1"/>
  <c r="G232" i="7" s="1"/>
  <c r="M231" i="6"/>
  <c r="L231" i="6"/>
  <c r="D231" i="6" s="1"/>
  <c r="G231" i="6" s="1"/>
  <c r="M232" i="5"/>
  <c r="L232" i="5"/>
  <c r="D232" i="5" s="1"/>
  <c r="G232" i="5" s="1"/>
  <c r="AA157" i="20"/>
  <c r="AF157" i="20"/>
  <c r="AG157" i="20"/>
  <c r="AH157" i="20"/>
  <c r="AI157" i="20"/>
  <c r="AJ157" i="20"/>
  <c r="AK157" i="20"/>
  <c r="AL157" i="20"/>
  <c r="AM157" i="20"/>
  <c r="AN157" i="20"/>
  <c r="AO157" i="20"/>
  <c r="AP157" i="20"/>
  <c r="AQ157" i="20"/>
  <c r="AR157" i="20"/>
  <c r="AS157" i="20"/>
  <c r="BC158" i="20" s="1"/>
  <c r="AT157" i="20"/>
  <c r="AU157" i="20"/>
  <c r="AW157" i="20"/>
  <c r="AY157" i="20"/>
  <c r="AZ157" i="20"/>
  <c r="V157" i="20"/>
  <c r="AC157" i="20" s="1"/>
  <c r="U157" i="20"/>
  <c r="AE157" i="20" l="1"/>
  <c r="W157" i="20"/>
  <c r="AV157" i="20"/>
  <c r="BA158" i="20" s="1"/>
  <c r="Y157" i="20"/>
  <c r="BD158" i="20"/>
  <c r="BB158" i="20"/>
  <c r="AB157" i="20"/>
  <c r="AX157" i="20"/>
  <c r="AD157" i="20"/>
  <c r="Z157" i="20"/>
  <c r="X157" i="20"/>
  <c r="B93" i="25"/>
  <c r="B94" i="25"/>
  <c r="B95" i="25"/>
  <c r="B96" i="25"/>
  <c r="B97" i="25"/>
  <c r="D92" i="25"/>
  <c r="I237" i="11"/>
  <c r="I237" i="9"/>
  <c r="I237" i="10"/>
  <c r="I237" i="12"/>
  <c r="AA156" i="20" l="1"/>
  <c r="AF156" i="20"/>
  <c r="AG156" i="20"/>
  <c r="AH156" i="20"/>
  <c r="AI156" i="20"/>
  <c r="AJ156" i="20"/>
  <c r="AK156" i="20"/>
  <c r="AL156" i="20"/>
  <c r="AM156" i="20"/>
  <c r="AN156" i="20"/>
  <c r="AO156" i="20"/>
  <c r="AP156" i="20"/>
  <c r="AQ156" i="20"/>
  <c r="AR156" i="20"/>
  <c r="AS156" i="20"/>
  <c r="BC157" i="20" s="1"/>
  <c r="AT156" i="20"/>
  <c r="AU156" i="20"/>
  <c r="AW156" i="20"/>
  <c r="AY156" i="20"/>
  <c r="AZ156" i="20"/>
  <c r="V156" i="20"/>
  <c r="AC156" i="20" s="1"/>
  <c r="U156" i="20"/>
  <c r="AB156" i="20" s="1"/>
  <c r="B157" i="20"/>
  <c r="B158" i="20"/>
  <c r="B159" i="20"/>
  <c r="B160" i="20"/>
  <c r="B161" i="20"/>
  <c r="M237" i="10"/>
  <c r="L237" i="10"/>
  <c r="D237" i="10" s="1"/>
  <c r="G237" i="10" s="1"/>
  <c r="I236" i="10"/>
  <c r="C237" i="10"/>
  <c r="D237" i="12"/>
  <c r="G237" i="12" s="1"/>
  <c r="C237" i="12"/>
  <c r="I236" i="12"/>
  <c r="I231" i="8"/>
  <c r="C231" i="8"/>
  <c r="M231" i="8"/>
  <c r="L231" i="8"/>
  <c r="D231" i="8" s="1"/>
  <c r="G231" i="8" s="1"/>
  <c r="M237" i="9"/>
  <c r="L237" i="9"/>
  <c r="D237" i="9" s="1"/>
  <c r="G237" i="9" s="1"/>
  <c r="I236" i="9"/>
  <c r="C237" i="9"/>
  <c r="I236" i="11"/>
  <c r="C237" i="11"/>
  <c r="L237" i="11"/>
  <c r="D237" i="11" s="1"/>
  <c r="G237" i="11" s="1"/>
  <c r="M231" i="7"/>
  <c r="L231" i="7"/>
  <c r="D231" i="7" s="1"/>
  <c r="G231" i="7" s="1"/>
  <c r="I231" i="7"/>
  <c r="C231" i="7"/>
  <c r="L230" i="6"/>
  <c r="D230" i="6" s="1"/>
  <c r="G230" i="6" s="1"/>
  <c r="I230" i="6"/>
  <c r="C230" i="6"/>
  <c r="M236" i="5"/>
  <c r="M235" i="5"/>
  <c r="M234" i="5"/>
  <c r="M233" i="5"/>
  <c r="M231" i="5"/>
  <c r="L231" i="5"/>
  <c r="D231" i="5" s="1"/>
  <c r="G231" i="5" s="1"/>
  <c r="I231" i="5"/>
  <c r="C231" i="5"/>
  <c r="BF160" i="20" l="1"/>
  <c r="BE160" i="20"/>
  <c r="BI160" i="20"/>
  <c r="BG160" i="20"/>
  <c r="BH160" i="20"/>
  <c r="BG161" i="20"/>
  <c r="BE161" i="20"/>
  <c r="BF161" i="20"/>
  <c r="BH161" i="20"/>
  <c r="BI161" i="20"/>
  <c r="BF159" i="20"/>
  <c r="BG159" i="20"/>
  <c r="BH159" i="20"/>
  <c r="BI159" i="20"/>
  <c r="BE159" i="20"/>
  <c r="BB157" i="20"/>
  <c r="BD157" i="20"/>
  <c r="BG157" i="20"/>
  <c r="BH157" i="20"/>
  <c r="BI157" i="20"/>
  <c r="BF157" i="20"/>
  <c r="BF158" i="20"/>
  <c r="BH158" i="20"/>
  <c r="BI158" i="20"/>
  <c r="BG158" i="20"/>
  <c r="X156" i="20"/>
  <c r="AD156" i="20"/>
  <c r="AV156" i="20"/>
  <c r="BA157" i="20" s="1"/>
  <c r="W156" i="20"/>
  <c r="AE156" i="20"/>
  <c r="AX156" i="20"/>
  <c r="Z156" i="20"/>
  <c r="Y156" i="20"/>
  <c r="D90" i="25"/>
  <c r="D91" i="25"/>
  <c r="BJ161" i="20" l="1"/>
  <c r="BJ160" i="20"/>
  <c r="BJ159" i="20"/>
  <c r="BJ157" i="20"/>
  <c r="BJ158" i="20"/>
  <c r="AA155" i="20"/>
  <c r="AF155" i="20"/>
  <c r="AG155" i="20"/>
  <c r="AH155" i="20"/>
  <c r="AI155" i="20"/>
  <c r="AJ155" i="20"/>
  <c r="AK155" i="20"/>
  <c r="AL155" i="20"/>
  <c r="AM155" i="20"/>
  <c r="AN155" i="20"/>
  <c r="AO155" i="20"/>
  <c r="AP155" i="20"/>
  <c r="AQ155" i="20"/>
  <c r="AR155" i="20"/>
  <c r="AS155" i="20"/>
  <c r="BC156" i="20" s="1"/>
  <c r="AT155" i="20"/>
  <c r="AU155" i="20"/>
  <c r="AW155" i="20"/>
  <c r="AY155" i="20"/>
  <c r="AZ155" i="20"/>
  <c r="U155" i="20"/>
  <c r="AB155" i="20" s="1"/>
  <c r="V155" i="20"/>
  <c r="AE155" i="20" s="1"/>
  <c r="L236" i="12"/>
  <c r="D236" i="12" s="1"/>
  <c r="G236" i="12" s="1"/>
  <c r="C236" i="12"/>
  <c r="M236" i="12"/>
  <c r="I235" i="12"/>
  <c r="L236" i="11"/>
  <c r="D236" i="11" s="1"/>
  <c r="G236" i="11" s="1"/>
  <c r="I235" i="11"/>
  <c r="C236" i="11"/>
  <c r="M236" i="10"/>
  <c r="L236" i="10"/>
  <c r="D236" i="10" s="1"/>
  <c r="G236" i="10" s="1"/>
  <c r="I235" i="10"/>
  <c r="C236" i="10"/>
  <c r="I235" i="9"/>
  <c r="C236" i="9"/>
  <c r="M236" i="9"/>
  <c r="L236" i="9"/>
  <c r="D236" i="9" s="1"/>
  <c r="G236" i="9" s="1"/>
  <c r="M230" i="8"/>
  <c r="L230" i="8"/>
  <c r="D230" i="8" s="1"/>
  <c r="G230" i="8" s="1"/>
  <c r="I230" i="8"/>
  <c r="C230" i="8"/>
  <c r="L230" i="7"/>
  <c r="D230" i="7" s="1"/>
  <c r="G230" i="7" s="1"/>
  <c r="I230" i="7"/>
  <c r="C230" i="7"/>
  <c r="C229" i="7"/>
  <c r="I229" i="6"/>
  <c r="C229" i="6"/>
  <c r="L229" i="6"/>
  <c r="D229" i="6" s="1"/>
  <c r="G229" i="6" s="1"/>
  <c r="I230" i="5"/>
  <c r="C230" i="5"/>
  <c r="AV155" i="20" l="1"/>
  <c r="BA156" i="20" s="1"/>
  <c r="Y155" i="20"/>
  <c r="W155" i="20"/>
  <c r="AX155" i="20"/>
  <c r="AD155" i="20"/>
  <c r="X155" i="20"/>
  <c r="AC155" i="20"/>
  <c r="BB156" i="20"/>
  <c r="BD156" i="20"/>
  <c r="Z155" i="20"/>
  <c r="M230" i="5"/>
  <c r="L230" i="5"/>
  <c r="D230" i="5" s="1"/>
  <c r="G230" i="5" s="1"/>
  <c r="AA154" i="20" l="1"/>
  <c r="AF154" i="20"/>
  <c r="AG154" i="20"/>
  <c r="AH154" i="20"/>
  <c r="AI154" i="20"/>
  <c r="AJ154" i="20"/>
  <c r="AK154" i="20"/>
  <c r="AL154" i="20"/>
  <c r="AM154" i="20"/>
  <c r="AN154" i="20"/>
  <c r="AO154" i="20"/>
  <c r="AP154" i="20"/>
  <c r="AQ154" i="20"/>
  <c r="AR154" i="20"/>
  <c r="AS154" i="20"/>
  <c r="BC155" i="20" s="1"/>
  <c r="AT154" i="20"/>
  <c r="AU154" i="20"/>
  <c r="AW154" i="20"/>
  <c r="AY154" i="20"/>
  <c r="AZ154" i="20"/>
  <c r="V154" i="20"/>
  <c r="AE154" i="20" s="1"/>
  <c r="U154" i="20"/>
  <c r="X154" i="20" s="1"/>
  <c r="BD155" i="20" l="1"/>
  <c r="BB155" i="20"/>
  <c r="AB154" i="20"/>
  <c r="W154" i="20"/>
  <c r="AX154" i="20"/>
  <c r="AD154" i="20"/>
  <c r="Z154" i="20"/>
  <c r="Y154" i="20"/>
  <c r="AC154" i="20"/>
  <c r="AV154" i="20"/>
  <c r="BA155" i="20" s="1"/>
  <c r="L235" i="11"/>
  <c r="D235" i="11" s="1"/>
  <c r="G235" i="11" s="1"/>
  <c r="I234" i="11"/>
  <c r="C235" i="11"/>
  <c r="M235" i="12"/>
  <c r="L235" i="12"/>
  <c r="D235" i="12" s="1"/>
  <c r="G235" i="12" s="1"/>
  <c r="M230" i="7"/>
  <c r="M229" i="7"/>
  <c r="L229" i="7"/>
  <c r="D229" i="7" s="1"/>
  <c r="G229" i="7" s="1"/>
  <c r="I228" i="6"/>
  <c r="C228" i="6"/>
  <c r="I229" i="7"/>
  <c r="M229" i="8"/>
  <c r="L229" i="8"/>
  <c r="D229" i="8" s="1"/>
  <c r="G229" i="8" s="1"/>
  <c r="I229" i="8"/>
  <c r="C229" i="8"/>
  <c r="I234" i="12"/>
  <c r="C235" i="12"/>
  <c r="M235" i="9"/>
  <c r="L235" i="9"/>
  <c r="D235" i="9" s="1"/>
  <c r="G235" i="9" s="1"/>
  <c r="I234" i="9"/>
  <c r="C235" i="9"/>
  <c r="M235" i="10"/>
  <c r="L235" i="10"/>
  <c r="D235" i="10" s="1"/>
  <c r="G235" i="10" s="1"/>
  <c r="I234" i="10"/>
  <c r="C235" i="10"/>
  <c r="L228" i="6"/>
  <c r="D228" i="6" s="1"/>
  <c r="G228" i="6" s="1"/>
  <c r="M229" i="5"/>
  <c r="L229" i="5"/>
  <c r="D229" i="5" s="1"/>
  <c r="G229" i="5" s="1"/>
  <c r="I229" i="5"/>
  <c r="C229" i="5"/>
  <c r="D89" i="25" l="1"/>
  <c r="I227" i="6"/>
  <c r="C227" i="6"/>
  <c r="M228" i="7"/>
  <c r="L228" i="7"/>
  <c r="D228" i="7" s="1"/>
  <c r="G228" i="7" s="1"/>
  <c r="L234" i="11"/>
  <c r="D234" i="11" s="1"/>
  <c r="G234" i="11" s="1"/>
  <c r="I228" i="7"/>
  <c r="C228" i="7"/>
  <c r="M228" i="8"/>
  <c r="L228" i="8"/>
  <c r="I228" i="8"/>
  <c r="D228" i="8"/>
  <c r="G228" i="8" s="1"/>
  <c r="C228" i="8"/>
  <c r="M234" i="9"/>
  <c r="L234" i="9"/>
  <c r="D234" i="9" s="1"/>
  <c r="G234" i="9" s="1"/>
  <c r="I233" i="9"/>
  <c r="C234" i="9"/>
  <c r="I233" i="10"/>
  <c r="C234" i="10"/>
  <c r="M234" i="10"/>
  <c r="L234" i="10"/>
  <c r="D234" i="10" s="1"/>
  <c r="G234" i="10" s="1"/>
  <c r="I233" i="11"/>
  <c r="C234" i="11"/>
  <c r="M234" i="12"/>
  <c r="L234" i="12"/>
  <c r="D234" i="12" s="1"/>
  <c r="G234" i="12" s="1"/>
  <c r="I233" i="12"/>
  <c r="C234" i="12"/>
  <c r="I228" i="5"/>
  <c r="C228" i="5"/>
  <c r="M227" i="6"/>
  <c r="L227" i="6"/>
  <c r="D227" i="6" s="1"/>
  <c r="G227" i="6" s="1"/>
  <c r="M228" i="5"/>
  <c r="L228" i="5"/>
  <c r="D228" i="5" s="1"/>
  <c r="G228" i="5" s="1"/>
  <c r="AA153" i="20" l="1"/>
  <c r="U152" i="20"/>
  <c r="X152" i="20" s="1"/>
  <c r="V152" i="20"/>
  <c r="Y152" i="20" s="1"/>
  <c r="AA152" i="20"/>
  <c r="AF152" i="20"/>
  <c r="AG152" i="20"/>
  <c r="AH152" i="20"/>
  <c r="AI152" i="20"/>
  <c r="AJ152" i="20"/>
  <c r="AK152" i="20"/>
  <c r="AL152" i="20"/>
  <c r="AM152" i="20"/>
  <c r="AN152" i="20"/>
  <c r="AO152" i="20"/>
  <c r="AP152" i="20"/>
  <c r="AQ152" i="20"/>
  <c r="AR152" i="20"/>
  <c r="BB153" i="20" s="1"/>
  <c r="AS152" i="20"/>
  <c r="BC153" i="20" s="1"/>
  <c r="AT152" i="20"/>
  <c r="AU152" i="20"/>
  <c r="AW152" i="20"/>
  <c r="AY152" i="20"/>
  <c r="AZ152" i="20"/>
  <c r="U153" i="20"/>
  <c r="X153" i="20" s="1"/>
  <c r="V153" i="20"/>
  <c r="AC153" i="20" s="1"/>
  <c r="AF153" i="20"/>
  <c r="AG153" i="20"/>
  <c r="AH153" i="20"/>
  <c r="AI153" i="20"/>
  <c r="AJ153" i="20"/>
  <c r="AK153" i="20"/>
  <c r="AL153" i="20"/>
  <c r="AM153" i="20"/>
  <c r="AN153" i="20"/>
  <c r="AO153" i="20"/>
  <c r="AP153" i="20"/>
  <c r="AQ153" i="20"/>
  <c r="AR153" i="20"/>
  <c r="AS153" i="20"/>
  <c r="BC154" i="20" s="1"/>
  <c r="AT153" i="20"/>
  <c r="AU153" i="20"/>
  <c r="AW153" i="20"/>
  <c r="AY153" i="20"/>
  <c r="AZ153" i="20"/>
  <c r="BD153" i="20"/>
  <c r="AX152" i="20" l="1"/>
  <c r="AE152" i="20"/>
  <c r="AD152" i="20"/>
  <c r="Z152" i="20"/>
  <c r="BB154" i="20"/>
  <c r="BD154" i="20"/>
  <c r="AD153" i="20"/>
  <c r="AX153" i="20"/>
  <c r="Z153" i="20"/>
  <c r="Y153" i="20"/>
  <c r="AV153" i="20"/>
  <c r="BA154" i="20" s="1"/>
  <c r="AB153" i="20"/>
  <c r="AV152" i="20"/>
  <c r="BA153" i="20" s="1"/>
  <c r="AB152" i="20"/>
  <c r="AE153" i="20"/>
  <c r="W153" i="20"/>
  <c r="W152" i="20"/>
  <c r="AC152" i="20"/>
  <c r="C233" i="11"/>
  <c r="M233" i="12"/>
  <c r="L233" i="12"/>
  <c r="D233" i="12" s="1"/>
  <c r="G233" i="12" s="1"/>
  <c r="D86" i="25"/>
  <c r="D87" i="25"/>
  <c r="D88" i="25"/>
  <c r="B89" i="25"/>
  <c r="B90" i="25"/>
  <c r="B91" i="25"/>
  <c r="B92" i="25"/>
  <c r="B88" i="25"/>
  <c r="I227" i="8"/>
  <c r="C227" i="8"/>
  <c r="M227" i="8"/>
  <c r="L227" i="8"/>
  <c r="D227" i="8" s="1"/>
  <c r="G227" i="8" s="1"/>
  <c r="C233" i="9"/>
  <c r="M233" i="9"/>
  <c r="L233" i="9"/>
  <c r="D233" i="9" s="1"/>
  <c r="G233" i="9" s="1"/>
  <c r="M233" i="10"/>
  <c r="L233" i="10"/>
  <c r="D233" i="10" s="1"/>
  <c r="G233" i="10" s="1"/>
  <c r="C233" i="10"/>
  <c r="C232" i="10"/>
  <c r="C233" i="12"/>
  <c r="L233" i="11"/>
  <c r="D233" i="11" s="1"/>
  <c r="G233" i="11" s="1"/>
  <c r="L227" i="7"/>
  <c r="D227" i="7" s="1"/>
  <c r="G227" i="7" s="1"/>
  <c r="M227" i="7"/>
  <c r="I227" i="7"/>
  <c r="C227" i="7"/>
  <c r="M226" i="6" l="1"/>
  <c r="L226" i="6"/>
  <c r="M227" i="5"/>
  <c r="L227" i="5"/>
  <c r="D227" i="5" s="1"/>
  <c r="G227" i="5" s="1"/>
  <c r="I227" i="5"/>
  <c r="C227" i="5"/>
  <c r="I226" i="8" l="1"/>
  <c r="L226" i="8"/>
  <c r="D226" i="8" s="1"/>
  <c r="G226" i="8" s="1"/>
  <c r="M226" i="8"/>
  <c r="C226" i="8"/>
  <c r="I232" i="12"/>
  <c r="I225" i="8"/>
  <c r="C225" i="8"/>
  <c r="I232" i="10"/>
  <c r="I232" i="9"/>
  <c r="I232" i="11"/>
  <c r="I226" i="6" l="1"/>
  <c r="C226" i="6"/>
  <c r="D226" i="6"/>
  <c r="G226" i="6" s="1"/>
  <c r="M232" i="12"/>
  <c r="L232" i="12"/>
  <c r="D232" i="12" s="1"/>
  <c r="G232" i="12" s="1"/>
  <c r="I231" i="10"/>
  <c r="M232" i="10"/>
  <c r="L232" i="10"/>
  <c r="D232" i="10" s="1"/>
  <c r="G232" i="10" s="1"/>
  <c r="L232" i="9"/>
  <c r="D232" i="9" s="1"/>
  <c r="G232" i="9" s="1"/>
  <c r="M232" i="9"/>
  <c r="I231" i="9"/>
  <c r="C232" i="9"/>
  <c r="B156" i="20"/>
  <c r="B155" i="20"/>
  <c r="B154" i="20"/>
  <c r="B153" i="20"/>
  <c r="B152" i="20"/>
  <c r="AA151" i="20"/>
  <c r="AF151" i="20"/>
  <c r="AG151" i="20"/>
  <c r="AH151" i="20"/>
  <c r="AI151" i="20"/>
  <c r="AJ151" i="20"/>
  <c r="AK151" i="20"/>
  <c r="AL151" i="20"/>
  <c r="AM151" i="20"/>
  <c r="AN151" i="20"/>
  <c r="AO151" i="20"/>
  <c r="AP151" i="20"/>
  <c r="AQ151" i="20"/>
  <c r="AR151" i="20"/>
  <c r="AS151" i="20"/>
  <c r="BC152" i="20" s="1"/>
  <c r="AT151" i="20"/>
  <c r="AU151" i="20"/>
  <c r="AW151" i="20"/>
  <c r="AY151" i="20"/>
  <c r="AZ151" i="20"/>
  <c r="U151" i="20"/>
  <c r="V151" i="20"/>
  <c r="AE151" i="20" s="1"/>
  <c r="I226" i="7"/>
  <c r="C226" i="7"/>
  <c r="M226" i="7"/>
  <c r="L226" i="7"/>
  <c r="D226" i="7" s="1"/>
  <c r="G226" i="7" s="1"/>
  <c r="L232" i="11"/>
  <c r="D232" i="11" s="1"/>
  <c r="G232" i="11" s="1"/>
  <c r="I231" i="11"/>
  <c r="C232" i="11"/>
  <c r="I231" i="12"/>
  <c r="C232" i="12"/>
  <c r="C225" i="6"/>
  <c r="I225" i="6"/>
  <c r="M226" i="5"/>
  <c r="L226" i="5"/>
  <c r="D226" i="5" s="1"/>
  <c r="G226" i="5" s="1"/>
  <c r="I226" i="5"/>
  <c r="C226" i="5"/>
  <c r="M230" i="6"/>
  <c r="M229" i="6"/>
  <c r="M228" i="6"/>
  <c r="M225" i="6"/>
  <c r="L225" i="6"/>
  <c r="D225" i="6" s="1"/>
  <c r="G225" i="6" s="1"/>
  <c r="BF153" i="20" l="1"/>
  <c r="BG153" i="20"/>
  <c r="BH153" i="20"/>
  <c r="BI153" i="20"/>
  <c r="BI155" i="20"/>
  <c r="BF155" i="20"/>
  <c r="BG155" i="20"/>
  <c r="BH155" i="20"/>
  <c r="BD152" i="20"/>
  <c r="BB152" i="20"/>
  <c r="BF154" i="20"/>
  <c r="BG154" i="20"/>
  <c r="BH154" i="20"/>
  <c r="BI154" i="20"/>
  <c r="BF152" i="20"/>
  <c r="BG152" i="20"/>
  <c r="BH152" i="20"/>
  <c r="BI152" i="20"/>
  <c r="BI156" i="20"/>
  <c r="BF156" i="20"/>
  <c r="BG156" i="20"/>
  <c r="BH156" i="20"/>
  <c r="Z151" i="20"/>
  <c r="AB151" i="20"/>
  <c r="X151" i="20"/>
  <c r="AX151" i="20"/>
  <c r="AD151" i="20"/>
  <c r="Y151" i="20"/>
  <c r="AC151" i="20"/>
  <c r="AV151" i="20"/>
  <c r="BA152" i="20" s="1"/>
  <c r="W151" i="20"/>
  <c r="I225" i="7"/>
  <c r="C225" i="7"/>
  <c r="L231" i="11"/>
  <c r="D231" i="11" s="1"/>
  <c r="G231" i="11" s="1"/>
  <c r="I230" i="11"/>
  <c r="C231" i="11"/>
  <c r="M231" i="12"/>
  <c r="L231" i="12"/>
  <c r="D231" i="12" s="1"/>
  <c r="G231" i="12" s="1"/>
  <c r="I230" i="12"/>
  <c r="C231" i="12"/>
  <c r="C228" i="10"/>
  <c r="I230" i="10"/>
  <c r="C231" i="10"/>
  <c r="L230" i="10"/>
  <c r="M230" i="10"/>
  <c r="L231" i="10"/>
  <c r="D231" i="10" s="1"/>
  <c r="G231" i="10" s="1"/>
  <c r="M231" i="10"/>
  <c r="L229" i="10"/>
  <c r="M229" i="10"/>
  <c r="C230" i="10"/>
  <c r="C229" i="10"/>
  <c r="M231" i="9"/>
  <c r="L231" i="9"/>
  <c r="D231" i="9" s="1"/>
  <c r="G231" i="9" s="1"/>
  <c r="I230" i="9"/>
  <c r="C231" i="9"/>
  <c r="M225" i="8"/>
  <c r="L225" i="8"/>
  <c r="D225" i="8" s="1"/>
  <c r="G225" i="8" s="1"/>
  <c r="M225" i="7"/>
  <c r="L225" i="7"/>
  <c r="D225" i="7" s="1"/>
  <c r="G225" i="7" s="1"/>
  <c r="I225" i="5"/>
  <c r="C225" i="5"/>
  <c r="I224" i="6"/>
  <c r="C224" i="6"/>
  <c r="M224" i="6"/>
  <c r="L224" i="6"/>
  <c r="D224" i="6" s="1"/>
  <c r="G224" i="6" s="1"/>
  <c r="M225" i="5"/>
  <c r="L225" i="5"/>
  <c r="D225" i="5" s="1"/>
  <c r="G225" i="5" s="1"/>
  <c r="BJ154" i="20" l="1"/>
  <c r="BJ155" i="20"/>
  <c r="BJ156" i="20"/>
  <c r="BJ152" i="20"/>
  <c r="BJ153" i="20"/>
  <c r="BJ7" i="20"/>
  <c r="U150" i="20"/>
  <c r="V150" i="20"/>
  <c r="Y150" i="20" s="1"/>
  <c r="AA150" i="20"/>
  <c r="AF150" i="20"/>
  <c r="AG150" i="20"/>
  <c r="AH150" i="20"/>
  <c r="AI150" i="20"/>
  <c r="AJ150" i="20"/>
  <c r="AK150" i="20"/>
  <c r="AL150" i="20"/>
  <c r="AM150" i="20"/>
  <c r="AN150" i="20"/>
  <c r="AO150" i="20"/>
  <c r="AP150" i="20"/>
  <c r="AQ150" i="20"/>
  <c r="AR150" i="20"/>
  <c r="AS150" i="20"/>
  <c r="BC151" i="20" s="1"/>
  <c r="AT150" i="20"/>
  <c r="AU150" i="20"/>
  <c r="AW150" i="20"/>
  <c r="AY150" i="20"/>
  <c r="AZ150" i="20"/>
  <c r="AB150" i="20" l="1"/>
  <c r="Z150" i="20"/>
  <c r="AV150" i="20"/>
  <c r="BA151" i="20" s="1"/>
  <c r="AD150" i="20"/>
  <c r="X150" i="20"/>
  <c r="AX150" i="20"/>
  <c r="AE150" i="20"/>
  <c r="BD151" i="20"/>
  <c r="BB151" i="20"/>
  <c r="W150" i="20"/>
  <c r="AC150" i="20"/>
  <c r="AG9" i="20" l="1"/>
  <c r="AG10" i="20"/>
  <c r="AG11" i="20"/>
  <c r="AG12" i="20"/>
  <c r="AG13" i="20"/>
  <c r="AG14" i="20"/>
  <c r="AG15" i="20"/>
  <c r="AG16" i="20"/>
  <c r="AG17" i="20"/>
  <c r="AG18" i="20"/>
  <c r="AG19" i="20"/>
  <c r="AG20" i="20"/>
  <c r="AG21" i="20"/>
  <c r="AG22" i="20"/>
  <c r="AG23" i="20"/>
  <c r="AG24" i="20"/>
  <c r="AG25" i="20"/>
  <c r="AG26" i="20"/>
  <c r="AG27" i="20"/>
  <c r="AG28" i="20"/>
  <c r="AG29" i="20"/>
  <c r="AG30" i="20"/>
  <c r="AG31" i="20"/>
  <c r="AG32" i="20"/>
  <c r="AG33" i="20"/>
  <c r="AG34" i="20"/>
  <c r="AG35" i="20"/>
  <c r="AG36" i="20"/>
  <c r="AG37" i="20"/>
  <c r="AG38" i="20"/>
  <c r="AG39" i="20"/>
  <c r="AG40" i="20"/>
  <c r="AG41" i="20"/>
  <c r="AG42" i="20"/>
  <c r="AG43" i="20"/>
  <c r="AG44" i="20"/>
  <c r="AG45" i="20"/>
  <c r="AG46" i="20"/>
  <c r="AG47" i="20"/>
  <c r="AG48" i="20"/>
  <c r="AG49" i="20"/>
  <c r="AG50" i="20"/>
  <c r="AG51" i="20"/>
  <c r="AG52" i="20"/>
  <c r="AG53" i="20"/>
  <c r="AG54" i="20"/>
  <c r="AG55" i="20"/>
  <c r="AG56" i="20"/>
  <c r="AG57" i="20"/>
  <c r="AG58" i="20"/>
  <c r="AG59" i="20"/>
  <c r="AG60" i="20"/>
  <c r="AG61" i="20"/>
  <c r="AG62" i="20"/>
  <c r="AG63" i="20"/>
  <c r="AG64" i="20"/>
  <c r="AG65" i="20"/>
  <c r="AG66" i="20"/>
  <c r="AG67" i="20"/>
  <c r="AG68" i="20"/>
  <c r="AG69" i="20"/>
  <c r="AG70" i="20"/>
  <c r="AG71" i="20"/>
  <c r="AG72" i="20"/>
  <c r="AG73" i="20"/>
  <c r="AG74" i="20"/>
  <c r="AG75" i="20"/>
  <c r="AG76" i="20"/>
  <c r="AG77" i="20"/>
  <c r="AG78" i="20"/>
  <c r="AG79" i="20"/>
  <c r="AG80" i="20"/>
  <c r="AG81" i="20"/>
  <c r="AG82" i="20"/>
  <c r="AG83" i="20"/>
  <c r="AG84" i="20"/>
  <c r="AG85" i="20"/>
  <c r="AG86" i="20"/>
  <c r="AG87" i="20"/>
  <c r="AG88" i="20"/>
  <c r="AG89" i="20"/>
  <c r="AG90" i="20"/>
  <c r="AG91" i="20"/>
  <c r="AG92" i="20"/>
  <c r="AG93" i="20"/>
  <c r="AG94" i="20"/>
  <c r="AG95" i="20"/>
  <c r="AG96" i="20"/>
  <c r="AG97" i="20"/>
  <c r="AG98" i="20"/>
  <c r="AG99" i="20"/>
  <c r="AG100" i="20"/>
  <c r="AG101" i="20"/>
  <c r="AG102" i="20"/>
  <c r="AG103" i="20"/>
  <c r="AG104" i="20"/>
  <c r="AG105" i="20"/>
  <c r="AG106" i="20"/>
  <c r="AG107" i="20"/>
  <c r="AG108" i="20"/>
  <c r="AG109" i="20"/>
  <c r="AG110" i="20"/>
  <c r="AG111" i="20"/>
  <c r="AG112" i="20"/>
  <c r="AG113" i="20"/>
  <c r="AG114" i="20"/>
  <c r="AG115" i="20"/>
  <c r="AG116" i="20"/>
  <c r="AG117" i="20"/>
  <c r="AG118" i="20"/>
  <c r="AG119" i="20"/>
  <c r="AG120" i="20"/>
  <c r="AG121" i="20"/>
  <c r="AG122" i="20"/>
  <c r="AG123" i="20"/>
  <c r="AG124" i="20"/>
  <c r="AG125" i="20"/>
  <c r="AG126" i="20"/>
  <c r="AG127" i="20"/>
  <c r="AG128" i="20"/>
  <c r="AG129" i="20"/>
  <c r="AG130" i="20"/>
  <c r="AG131" i="20"/>
  <c r="AG132" i="20"/>
  <c r="AG133" i="20"/>
  <c r="AG134" i="20"/>
  <c r="AG135" i="20"/>
  <c r="AG136" i="20"/>
  <c r="AG137" i="20"/>
  <c r="AG138" i="20"/>
  <c r="AG139" i="20"/>
  <c r="AG140" i="20"/>
  <c r="AG141" i="20"/>
  <c r="AG142" i="20"/>
  <c r="AG143" i="20"/>
  <c r="AG144" i="20"/>
  <c r="AG145" i="20"/>
  <c r="AG146" i="20"/>
  <c r="AG147" i="20"/>
  <c r="AG148" i="20"/>
  <c r="AG149" i="20"/>
  <c r="AG8" i="20"/>
  <c r="AF149" i="20"/>
  <c r="AF8" i="20"/>
  <c r="AF9" i="20"/>
  <c r="AF10" i="20"/>
  <c r="AF11" i="20"/>
  <c r="AF12" i="20"/>
  <c r="AF13" i="20"/>
  <c r="AF14" i="20"/>
  <c r="AF15" i="20"/>
  <c r="AF16" i="20"/>
  <c r="AF17" i="20"/>
  <c r="AF18" i="20"/>
  <c r="AF19" i="20"/>
  <c r="AF20" i="20"/>
  <c r="AF21" i="20"/>
  <c r="AF22" i="20"/>
  <c r="AF23" i="20"/>
  <c r="AF24" i="20"/>
  <c r="AF25" i="20"/>
  <c r="AF26" i="20"/>
  <c r="AF27" i="20"/>
  <c r="AF28" i="20"/>
  <c r="AF29" i="20"/>
  <c r="AF30" i="20"/>
  <c r="AF31" i="20"/>
  <c r="AF32" i="20"/>
  <c r="AF33" i="20"/>
  <c r="AF34" i="20"/>
  <c r="AF35" i="20"/>
  <c r="AF36" i="20"/>
  <c r="AF37" i="20"/>
  <c r="AF38" i="20"/>
  <c r="AF39" i="20"/>
  <c r="AF40" i="20"/>
  <c r="AF41" i="20"/>
  <c r="AF42" i="20"/>
  <c r="AF43" i="20"/>
  <c r="AF44" i="20"/>
  <c r="AF45" i="20"/>
  <c r="AF46" i="20"/>
  <c r="AF47" i="20"/>
  <c r="AF48" i="20"/>
  <c r="AF49" i="20"/>
  <c r="AF50" i="20"/>
  <c r="AF51" i="20"/>
  <c r="AF52" i="20"/>
  <c r="AF53" i="20"/>
  <c r="AF54" i="20"/>
  <c r="AF55" i="20"/>
  <c r="AF56" i="20"/>
  <c r="AF57" i="20"/>
  <c r="AF58" i="20"/>
  <c r="AF59" i="20"/>
  <c r="AF60" i="20"/>
  <c r="AF61" i="20"/>
  <c r="AF62" i="20"/>
  <c r="AF63" i="20"/>
  <c r="AF64" i="20"/>
  <c r="AF65" i="20"/>
  <c r="AF66" i="20"/>
  <c r="AF67" i="20"/>
  <c r="AF68" i="20"/>
  <c r="AF69" i="20"/>
  <c r="AF70" i="20"/>
  <c r="AF71" i="20"/>
  <c r="AF72" i="20"/>
  <c r="AF73" i="20"/>
  <c r="AF74" i="20"/>
  <c r="AF75" i="20"/>
  <c r="AF76" i="20"/>
  <c r="AF77" i="20"/>
  <c r="AF78" i="20"/>
  <c r="AF79" i="20"/>
  <c r="AF80" i="20"/>
  <c r="AF81" i="20"/>
  <c r="AF82" i="20"/>
  <c r="AF83" i="20"/>
  <c r="AF84" i="20"/>
  <c r="AF85" i="20"/>
  <c r="AF86" i="20"/>
  <c r="AF87" i="20"/>
  <c r="AF88" i="20"/>
  <c r="AF89" i="20"/>
  <c r="AF90" i="20"/>
  <c r="AF91" i="20"/>
  <c r="AF92" i="20"/>
  <c r="AF93" i="20"/>
  <c r="AF94" i="20"/>
  <c r="AF95" i="20"/>
  <c r="AF96" i="20"/>
  <c r="AF97" i="20"/>
  <c r="AF98" i="20"/>
  <c r="AF99" i="20"/>
  <c r="AF100" i="20"/>
  <c r="AF101" i="20"/>
  <c r="AF102" i="20"/>
  <c r="AF103" i="20"/>
  <c r="AF104" i="20"/>
  <c r="AF105" i="20"/>
  <c r="AF106" i="20"/>
  <c r="AF107" i="20"/>
  <c r="AF108" i="20"/>
  <c r="AF109" i="20"/>
  <c r="AF110" i="20"/>
  <c r="AF111" i="20"/>
  <c r="AF112" i="20"/>
  <c r="AF113" i="20"/>
  <c r="AF114" i="20"/>
  <c r="AF115" i="20"/>
  <c r="AF116" i="20"/>
  <c r="AF117" i="20"/>
  <c r="AF118" i="20"/>
  <c r="AF119" i="20"/>
  <c r="AF120" i="20"/>
  <c r="AF121" i="20"/>
  <c r="AF122" i="20"/>
  <c r="AF123" i="20"/>
  <c r="AF124" i="20"/>
  <c r="AF125" i="20"/>
  <c r="AF126" i="20"/>
  <c r="AF127" i="20"/>
  <c r="AF128" i="20"/>
  <c r="AF129" i="20"/>
  <c r="AF130" i="20"/>
  <c r="AF131" i="20"/>
  <c r="AF132" i="20"/>
  <c r="AF133" i="20"/>
  <c r="AF134" i="20"/>
  <c r="AF135" i="20"/>
  <c r="AF136" i="20"/>
  <c r="AF137" i="20"/>
  <c r="AF138" i="20"/>
  <c r="AF139" i="20"/>
  <c r="AF140" i="20"/>
  <c r="AF141" i="20"/>
  <c r="AF142" i="20"/>
  <c r="AF143" i="20"/>
  <c r="AF144" i="20"/>
  <c r="AF145" i="20"/>
  <c r="AF146" i="20"/>
  <c r="AF147" i="20"/>
  <c r="AF148" i="20"/>
  <c r="AF7" i="20"/>
  <c r="AD9" i="20"/>
  <c r="AE9" i="20"/>
  <c r="AD10" i="20"/>
  <c r="AE10" i="20"/>
  <c r="AD11" i="20"/>
  <c r="AE11" i="20"/>
  <c r="AD12" i="20"/>
  <c r="AE12" i="20"/>
  <c r="AD13" i="20"/>
  <c r="AE13" i="20"/>
  <c r="AD14" i="20"/>
  <c r="AE14" i="20"/>
  <c r="AD15" i="20"/>
  <c r="AE15" i="20"/>
  <c r="AD16" i="20"/>
  <c r="AE16" i="20"/>
  <c r="AD17" i="20"/>
  <c r="AE17" i="20"/>
  <c r="AD18" i="20"/>
  <c r="AE18" i="20"/>
  <c r="AD19" i="20"/>
  <c r="AE19" i="20"/>
  <c r="AD20" i="20"/>
  <c r="AE20" i="20"/>
  <c r="AD21" i="20"/>
  <c r="AE21" i="20"/>
  <c r="AD22" i="20"/>
  <c r="AE22" i="20"/>
  <c r="AD23" i="20"/>
  <c r="AE23" i="20"/>
  <c r="AD24" i="20"/>
  <c r="AE24" i="20"/>
  <c r="AD25" i="20"/>
  <c r="AE25" i="20"/>
  <c r="AD26" i="20"/>
  <c r="AE26" i="20"/>
  <c r="AD27" i="20"/>
  <c r="AE27" i="20"/>
  <c r="AD28" i="20"/>
  <c r="AE28" i="20"/>
  <c r="AD29" i="20"/>
  <c r="AE29" i="20"/>
  <c r="AD30" i="20"/>
  <c r="AE30" i="20"/>
  <c r="AD31" i="20"/>
  <c r="AE31" i="20"/>
  <c r="AD32" i="20"/>
  <c r="AE32" i="20"/>
  <c r="AD33" i="20"/>
  <c r="AE33" i="20"/>
  <c r="AD39" i="20"/>
  <c r="AD47" i="20"/>
  <c r="AE47" i="20"/>
  <c r="AD48" i="20"/>
  <c r="AE48" i="20"/>
  <c r="AD49" i="20"/>
  <c r="AE49" i="20"/>
  <c r="AD50" i="20"/>
  <c r="AE50" i="20"/>
  <c r="AD51" i="20"/>
  <c r="AE51" i="20"/>
  <c r="AD52" i="20"/>
  <c r="AE52" i="20"/>
  <c r="AE8" i="20"/>
  <c r="AD8" i="20"/>
  <c r="AA149" i="20" l="1"/>
  <c r="AH149" i="20"/>
  <c r="AI149" i="20"/>
  <c r="AJ149" i="20"/>
  <c r="AK149" i="20"/>
  <c r="AL149" i="20"/>
  <c r="AM149" i="20"/>
  <c r="AN149" i="20"/>
  <c r="AO149" i="20"/>
  <c r="AP149" i="20"/>
  <c r="AQ149" i="20"/>
  <c r="AR149" i="20"/>
  <c r="AS149" i="20"/>
  <c r="BC150" i="20" s="1"/>
  <c r="AT149" i="20"/>
  <c r="AU149" i="20"/>
  <c r="AW149" i="20"/>
  <c r="AY149" i="20"/>
  <c r="AZ149" i="20"/>
  <c r="V149" i="20"/>
  <c r="AE149" i="20" s="1"/>
  <c r="U149" i="20"/>
  <c r="D85" i="25"/>
  <c r="I224" i="7"/>
  <c r="I224" i="8"/>
  <c r="M224" i="8"/>
  <c r="L224" i="8"/>
  <c r="D224" i="8" s="1"/>
  <c r="G224" i="8" s="1"/>
  <c r="C224" i="8"/>
  <c r="I229" i="11"/>
  <c r="C230" i="11"/>
  <c r="L230" i="11"/>
  <c r="D230" i="11" s="1"/>
  <c r="G230" i="11" s="1"/>
  <c r="M224" i="7"/>
  <c r="L224" i="7"/>
  <c r="D224" i="7" s="1"/>
  <c r="G224" i="7" s="1"/>
  <c r="C224" i="7"/>
  <c r="I224" i="5"/>
  <c r="C224" i="5"/>
  <c r="I223" i="6"/>
  <c r="C223" i="6"/>
  <c r="M223" i="6"/>
  <c r="L223" i="6"/>
  <c r="D223" i="6" s="1"/>
  <c r="G223" i="6" s="1"/>
  <c r="M224" i="5"/>
  <c r="L224" i="5"/>
  <c r="D224" i="5" s="1"/>
  <c r="G224" i="5" s="1"/>
  <c r="M230" i="12"/>
  <c r="L230" i="12"/>
  <c r="D230" i="12" s="1"/>
  <c r="G230" i="12" s="1"/>
  <c r="I229" i="12"/>
  <c r="M230" i="9"/>
  <c r="L230" i="9"/>
  <c r="D230" i="9" s="1"/>
  <c r="G230" i="9" s="1"/>
  <c r="I229" i="9"/>
  <c r="C230" i="9"/>
  <c r="C230" i="12"/>
  <c r="AD149" i="20" l="1"/>
  <c r="Z149" i="20"/>
  <c r="X149" i="20"/>
  <c r="AX149" i="20"/>
  <c r="Y149" i="20"/>
  <c r="AC149" i="20"/>
  <c r="AV149" i="20"/>
  <c r="BA150" i="20" s="1"/>
  <c r="BD150" i="20"/>
  <c r="BB150" i="20"/>
  <c r="AB149" i="20"/>
  <c r="W149" i="20"/>
  <c r="D83" i="25" l="1"/>
  <c r="D84" i="25"/>
  <c r="I228" i="12"/>
  <c r="C229" i="12"/>
  <c r="C222" i="6"/>
  <c r="I222" i="6"/>
  <c r="I219" i="7"/>
  <c r="I223" i="7"/>
  <c r="I222" i="7"/>
  <c r="C222" i="7"/>
  <c r="C223" i="7"/>
  <c r="L229" i="11"/>
  <c r="D229" i="11" s="1"/>
  <c r="G229" i="11" s="1"/>
  <c r="I228" i="11"/>
  <c r="C229" i="11"/>
  <c r="I228" i="9"/>
  <c r="C229" i="9"/>
  <c r="M229" i="9"/>
  <c r="L229" i="9"/>
  <c r="D229" i="9" s="1"/>
  <c r="G229" i="9" s="1"/>
  <c r="M223" i="8"/>
  <c r="L223" i="8"/>
  <c r="D223" i="8" s="1"/>
  <c r="G223" i="8" s="1"/>
  <c r="I223" i="8"/>
  <c r="C223" i="8"/>
  <c r="L222" i="7"/>
  <c r="D222" i="7" s="1"/>
  <c r="G222" i="7" s="1"/>
  <c r="M222" i="7"/>
  <c r="L223" i="7"/>
  <c r="D223" i="7" s="1"/>
  <c r="G223" i="7" s="1"/>
  <c r="M223" i="7"/>
  <c r="M222" i="6" l="1"/>
  <c r="L222" i="6"/>
  <c r="D222" i="6" s="1"/>
  <c r="G222" i="6" s="1"/>
  <c r="M223" i="5"/>
  <c r="L223" i="5"/>
  <c r="D223" i="5" s="1"/>
  <c r="G223" i="5" s="1"/>
  <c r="C223" i="5"/>
  <c r="I223" i="5"/>
  <c r="M229" i="12"/>
  <c r="L229" i="12"/>
  <c r="D229" i="12" s="1"/>
  <c r="G229" i="12" s="1"/>
  <c r="U148" i="20" l="1"/>
  <c r="V148" i="20"/>
  <c r="AE148" i="20" s="1"/>
  <c r="AA148" i="20"/>
  <c r="AH148" i="20"/>
  <c r="AI148" i="20"/>
  <c r="AJ148" i="20"/>
  <c r="AK148" i="20"/>
  <c r="AL148" i="20"/>
  <c r="AM148" i="20"/>
  <c r="AN148" i="20"/>
  <c r="AO148" i="20"/>
  <c r="AP148" i="20"/>
  <c r="AQ148" i="20"/>
  <c r="AR148" i="20"/>
  <c r="AS148" i="20"/>
  <c r="BC149" i="20" s="1"/>
  <c r="AT148" i="20"/>
  <c r="AU148" i="20"/>
  <c r="AW148" i="20"/>
  <c r="AY148" i="20"/>
  <c r="AZ148" i="20"/>
  <c r="Z148" i="20" l="1"/>
  <c r="X148" i="20"/>
  <c r="AD148" i="20"/>
  <c r="BB149" i="20"/>
  <c r="BD149" i="20"/>
  <c r="W148" i="20"/>
  <c r="AX148" i="20"/>
  <c r="AC148" i="20"/>
  <c r="Y148" i="20"/>
  <c r="AV148" i="20"/>
  <c r="BA149" i="20" s="1"/>
  <c r="AB148" i="20"/>
  <c r="AA147" i="20"/>
  <c r="AH147" i="20"/>
  <c r="AI147" i="20"/>
  <c r="AJ147" i="20"/>
  <c r="AK147" i="20"/>
  <c r="AL147" i="20"/>
  <c r="AM147" i="20"/>
  <c r="AN147" i="20"/>
  <c r="AO147" i="20"/>
  <c r="AP147" i="20"/>
  <c r="AQ147" i="20"/>
  <c r="AR147" i="20"/>
  <c r="AS147" i="20"/>
  <c r="BC148" i="20" s="1"/>
  <c r="AT147" i="20"/>
  <c r="AU147" i="20"/>
  <c r="AW147" i="20"/>
  <c r="AY147" i="20"/>
  <c r="AZ147" i="20"/>
  <c r="V147" i="20"/>
  <c r="AE147" i="20" s="1"/>
  <c r="U147" i="20"/>
  <c r="B147" i="20"/>
  <c r="BF147" i="20" s="1"/>
  <c r="B148" i="20"/>
  <c r="BG148" i="20" s="1"/>
  <c r="B149" i="20"/>
  <c r="BF149" i="20" s="1"/>
  <c r="B150" i="20"/>
  <c r="BG150" i="20" s="1"/>
  <c r="B151" i="20"/>
  <c r="BF151" i="20" s="1"/>
  <c r="AD147" i="20" l="1"/>
  <c r="Z147" i="20"/>
  <c r="BH148" i="20"/>
  <c r="BI149" i="20"/>
  <c r="BH147" i="20"/>
  <c r="Y147" i="20"/>
  <c r="BI151" i="20"/>
  <c r="BI148" i="20"/>
  <c r="BG147" i="20"/>
  <c r="BH151" i="20"/>
  <c r="AC147" i="20"/>
  <c r="BG151" i="20"/>
  <c r="BI147" i="20"/>
  <c r="BD148" i="20"/>
  <c r="BB148" i="20"/>
  <c r="AB147" i="20"/>
  <c r="BH150" i="20"/>
  <c r="BH149" i="20"/>
  <c r="BG149" i="20"/>
  <c r="AX147" i="20"/>
  <c r="BF150" i="20"/>
  <c r="BI150" i="20"/>
  <c r="X147" i="20"/>
  <c r="AV147" i="20"/>
  <c r="BA148" i="20" s="1"/>
  <c r="W147" i="20"/>
  <c r="M228" i="12"/>
  <c r="L228" i="12"/>
  <c r="D228" i="12" s="1"/>
  <c r="G228" i="12" s="1"/>
  <c r="C228" i="11"/>
  <c r="L228" i="11"/>
  <c r="D228" i="11" s="1"/>
  <c r="G228" i="11" s="1"/>
  <c r="M228" i="10"/>
  <c r="L228" i="10"/>
  <c r="D228" i="10" s="1"/>
  <c r="G228" i="10" s="1"/>
  <c r="C228" i="9"/>
  <c r="M228" i="9"/>
  <c r="L228" i="9"/>
  <c r="D228" i="9" s="1"/>
  <c r="G228" i="9" s="1"/>
  <c r="M222" i="8"/>
  <c r="L222" i="8"/>
  <c r="D222" i="8" s="1"/>
  <c r="G222" i="8" s="1"/>
  <c r="I222" i="8"/>
  <c r="C222" i="8"/>
  <c r="C228" i="12"/>
  <c r="I221" i="6"/>
  <c r="C221" i="6"/>
  <c r="M221" i="6"/>
  <c r="L221" i="6"/>
  <c r="D221" i="6" s="1"/>
  <c r="G221" i="6" s="1"/>
  <c r="M222" i="5"/>
  <c r="L222" i="5"/>
  <c r="D222" i="5" s="1"/>
  <c r="G222" i="5" s="1"/>
  <c r="I222" i="5"/>
  <c r="C222" i="5"/>
  <c r="BJ147" i="20" l="1"/>
  <c r="BJ151" i="20"/>
  <c r="BF148" i="20"/>
  <c r="BJ148" i="20" s="1"/>
  <c r="BJ149" i="20"/>
  <c r="BJ150" i="20"/>
  <c r="B87" i="25"/>
  <c r="B86" i="25"/>
  <c r="B85" i="25"/>
  <c r="B84" i="25"/>
  <c r="B83" i="25"/>
  <c r="I227" i="10"/>
  <c r="I227" i="9"/>
  <c r="I227" i="11"/>
  <c r="I227" i="12"/>
  <c r="D81" i="25" l="1"/>
  <c r="D82" i="25"/>
  <c r="M227" i="12"/>
  <c r="L227" i="12"/>
  <c r="D227" i="12" s="1"/>
  <c r="G227" i="12" s="1"/>
  <c r="I226" i="12"/>
  <c r="C227" i="12"/>
  <c r="I226" i="11"/>
  <c r="C226" i="11"/>
  <c r="C227" i="11"/>
  <c r="I226" i="9"/>
  <c r="C227" i="9"/>
  <c r="M227" i="10"/>
  <c r="L227" i="10"/>
  <c r="D227" i="10" s="1"/>
  <c r="G227" i="10" s="1"/>
  <c r="I226" i="10"/>
  <c r="C226" i="10"/>
  <c r="C227" i="10"/>
  <c r="M227" i="9"/>
  <c r="L227" i="9"/>
  <c r="D227" i="9" s="1"/>
  <c r="G227" i="9" s="1"/>
  <c r="L227" i="11"/>
  <c r="D227" i="11" s="1"/>
  <c r="G227" i="11" s="1"/>
  <c r="M221" i="7"/>
  <c r="L221" i="7"/>
  <c r="D221" i="7" s="1"/>
  <c r="G221" i="7" s="1"/>
  <c r="I221" i="7"/>
  <c r="C221" i="7"/>
  <c r="M221" i="8"/>
  <c r="L221" i="8"/>
  <c r="D221" i="8" s="1"/>
  <c r="G221" i="8" s="1"/>
  <c r="I221" i="8"/>
  <c r="C221" i="8"/>
  <c r="I220" i="6"/>
  <c r="C220" i="6"/>
  <c r="L220" i="6"/>
  <c r="D220" i="6" s="1"/>
  <c r="G220" i="6" s="1"/>
  <c r="M220" i="6"/>
  <c r="M221" i="5"/>
  <c r="L221" i="5"/>
  <c r="D221" i="5" s="1"/>
  <c r="G221" i="5" s="1"/>
  <c r="I221" i="5"/>
  <c r="C221" i="5"/>
  <c r="AA146" i="20" l="1"/>
  <c r="AH146" i="20"/>
  <c r="AI146" i="20"/>
  <c r="AJ146" i="20"/>
  <c r="AK146" i="20"/>
  <c r="AL146" i="20"/>
  <c r="AM146" i="20"/>
  <c r="AN146" i="20"/>
  <c r="AO146" i="20"/>
  <c r="AP146" i="20"/>
  <c r="AQ146" i="20"/>
  <c r="AR146" i="20"/>
  <c r="AS146" i="20"/>
  <c r="BC147" i="20" s="1"/>
  <c r="AT146" i="20"/>
  <c r="AU146" i="20"/>
  <c r="AW146" i="20"/>
  <c r="AY146" i="20"/>
  <c r="AZ146" i="20"/>
  <c r="U146" i="20"/>
  <c r="V146" i="20"/>
  <c r="AE146" i="20" s="1"/>
  <c r="AD146" i="20" l="1"/>
  <c r="Z146" i="20"/>
  <c r="AC146" i="20"/>
  <c r="Y146" i="20"/>
  <c r="AV146" i="20"/>
  <c r="BA147" i="20" s="1"/>
  <c r="BB147" i="20"/>
  <c r="BD147" i="20"/>
  <c r="AB146" i="20"/>
  <c r="X146" i="20"/>
  <c r="W146" i="20"/>
  <c r="AX146" i="20"/>
  <c r="D80" i="25"/>
  <c r="AA145" i="20"/>
  <c r="AH145" i="20"/>
  <c r="AI145" i="20"/>
  <c r="AJ145" i="20"/>
  <c r="AK145" i="20"/>
  <c r="AL145" i="20"/>
  <c r="AM145" i="20"/>
  <c r="AN145" i="20"/>
  <c r="AO145" i="20"/>
  <c r="AP145" i="20"/>
  <c r="AQ145" i="20"/>
  <c r="AR145" i="20"/>
  <c r="AS145" i="20"/>
  <c r="BC146" i="20" s="1"/>
  <c r="AT145" i="20"/>
  <c r="AU145" i="20"/>
  <c r="AW145" i="20"/>
  <c r="AY145" i="20"/>
  <c r="AZ145" i="20"/>
  <c r="V145" i="20"/>
  <c r="AE145" i="20" s="1"/>
  <c r="U145" i="20"/>
  <c r="M226" i="10"/>
  <c r="L226" i="10"/>
  <c r="D226" i="10" s="1"/>
  <c r="I225" i="10"/>
  <c r="I225" i="9"/>
  <c r="C226" i="9"/>
  <c r="M226" i="12"/>
  <c r="L226" i="12"/>
  <c r="D226" i="12" s="1"/>
  <c r="G226" i="12" s="1"/>
  <c r="I225" i="12"/>
  <c r="C226" i="12"/>
  <c r="I220" i="8"/>
  <c r="C220" i="8"/>
  <c r="AD145" i="20" l="1"/>
  <c r="Z145" i="20"/>
  <c r="AX145" i="20"/>
  <c r="Y145" i="20"/>
  <c r="AC145" i="20"/>
  <c r="X145" i="20"/>
  <c r="AV145" i="20"/>
  <c r="BA146" i="20" s="1"/>
  <c r="BB146" i="20"/>
  <c r="BD146" i="20"/>
  <c r="AB145" i="20"/>
  <c r="W145" i="20"/>
  <c r="M220" i="8"/>
  <c r="L220" i="8"/>
  <c r="D220" i="8" s="1"/>
  <c r="G220" i="8" s="1"/>
  <c r="M226" i="9"/>
  <c r="L226" i="9"/>
  <c r="D226" i="9" s="1"/>
  <c r="G226" i="9" s="1"/>
  <c r="L226" i="11"/>
  <c r="M220" i="7"/>
  <c r="L220" i="7"/>
  <c r="D220" i="7" s="1"/>
  <c r="G220" i="7" s="1"/>
  <c r="I220" i="7"/>
  <c r="C219" i="7"/>
  <c r="C220" i="7"/>
  <c r="I218" i="6"/>
  <c r="I219" i="6"/>
  <c r="D219" i="6"/>
  <c r="G219" i="6" s="1"/>
  <c r="C218" i="6"/>
  <c r="C219" i="6"/>
  <c r="L219" i="6"/>
  <c r="M219" i="6"/>
  <c r="M220" i="5"/>
  <c r="L220" i="5"/>
  <c r="D220" i="5" s="1"/>
  <c r="G220" i="5" s="1"/>
  <c r="I220" i="5"/>
  <c r="C220" i="5"/>
  <c r="I219" i="8" l="1"/>
  <c r="D219" i="8"/>
  <c r="G219" i="8" s="1"/>
  <c r="C219" i="8"/>
  <c r="M219" i="8"/>
  <c r="L219" i="8"/>
  <c r="I224" i="12"/>
  <c r="C225" i="12"/>
  <c r="I224" i="11"/>
  <c r="C225" i="11"/>
  <c r="M225" i="10"/>
  <c r="L225" i="10"/>
  <c r="D225" i="10" s="1"/>
  <c r="G225" i="10" s="1"/>
  <c r="I224" i="10"/>
  <c r="C225" i="10"/>
  <c r="M225" i="9"/>
  <c r="L225" i="9"/>
  <c r="D225" i="9" s="1"/>
  <c r="G225" i="9" s="1"/>
  <c r="I224" i="9"/>
  <c r="C225" i="9"/>
  <c r="M225" i="12"/>
  <c r="L225" i="12"/>
  <c r="D225" i="12" s="1"/>
  <c r="G225" i="12" s="1"/>
  <c r="L225" i="11"/>
  <c r="D225" i="11" s="1"/>
  <c r="G225" i="11" s="1"/>
  <c r="M219" i="7"/>
  <c r="L219" i="7"/>
  <c r="D219" i="7" s="1"/>
  <c r="G219" i="7" s="1"/>
  <c r="M218" i="6"/>
  <c r="L218" i="6"/>
  <c r="D218" i="6" s="1"/>
  <c r="G218" i="6" s="1"/>
  <c r="M219" i="5"/>
  <c r="L219" i="5"/>
  <c r="D219" i="5" s="1"/>
  <c r="G219" i="5" s="1"/>
  <c r="I219" i="5"/>
  <c r="C219" i="5"/>
  <c r="AA144" i="20" l="1"/>
  <c r="AH144" i="20"/>
  <c r="AI144" i="20"/>
  <c r="AJ144" i="20"/>
  <c r="AK144" i="20"/>
  <c r="AL144" i="20"/>
  <c r="AM144" i="20"/>
  <c r="AN144" i="20"/>
  <c r="AO144" i="20"/>
  <c r="AP144" i="20"/>
  <c r="AQ144" i="20"/>
  <c r="AR144" i="20"/>
  <c r="AS144" i="20"/>
  <c r="BC145" i="20" s="1"/>
  <c r="AT144" i="20"/>
  <c r="AU144" i="20"/>
  <c r="AW144" i="20"/>
  <c r="AY144" i="20"/>
  <c r="AZ144" i="20"/>
  <c r="U144" i="20"/>
  <c r="V144" i="20"/>
  <c r="Z144" i="20" l="1"/>
  <c r="W144" i="20"/>
  <c r="AX144" i="20"/>
  <c r="Y144" i="20"/>
  <c r="AE144" i="20"/>
  <c r="AC144" i="20"/>
  <c r="BD145" i="20"/>
  <c r="BB145" i="20"/>
  <c r="X144" i="20"/>
  <c r="AD144" i="20"/>
  <c r="AV144" i="20"/>
  <c r="BA145" i="20" s="1"/>
  <c r="AB144" i="20"/>
  <c r="D79" i="25"/>
  <c r="D78" i="25"/>
  <c r="B78" i="25"/>
  <c r="B79" i="25"/>
  <c r="B80" i="25"/>
  <c r="B81" i="25"/>
  <c r="B82" i="25"/>
  <c r="M218" i="8"/>
  <c r="L218" i="8"/>
  <c r="D218" i="8" s="1"/>
  <c r="G218" i="8" s="1"/>
  <c r="I218" i="8"/>
  <c r="C218" i="8"/>
  <c r="M224" i="10"/>
  <c r="L224" i="10"/>
  <c r="D224" i="10" s="1"/>
  <c r="G224" i="10" s="1"/>
  <c r="I223" i="10"/>
  <c r="C224" i="10"/>
  <c r="I223" i="11"/>
  <c r="C224" i="11"/>
  <c r="I217" i="6"/>
  <c r="C217" i="6"/>
  <c r="M224" i="12"/>
  <c r="L224" i="12"/>
  <c r="D224" i="12" s="1"/>
  <c r="G224" i="12" s="1"/>
  <c r="I223" i="12"/>
  <c r="C224" i="12"/>
  <c r="M224" i="9"/>
  <c r="L224" i="9"/>
  <c r="D224" i="9" s="1"/>
  <c r="G224" i="9" s="1"/>
  <c r="I223" i="9"/>
  <c r="C224" i="9"/>
  <c r="L224" i="11"/>
  <c r="D224" i="11" s="1"/>
  <c r="G224" i="11" s="1"/>
  <c r="M218" i="7"/>
  <c r="L218" i="7"/>
  <c r="D218" i="7" s="1"/>
  <c r="G218" i="7" s="1"/>
  <c r="I218" i="7"/>
  <c r="C218" i="7"/>
  <c r="M217" i="6"/>
  <c r="L217" i="6"/>
  <c r="D217" i="6" s="1"/>
  <c r="G217" i="6" s="1"/>
  <c r="M218" i="5"/>
  <c r="L218" i="5"/>
  <c r="D218" i="5" s="1"/>
  <c r="G218" i="5" s="1"/>
  <c r="I218" i="5"/>
  <c r="C218" i="5"/>
  <c r="AA143" i="20" l="1"/>
  <c r="AH143" i="20"/>
  <c r="AI143" i="20"/>
  <c r="AJ143" i="20"/>
  <c r="AK143" i="20"/>
  <c r="AL143" i="20"/>
  <c r="AM143" i="20"/>
  <c r="AN143" i="20"/>
  <c r="AO143" i="20"/>
  <c r="AP143" i="20"/>
  <c r="AQ143" i="20"/>
  <c r="AR143" i="20"/>
  <c r="AS143" i="20"/>
  <c r="BC144" i="20" s="1"/>
  <c r="AT143" i="20"/>
  <c r="AU143" i="20"/>
  <c r="AW143" i="20"/>
  <c r="AY143" i="20"/>
  <c r="AZ143" i="20"/>
  <c r="V143" i="20"/>
  <c r="U143" i="20"/>
  <c r="Z143" i="20" l="1"/>
  <c r="AE143" i="20"/>
  <c r="AV143" i="20"/>
  <c r="BA144" i="20" s="1"/>
  <c r="X143" i="20"/>
  <c r="AD143" i="20"/>
  <c r="BD144" i="20"/>
  <c r="BB144" i="20"/>
  <c r="AB143" i="20"/>
  <c r="Y143" i="20"/>
  <c r="AC143" i="20"/>
  <c r="W143" i="20"/>
  <c r="AX143" i="20"/>
  <c r="I217" i="8"/>
  <c r="I216" i="6"/>
  <c r="I217" i="5"/>
  <c r="C217" i="5"/>
  <c r="M217" i="5"/>
  <c r="L217" i="5"/>
  <c r="D217" i="5" s="1"/>
  <c r="G217" i="5" s="1"/>
  <c r="M216" i="6"/>
  <c r="L216" i="6"/>
  <c r="D216" i="6" s="1"/>
  <c r="G216" i="6" s="1"/>
  <c r="C216" i="6"/>
  <c r="M217" i="7"/>
  <c r="L217" i="7"/>
  <c r="I217" i="7"/>
  <c r="D217" i="7"/>
  <c r="G217" i="7" s="1"/>
  <c r="C217" i="7"/>
  <c r="M217" i="8"/>
  <c r="L217" i="8"/>
  <c r="D217" i="8" s="1"/>
  <c r="G217" i="8" s="1"/>
  <c r="C217" i="8"/>
  <c r="L223" i="11"/>
  <c r="D223" i="11" s="1"/>
  <c r="G223" i="11" s="1"/>
  <c r="C223" i="11"/>
  <c r="M223" i="10"/>
  <c r="L223" i="10"/>
  <c r="D223" i="10" s="1"/>
  <c r="G223" i="10" s="1"/>
  <c r="C223" i="10"/>
  <c r="M223" i="9"/>
  <c r="L223" i="9"/>
  <c r="D223" i="9" s="1"/>
  <c r="G223" i="9" s="1"/>
  <c r="C223" i="9"/>
  <c r="C223" i="12"/>
  <c r="M223" i="12"/>
  <c r="L223" i="12"/>
  <c r="D223" i="12" s="1"/>
  <c r="G223" i="12" s="1"/>
  <c r="BB7" i="20" l="1"/>
  <c r="BA7" i="20"/>
  <c r="AA142" i="20"/>
  <c r="AH142" i="20"/>
  <c r="AI142" i="20"/>
  <c r="AJ142" i="20"/>
  <c r="AK142" i="20"/>
  <c r="AL142" i="20"/>
  <c r="AM142" i="20"/>
  <c r="AN142" i="20"/>
  <c r="AO142" i="20"/>
  <c r="AP142" i="20"/>
  <c r="AQ142" i="20"/>
  <c r="AR142" i="20"/>
  <c r="AS142" i="20"/>
  <c r="BC143" i="20" s="1"/>
  <c r="AT142" i="20"/>
  <c r="AU142" i="20"/>
  <c r="AW142" i="20"/>
  <c r="AY142" i="20"/>
  <c r="AZ142" i="20"/>
  <c r="V142" i="20"/>
  <c r="U142" i="20"/>
  <c r="AE142" i="20" l="1"/>
  <c r="AV142" i="20"/>
  <c r="BA143" i="20" s="1"/>
  <c r="X142" i="20"/>
  <c r="AD142" i="20"/>
  <c r="BD143" i="20"/>
  <c r="BB143" i="20"/>
  <c r="Y142" i="20"/>
  <c r="Z142" i="20"/>
  <c r="W142" i="20"/>
  <c r="AC142" i="20"/>
  <c r="AB142" i="20"/>
  <c r="AX142" i="20"/>
  <c r="B142" i="20"/>
  <c r="B146" i="20"/>
  <c r="B145" i="20"/>
  <c r="B144" i="20"/>
  <c r="B143" i="20"/>
  <c r="I222" i="11"/>
  <c r="I222" i="10"/>
  <c r="I222" i="9"/>
  <c r="I222" i="12"/>
  <c r="BF145" i="20" l="1"/>
  <c r="BG145" i="20"/>
  <c r="BH145" i="20"/>
  <c r="BI145" i="20"/>
  <c r="BF144" i="20"/>
  <c r="BG144" i="20"/>
  <c r="BH144" i="20"/>
  <c r="BI144" i="20"/>
  <c r="BG146" i="20"/>
  <c r="BH146" i="20"/>
  <c r="BI146" i="20"/>
  <c r="BF146" i="20"/>
  <c r="BF143" i="20"/>
  <c r="BG143" i="20"/>
  <c r="BI143" i="20"/>
  <c r="BH143" i="20"/>
  <c r="BI142" i="20"/>
  <c r="BF142" i="20"/>
  <c r="BG142" i="20"/>
  <c r="BH142" i="20"/>
  <c r="D75" i="25"/>
  <c r="D76" i="25"/>
  <c r="D77" i="25"/>
  <c r="I221" i="11"/>
  <c r="L222" i="11"/>
  <c r="D222" i="11" s="1"/>
  <c r="G222" i="11" s="1"/>
  <c r="C221" i="11"/>
  <c r="C222" i="11"/>
  <c r="I216" i="8"/>
  <c r="C216" i="8"/>
  <c r="I216" i="7"/>
  <c r="C216" i="7"/>
  <c r="C215" i="6"/>
  <c r="D215" i="6"/>
  <c r="G215" i="6" s="1"/>
  <c r="I215" i="6"/>
  <c r="M215" i="6"/>
  <c r="L215" i="6"/>
  <c r="L216" i="5"/>
  <c r="D216" i="5" s="1"/>
  <c r="G216" i="5" s="1"/>
  <c r="C216" i="5"/>
  <c r="I216" i="5"/>
  <c r="M216" i="8"/>
  <c r="L216" i="8"/>
  <c r="D216" i="8" s="1"/>
  <c r="G216" i="8" s="1"/>
  <c r="M216" i="7"/>
  <c r="L216" i="7"/>
  <c r="D216" i="7" s="1"/>
  <c r="G216" i="7" s="1"/>
  <c r="L221" i="11"/>
  <c r="L222" i="9"/>
  <c r="D222" i="9" s="1"/>
  <c r="G222" i="9" s="1"/>
  <c r="M222" i="9"/>
  <c r="M222" i="10"/>
  <c r="L222" i="10"/>
  <c r="D222" i="10" s="1"/>
  <c r="G222" i="10" s="1"/>
  <c r="I221" i="10"/>
  <c r="C222" i="10"/>
  <c r="I221" i="9"/>
  <c r="C222" i="9"/>
  <c r="M222" i="12"/>
  <c r="L222" i="12"/>
  <c r="D222" i="12" s="1"/>
  <c r="G222" i="12" s="1"/>
  <c r="I221" i="12"/>
  <c r="C222" i="12"/>
  <c r="BJ146" i="20" l="1"/>
  <c r="BJ142" i="20"/>
  <c r="BJ143" i="20"/>
  <c r="BJ144" i="20"/>
  <c r="BJ145" i="20"/>
  <c r="AA141" i="20"/>
  <c r="AH141" i="20"/>
  <c r="AI141" i="20"/>
  <c r="AJ141" i="20"/>
  <c r="AK141" i="20"/>
  <c r="AL141" i="20"/>
  <c r="AM141" i="20"/>
  <c r="AN141" i="20"/>
  <c r="AO141" i="20"/>
  <c r="AP141" i="20"/>
  <c r="AQ141" i="20"/>
  <c r="AR141" i="20"/>
  <c r="AS141" i="20"/>
  <c r="BC142" i="20" s="1"/>
  <c r="AT141" i="20"/>
  <c r="AU141" i="20"/>
  <c r="AW141" i="20"/>
  <c r="AY141" i="20"/>
  <c r="AZ141" i="20"/>
  <c r="U141" i="20"/>
  <c r="AD141" i="20" s="1"/>
  <c r="V141" i="20"/>
  <c r="AE141" i="20" s="1"/>
  <c r="AV141" i="20" l="1"/>
  <c r="BA142" i="20" s="1"/>
  <c r="BD142" i="20"/>
  <c r="BB142" i="20"/>
  <c r="Z141" i="20"/>
  <c r="AC141" i="20"/>
  <c r="AB141" i="20"/>
  <c r="AX141" i="20"/>
  <c r="Y141" i="20"/>
  <c r="W141" i="20"/>
  <c r="X141" i="20"/>
  <c r="AA140" i="20"/>
  <c r="AH140" i="20"/>
  <c r="AI140" i="20"/>
  <c r="AJ140" i="20"/>
  <c r="AK140" i="20"/>
  <c r="AL140" i="20"/>
  <c r="AM140" i="20"/>
  <c r="AN140" i="20"/>
  <c r="AO140" i="20"/>
  <c r="AP140" i="20"/>
  <c r="AQ140" i="20"/>
  <c r="AR140" i="20"/>
  <c r="AS140" i="20"/>
  <c r="BC141" i="20" s="1"/>
  <c r="AT140" i="20"/>
  <c r="AU140" i="20"/>
  <c r="AW140" i="20"/>
  <c r="AY140" i="20"/>
  <c r="AZ140" i="20"/>
  <c r="V140" i="20"/>
  <c r="U140" i="20"/>
  <c r="AD140" i="20" s="1"/>
  <c r="I220" i="10"/>
  <c r="C221" i="10"/>
  <c r="L221" i="10"/>
  <c r="D221" i="10" s="1"/>
  <c r="G221" i="10" s="1"/>
  <c r="M221" i="10"/>
  <c r="M221" i="9"/>
  <c r="L221" i="9"/>
  <c r="D221" i="9" s="1"/>
  <c r="G221" i="9" s="1"/>
  <c r="I220" i="9"/>
  <c r="C221" i="9"/>
  <c r="M221" i="12"/>
  <c r="L221" i="12"/>
  <c r="D221" i="12" s="1"/>
  <c r="G221" i="12" s="1"/>
  <c r="I220" i="12"/>
  <c r="C221" i="12"/>
  <c r="I215" i="8"/>
  <c r="C215" i="8"/>
  <c r="M215" i="8"/>
  <c r="L215" i="8"/>
  <c r="D215" i="8" s="1"/>
  <c r="G215" i="8" s="1"/>
  <c r="M215" i="7"/>
  <c r="L215" i="7"/>
  <c r="D215" i="7" s="1"/>
  <c r="G215" i="7" s="1"/>
  <c r="I215" i="7"/>
  <c r="C215" i="7"/>
  <c r="I214" i="6"/>
  <c r="C214" i="6"/>
  <c r="I215" i="5"/>
  <c r="C215" i="5"/>
  <c r="AC140" i="20" l="1"/>
  <c r="AE140" i="20"/>
  <c r="W140" i="20"/>
  <c r="Y140" i="20"/>
  <c r="BD141" i="20"/>
  <c r="BB141" i="20"/>
  <c r="AV140" i="20"/>
  <c r="BA141" i="20" s="1"/>
  <c r="AX140" i="20"/>
  <c r="Z140" i="20"/>
  <c r="AB140" i="20"/>
  <c r="X140" i="20"/>
  <c r="M214" i="6"/>
  <c r="L214" i="6"/>
  <c r="D214" i="6" s="1"/>
  <c r="G214" i="6" s="1"/>
  <c r="L215" i="5"/>
  <c r="D215" i="5" s="1"/>
  <c r="G215" i="5" s="1"/>
  <c r="AA139" i="20" l="1"/>
  <c r="AH139" i="20"/>
  <c r="AI139" i="20"/>
  <c r="AJ139" i="20"/>
  <c r="AK139" i="20"/>
  <c r="AL139" i="20"/>
  <c r="AM139" i="20"/>
  <c r="AN139" i="20"/>
  <c r="AO139" i="20"/>
  <c r="AP139" i="20"/>
  <c r="AQ139" i="20"/>
  <c r="AR139" i="20"/>
  <c r="AS139" i="20"/>
  <c r="BC140" i="20" s="1"/>
  <c r="AT139" i="20"/>
  <c r="AU139" i="20"/>
  <c r="AW139" i="20"/>
  <c r="AY139" i="20"/>
  <c r="AZ139" i="20"/>
  <c r="V139" i="20"/>
  <c r="U139" i="20"/>
  <c r="L220" i="11"/>
  <c r="I219" i="11"/>
  <c r="C220" i="11"/>
  <c r="M220" i="12"/>
  <c r="L220" i="12"/>
  <c r="D220" i="12" s="1"/>
  <c r="G220" i="12" s="1"/>
  <c r="I219" i="12"/>
  <c r="C220" i="12"/>
  <c r="I219" i="9"/>
  <c r="C220" i="9"/>
  <c r="I219" i="10"/>
  <c r="C219" i="10"/>
  <c r="C220" i="10"/>
  <c r="M219" i="10"/>
  <c r="M220" i="10"/>
  <c r="L220" i="10"/>
  <c r="D220" i="10" s="1"/>
  <c r="G220" i="10" s="1"/>
  <c r="L219" i="10"/>
  <c r="M220" i="9"/>
  <c r="L220" i="9"/>
  <c r="D220" i="9" s="1"/>
  <c r="G220" i="9" s="1"/>
  <c r="M214" i="8"/>
  <c r="L214" i="8"/>
  <c r="D214" i="8" s="1"/>
  <c r="G214" i="8" s="1"/>
  <c r="I214" i="8"/>
  <c r="C214" i="8"/>
  <c r="M214" i="7"/>
  <c r="L214" i="7"/>
  <c r="D214" i="7" s="1"/>
  <c r="I213" i="7"/>
  <c r="I214" i="7"/>
  <c r="C213" i="7"/>
  <c r="C214" i="7"/>
  <c r="I213" i="6"/>
  <c r="C213" i="6"/>
  <c r="M213" i="6"/>
  <c r="L213" i="6"/>
  <c r="D213" i="6" s="1"/>
  <c r="G213" i="6" s="1"/>
  <c r="L214" i="5"/>
  <c r="I214" i="5"/>
  <c r="D214" i="5"/>
  <c r="G214" i="5" s="1"/>
  <c r="C214" i="5"/>
  <c r="G214" i="7" l="1"/>
  <c r="D220" i="11"/>
  <c r="G220" i="11" s="1"/>
  <c r="AB139" i="20"/>
  <c r="AD139" i="20"/>
  <c r="Y139" i="20"/>
  <c r="AE139" i="20"/>
  <c r="W139" i="20"/>
  <c r="BD140" i="20"/>
  <c r="BB140" i="20"/>
  <c r="AV139" i="20"/>
  <c r="BA140" i="20" s="1"/>
  <c r="Z139" i="20"/>
  <c r="X139" i="20"/>
  <c r="AC139" i="20"/>
  <c r="AX139" i="20"/>
  <c r="AA138" i="20"/>
  <c r="AH138" i="20"/>
  <c r="AI138" i="20"/>
  <c r="AJ138" i="20"/>
  <c r="AK138" i="20"/>
  <c r="AL138" i="20"/>
  <c r="AM138" i="20"/>
  <c r="AN138" i="20"/>
  <c r="AO138" i="20"/>
  <c r="AP138" i="20"/>
  <c r="AQ138" i="20"/>
  <c r="AR138" i="20"/>
  <c r="AS138" i="20"/>
  <c r="BC139" i="20" s="1"/>
  <c r="AT138" i="20"/>
  <c r="AU138" i="20"/>
  <c r="AW138" i="20"/>
  <c r="AY138" i="20"/>
  <c r="AZ138" i="20"/>
  <c r="V138" i="20"/>
  <c r="AE138" i="20" s="1"/>
  <c r="U138" i="20"/>
  <c r="D74" i="25"/>
  <c r="M213" i="7"/>
  <c r="L213" i="7"/>
  <c r="D213" i="7" s="1"/>
  <c r="G213" i="7" s="1"/>
  <c r="I218" i="12"/>
  <c r="C219" i="12"/>
  <c r="M219" i="12"/>
  <c r="L219" i="12"/>
  <c r="D219" i="12" s="1"/>
  <c r="G219" i="12" s="1"/>
  <c r="I218" i="11"/>
  <c r="C219" i="11"/>
  <c r="L219" i="11"/>
  <c r="D219" i="11" s="1"/>
  <c r="G219" i="11" s="1"/>
  <c r="I218" i="9"/>
  <c r="C219" i="9"/>
  <c r="M219" i="9"/>
  <c r="L219" i="9"/>
  <c r="D219" i="9" s="1"/>
  <c r="G219" i="9" s="1"/>
  <c r="M213" i="8"/>
  <c r="L213" i="8"/>
  <c r="D213" i="8" s="1"/>
  <c r="G213" i="8" s="1"/>
  <c r="I213" i="8"/>
  <c r="C213" i="8"/>
  <c r="M212" i="6"/>
  <c r="L212" i="6"/>
  <c r="D212" i="6" s="1"/>
  <c r="G212" i="6" s="1"/>
  <c r="I212" i="6"/>
  <c r="C212" i="6"/>
  <c r="L213" i="5"/>
  <c r="D213" i="5" s="1"/>
  <c r="G213" i="5" s="1"/>
  <c r="I213" i="5"/>
  <c r="C213" i="5"/>
  <c r="AB138" i="20" l="1"/>
  <c r="AD138" i="20"/>
  <c r="BD139" i="20"/>
  <c r="BB139" i="20"/>
  <c r="AV138" i="20"/>
  <c r="BA139" i="20" s="1"/>
  <c r="Y138" i="20"/>
  <c r="AX138" i="20"/>
  <c r="X138" i="20"/>
  <c r="AC138" i="20"/>
  <c r="Z138" i="20"/>
  <c r="W138" i="20"/>
  <c r="D73" i="25"/>
  <c r="B77" i="25"/>
  <c r="B76" i="25"/>
  <c r="B75" i="25"/>
  <c r="B74" i="25"/>
  <c r="B73" i="25"/>
  <c r="I212" i="7"/>
  <c r="C212" i="7"/>
  <c r="I212" i="8"/>
  <c r="C212" i="8"/>
  <c r="M212" i="7"/>
  <c r="L212" i="7"/>
  <c r="D212" i="7" s="1"/>
  <c r="G212" i="7" s="1"/>
  <c r="M212" i="8"/>
  <c r="L212" i="8"/>
  <c r="D212" i="8" s="1"/>
  <c r="G212" i="8" s="1"/>
  <c r="L218" i="11"/>
  <c r="C218" i="11"/>
  <c r="C218" i="10"/>
  <c r="M218" i="10"/>
  <c r="L218" i="10"/>
  <c r="D218" i="10" s="1"/>
  <c r="G218" i="10" s="1"/>
  <c r="M218" i="9"/>
  <c r="L218" i="9"/>
  <c r="C218" i="9"/>
  <c r="M218" i="12"/>
  <c r="L218" i="12"/>
  <c r="C218" i="12"/>
  <c r="I211" i="6"/>
  <c r="M211" i="6"/>
  <c r="L211" i="6"/>
  <c r="D211" i="6" s="1"/>
  <c r="G211" i="6" s="1"/>
  <c r="C211" i="6"/>
  <c r="M212" i="5"/>
  <c r="M213" i="5"/>
  <c r="M214" i="5"/>
  <c r="M215" i="5"/>
  <c r="M216" i="5"/>
  <c r="L212" i="5"/>
  <c r="D212" i="5" s="1"/>
  <c r="G212" i="5" s="1"/>
  <c r="I212" i="5"/>
  <c r="C212" i="5"/>
  <c r="D218" i="11" l="1"/>
  <c r="G218" i="11" s="1"/>
  <c r="D218" i="12"/>
  <c r="G218" i="12" s="1"/>
  <c r="D218" i="9"/>
  <c r="G218" i="9" s="1"/>
  <c r="AA137" i="20"/>
  <c r="AH137" i="20"/>
  <c r="AI137" i="20"/>
  <c r="AJ137" i="20"/>
  <c r="AK137" i="20"/>
  <c r="AL137" i="20"/>
  <c r="AM137" i="20"/>
  <c r="AN137" i="20"/>
  <c r="AO137" i="20"/>
  <c r="AP137" i="20"/>
  <c r="AQ137" i="20"/>
  <c r="AR137" i="20"/>
  <c r="AS137" i="20"/>
  <c r="BC138" i="20" s="1"/>
  <c r="AT137" i="20"/>
  <c r="AU137" i="20"/>
  <c r="AW137" i="20"/>
  <c r="AY137" i="20"/>
  <c r="AZ137" i="20"/>
  <c r="V137" i="20"/>
  <c r="U137" i="20"/>
  <c r="AD137" i="20" s="1"/>
  <c r="Y137" i="20" l="1"/>
  <c r="AE137" i="20"/>
  <c r="W137" i="20"/>
  <c r="BD138" i="20"/>
  <c r="BB138" i="20"/>
  <c r="Z137" i="20"/>
  <c r="AV137" i="20"/>
  <c r="BA138" i="20" s="1"/>
  <c r="X137" i="20"/>
  <c r="AC137" i="20"/>
  <c r="AB137" i="20"/>
  <c r="AX137" i="20"/>
  <c r="B137" i="20"/>
  <c r="BG137" i="20" s="1"/>
  <c r="B138" i="20"/>
  <c r="BG138" i="20" s="1"/>
  <c r="B139" i="20"/>
  <c r="B140" i="20"/>
  <c r="B141" i="20"/>
  <c r="AA136" i="20"/>
  <c r="AH136" i="20"/>
  <c r="AI136" i="20"/>
  <c r="AJ136" i="20"/>
  <c r="AK136" i="20"/>
  <c r="AL136" i="20"/>
  <c r="AM136" i="20"/>
  <c r="AN136" i="20"/>
  <c r="AO136" i="20"/>
  <c r="AP136" i="20"/>
  <c r="AQ136" i="20"/>
  <c r="AR136" i="20"/>
  <c r="AS136" i="20"/>
  <c r="BC137" i="20" s="1"/>
  <c r="AT136" i="20"/>
  <c r="AU136" i="20"/>
  <c r="AW136" i="20"/>
  <c r="AY136" i="20"/>
  <c r="AZ136" i="20"/>
  <c r="V136" i="20"/>
  <c r="U136" i="20"/>
  <c r="AD136" i="20" s="1"/>
  <c r="Y136" i="20" l="1"/>
  <c r="AE136" i="20"/>
  <c r="BI138" i="20"/>
  <c r="Z136" i="20"/>
  <c r="BI137" i="20"/>
  <c r="AB136" i="20"/>
  <c r="X136" i="20"/>
  <c r="BD137" i="20"/>
  <c r="BB137" i="20"/>
  <c r="AV136" i="20"/>
  <c r="BA137" i="20" s="1"/>
  <c r="BG140" i="20"/>
  <c r="BI140" i="20"/>
  <c r="BF140" i="20"/>
  <c r="BH140" i="20"/>
  <c r="AC136" i="20"/>
  <c r="BG141" i="20"/>
  <c r="BH141" i="20"/>
  <c r="BI141" i="20"/>
  <c r="BF141" i="20"/>
  <c r="BF138" i="20"/>
  <c r="BF137" i="20"/>
  <c r="BG139" i="20"/>
  <c r="BI139" i="20"/>
  <c r="BF139" i="20"/>
  <c r="BH139" i="20"/>
  <c r="BH138" i="20"/>
  <c r="BH137" i="20"/>
  <c r="AX136" i="20"/>
  <c r="W136" i="20"/>
  <c r="I217" i="10"/>
  <c r="I217" i="9"/>
  <c r="I217" i="11"/>
  <c r="I217" i="12"/>
  <c r="BJ141" i="20" l="1"/>
  <c r="BJ139" i="20"/>
  <c r="BJ138" i="20"/>
  <c r="BJ137" i="20"/>
  <c r="BJ140" i="20"/>
  <c r="I216" i="11"/>
  <c r="C216" i="11"/>
  <c r="C217" i="11"/>
  <c r="M217" i="10"/>
  <c r="L217" i="10"/>
  <c r="I216" i="10"/>
  <c r="C216" i="10"/>
  <c r="C217" i="10"/>
  <c r="D69" i="25"/>
  <c r="D70" i="25"/>
  <c r="D71" i="25"/>
  <c r="D72" i="25"/>
  <c r="M217" i="9"/>
  <c r="L217" i="9"/>
  <c r="I216" i="9"/>
  <c r="C216" i="9"/>
  <c r="C217" i="9"/>
  <c r="M217" i="12"/>
  <c r="L217" i="12"/>
  <c r="I216" i="12"/>
  <c r="C216" i="12"/>
  <c r="C217" i="12"/>
  <c r="M211" i="8"/>
  <c r="L211" i="8"/>
  <c r="D211" i="8" s="1"/>
  <c r="G211" i="8" s="1"/>
  <c r="I211" i="8"/>
  <c r="C211" i="8"/>
  <c r="L217" i="11"/>
  <c r="M211" i="7"/>
  <c r="L211" i="7"/>
  <c r="D211" i="7" s="1"/>
  <c r="G211" i="7" s="1"/>
  <c r="I211" i="7"/>
  <c r="C211" i="7"/>
  <c r="I210" i="6"/>
  <c r="C210" i="6"/>
  <c r="M210" i="6"/>
  <c r="L210" i="6"/>
  <c r="D210" i="6" s="1"/>
  <c r="G210" i="6" s="1"/>
  <c r="M211" i="5"/>
  <c r="L211" i="5"/>
  <c r="D211" i="5" s="1"/>
  <c r="G211" i="5" s="1"/>
  <c r="I211" i="5"/>
  <c r="C211" i="5"/>
  <c r="AA135" i="20" l="1"/>
  <c r="AH135" i="20"/>
  <c r="AI135" i="20"/>
  <c r="AJ135" i="20"/>
  <c r="AK135" i="20"/>
  <c r="AL135" i="20"/>
  <c r="AM135" i="20"/>
  <c r="AN135" i="20"/>
  <c r="AO135" i="20"/>
  <c r="AP135" i="20"/>
  <c r="AQ135" i="20"/>
  <c r="AR135" i="20"/>
  <c r="AS135" i="20"/>
  <c r="BC136" i="20" s="1"/>
  <c r="AT135" i="20"/>
  <c r="AU135" i="20"/>
  <c r="AW135" i="20"/>
  <c r="AY135" i="20"/>
  <c r="AZ135" i="20"/>
  <c r="V135" i="20"/>
  <c r="AE135" i="20" s="1"/>
  <c r="U135" i="20"/>
  <c r="AD135" i="20" s="1"/>
  <c r="M216" i="12"/>
  <c r="L216" i="12"/>
  <c r="D216" i="12" s="1"/>
  <c r="G216" i="12" s="1"/>
  <c r="L216" i="11"/>
  <c r="M216" i="10"/>
  <c r="L216" i="10"/>
  <c r="I215" i="10"/>
  <c r="I215" i="11"/>
  <c r="I215" i="12"/>
  <c r="I215" i="9"/>
  <c r="M216" i="9"/>
  <c r="L216" i="9"/>
  <c r="D216" i="9" s="1"/>
  <c r="G216" i="9" s="1"/>
  <c r="M210" i="8"/>
  <c r="L210" i="8"/>
  <c r="D210" i="8" s="1"/>
  <c r="G210" i="8" s="1"/>
  <c r="I210" i="8"/>
  <c r="C210" i="8"/>
  <c r="M210" i="7"/>
  <c r="L210" i="7"/>
  <c r="D210" i="7" s="1"/>
  <c r="G210" i="7" s="1"/>
  <c r="I210" i="7"/>
  <c r="C210" i="7"/>
  <c r="D217" i="12" l="1"/>
  <c r="G217" i="12" s="1"/>
  <c r="D217" i="10"/>
  <c r="G217" i="10" s="1"/>
  <c r="D216" i="10"/>
  <c r="G216" i="10" s="1"/>
  <c r="D217" i="11"/>
  <c r="G217" i="11" s="1"/>
  <c r="D216" i="11"/>
  <c r="G216" i="11" s="1"/>
  <c r="D217" i="9"/>
  <c r="G217" i="9" s="1"/>
  <c r="Z135" i="20"/>
  <c r="BD136" i="20"/>
  <c r="BB136" i="20"/>
  <c r="AV135" i="20"/>
  <c r="BA136" i="20" s="1"/>
  <c r="AB135" i="20"/>
  <c r="X135" i="20"/>
  <c r="W135" i="20"/>
  <c r="AX135" i="20"/>
  <c r="AC135" i="20"/>
  <c r="Y135" i="20"/>
  <c r="C204" i="6" l="1"/>
  <c r="C205" i="6"/>
  <c r="C206" i="6"/>
  <c r="C207" i="6"/>
  <c r="C208" i="6"/>
  <c r="C209" i="6"/>
  <c r="M209" i="6"/>
  <c r="L209" i="6"/>
  <c r="I209" i="6"/>
  <c r="M210" i="5"/>
  <c r="L210" i="5"/>
  <c r="D210" i="5" s="1"/>
  <c r="G210" i="5" s="1"/>
  <c r="I210" i="5"/>
  <c r="C210" i="5"/>
  <c r="D209" i="6" l="1"/>
  <c r="G209" i="6" s="1"/>
  <c r="M215" i="10"/>
  <c r="L215" i="10"/>
  <c r="D215" i="10" s="1"/>
  <c r="G215" i="10" s="1"/>
  <c r="I214" i="10"/>
  <c r="C215" i="10"/>
  <c r="I214" i="9"/>
  <c r="C215" i="9"/>
  <c r="M215" i="9"/>
  <c r="L215" i="9"/>
  <c r="D215" i="9" s="1"/>
  <c r="G215" i="9" s="1"/>
  <c r="L215" i="11"/>
  <c r="D215" i="11" s="1"/>
  <c r="G215" i="11" s="1"/>
  <c r="I214" i="11"/>
  <c r="C215" i="11"/>
  <c r="M215" i="12"/>
  <c r="L215" i="12"/>
  <c r="D215" i="12" s="1"/>
  <c r="G215" i="12" s="1"/>
  <c r="I214" i="12"/>
  <c r="C215" i="12"/>
  <c r="I209" i="8"/>
  <c r="D209" i="8"/>
  <c r="G209" i="8" s="1"/>
  <c r="C209" i="8"/>
  <c r="M209" i="8"/>
  <c r="L209" i="8"/>
  <c r="M209" i="7"/>
  <c r="L209" i="7"/>
  <c r="D209" i="7" s="1"/>
  <c r="G209" i="7" s="1"/>
  <c r="I209" i="7"/>
  <c r="C209" i="7"/>
  <c r="M208" i="6"/>
  <c r="L208" i="6"/>
  <c r="D208" i="6" s="1"/>
  <c r="G208" i="6" s="1"/>
  <c r="I208" i="6"/>
  <c r="M209" i="5"/>
  <c r="L209" i="5"/>
  <c r="D209" i="5" s="1"/>
  <c r="I209" i="5"/>
  <c r="C209" i="5"/>
  <c r="G209" i="5" l="1"/>
  <c r="U133" i="20"/>
  <c r="V133" i="20"/>
  <c r="AA133" i="20"/>
  <c r="AH133" i="20"/>
  <c r="AI133" i="20"/>
  <c r="AJ133" i="20"/>
  <c r="AK133" i="20"/>
  <c r="AL133" i="20"/>
  <c r="AM133" i="20"/>
  <c r="AN133" i="20"/>
  <c r="AO133" i="20"/>
  <c r="AP133" i="20"/>
  <c r="AQ133" i="20"/>
  <c r="AR133" i="20"/>
  <c r="AS133" i="20"/>
  <c r="BC134" i="20" s="1"/>
  <c r="AT133" i="20"/>
  <c r="AU133" i="20"/>
  <c r="AW133" i="20"/>
  <c r="AY133" i="20"/>
  <c r="AZ133" i="20"/>
  <c r="U134" i="20"/>
  <c r="V134" i="20"/>
  <c r="AA134" i="20"/>
  <c r="AH134" i="20"/>
  <c r="AI134" i="20"/>
  <c r="AJ134" i="20"/>
  <c r="AK134" i="20"/>
  <c r="AL134" i="20"/>
  <c r="AM134" i="20"/>
  <c r="AN134" i="20"/>
  <c r="AO134" i="20"/>
  <c r="AP134" i="20"/>
  <c r="AQ134" i="20"/>
  <c r="AR134" i="20"/>
  <c r="AS134" i="20"/>
  <c r="BC135" i="20" s="1"/>
  <c r="AT134" i="20"/>
  <c r="AU134" i="20"/>
  <c r="AW134" i="20"/>
  <c r="AY134" i="20"/>
  <c r="AZ134" i="20"/>
  <c r="AX134" i="20" l="1"/>
  <c r="AE134" i="20"/>
  <c r="Y133" i="20"/>
  <c r="AE133" i="20"/>
  <c r="X134" i="20"/>
  <c r="AD134" i="20"/>
  <c r="AB133" i="20"/>
  <c r="AD133" i="20"/>
  <c r="BD135" i="20"/>
  <c r="BB135" i="20"/>
  <c r="BD134" i="20"/>
  <c r="BB134" i="20"/>
  <c r="W134" i="20"/>
  <c r="AV134" i="20"/>
  <c r="BA135" i="20" s="1"/>
  <c r="AX133" i="20"/>
  <c r="AV133" i="20"/>
  <c r="BA134" i="20" s="1"/>
  <c r="Z133" i="20"/>
  <c r="X133" i="20"/>
  <c r="W133" i="20"/>
  <c r="Y134" i="20"/>
  <c r="Z134" i="20"/>
  <c r="AC134" i="20"/>
  <c r="AB134" i="20"/>
  <c r="AC133" i="20"/>
  <c r="M208" i="8"/>
  <c r="L208" i="8"/>
  <c r="D208" i="8" s="1"/>
  <c r="G208" i="8" s="1"/>
  <c r="I208" i="8"/>
  <c r="C208" i="8"/>
  <c r="M208" i="7"/>
  <c r="L208" i="7"/>
  <c r="D208" i="7" s="1"/>
  <c r="G208" i="7" s="1"/>
  <c r="I208" i="7"/>
  <c r="C208" i="7"/>
  <c r="I207" i="6"/>
  <c r="L214" i="11"/>
  <c r="D214" i="11" s="1"/>
  <c r="G214" i="11" s="1"/>
  <c r="I213" i="11"/>
  <c r="C214" i="11"/>
  <c r="M214" i="12"/>
  <c r="L214" i="12"/>
  <c r="D214" i="12" s="1"/>
  <c r="G214" i="12" s="1"/>
  <c r="I213" i="12"/>
  <c r="C214" i="12"/>
  <c r="M214" i="10"/>
  <c r="L214" i="10"/>
  <c r="D214" i="10" s="1"/>
  <c r="G214" i="10" s="1"/>
  <c r="I213" i="10"/>
  <c r="C214" i="10"/>
  <c r="M214" i="9"/>
  <c r="L214" i="9"/>
  <c r="D214" i="9" s="1"/>
  <c r="G214" i="9" s="1"/>
  <c r="I213" i="9"/>
  <c r="C214" i="9"/>
  <c r="M207" i="6"/>
  <c r="L207" i="6"/>
  <c r="D207" i="6" s="1"/>
  <c r="G207" i="6" s="1"/>
  <c r="M208" i="5"/>
  <c r="L208" i="5"/>
  <c r="D208" i="5" s="1"/>
  <c r="G208" i="5" s="1"/>
  <c r="I208" i="5"/>
  <c r="C208" i="5"/>
  <c r="D68" i="25" l="1"/>
  <c r="I207" i="8"/>
  <c r="C207" i="8"/>
  <c r="M213" i="10"/>
  <c r="L213" i="10"/>
  <c r="D213" i="10" s="1"/>
  <c r="G213" i="10" s="1"/>
  <c r="C213" i="10"/>
  <c r="L213" i="11"/>
  <c r="D213" i="11" s="1"/>
  <c r="G213" i="11" s="1"/>
  <c r="C213" i="11"/>
  <c r="M213" i="12"/>
  <c r="L213" i="12"/>
  <c r="D213" i="12" s="1"/>
  <c r="G213" i="12" s="1"/>
  <c r="C213" i="12"/>
  <c r="M213" i="9"/>
  <c r="L213" i="9"/>
  <c r="D213" i="9" s="1"/>
  <c r="G213" i="9" s="1"/>
  <c r="C213" i="9"/>
  <c r="M207" i="8"/>
  <c r="L207" i="8"/>
  <c r="D207" i="8" s="1"/>
  <c r="G207" i="8" s="1"/>
  <c r="M207" i="7"/>
  <c r="L207" i="7"/>
  <c r="D207" i="7" s="1"/>
  <c r="G207" i="7" s="1"/>
  <c r="I207" i="7"/>
  <c r="C207" i="7"/>
  <c r="I206" i="6"/>
  <c r="M206" i="6"/>
  <c r="L206" i="6"/>
  <c r="D206" i="6" s="1"/>
  <c r="G206" i="6" s="1"/>
  <c r="M207" i="5"/>
  <c r="L207" i="5"/>
  <c r="D207" i="5" s="1"/>
  <c r="G207" i="5" s="1"/>
  <c r="I207" i="5"/>
  <c r="C207" i="5"/>
  <c r="AA132" i="20" l="1"/>
  <c r="AH132" i="20"/>
  <c r="AI132" i="20"/>
  <c r="AJ132" i="20"/>
  <c r="AK132" i="20"/>
  <c r="AL132" i="20"/>
  <c r="AM132" i="20"/>
  <c r="AN132" i="20"/>
  <c r="AO132" i="20"/>
  <c r="AP132" i="20"/>
  <c r="AQ132" i="20"/>
  <c r="AR132" i="20"/>
  <c r="AS132" i="20"/>
  <c r="BC133" i="20" s="1"/>
  <c r="AT132" i="20"/>
  <c r="AU132" i="20"/>
  <c r="AW132" i="20"/>
  <c r="AY132" i="20"/>
  <c r="AZ132" i="20"/>
  <c r="V132" i="20"/>
  <c r="U132" i="20"/>
  <c r="AD132" i="20" s="1"/>
  <c r="B72" i="25"/>
  <c r="B71" i="25"/>
  <c r="B70" i="25"/>
  <c r="B69" i="25"/>
  <c r="B68" i="25"/>
  <c r="B136" i="20"/>
  <c r="B135" i="20"/>
  <c r="B134" i="20"/>
  <c r="B133" i="20"/>
  <c r="B132" i="20"/>
  <c r="Y132" i="20" l="1"/>
  <c r="AE132" i="20"/>
  <c r="Z132" i="20"/>
  <c r="AB132" i="20"/>
  <c r="W132" i="20"/>
  <c r="BD133" i="20"/>
  <c r="BB133" i="20"/>
  <c r="X132" i="20"/>
  <c r="AV132" i="20"/>
  <c r="BH135" i="20"/>
  <c r="BG135" i="20"/>
  <c r="BF135" i="20"/>
  <c r="BI135" i="20"/>
  <c r="AC132" i="20"/>
  <c r="BF136" i="20"/>
  <c r="BH136" i="20"/>
  <c r="BG136" i="20"/>
  <c r="BI136" i="20"/>
  <c r="BI133" i="20"/>
  <c r="BG133" i="20"/>
  <c r="BH133" i="20"/>
  <c r="BI132" i="20"/>
  <c r="BG132" i="20"/>
  <c r="BF132" i="20"/>
  <c r="BH132" i="20"/>
  <c r="BI134" i="20"/>
  <c r="BF134" i="20"/>
  <c r="BH134" i="20"/>
  <c r="BG134" i="20"/>
  <c r="AX132" i="20"/>
  <c r="AA131" i="20"/>
  <c r="AH131" i="20"/>
  <c r="AI131" i="20"/>
  <c r="AJ131" i="20"/>
  <c r="AK131" i="20"/>
  <c r="AL131" i="20"/>
  <c r="AM131" i="20"/>
  <c r="AN131" i="20"/>
  <c r="AO131" i="20"/>
  <c r="AP131" i="20"/>
  <c r="AQ131" i="20"/>
  <c r="AR131" i="20"/>
  <c r="AS131" i="20"/>
  <c r="BC132" i="20" s="1"/>
  <c r="AT131" i="20"/>
  <c r="AU131" i="20"/>
  <c r="AW131" i="20"/>
  <c r="AY131" i="20"/>
  <c r="AZ131" i="20"/>
  <c r="V131" i="20"/>
  <c r="U131" i="20"/>
  <c r="BJ132" i="20" l="1"/>
  <c r="BJ135" i="20"/>
  <c r="BJ134" i="20"/>
  <c r="BJ136" i="20"/>
  <c r="AB131" i="20"/>
  <c r="AD131" i="20"/>
  <c r="AC131" i="20"/>
  <c r="AE131" i="20"/>
  <c r="BF133" i="20"/>
  <c r="BJ133" i="20" s="1"/>
  <c r="BA133" i="20"/>
  <c r="BD132" i="20"/>
  <c r="BB132" i="20"/>
  <c r="Y131" i="20"/>
  <c r="Z131" i="20"/>
  <c r="W131" i="20"/>
  <c r="AV131" i="20"/>
  <c r="BA132" i="20" s="1"/>
  <c r="AX131" i="20"/>
  <c r="X131" i="20"/>
  <c r="I212" i="12"/>
  <c r="M212" i="12"/>
  <c r="L212" i="12"/>
  <c r="D212" i="12" s="1"/>
  <c r="G212" i="12" s="1"/>
  <c r="I211" i="12"/>
  <c r="D67" i="25" l="1"/>
  <c r="M212" i="10" l="1"/>
  <c r="L212" i="10"/>
  <c r="I212" i="10"/>
  <c r="C212" i="10"/>
  <c r="I212" i="9"/>
  <c r="C212" i="9"/>
  <c r="M212" i="9"/>
  <c r="L212" i="9"/>
  <c r="M206" i="8"/>
  <c r="L206" i="8"/>
  <c r="D206" i="8" s="1"/>
  <c r="G206" i="8" s="1"/>
  <c r="I206" i="8"/>
  <c r="C206" i="8"/>
  <c r="C212" i="12"/>
  <c r="I212" i="11"/>
  <c r="C212" i="11"/>
  <c r="L212" i="11"/>
  <c r="M206" i="7"/>
  <c r="L206" i="7"/>
  <c r="D206" i="7" s="1"/>
  <c r="G206" i="7" s="1"/>
  <c r="I206" i="7"/>
  <c r="C206" i="7"/>
  <c r="M205" i="6"/>
  <c r="L205" i="6"/>
  <c r="D205" i="6" s="1"/>
  <c r="G205" i="6" s="1"/>
  <c r="I205" i="6"/>
  <c r="M206" i="5"/>
  <c r="L206" i="5"/>
  <c r="D206" i="5" s="1"/>
  <c r="G206" i="5" s="1"/>
  <c r="I206" i="5"/>
  <c r="C206" i="5"/>
  <c r="AA130" i="20" l="1"/>
  <c r="AH130" i="20"/>
  <c r="AI130" i="20"/>
  <c r="AJ130" i="20"/>
  <c r="AK130" i="20"/>
  <c r="AL130" i="20"/>
  <c r="AM130" i="20"/>
  <c r="AN130" i="20"/>
  <c r="AO130" i="20"/>
  <c r="AP130" i="20"/>
  <c r="AQ130" i="20"/>
  <c r="AR130" i="20"/>
  <c r="AS130" i="20"/>
  <c r="BC131" i="20" s="1"/>
  <c r="AT130" i="20"/>
  <c r="AU130" i="20"/>
  <c r="AW130" i="20"/>
  <c r="AY130" i="20"/>
  <c r="AZ130" i="20"/>
  <c r="V130" i="20"/>
  <c r="U130" i="20"/>
  <c r="AD130" i="20" s="1"/>
  <c r="D66" i="25"/>
  <c r="D65" i="25"/>
  <c r="M211" i="10"/>
  <c r="L211" i="10"/>
  <c r="D211" i="10" s="1"/>
  <c r="G211" i="10" s="1"/>
  <c r="I210" i="10"/>
  <c r="C211" i="10"/>
  <c r="M211" i="9"/>
  <c r="L211" i="9"/>
  <c r="D211" i="9" s="1"/>
  <c r="G211" i="9" s="1"/>
  <c r="I210" i="9"/>
  <c r="C211" i="9"/>
  <c r="L211" i="11"/>
  <c r="D211" i="11" s="1"/>
  <c r="G211" i="11" s="1"/>
  <c r="I210" i="11"/>
  <c r="C211" i="11"/>
  <c r="M205" i="8"/>
  <c r="L205" i="8"/>
  <c r="D205" i="8" s="1"/>
  <c r="G205" i="8" s="1"/>
  <c r="I205" i="8"/>
  <c r="C205" i="8"/>
  <c r="M205" i="7"/>
  <c r="L205" i="7"/>
  <c r="D205" i="7" s="1"/>
  <c r="G205" i="7" s="1"/>
  <c r="I205" i="7"/>
  <c r="C205" i="7"/>
  <c r="I204" i="6"/>
  <c r="M204" i="6"/>
  <c r="L204" i="6"/>
  <c r="D204" i="6" s="1"/>
  <c r="G204" i="6" s="1"/>
  <c r="M205" i="5"/>
  <c r="L205" i="5"/>
  <c r="D205" i="5" s="1"/>
  <c r="G205" i="5" s="1"/>
  <c r="I205" i="5"/>
  <c r="C205" i="5"/>
  <c r="M211" i="12"/>
  <c r="L211" i="12"/>
  <c r="D211" i="12" s="1"/>
  <c r="G211" i="12" s="1"/>
  <c r="I210" i="12"/>
  <c r="C211" i="12"/>
  <c r="Y130" i="20" l="1"/>
  <c r="AE130" i="20"/>
  <c r="Z130" i="20"/>
  <c r="BD131" i="20"/>
  <c r="BB131" i="20"/>
  <c r="W130" i="20"/>
  <c r="AC130" i="20"/>
  <c r="AV130" i="20"/>
  <c r="BA131" i="20" s="1"/>
  <c r="AB130" i="20"/>
  <c r="X130" i="20"/>
  <c r="AX130" i="20"/>
  <c r="W8" i="20"/>
  <c r="W9" i="20"/>
  <c r="W10" i="20"/>
  <c r="W11" i="20"/>
  <c r="W12" i="20"/>
  <c r="W13" i="20"/>
  <c r="W14" i="20"/>
  <c r="W15" i="20"/>
  <c r="W16" i="20"/>
  <c r="W17" i="20"/>
  <c r="W18" i="20"/>
  <c r="W19" i="20"/>
  <c r="W20" i="20"/>
  <c r="W21" i="20"/>
  <c r="W22" i="20"/>
  <c r="W23" i="20"/>
  <c r="W24" i="20"/>
  <c r="W25" i="20"/>
  <c r="W26" i="20"/>
  <c r="W27" i="20"/>
  <c r="W28" i="20"/>
  <c r="W29" i="20"/>
  <c r="W30" i="20"/>
  <c r="W31" i="20"/>
  <c r="W32" i="20"/>
  <c r="W33" i="20"/>
  <c r="W47" i="20"/>
  <c r="W48" i="20"/>
  <c r="W49" i="20"/>
  <c r="W50" i="20"/>
  <c r="W51" i="20"/>
  <c r="W52" i="20"/>
  <c r="W7" i="20"/>
  <c r="AA129" i="20"/>
  <c r="AH129" i="20"/>
  <c r="AI129" i="20"/>
  <c r="AJ129" i="20"/>
  <c r="AK129" i="20"/>
  <c r="AL129" i="20"/>
  <c r="AM129" i="20"/>
  <c r="AN129" i="20"/>
  <c r="AO129" i="20"/>
  <c r="AP129" i="20"/>
  <c r="AQ129" i="20"/>
  <c r="AR129" i="20"/>
  <c r="AS129" i="20"/>
  <c r="BC130" i="20" s="1"/>
  <c r="AT129" i="20"/>
  <c r="AU129" i="20"/>
  <c r="AW129" i="20"/>
  <c r="AY129" i="20"/>
  <c r="AZ129" i="20"/>
  <c r="V129" i="20"/>
  <c r="U129" i="20"/>
  <c r="AD129" i="20" s="1"/>
  <c r="D64" i="25"/>
  <c r="M210" i="10"/>
  <c r="L210" i="10"/>
  <c r="D210" i="10" s="1"/>
  <c r="G210" i="10" s="1"/>
  <c r="I209" i="10"/>
  <c r="C210" i="10"/>
  <c r="M210" i="9"/>
  <c r="L210" i="9"/>
  <c r="D210" i="9" s="1"/>
  <c r="G210" i="9" s="1"/>
  <c r="I209" i="9"/>
  <c r="C210" i="9"/>
  <c r="L210" i="11"/>
  <c r="D210" i="11" s="1"/>
  <c r="G210" i="11" s="1"/>
  <c r="I209" i="11"/>
  <c r="C210" i="11"/>
  <c r="M210" i="12"/>
  <c r="L210" i="12"/>
  <c r="D210" i="12" s="1"/>
  <c r="G210" i="12" s="1"/>
  <c r="I209" i="12"/>
  <c r="C210" i="12"/>
  <c r="I204" i="8"/>
  <c r="C204" i="8"/>
  <c r="M204" i="8"/>
  <c r="L204" i="8"/>
  <c r="D204" i="8" s="1"/>
  <c r="G204" i="8" s="1"/>
  <c r="M204" i="7"/>
  <c r="L204" i="7"/>
  <c r="D204" i="7" s="1"/>
  <c r="G204" i="7" s="1"/>
  <c r="I204" i="7"/>
  <c r="C204" i="7"/>
  <c r="I203" i="6"/>
  <c r="C203" i="6"/>
  <c r="M203" i="6"/>
  <c r="L203" i="6"/>
  <c r="D203" i="6" s="1"/>
  <c r="G203" i="6" s="1"/>
  <c r="M204" i="5"/>
  <c r="L204" i="5"/>
  <c r="D204" i="5" s="1"/>
  <c r="G204" i="5" s="1"/>
  <c r="I204" i="5"/>
  <c r="C204" i="5"/>
  <c r="AC129" i="20" l="1"/>
  <c r="AE129" i="20"/>
  <c r="BD130" i="20"/>
  <c r="BB130" i="20"/>
  <c r="Z129" i="20"/>
  <c r="AV129" i="20"/>
  <c r="BA130" i="20" s="1"/>
  <c r="AB129" i="20"/>
  <c r="W129" i="20"/>
  <c r="X129" i="20"/>
  <c r="AX129" i="20"/>
  <c r="Y129" i="20"/>
  <c r="AA128" i="20"/>
  <c r="AH128" i="20"/>
  <c r="AI128" i="20"/>
  <c r="AJ128" i="20"/>
  <c r="AK128" i="20"/>
  <c r="AL128" i="20"/>
  <c r="AM128" i="20"/>
  <c r="AN128" i="20"/>
  <c r="AO128" i="20"/>
  <c r="AP128" i="20"/>
  <c r="AQ128" i="20"/>
  <c r="AR128" i="20"/>
  <c r="AS128" i="20"/>
  <c r="BC129" i="20" s="1"/>
  <c r="AT128" i="20"/>
  <c r="AU128" i="20"/>
  <c r="AW128" i="20"/>
  <c r="AY128" i="20"/>
  <c r="AZ128" i="20"/>
  <c r="V128" i="20"/>
  <c r="AE128" i="20" s="1"/>
  <c r="U128" i="20"/>
  <c r="AD128" i="20" s="1"/>
  <c r="I202" i="6"/>
  <c r="C202" i="6"/>
  <c r="M202" i="6"/>
  <c r="L202" i="6"/>
  <c r="D202" i="6" s="1"/>
  <c r="G202" i="6" s="1"/>
  <c r="M203" i="5"/>
  <c r="L203" i="5"/>
  <c r="D203" i="5" s="1"/>
  <c r="G203" i="5" s="1"/>
  <c r="I203" i="5"/>
  <c r="C203" i="5"/>
  <c r="M209" i="10"/>
  <c r="L209" i="10"/>
  <c r="D209" i="10" s="1"/>
  <c r="G209" i="10" s="1"/>
  <c r="I208" i="10"/>
  <c r="C209" i="10"/>
  <c r="I208" i="11"/>
  <c r="C209" i="11"/>
  <c r="L209" i="11"/>
  <c r="D209" i="11" s="1"/>
  <c r="G209" i="11" s="1"/>
  <c r="M203" i="7"/>
  <c r="L203" i="7"/>
  <c r="D203" i="7" s="1"/>
  <c r="G203" i="7" s="1"/>
  <c r="I203" i="7"/>
  <c r="C203" i="7"/>
  <c r="M203" i="8"/>
  <c r="L203" i="8"/>
  <c r="D203" i="8" s="1"/>
  <c r="G203" i="8" s="1"/>
  <c r="I203" i="8"/>
  <c r="C203" i="8"/>
  <c r="M209" i="12"/>
  <c r="L209" i="12"/>
  <c r="D209" i="12" s="1"/>
  <c r="G209" i="12" s="1"/>
  <c r="I208" i="12"/>
  <c r="C209" i="12"/>
  <c r="M209" i="9"/>
  <c r="L209" i="9"/>
  <c r="D209" i="9" s="1"/>
  <c r="G209" i="9" s="1"/>
  <c r="C209" i="9"/>
  <c r="I208" i="9"/>
  <c r="AV128" i="20" l="1"/>
  <c r="BA129" i="20" s="1"/>
  <c r="BD129" i="20"/>
  <c r="BB129" i="20"/>
  <c r="Z128" i="20"/>
  <c r="Y128" i="20"/>
  <c r="AX128" i="20"/>
  <c r="W128" i="20"/>
  <c r="AC128" i="20"/>
  <c r="X128" i="20"/>
  <c r="AB128" i="20"/>
  <c r="M202" i="8"/>
  <c r="L202" i="8"/>
  <c r="D202" i="8" s="1"/>
  <c r="G202" i="8" s="1"/>
  <c r="D63" i="25"/>
  <c r="U126" i="20"/>
  <c r="AD126" i="20" s="1"/>
  <c r="V126" i="20"/>
  <c r="AE126" i="20" s="1"/>
  <c r="AA126" i="20"/>
  <c r="AH126" i="20"/>
  <c r="AI126" i="20"/>
  <c r="AJ126" i="20"/>
  <c r="AK126" i="20"/>
  <c r="AL126" i="20"/>
  <c r="AM126" i="20"/>
  <c r="AN126" i="20"/>
  <c r="AO126" i="20"/>
  <c r="AP126" i="20"/>
  <c r="AQ126" i="20"/>
  <c r="AR126" i="20"/>
  <c r="BB127" i="20" s="1"/>
  <c r="AS126" i="20"/>
  <c r="BC127" i="20" s="1"/>
  <c r="AT126" i="20"/>
  <c r="AU126" i="20"/>
  <c r="AW126" i="20"/>
  <c r="AY126" i="20"/>
  <c r="AZ126" i="20"/>
  <c r="U127" i="20"/>
  <c r="AD127" i="20" s="1"/>
  <c r="V127" i="20"/>
  <c r="AE127" i="20" s="1"/>
  <c r="AA127" i="20"/>
  <c r="AH127" i="20"/>
  <c r="AI127" i="20"/>
  <c r="AJ127" i="20"/>
  <c r="AK127" i="20"/>
  <c r="AL127" i="20"/>
  <c r="AM127" i="20"/>
  <c r="AN127" i="20"/>
  <c r="AO127" i="20"/>
  <c r="AP127" i="20"/>
  <c r="AQ127" i="20"/>
  <c r="AR127" i="20"/>
  <c r="AS127" i="20"/>
  <c r="BC128" i="20" s="1"/>
  <c r="AT127" i="20"/>
  <c r="AU127" i="20"/>
  <c r="AW127" i="20"/>
  <c r="AY127" i="20"/>
  <c r="AZ127" i="20"/>
  <c r="M208" i="9"/>
  <c r="L208" i="9"/>
  <c r="D208" i="9" s="1"/>
  <c r="G208" i="9" s="1"/>
  <c r="I202" i="8"/>
  <c r="C202" i="8"/>
  <c r="M202" i="7"/>
  <c r="L202" i="7"/>
  <c r="D202" i="7" s="1"/>
  <c r="G202" i="7" s="1"/>
  <c r="I202" i="7"/>
  <c r="C202" i="7"/>
  <c r="I201" i="6"/>
  <c r="D201" i="6"/>
  <c r="G201" i="6" s="1"/>
  <c r="C201" i="6"/>
  <c r="M201" i="6"/>
  <c r="L201" i="6"/>
  <c r="C208" i="11"/>
  <c r="M208" i="10"/>
  <c r="L208" i="10"/>
  <c r="D208" i="10" s="1"/>
  <c r="G208" i="10" s="1"/>
  <c r="C208" i="10"/>
  <c r="L208" i="11"/>
  <c r="D208" i="11" s="1"/>
  <c r="G208" i="11" s="1"/>
  <c r="C208" i="9"/>
  <c r="M208" i="12"/>
  <c r="L208" i="12"/>
  <c r="D208" i="12"/>
  <c r="G208" i="12" s="1"/>
  <c r="C208" i="12"/>
  <c r="M202" i="5"/>
  <c r="L202" i="5"/>
  <c r="D202" i="5" s="1"/>
  <c r="G202" i="5" s="1"/>
  <c r="I202" i="5"/>
  <c r="C202" i="5"/>
  <c r="BD127" i="20" l="1"/>
  <c r="BD128" i="20"/>
  <c r="BB128" i="20"/>
  <c r="AV127" i="20"/>
  <c r="BA128" i="20" s="1"/>
  <c r="AV126" i="20"/>
  <c r="BA127" i="20" s="1"/>
  <c r="X126" i="20"/>
  <c r="W126" i="20"/>
  <c r="Z127" i="20"/>
  <c r="W127" i="20"/>
  <c r="AX126" i="20"/>
  <c r="Z126" i="20"/>
  <c r="AX127" i="20"/>
  <c r="AC127" i="20"/>
  <c r="Y127" i="20"/>
  <c r="AC126" i="20"/>
  <c r="Y126" i="20"/>
  <c r="AB127" i="20"/>
  <c r="X127" i="20"/>
  <c r="AB126" i="20"/>
  <c r="AB9" i="20"/>
  <c r="AC9" i="20"/>
  <c r="AB10" i="20"/>
  <c r="AC10" i="20"/>
  <c r="AB11" i="20"/>
  <c r="AC11" i="20"/>
  <c r="AB12" i="20"/>
  <c r="AC12" i="20"/>
  <c r="AB13" i="20"/>
  <c r="AC13" i="20"/>
  <c r="AB14" i="20"/>
  <c r="AC14" i="20"/>
  <c r="AB15" i="20"/>
  <c r="AC15" i="20"/>
  <c r="AB16" i="20"/>
  <c r="AC16" i="20"/>
  <c r="AB17" i="20"/>
  <c r="AC17" i="20"/>
  <c r="AB18" i="20"/>
  <c r="AC18" i="20"/>
  <c r="AB19" i="20"/>
  <c r="AC19" i="20"/>
  <c r="AB20" i="20"/>
  <c r="AC20" i="20"/>
  <c r="AB21" i="20"/>
  <c r="AC21" i="20"/>
  <c r="AB22" i="20"/>
  <c r="AC22" i="20"/>
  <c r="AB23" i="20"/>
  <c r="AC23" i="20"/>
  <c r="AB24" i="20"/>
  <c r="AC24" i="20"/>
  <c r="AB25" i="20"/>
  <c r="AC25" i="20"/>
  <c r="AB26" i="20"/>
  <c r="AC26" i="20"/>
  <c r="AB27" i="20"/>
  <c r="AC27" i="20"/>
  <c r="AB28" i="20"/>
  <c r="AC28" i="20"/>
  <c r="AB29" i="20"/>
  <c r="AC29" i="20"/>
  <c r="AB30" i="20"/>
  <c r="AC30" i="20"/>
  <c r="AB31" i="20"/>
  <c r="AC31" i="20"/>
  <c r="AB32" i="20"/>
  <c r="AC32" i="20"/>
  <c r="AB33" i="20"/>
  <c r="AC33" i="20"/>
  <c r="AB39" i="20"/>
  <c r="AB47" i="20"/>
  <c r="AC47" i="20"/>
  <c r="AB48" i="20"/>
  <c r="AC48" i="20"/>
  <c r="AB49" i="20"/>
  <c r="AC49" i="20"/>
  <c r="AB50" i="20"/>
  <c r="AC50" i="20"/>
  <c r="AB51" i="20"/>
  <c r="AC51" i="20"/>
  <c r="AB52" i="20"/>
  <c r="AC52" i="20"/>
  <c r="AC8" i="20"/>
  <c r="AB8" i="20"/>
  <c r="D62" i="25"/>
  <c r="I207" i="10"/>
  <c r="I207" i="9"/>
  <c r="I207" i="11"/>
  <c r="I207" i="12"/>
  <c r="I206" i="10" l="1"/>
  <c r="C207" i="10"/>
  <c r="M207" i="10"/>
  <c r="L207" i="10"/>
  <c r="D207" i="10" s="1"/>
  <c r="G207" i="10" s="1"/>
  <c r="M201" i="8"/>
  <c r="L201" i="8"/>
  <c r="D201" i="8" s="1"/>
  <c r="G201" i="8" s="1"/>
  <c r="I201" i="8"/>
  <c r="C201" i="8"/>
  <c r="M207" i="12"/>
  <c r="L207" i="12"/>
  <c r="D207" i="12" s="1"/>
  <c r="G207" i="12" s="1"/>
  <c r="I206" i="12"/>
  <c r="C207" i="12"/>
  <c r="M206" i="9"/>
  <c r="M207" i="9"/>
  <c r="L207" i="9"/>
  <c r="D207" i="9" s="1"/>
  <c r="G207" i="9" s="1"/>
  <c r="I206" i="9"/>
  <c r="C207" i="9"/>
  <c r="I206" i="11"/>
  <c r="C206" i="11"/>
  <c r="C207" i="11"/>
  <c r="L206" i="11"/>
  <c r="L207" i="11"/>
  <c r="D207" i="11" s="1"/>
  <c r="G207" i="11" s="1"/>
  <c r="M201" i="7"/>
  <c r="L201" i="7"/>
  <c r="D201" i="7" s="1"/>
  <c r="G201" i="7" s="1"/>
  <c r="I201" i="7"/>
  <c r="C201" i="7"/>
  <c r="M200" i="6"/>
  <c r="L200" i="6"/>
  <c r="D200" i="6" s="1"/>
  <c r="G200" i="6" s="1"/>
  <c r="I200" i="6"/>
  <c r="C200" i="6"/>
  <c r="I201" i="5"/>
  <c r="M201" i="5"/>
  <c r="L201" i="5"/>
  <c r="D201" i="5" s="1"/>
  <c r="G201" i="5" s="1"/>
  <c r="C201" i="5"/>
  <c r="AA125" i="20" l="1"/>
  <c r="AH125" i="20"/>
  <c r="AI125" i="20"/>
  <c r="AJ125" i="20"/>
  <c r="AK125" i="20"/>
  <c r="AL125" i="20"/>
  <c r="AM125" i="20"/>
  <c r="AN125" i="20"/>
  <c r="AO125" i="20"/>
  <c r="AP125" i="20"/>
  <c r="AQ125" i="20"/>
  <c r="AR125" i="20"/>
  <c r="AS125" i="20"/>
  <c r="BC126" i="20" s="1"/>
  <c r="AT125" i="20"/>
  <c r="AU125" i="20"/>
  <c r="AW125" i="20"/>
  <c r="AY125" i="20"/>
  <c r="AZ125" i="20"/>
  <c r="V125" i="20"/>
  <c r="U125" i="20"/>
  <c r="AD125" i="20" s="1"/>
  <c r="D61" i="25"/>
  <c r="M200" i="7"/>
  <c r="L200" i="7"/>
  <c r="I200" i="7"/>
  <c r="C200" i="7"/>
  <c r="M200" i="8"/>
  <c r="L200" i="8"/>
  <c r="I200" i="8"/>
  <c r="C200" i="8"/>
  <c r="M206" i="10"/>
  <c r="L206" i="10"/>
  <c r="D206" i="10" s="1"/>
  <c r="G206" i="10" s="1"/>
  <c r="I205" i="10"/>
  <c r="C206" i="10"/>
  <c r="L206" i="9"/>
  <c r="D206" i="9" s="1"/>
  <c r="G206" i="9" s="1"/>
  <c r="I205" i="9"/>
  <c r="C206" i="9"/>
  <c r="M206" i="12"/>
  <c r="L206" i="12"/>
  <c r="D206" i="12" s="1"/>
  <c r="G206" i="12" s="1"/>
  <c r="I205" i="12"/>
  <c r="C206" i="12"/>
  <c r="I199" i="6"/>
  <c r="C199" i="6"/>
  <c r="M199" i="6"/>
  <c r="L199" i="6"/>
  <c r="D199" i="6" s="1"/>
  <c r="G199" i="6" s="1"/>
  <c r="M200" i="5"/>
  <c r="L200" i="5"/>
  <c r="D200" i="5" s="1"/>
  <c r="G200" i="5" s="1"/>
  <c r="I200" i="5"/>
  <c r="C200" i="5"/>
  <c r="D200" i="8" l="1"/>
  <c r="G200" i="8" s="1"/>
  <c r="D200" i="7"/>
  <c r="G200" i="7" s="1"/>
  <c r="AC125" i="20"/>
  <c r="AE125" i="20"/>
  <c r="AX125" i="20"/>
  <c r="BD126" i="20"/>
  <c r="BB126" i="20"/>
  <c r="Y125" i="20"/>
  <c r="W125" i="20"/>
  <c r="AB125" i="20"/>
  <c r="X125" i="20"/>
  <c r="AV125" i="20"/>
  <c r="BA126" i="20" s="1"/>
  <c r="Z125" i="20"/>
  <c r="AJ124" i="20"/>
  <c r="AJ123" i="20"/>
  <c r="U123" i="20"/>
  <c r="AD123" i="20" s="1"/>
  <c r="V123" i="20"/>
  <c r="AE123" i="20" s="1"/>
  <c r="AA123" i="20"/>
  <c r="AH123" i="20"/>
  <c r="AI123" i="20"/>
  <c r="AK123" i="20"/>
  <c r="AL123" i="20"/>
  <c r="AM123" i="20"/>
  <c r="AN123" i="20"/>
  <c r="AO123" i="20"/>
  <c r="AP123" i="20"/>
  <c r="AQ123" i="20"/>
  <c r="AR123" i="20"/>
  <c r="AS123" i="20"/>
  <c r="BC124" i="20" s="1"/>
  <c r="AT123" i="20"/>
  <c r="AU123" i="20"/>
  <c r="AW123" i="20"/>
  <c r="AY123" i="20"/>
  <c r="AZ123" i="20"/>
  <c r="U124" i="20"/>
  <c r="AD124" i="20" s="1"/>
  <c r="V124" i="20"/>
  <c r="AE124" i="20" s="1"/>
  <c r="AA124" i="20"/>
  <c r="AH124" i="20"/>
  <c r="AI124" i="20"/>
  <c r="AK124" i="20"/>
  <c r="AL124" i="20"/>
  <c r="AM124" i="20"/>
  <c r="AN124" i="20"/>
  <c r="AO124" i="20"/>
  <c r="AP124" i="20"/>
  <c r="AQ124" i="20"/>
  <c r="AR124" i="20"/>
  <c r="AS124" i="20"/>
  <c r="BC125" i="20" s="1"/>
  <c r="AT124" i="20"/>
  <c r="AU124" i="20"/>
  <c r="AW124" i="20"/>
  <c r="AY124" i="20"/>
  <c r="AZ124" i="20"/>
  <c r="D60" i="25"/>
  <c r="M199" i="8"/>
  <c r="L199" i="8"/>
  <c r="D199" i="8" s="1"/>
  <c r="G199" i="8" s="1"/>
  <c r="I199" i="8"/>
  <c r="C199" i="8"/>
  <c r="M205" i="10"/>
  <c r="L205" i="10"/>
  <c r="D205" i="10" s="1"/>
  <c r="G205" i="10" s="1"/>
  <c r="I204" i="10"/>
  <c r="C205" i="10"/>
  <c r="I204" i="11"/>
  <c r="C205" i="11"/>
  <c r="M205" i="12"/>
  <c r="L205" i="12"/>
  <c r="D205" i="12" s="1"/>
  <c r="G205" i="12" s="1"/>
  <c r="I204" i="12"/>
  <c r="C205" i="12"/>
  <c r="M205" i="9"/>
  <c r="L205" i="9"/>
  <c r="D205" i="9" s="1"/>
  <c r="G205" i="9" s="1"/>
  <c r="I204" i="9"/>
  <c r="C205" i="9"/>
  <c r="L205" i="11"/>
  <c r="D205" i="11" s="1"/>
  <c r="G205" i="11" s="1"/>
  <c r="M199" i="7"/>
  <c r="L199" i="7"/>
  <c r="D199" i="7" s="1"/>
  <c r="G199" i="7" s="1"/>
  <c r="I199" i="7"/>
  <c r="C199" i="7"/>
  <c r="C198" i="7"/>
  <c r="I198" i="6"/>
  <c r="C198" i="6"/>
  <c r="M198" i="6"/>
  <c r="L198" i="6"/>
  <c r="D198" i="6" s="1"/>
  <c r="G198" i="6" s="1"/>
  <c r="M199" i="5"/>
  <c r="L199" i="5"/>
  <c r="D199" i="5" s="1"/>
  <c r="G199" i="5" s="1"/>
  <c r="I199" i="5"/>
  <c r="C199" i="5"/>
  <c r="AX124" i="20" l="1"/>
  <c r="BD124" i="20"/>
  <c r="BB124" i="20"/>
  <c r="BD125" i="20"/>
  <c r="BB125" i="20"/>
  <c r="W124" i="20"/>
  <c r="AB124" i="20"/>
  <c r="X123" i="20"/>
  <c r="W123" i="20"/>
  <c r="AB123" i="20"/>
  <c r="X124" i="20"/>
  <c r="Y124" i="20"/>
  <c r="AC124" i="20"/>
  <c r="Z123" i="20"/>
  <c r="AC123" i="20"/>
  <c r="Y123" i="20"/>
  <c r="AV124" i="20"/>
  <c r="BA125" i="20" s="1"/>
  <c r="Z124" i="20"/>
  <c r="AX123" i="20"/>
  <c r="AV123" i="20"/>
  <c r="BA124" i="20" s="1"/>
  <c r="D59" i="25"/>
  <c r="I198" i="8"/>
  <c r="D198" i="8"/>
  <c r="G198" i="8" s="1"/>
  <c r="C198" i="8"/>
  <c r="M198" i="8"/>
  <c r="L198" i="8"/>
  <c r="I198" i="7"/>
  <c r="M198" i="7"/>
  <c r="L198" i="7"/>
  <c r="D198" i="7" s="1"/>
  <c r="G198" i="7" s="1"/>
  <c r="I197" i="6"/>
  <c r="C197" i="6"/>
  <c r="L204" i="11"/>
  <c r="D204" i="11" s="1"/>
  <c r="G204" i="11" s="1"/>
  <c r="I203" i="11"/>
  <c r="C204" i="11"/>
  <c r="M204" i="10"/>
  <c r="L204" i="10"/>
  <c r="D204" i="10" s="1"/>
  <c r="G204" i="10" s="1"/>
  <c r="I203" i="10"/>
  <c r="C204" i="10"/>
  <c r="M204" i="9"/>
  <c r="L204" i="9"/>
  <c r="D204" i="9" s="1"/>
  <c r="G204" i="9" s="1"/>
  <c r="I203" i="9"/>
  <c r="C204" i="9"/>
  <c r="M204" i="12"/>
  <c r="L204" i="12"/>
  <c r="D204" i="12" s="1"/>
  <c r="G204" i="12" s="1"/>
  <c r="I203" i="12"/>
  <c r="C204" i="12"/>
  <c r="M197" i="6"/>
  <c r="L197" i="6"/>
  <c r="D197" i="6" s="1"/>
  <c r="G197" i="6" s="1"/>
  <c r="M198" i="5"/>
  <c r="L198" i="5"/>
  <c r="D198" i="5" s="1"/>
  <c r="G198" i="5" s="1"/>
  <c r="I198" i="5"/>
  <c r="C198" i="5"/>
  <c r="D58" i="25" l="1"/>
  <c r="B58" i="25"/>
  <c r="B59" i="25"/>
  <c r="B60" i="25"/>
  <c r="B61" i="25"/>
  <c r="B62" i="25"/>
  <c r="B63" i="25"/>
  <c r="B64" i="25"/>
  <c r="B65" i="25"/>
  <c r="B66" i="25"/>
  <c r="B67" i="25"/>
  <c r="AA121" i="20"/>
  <c r="AH121" i="20"/>
  <c r="AI121" i="20"/>
  <c r="AJ121" i="20"/>
  <c r="AK121" i="20"/>
  <c r="AL121" i="20"/>
  <c r="AM121" i="20"/>
  <c r="AN121" i="20"/>
  <c r="AO121" i="20"/>
  <c r="AP121" i="20"/>
  <c r="AQ121" i="20"/>
  <c r="AR121" i="20"/>
  <c r="AS121" i="20"/>
  <c r="BC122" i="20" s="1"/>
  <c r="AT121" i="20"/>
  <c r="AU121" i="20"/>
  <c r="AW121" i="20"/>
  <c r="AY121" i="20"/>
  <c r="AZ121" i="20"/>
  <c r="AA122" i="20"/>
  <c r="AH122" i="20"/>
  <c r="AI122" i="20"/>
  <c r="AJ122" i="20"/>
  <c r="AK122" i="20"/>
  <c r="AL122" i="20"/>
  <c r="AM122" i="20"/>
  <c r="AN122" i="20"/>
  <c r="AO122" i="20"/>
  <c r="AP122" i="20"/>
  <c r="AQ122" i="20"/>
  <c r="AR122" i="20"/>
  <c r="AS122" i="20"/>
  <c r="BC123" i="20" s="1"/>
  <c r="AT122" i="20"/>
  <c r="AU122" i="20"/>
  <c r="AW122" i="20"/>
  <c r="AY122" i="20"/>
  <c r="AZ122" i="20"/>
  <c r="V122" i="20"/>
  <c r="U122" i="20"/>
  <c r="AD122" i="20" s="1"/>
  <c r="V121" i="20"/>
  <c r="U121" i="20"/>
  <c r="AD121" i="20" s="1"/>
  <c r="B122" i="20"/>
  <c r="B123" i="20"/>
  <c r="B124" i="20"/>
  <c r="B125" i="20"/>
  <c r="B126" i="20"/>
  <c r="B127" i="20"/>
  <c r="B128" i="20"/>
  <c r="B129" i="20"/>
  <c r="B130" i="20"/>
  <c r="B131" i="20"/>
  <c r="M203" i="12"/>
  <c r="L203" i="12"/>
  <c r="D203" i="12" s="1"/>
  <c r="G203" i="12" s="1"/>
  <c r="C203" i="12"/>
  <c r="I197" i="8"/>
  <c r="M197" i="8"/>
  <c r="L197" i="8"/>
  <c r="D197" i="8" s="1"/>
  <c r="G197" i="8" s="1"/>
  <c r="C197" i="8"/>
  <c r="C203" i="11"/>
  <c r="M203" i="10"/>
  <c r="L203" i="10"/>
  <c r="D203" i="10" s="1"/>
  <c r="G203" i="10" s="1"/>
  <c r="C203" i="10"/>
  <c r="M203" i="9"/>
  <c r="L203" i="9"/>
  <c r="D203" i="9" s="1"/>
  <c r="G203" i="9" s="1"/>
  <c r="C203" i="9"/>
  <c r="L203" i="11"/>
  <c r="D203" i="11" s="1"/>
  <c r="G203" i="11" s="1"/>
  <c r="M197" i="7"/>
  <c r="L197" i="7"/>
  <c r="D197" i="7" s="1"/>
  <c r="G197" i="7" s="1"/>
  <c r="I197" i="7"/>
  <c r="C197" i="7"/>
  <c r="I196" i="6"/>
  <c r="C196" i="6"/>
  <c r="M196" i="6"/>
  <c r="L196" i="6"/>
  <c r="D196" i="6" s="1"/>
  <c r="G196" i="6" s="1"/>
  <c r="M197" i="5"/>
  <c r="L197" i="5"/>
  <c r="D197" i="5" s="1"/>
  <c r="G197" i="5" s="1"/>
  <c r="I197" i="5"/>
  <c r="C197" i="5"/>
  <c r="AC122" i="20" l="1"/>
  <c r="AE122" i="20"/>
  <c r="AC121" i="20"/>
  <c r="AE121" i="20"/>
  <c r="BD122" i="20"/>
  <c r="BB122" i="20"/>
  <c r="BD123" i="20"/>
  <c r="BB123" i="20"/>
  <c r="Z121" i="20"/>
  <c r="AX122" i="20"/>
  <c r="BI131" i="20"/>
  <c r="BF131" i="20"/>
  <c r="BG131" i="20"/>
  <c r="BH131" i="20"/>
  <c r="BF127" i="20"/>
  <c r="BG127" i="20"/>
  <c r="BH127" i="20"/>
  <c r="BI127" i="20"/>
  <c r="BH123" i="20"/>
  <c r="BI123" i="20"/>
  <c r="BG123" i="20"/>
  <c r="AV121" i="20"/>
  <c r="BA122" i="20" s="1"/>
  <c r="BF130" i="20"/>
  <c r="BG130" i="20"/>
  <c r="BH130" i="20"/>
  <c r="BI130" i="20"/>
  <c r="BG126" i="20"/>
  <c r="BH126" i="20"/>
  <c r="BI126" i="20"/>
  <c r="BF126" i="20"/>
  <c r="BI122" i="20"/>
  <c r="BF122" i="20"/>
  <c r="BG122" i="20"/>
  <c r="BH122" i="20"/>
  <c r="Y121" i="20"/>
  <c r="Y122" i="20"/>
  <c r="BF129" i="20"/>
  <c r="BG129" i="20"/>
  <c r="BH129" i="20"/>
  <c r="BI129" i="20"/>
  <c r="BG125" i="20"/>
  <c r="BH125" i="20"/>
  <c r="BI125" i="20"/>
  <c r="BF125" i="20"/>
  <c r="W121" i="20"/>
  <c r="AB121" i="20"/>
  <c r="W122" i="20"/>
  <c r="AB122" i="20"/>
  <c r="AV122" i="20"/>
  <c r="Z122" i="20"/>
  <c r="AX121" i="20"/>
  <c r="BF128" i="20"/>
  <c r="BG128" i="20"/>
  <c r="BH128" i="20"/>
  <c r="BI128" i="20"/>
  <c r="BG124" i="20"/>
  <c r="BH124" i="20"/>
  <c r="BI124" i="20"/>
  <c r="BF124" i="20"/>
  <c r="X121" i="20"/>
  <c r="X122" i="20"/>
  <c r="I202" i="11"/>
  <c r="BJ128" i="20" l="1"/>
  <c r="BJ122" i="20"/>
  <c r="BJ131" i="20"/>
  <c r="BJ125" i="20"/>
  <c r="BJ124" i="20"/>
  <c r="BJ130" i="20"/>
  <c r="BJ127" i="20"/>
  <c r="BJ126" i="20"/>
  <c r="BJ129" i="20"/>
  <c r="BF123" i="20"/>
  <c r="BJ123" i="20" s="1"/>
  <c r="BA123" i="20"/>
  <c r="D56" i="25"/>
  <c r="D57" i="25"/>
  <c r="L202" i="10"/>
  <c r="I202" i="10"/>
  <c r="I202" i="9"/>
  <c r="I202" i="12"/>
  <c r="I199" i="9" l="1"/>
  <c r="I201" i="11"/>
  <c r="C202" i="11"/>
  <c r="L202" i="11"/>
  <c r="D202" i="11" s="1"/>
  <c r="G202" i="11" s="1"/>
  <c r="L201" i="11"/>
  <c r="D201" i="11" s="1"/>
  <c r="L196" i="7"/>
  <c r="D196" i="7"/>
  <c r="G196" i="7" s="1"/>
  <c r="I196" i="7"/>
  <c r="C196" i="7"/>
  <c r="L196" i="8"/>
  <c r="D196" i="8" s="1"/>
  <c r="G196" i="8" s="1"/>
  <c r="I196" i="8"/>
  <c r="C196" i="8"/>
  <c r="C202" i="10"/>
  <c r="L202" i="9"/>
  <c r="D202" i="9" s="1"/>
  <c r="G202" i="9" s="1"/>
  <c r="I201" i="9"/>
  <c r="C202" i="9"/>
  <c r="L202" i="12"/>
  <c r="D202" i="12" s="1"/>
  <c r="G202" i="12" s="1"/>
  <c r="I201" i="12"/>
  <c r="C202" i="12"/>
  <c r="L195" i="6"/>
  <c r="D195" i="6" s="1"/>
  <c r="G195" i="6" s="1"/>
  <c r="I195" i="6"/>
  <c r="C195" i="6"/>
  <c r="L196" i="5"/>
  <c r="D196" i="5" s="1"/>
  <c r="G196" i="5" s="1"/>
  <c r="I196" i="5"/>
  <c r="C196" i="5"/>
  <c r="AA120" i="20" l="1"/>
  <c r="AH120" i="20"/>
  <c r="AI120" i="20"/>
  <c r="AJ120" i="20"/>
  <c r="AK120" i="20"/>
  <c r="AL120" i="20"/>
  <c r="AM120" i="20"/>
  <c r="AN120" i="20"/>
  <c r="AO120" i="20"/>
  <c r="AP120" i="20"/>
  <c r="AQ120" i="20"/>
  <c r="AR120" i="20"/>
  <c r="AS120" i="20"/>
  <c r="BC121" i="20" s="1"/>
  <c r="AT120" i="20"/>
  <c r="AU120" i="20"/>
  <c r="AW120" i="20"/>
  <c r="AY120" i="20"/>
  <c r="AZ120" i="20"/>
  <c r="V120" i="20"/>
  <c r="U120" i="20"/>
  <c r="AX120" i="20" l="1"/>
  <c r="AD120" i="20"/>
  <c r="AC120" i="20"/>
  <c r="AE120" i="20"/>
  <c r="BD121" i="20"/>
  <c r="BB121" i="20"/>
  <c r="Y120" i="20"/>
  <c r="W120" i="20"/>
  <c r="AB120" i="20"/>
  <c r="X120" i="20"/>
  <c r="AV120" i="20"/>
  <c r="BA121" i="20" s="1"/>
  <c r="Z120" i="20"/>
  <c r="I199" i="11"/>
  <c r="L201" i="10"/>
  <c r="D201" i="10" s="1"/>
  <c r="G201" i="10"/>
  <c r="C201" i="10"/>
  <c r="L201" i="9"/>
  <c r="D201" i="9" s="1"/>
  <c r="G201" i="9" s="1"/>
  <c r="C201" i="9"/>
  <c r="G201" i="11"/>
  <c r="C201" i="11"/>
  <c r="L201" i="12"/>
  <c r="D201" i="12" s="1"/>
  <c r="G201" i="12" s="1"/>
  <c r="C201" i="12"/>
  <c r="L195" i="8"/>
  <c r="D195" i="8" s="1"/>
  <c r="G195" i="8" s="1"/>
  <c r="I195" i="8"/>
  <c r="C195" i="8"/>
  <c r="L195" i="7"/>
  <c r="D195" i="7" s="1"/>
  <c r="G195" i="7" s="1"/>
  <c r="I195" i="7"/>
  <c r="C195" i="7"/>
  <c r="I194" i="6"/>
  <c r="C194" i="6"/>
  <c r="L194" i="6"/>
  <c r="D194" i="6" s="1"/>
  <c r="G194" i="6" s="1"/>
  <c r="L195" i="5"/>
  <c r="D195" i="5" s="1"/>
  <c r="G195" i="5" s="1"/>
  <c r="I195" i="5"/>
  <c r="C195" i="5"/>
  <c r="AA119" i="20" l="1"/>
  <c r="AH119" i="20"/>
  <c r="AI119" i="20"/>
  <c r="AJ119" i="20"/>
  <c r="AK119" i="20"/>
  <c r="AL119" i="20"/>
  <c r="AM119" i="20"/>
  <c r="AN119" i="20"/>
  <c r="AO119" i="20"/>
  <c r="AP119" i="20"/>
  <c r="AQ119" i="20"/>
  <c r="AR119" i="20"/>
  <c r="AS119" i="20"/>
  <c r="BC120" i="20" s="1"/>
  <c r="AT119" i="20"/>
  <c r="AU119" i="20"/>
  <c r="AW119" i="20"/>
  <c r="AY119" i="20"/>
  <c r="AZ119" i="20"/>
  <c r="V119" i="20"/>
  <c r="U119" i="20"/>
  <c r="AD119" i="20" s="1"/>
  <c r="D54" i="25"/>
  <c r="D55" i="25"/>
  <c r="L194" i="8"/>
  <c r="D194" i="8" s="1"/>
  <c r="G194" i="8" s="1"/>
  <c r="I194" i="8"/>
  <c r="C194" i="8"/>
  <c r="AC119" i="20" l="1"/>
  <c r="AE119" i="20"/>
  <c r="AX119" i="20"/>
  <c r="BD120" i="20"/>
  <c r="BB120" i="20"/>
  <c r="Y119" i="20"/>
  <c r="W119" i="20"/>
  <c r="AB119" i="20"/>
  <c r="X119" i="20"/>
  <c r="AV119" i="20"/>
  <c r="BA120" i="20" s="1"/>
  <c r="Z119" i="20"/>
  <c r="I199" i="12"/>
  <c r="I200" i="12"/>
  <c r="C200" i="12"/>
  <c r="I200" i="10"/>
  <c r="C200" i="10"/>
  <c r="L200" i="10"/>
  <c r="L200" i="9"/>
  <c r="D200" i="9" s="1"/>
  <c r="G200" i="9" s="1"/>
  <c r="I200" i="9"/>
  <c r="C200" i="9"/>
  <c r="I200" i="11"/>
  <c r="C200" i="11"/>
  <c r="L200" i="11"/>
  <c r="D200" i="11" s="1"/>
  <c r="G200" i="11" s="1"/>
  <c r="L194" i="7"/>
  <c r="D194" i="7" s="1"/>
  <c r="G194" i="7" s="1"/>
  <c r="I194" i="7"/>
  <c r="C194" i="7"/>
  <c r="I193" i="6"/>
  <c r="D193" i="6"/>
  <c r="G193" i="6" s="1"/>
  <c r="C193" i="6"/>
  <c r="L193" i="6"/>
  <c r="L194" i="5"/>
  <c r="D194" i="5" s="1"/>
  <c r="G194" i="5" s="1"/>
  <c r="L200" i="12"/>
  <c r="D200" i="12" s="1"/>
  <c r="G200" i="12" s="1"/>
  <c r="I194" i="5"/>
  <c r="C194" i="5"/>
  <c r="AA118" i="20" l="1"/>
  <c r="AH118" i="20"/>
  <c r="AI118" i="20"/>
  <c r="AJ118" i="20"/>
  <c r="AK118" i="20"/>
  <c r="AL118" i="20"/>
  <c r="AM118" i="20"/>
  <c r="AN118" i="20"/>
  <c r="AO118" i="20"/>
  <c r="AP118" i="20"/>
  <c r="AQ118" i="20"/>
  <c r="AR118" i="20"/>
  <c r="AS118" i="20"/>
  <c r="BC119" i="20" s="1"/>
  <c r="AT118" i="20"/>
  <c r="AU118" i="20"/>
  <c r="AW118" i="20"/>
  <c r="AY118" i="20"/>
  <c r="AZ118" i="20"/>
  <c r="V118" i="20"/>
  <c r="U118" i="20"/>
  <c r="AX118" i="20" l="1"/>
  <c r="AD118" i="20"/>
  <c r="AC118" i="20"/>
  <c r="AE118" i="20"/>
  <c r="BD119" i="20"/>
  <c r="BB119" i="20"/>
  <c r="Y118" i="20"/>
  <c r="W118" i="20"/>
  <c r="AB118" i="20"/>
  <c r="X118" i="20"/>
  <c r="AV118" i="20"/>
  <c r="BA119" i="20" s="1"/>
  <c r="Z118" i="20"/>
  <c r="I198" i="11"/>
  <c r="C199" i="11"/>
  <c r="L199" i="10"/>
  <c r="D199" i="10" s="1"/>
  <c r="G199" i="10" s="1"/>
  <c r="I198" i="10"/>
  <c r="C199" i="10"/>
  <c r="L199" i="12"/>
  <c r="D199" i="12" s="1"/>
  <c r="G199" i="12" s="1"/>
  <c r="I198" i="12"/>
  <c r="C199" i="12"/>
  <c r="I193" i="8"/>
  <c r="C193" i="8"/>
  <c r="L193" i="8"/>
  <c r="D193" i="8" s="1"/>
  <c r="G193" i="8" s="1"/>
  <c r="L199" i="9"/>
  <c r="D199" i="9" s="1"/>
  <c r="G199" i="9" s="1"/>
  <c r="I198" i="9"/>
  <c r="C199" i="9"/>
  <c r="L199" i="11"/>
  <c r="D199" i="11" s="1"/>
  <c r="G199" i="11" s="1"/>
  <c r="L193" i="7"/>
  <c r="D193" i="7" s="1"/>
  <c r="G193" i="7" s="1"/>
  <c r="I193" i="7"/>
  <c r="C193" i="7"/>
  <c r="I192" i="6"/>
  <c r="C192" i="6"/>
  <c r="L192" i="6"/>
  <c r="D192" i="6" s="1"/>
  <c r="G192" i="6" s="1"/>
  <c r="L193" i="5"/>
  <c r="D193" i="5" s="1"/>
  <c r="G193" i="5" s="1"/>
  <c r="I193" i="5"/>
  <c r="C193" i="5"/>
  <c r="AA117" i="20" l="1"/>
  <c r="AH117" i="20"/>
  <c r="AI117" i="20"/>
  <c r="AJ117" i="20"/>
  <c r="AK117" i="20"/>
  <c r="AL117" i="20"/>
  <c r="AM117" i="20"/>
  <c r="AN117" i="20"/>
  <c r="AO117" i="20"/>
  <c r="AP117" i="20"/>
  <c r="AQ117" i="20"/>
  <c r="AR117" i="20"/>
  <c r="AS117" i="20"/>
  <c r="BC118" i="20" s="1"/>
  <c r="AT117" i="20"/>
  <c r="AU117" i="20"/>
  <c r="AW117" i="20"/>
  <c r="AY117" i="20"/>
  <c r="AZ117" i="20"/>
  <c r="V117" i="20"/>
  <c r="U117" i="20"/>
  <c r="AD117" i="20" s="1"/>
  <c r="D53" i="25"/>
  <c r="M198" i="10"/>
  <c r="L198" i="10"/>
  <c r="D198" i="10" s="1"/>
  <c r="G198" i="10" s="1"/>
  <c r="C198" i="10"/>
  <c r="I192" i="8"/>
  <c r="C192" i="8"/>
  <c r="M192" i="8"/>
  <c r="L192" i="8"/>
  <c r="D192" i="8" s="1"/>
  <c r="G192" i="8" s="1"/>
  <c r="M198" i="9"/>
  <c r="L198" i="9"/>
  <c r="D198" i="9" s="1"/>
  <c r="G198" i="9" s="1"/>
  <c r="C198" i="9"/>
  <c r="C198" i="11"/>
  <c r="M198" i="12"/>
  <c r="L198" i="12"/>
  <c r="D198" i="12" s="1"/>
  <c r="G198" i="12" s="1"/>
  <c r="C198" i="12"/>
  <c r="L198" i="11"/>
  <c r="D198" i="11" s="1"/>
  <c r="G198" i="11" s="1"/>
  <c r="M192" i="7"/>
  <c r="L192" i="7"/>
  <c r="D192" i="7" s="1"/>
  <c r="G192" i="7" s="1"/>
  <c r="I192" i="7"/>
  <c r="C192" i="7"/>
  <c r="I191" i="6"/>
  <c r="D191" i="6"/>
  <c r="G191" i="6" s="1"/>
  <c r="C191" i="6"/>
  <c r="M191" i="6"/>
  <c r="L191" i="6"/>
  <c r="M192" i="5"/>
  <c r="L192" i="5"/>
  <c r="D192" i="5" s="1"/>
  <c r="G192" i="5" s="1"/>
  <c r="I192" i="5"/>
  <c r="C192" i="5"/>
  <c r="AC117" i="20" l="1"/>
  <c r="AE117" i="20"/>
  <c r="AX117" i="20"/>
  <c r="BD118" i="20"/>
  <c r="BB118" i="20"/>
  <c r="Y117" i="20"/>
  <c r="W117" i="20"/>
  <c r="AB117" i="20"/>
  <c r="X117" i="20"/>
  <c r="AV117" i="20"/>
  <c r="BA118" i="20" s="1"/>
  <c r="Z117" i="20"/>
  <c r="AA116" i="20"/>
  <c r="AH116" i="20"/>
  <c r="AI116" i="20"/>
  <c r="AJ116" i="20"/>
  <c r="AK116" i="20"/>
  <c r="AL116" i="20"/>
  <c r="AM116" i="20"/>
  <c r="AN116" i="20"/>
  <c r="AO116" i="20"/>
  <c r="AP116" i="20"/>
  <c r="AQ116" i="20"/>
  <c r="AR116" i="20"/>
  <c r="AS116" i="20"/>
  <c r="BC117" i="20" s="1"/>
  <c r="AT116" i="20"/>
  <c r="AU116" i="20"/>
  <c r="AW116" i="20"/>
  <c r="AY116" i="20"/>
  <c r="AZ116" i="20"/>
  <c r="V116" i="20"/>
  <c r="U116" i="20"/>
  <c r="AD116" i="20" s="1"/>
  <c r="AC116" i="20" l="1"/>
  <c r="AE116" i="20"/>
  <c r="BD117" i="20"/>
  <c r="BB117" i="20"/>
  <c r="Y116" i="20"/>
  <c r="W116" i="20"/>
  <c r="AB116" i="20"/>
  <c r="AX116" i="20"/>
  <c r="X116" i="20"/>
  <c r="AV116" i="20"/>
  <c r="BA117" i="20" s="1"/>
  <c r="Z116" i="20"/>
  <c r="B116" i="20"/>
  <c r="B117" i="20"/>
  <c r="A199" i="10"/>
  <c r="M199" i="10" s="1"/>
  <c r="A199" i="9"/>
  <c r="M199" i="9" s="1"/>
  <c r="A199" i="11"/>
  <c r="M199" i="11" s="1"/>
  <c r="A199" i="12"/>
  <c r="M199" i="12" s="1"/>
  <c r="A193" i="8"/>
  <c r="A193" i="7"/>
  <c r="A192" i="6"/>
  <c r="A193" i="5"/>
  <c r="M193" i="5" s="1"/>
  <c r="A118" i="20"/>
  <c r="B118" i="20" s="1"/>
  <c r="A54" i="25"/>
  <c r="B54" i="25" s="1"/>
  <c r="B53" i="25"/>
  <c r="D52" i="25"/>
  <c r="I197" i="10"/>
  <c r="I197" i="9"/>
  <c r="I197" i="11"/>
  <c r="I197" i="12"/>
  <c r="A194" i="8" l="1"/>
  <c r="M193" i="8"/>
  <c r="A194" i="7"/>
  <c r="M193" i="7"/>
  <c r="A193" i="6"/>
  <c r="M192" i="6"/>
  <c r="A200" i="10"/>
  <c r="A200" i="9"/>
  <c r="M200" i="9" s="1"/>
  <c r="A200" i="12"/>
  <c r="A201" i="12" s="1"/>
  <c r="A200" i="11"/>
  <c r="A55" i="25"/>
  <c r="A201" i="9"/>
  <c r="BF118" i="20"/>
  <c r="BG118" i="20"/>
  <c r="BH118" i="20"/>
  <c r="BI118" i="20"/>
  <c r="BF117" i="20"/>
  <c r="BG117" i="20"/>
  <c r="BH117" i="20"/>
  <c r="BI117" i="20"/>
  <c r="BF116" i="20"/>
  <c r="BG116" i="20"/>
  <c r="BH116" i="20"/>
  <c r="A119" i="20"/>
  <c r="A194" i="5"/>
  <c r="M197" i="10"/>
  <c r="L197" i="10"/>
  <c r="D197" i="10" s="1"/>
  <c r="G197" i="10" s="1"/>
  <c r="I196" i="10"/>
  <c r="C197" i="10"/>
  <c r="I196" i="9"/>
  <c r="C197" i="9"/>
  <c r="M197" i="9"/>
  <c r="L197" i="9"/>
  <c r="D197" i="9" s="1"/>
  <c r="G197" i="9" s="1"/>
  <c r="L197" i="11"/>
  <c r="D197" i="11" s="1"/>
  <c r="G197" i="11" s="1"/>
  <c r="I196" i="11"/>
  <c r="C197" i="11"/>
  <c r="M197" i="12"/>
  <c r="L197" i="12"/>
  <c r="D197" i="12" s="1"/>
  <c r="G197" i="12" s="1"/>
  <c r="I196" i="12"/>
  <c r="C197" i="12"/>
  <c r="M190" i="8"/>
  <c r="M191" i="8"/>
  <c r="L191" i="8"/>
  <c r="D191" i="8" s="1"/>
  <c r="G191" i="8" s="1"/>
  <c r="I191" i="8"/>
  <c r="C191" i="8"/>
  <c r="M191" i="7"/>
  <c r="L191" i="7"/>
  <c r="D191" i="7" s="1"/>
  <c r="G191" i="7" s="1"/>
  <c r="I191" i="7"/>
  <c r="C191" i="7"/>
  <c r="I190" i="6"/>
  <c r="C190" i="6"/>
  <c r="M190" i="6"/>
  <c r="L190" i="6"/>
  <c r="D190" i="6" s="1"/>
  <c r="G190" i="6" s="1"/>
  <c r="M191" i="5"/>
  <c r="L191" i="5"/>
  <c r="D191" i="5" s="1"/>
  <c r="G191" i="5" s="1"/>
  <c r="I191" i="5"/>
  <c r="C191" i="5"/>
  <c r="A201" i="11" l="1"/>
  <c r="M201" i="11" s="1"/>
  <c r="M200" i="11"/>
  <c r="A195" i="8"/>
  <c r="M194" i="8"/>
  <c r="M200" i="12"/>
  <c r="A195" i="7"/>
  <c r="M194" i="7"/>
  <c r="A194" i="6"/>
  <c r="M193" i="6"/>
  <c r="A201" i="10"/>
  <c r="M200" i="10"/>
  <c r="B55" i="25"/>
  <c r="A56" i="25"/>
  <c r="A202" i="11"/>
  <c r="M202" i="11" s="1"/>
  <c r="A202" i="12"/>
  <c r="M202" i="12" s="1"/>
  <c r="M201" i="12"/>
  <c r="A202" i="9"/>
  <c r="M202" i="9" s="1"/>
  <c r="M201" i="9"/>
  <c r="BJ117" i="20"/>
  <c r="BJ118" i="20"/>
  <c r="A120" i="20"/>
  <c r="B119" i="20"/>
  <c r="A195" i="5"/>
  <c r="M194" i="5"/>
  <c r="U114" i="20"/>
  <c r="AD114" i="20" s="1"/>
  <c r="V114" i="20"/>
  <c r="AE114" i="20" s="1"/>
  <c r="AA114" i="20"/>
  <c r="AH114" i="20"/>
  <c r="AI114" i="20"/>
  <c r="AJ114" i="20"/>
  <c r="AK114" i="20"/>
  <c r="AL114" i="20"/>
  <c r="AM114" i="20"/>
  <c r="AN114" i="20"/>
  <c r="AO114" i="20"/>
  <c r="AP114" i="20"/>
  <c r="AQ114" i="20"/>
  <c r="AR114" i="20"/>
  <c r="AS114" i="20"/>
  <c r="BC115" i="20" s="1"/>
  <c r="AT114" i="20"/>
  <c r="AU114" i="20"/>
  <c r="AW114" i="20"/>
  <c r="AY114" i="20"/>
  <c r="AZ114" i="20"/>
  <c r="U115" i="20"/>
  <c r="AD115" i="20" s="1"/>
  <c r="V115" i="20"/>
  <c r="AA115" i="20"/>
  <c r="AH115" i="20"/>
  <c r="AI115" i="20"/>
  <c r="AJ115" i="20"/>
  <c r="AK115" i="20"/>
  <c r="AL115" i="20"/>
  <c r="AM115" i="20"/>
  <c r="AN115" i="20"/>
  <c r="AO115" i="20"/>
  <c r="AP115" i="20"/>
  <c r="AQ115" i="20"/>
  <c r="AR115" i="20"/>
  <c r="AS115" i="20"/>
  <c r="BC116" i="20" s="1"/>
  <c r="AT115" i="20"/>
  <c r="AU115" i="20"/>
  <c r="AW115" i="20"/>
  <c r="AY115" i="20"/>
  <c r="AZ115" i="20"/>
  <c r="A196" i="8" l="1"/>
  <c r="M196" i="8" s="1"/>
  <c r="M195" i="8"/>
  <c r="A196" i="7"/>
  <c r="M196" i="7" s="1"/>
  <c r="M195" i="7"/>
  <c r="A195" i="6"/>
  <c r="M195" i="6" s="1"/>
  <c r="M194" i="6"/>
  <c r="A202" i="10"/>
  <c r="M202" i="10" s="1"/>
  <c r="M201" i="10"/>
  <c r="B56" i="25"/>
  <c r="A57" i="25"/>
  <c r="B57" i="25" s="1"/>
  <c r="AC115" i="20"/>
  <c r="AE115" i="20"/>
  <c r="AX115" i="20"/>
  <c r="BD116" i="20"/>
  <c r="BB116" i="20"/>
  <c r="BD115" i="20"/>
  <c r="BB115" i="20"/>
  <c r="Z115" i="20"/>
  <c r="AV115" i="20"/>
  <c r="W115" i="20"/>
  <c r="AB115" i="20"/>
  <c r="Z114" i="20"/>
  <c r="AC114" i="20"/>
  <c r="BH119" i="20"/>
  <c r="BI119" i="20"/>
  <c r="BF119" i="20"/>
  <c r="BG119" i="20"/>
  <c r="Y115" i="20"/>
  <c r="X114" i="20"/>
  <c r="W114" i="20"/>
  <c r="AB114" i="20"/>
  <c r="A121" i="20"/>
  <c r="B121" i="20" s="1"/>
  <c r="B120" i="20"/>
  <c r="X115" i="20"/>
  <c r="A196" i="5"/>
  <c r="M196" i="5" s="1"/>
  <c r="M195" i="5"/>
  <c r="Y114" i="20"/>
  <c r="AX114" i="20"/>
  <c r="AV114" i="20"/>
  <c r="BA115" i="20" s="1"/>
  <c r="BJ119" i="20" l="1"/>
  <c r="BI116" i="20"/>
  <c r="BJ116" i="20" s="1"/>
  <c r="BA116" i="20"/>
  <c r="BG120" i="20"/>
  <c r="BH120" i="20"/>
  <c r="BI120" i="20"/>
  <c r="BF120" i="20"/>
  <c r="BF121" i="20"/>
  <c r="BG121" i="20"/>
  <c r="BH121" i="20"/>
  <c r="BI121" i="20"/>
  <c r="D50" i="25"/>
  <c r="D51" i="25"/>
  <c r="I189" i="6"/>
  <c r="C189" i="6"/>
  <c r="I190" i="7"/>
  <c r="C190" i="7"/>
  <c r="I190" i="8"/>
  <c r="D190" i="8"/>
  <c r="G190" i="8" s="1"/>
  <c r="C190" i="8"/>
  <c r="L190" i="8"/>
  <c r="M190" i="7"/>
  <c r="L190" i="7"/>
  <c r="D190" i="7" s="1"/>
  <c r="G190" i="7" s="1"/>
  <c r="L196" i="11"/>
  <c r="D196" i="11" s="1"/>
  <c r="G196" i="11" s="1"/>
  <c r="I195" i="11"/>
  <c r="C196" i="11"/>
  <c r="M196" i="10"/>
  <c r="L196" i="10"/>
  <c r="D196" i="10" s="1"/>
  <c r="G196" i="10" s="1"/>
  <c r="I195" i="10"/>
  <c r="C196" i="10"/>
  <c r="M196" i="9"/>
  <c r="L196" i="9"/>
  <c r="D196" i="9" s="1"/>
  <c r="G196" i="9" s="1"/>
  <c r="I195" i="9"/>
  <c r="C196" i="9"/>
  <c r="M196" i="12"/>
  <c r="L196" i="12"/>
  <c r="D196" i="12" s="1"/>
  <c r="G196" i="12" s="1"/>
  <c r="I195" i="12"/>
  <c r="C196" i="12"/>
  <c r="M189" i="6"/>
  <c r="L189" i="6"/>
  <c r="D189" i="6" s="1"/>
  <c r="G189" i="6" s="1"/>
  <c r="M190" i="5"/>
  <c r="L190" i="5"/>
  <c r="D190" i="5" s="1"/>
  <c r="G190" i="5" s="1"/>
  <c r="I190" i="5"/>
  <c r="C190" i="5"/>
  <c r="BJ121" i="20" l="1"/>
  <c r="BJ120" i="20"/>
  <c r="M189" i="7"/>
  <c r="L189" i="7"/>
  <c r="I189" i="7"/>
  <c r="D189" i="7"/>
  <c r="G189" i="7" s="1"/>
  <c r="C189" i="7"/>
  <c r="M189" i="8"/>
  <c r="L189" i="8"/>
  <c r="D189" i="8" s="1"/>
  <c r="G189" i="8" s="1"/>
  <c r="I189" i="8"/>
  <c r="C189" i="8"/>
  <c r="M195" i="10"/>
  <c r="L195" i="10"/>
  <c r="D195" i="10" s="1"/>
  <c r="G195" i="10" s="1"/>
  <c r="I194" i="10"/>
  <c r="C195" i="10"/>
  <c r="M195" i="9"/>
  <c r="L195" i="9"/>
  <c r="D195" i="9" s="1"/>
  <c r="G195" i="9" s="1"/>
  <c r="I194" i="9"/>
  <c r="C195" i="9"/>
  <c r="L195" i="11"/>
  <c r="D195" i="11" s="1"/>
  <c r="G195" i="11" s="1"/>
  <c r="I194" i="11"/>
  <c r="C195" i="11"/>
  <c r="M195" i="12"/>
  <c r="L195" i="12"/>
  <c r="D195" i="12" s="1"/>
  <c r="G195" i="12" s="1"/>
  <c r="I194" i="12"/>
  <c r="C195" i="12"/>
  <c r="I188" i="6"/>
  <c r="C188" i="6"/>
  <c r="M188" i="6"/>
  <c r="L188" i="6"/>
  <c r="D188" i="6" s="1"/>
  <c r="G188" i="6" s="1"/>
  <c r="M189" i="5"/>
  <c r="L189" i="5"/>
  <c r="D189" i="5" s="1"/>
  <c r="G189" i="5" s="1"/>
  <c r="I189" i="5"/>
  <c r="C189" i="5"/>
  <c r="AA113" i="20" l="1"/>
  <c r="AH113" i="20"/>
  <c r="AI113" i="20"/>
  <c r="AJ113" i="20"/>
  <c r="AK113" i="20"/>
  <c r="AL113" i="20"/>
  <c r="AM113" i="20"/>
  <c r="AN113" i="20"/>
  <c r="AO113" i="20"/>
  <c r="AP113" i="20"/>
  <c r="AQ113" i="20"/>
  <c r="AR113" i="20"/>
  <c r="AS113" i="20"/>
  <c r="BC114" i="20" s="1"/>
  <c r="AT113" i="20"/>
  <c r="AU113" i="20"/>
  <c r="AW113" i="20"/>
  <c r="AY113" i="20"/>
  <c r="AZ113" i="20"/>
  <c r="V113" i="20"/>
  <c r="U113" i="20"/>
  <c r="AX113" i="20" l="1"/>
  <c r="AD113" i="20"/>
  <c r="AC113" i="20"/>
  <c r="AE113" i="20"/>
  <c r="BD114" i="20"/>
  <c r="BB114" i="20"/>
  <c r="Y113" i="20"/>
  <c r="W113" i="20"/>
  <c r="AB113" i="20"/>
  <c r="X113" i="20"/>
  <c r="AV113" i="20"/>
  <c r="BA114" i="20" s="1"/>
  <c r="Z113" i="20"/>
  <c r="D49" i="25"/>
  <c r="L193" i="10"/>
  <c r="M193" i="10"/>
  <c r="L194" i="10"/>
  <c r="D194" i="10" s="1"/>
  <c r="G194" i="10" s="1"/>
  <c r="M194" i="10"/>
  <c r="I193" i="10"/>
  <c r="D193" i="10"/>
  <c r="G193" i="10" s="1"/>
  <c r="C193" i="10"/>
  <c r="C194" i="10"/>
  <c r="I185" i="6"/>
  <c r="M188" i="8"/>
  <c r="L188" i="8"/>
  <c r="D188" i="8" s="1"/>
  <c r="G188" i="8" s="1"/>
  <c r="M187" i="8"/>
  <c r="L187" i="8"/>
  <c r="L193" i="9"/>
  <c r="D193" i="9" s="1"/>
  <c r="G193" i="9" s="1"/>
  <c r="M193" i="9"/>
  <c r="L194" i="9"/>
  <c r="D194" i="9" s="1"/>
  <c r="G194" i="9" s="1"/>
  <c r="M194" i="9"/>
  <c r="I193" i="9"/>
  <c r="C193" i="9"/>
  <c r="C194" i="9"/>
  <c r="I186" i="8"/>
  <c r="I187" i="8"/>
  <c r="I188" i="8"/>
  <c r="D187" i="8"/>
  <c r="G187" i="8" s="1"/>
  <c r="C185" i="8"/>
  <c r="C186" i="8"/>
  <c r="C187" i="8"/>
  <c r="C188" i="8"/>
  <c r="I188" i="7"/>
  <c r="C188" i="7"/>
  <c r="M188" i="7"/>
  <c r="L188" i="7"/>
  <c r="D188" i="7" s="1"/>
  <c r="G188" i="7" s="1"/>
  <c r="L194" i="11"/>
  <c r="D194" i="11" s="1"/>
  <c r="G194" i="11" s="1"/>
  <c r="I193" i="11"/>
  <c r="C194" i="11"/>
  <c r="M194" i="12"/>
  <c r="L194" i="12"/>
  <c r="D194" i="12" s="1"/>
  <c r="G194" i="12" s="1"/>
  <c r="I193" i="12"/>
  <c r="C194" i="12"/>
  <c r="I187" i="6"/>
  <c r="C187" i="6"/>
  <c r="M187" i="6"/>
  <c r="L187" i="6"/>
  <c r="D187" i="6" s="1"/>
  <c r="G187" i="6" s="1"/>
  <c r="M188" i="5"/>
  <c r="L188" i="5"/>
  <c r="D188" i="5" s="1"/>
  <c r="G188" i="5" s="1"/>
  <c r="I188" i="5"/>
  <c r="C188" i="5"/>
  <c r="AA111" i="20" l="1"/>
  <c r="AH111" i="20"/>
  <c r="AI111" i="20"/>
  <c r="AJ111" i="20"/>
  <c r="AK111" i="20"/>
  <c r="AL111" i="20"/>
  <c r="AM111" i="20"/>
  <c r="AN111" i="20"/>
  <c r="AO111" i="20"/>
  <c r="AP111" i="20"/>
  <c r="AQ111" i="20"/>
  <c r="AR111" i="20"/>
  <c r="AS111" i="20"/>
  <c r="BC112" i="20" s="1"/>
  <c r="AT111" i="20"/>
  <c r="AU111" i="20"/>
  <c r="AW111" i="20"/>
  <c r="AY111" i="20"/>
  <c r="AZ111" i="20"/>
  <c r="AA112" i="20"/>
  <c r="AH112" i="20"/>
  <c r="AI112" i="20"/>
  <c r="AJ112" i="20"/>
  <c r="AK112" i="20"/>
  <c r="AL112" i="20"/>
  <c r="AM112" i="20"/>
  <c r="AN112" i="20"/>
  <c r="AO112" i="20"/>
  <c r="AP112" i="20"/>
  <c r="AQ112" i="20"/>
  <c r="AR112" i="20"/>
  <c r="AS112" i="20"/>
  <c r="BC113" i="20" s="1"/>
  <c r="AT112" i="20"/>
  <c r="AU112" i="20"/>
  <c r="AW112" i="20"/>
  <c r="AY112" i="20"/>
  <c r="AZ112" i="20"/>
  <c r="V112" i="20"/>
  <c r="U112" i="20"/>
  <c r="AD112" i="20" s="1"/>
  <c r="I186" i="7"/>
  <c r="L193" i="11"/>
  <c r="D193" i="11" s="1"/>
  <c r="G193" i="11" s="1"/>
  <c r="C193" i="11"/>
  <c r="M193" i="12"/>
  <c r="L193" i="12"/>
  <c r="D193" i="12" s="1"/>
  <c r="G193" i="12" s="1"/>
  <c r="C193" i="12"/>
  <c r="M187" i="7"/>
  <c r="L187" i="7"/>
  <c r="D187" i="7" s="1"/>
  <c r="G187" i="7" s="1"/>
  <c r="I187" i="7"/>
  <c r="I186" i="6"/>
  <c r="C187" i="7"/>
  <c r="M186" i="6"/>
  <c r="L186" i="6"/>
  <c r="D186" i="6" s="1"/>
  <c r="G186" i="6" s="1"/>
  <c r="C186" i="6"/>
  <c r="M187" i="5"/>
  <c r="L187" i="5"/>
  <c r="I187" i="5"/>
  <c r="C187" i="5"/>
  <c r="D48" i="25"/>
  <c r="B48" i="25"/>
  <c r="B49" i="25"/>
  <c r="B50" i="25"/>
  <c r="B51" i="25"/>
  <c r="B52" i="25"/>
  <c r="AC112" i="20" l="1"/>
  <c r="AE112" i="20"/>
  <c r="BD112" i="20"/>
  <c r="BB112" i="20"/>
  <c r="BD113" i="20"/>
  <c r="BB113" i="20"/>
  <c r="Y112" i="20"/>
  <c r="W112" i="20"/>
  <c r="AB112" i="20"/>
  <c r="AV112" i="20"/>
  <c r="BA113" i="20" s="1"/>
  <c r="Z112" i="20"/>
  <c r="X112" i="20"/>
  <c r="AX112" i="20"/>
  <c r="B115" i="20"/>
  <c r="B114" i="20"/>
  <c r="B113" i="20"/>
  <c r="B112" i="20"/>
  <c r="C185" i="6"/>
  <c r="D185" i="6"/>
  <c r="G185" i="6" s="1"/>
  <c r="M185" i="6"/>
  <c r="L185" i="6"/>
  <c r="BF115" i="20" l="1"/>
  <c r="BG115" i="20"/>
  <c r="BH115" i="20"/>
  <c r="BI115" i="20"/>
  <c r="BF112" i="20"/>
  <c r="BG112" i="20"/>
  <c r="BH112" i="20"/>
  <c r="BI112" i="20"/>
  <c r="BF113" i="20"/>
  <c r="BG113" i="20"/>
  <c r="BH113" i="20"/>
  <c r="BI113" i="20"/>
  <c r="BF114" i="20"/>
  <c r="BG114" i="20"/>
  <c r="BH114" i="20"/>
  <c r="BI114" i="20"/>
  <c r="D47" i="25"/>
  <c r="I192" i="10"/>
  <c r="I192" i="9"/>
  <c r="I192" i="11"/>
  <c r="I192" i="12"/>
  <c r="BJ114" i="20" l="1"/>
  <c r="BJ113" i="20"/>
  <c r="BJ112" i="20"/>
  <c r="BJ115" i="20"/>
  <c r="V111" i="20"/>
  <c r="AE111" i="20" s="1"/>
  <c r="U111" i="20"/>
  <c r="AD111" i="20" s="1"/>
  <c r="C186" i="7"/>
  <c r="M192" i="10"/>
  <c r="L192" i="10"/>
  <c r="I191" i="10"/>
  <c r="D192" i="10"/>
  <c r="G192" i="10" s="1"/>
  <c r="C192" i="10"/>
  <c r="M192" i="9"/>
  <c r="L192" i="9"/>
  <c r="D192" i="9" s="1"/>
  <c r="G192" i="9" s="1"/>
  <c r="I191" i="9"/>
  <c r="C192" i="9"/>
  <c r="M186" i="8"/>
  <c r="L186" i="8"/>
  <c r="D186" i="8" s="1"/>
  <c r="G186" i="8" s="1"/>
  <c r="I185" i="8"/>
  <c r="M186" i="7"/>
  <c r="L186" i="7"/>
  <c r="D186" i="7" s="1"/>
  <c r="G186" i="7" s="1"/>
  <c r="L192" i="11"/>
  <c r="I191" i="11"/>
  <c r="D192" i="11"/>
  <c r="G192" i="11" s="1"/>
  <c r="C192" i="11"/>
  <c r="M192" i="12"/>
  <c r="L192" i="12"/>
  <c r="D192" i="12" s="1"/>
  <c r="G192" i="12" s="1"/>
  <c r="I191" i="12"/>
  <c r="C192" i="12"/>
  <c r="L186" i="5"/>
  <c r="D186" i="5" s="1"/>
  <c r="G186" i="5" s="1"/>
  <c r="M186" i="5"/>
  <c r="C186" i="5"/>
  <c r="AC111" i="20" l="1"/>
  <c r="AV111" i="20"/>
  <c r="BA112" i="20" s="1"/>
  <c r="W111" i="20"/>
  <c r="AB111" i="20"/>
  <c r="Z111" i="20"/>
  <c r="AX111" i="20"/>
  <c r="Y111" i="20"/>
  <c r="X111" i="20"/>
  <c r="U109" i="20"/>
  <c r="AD109" i="20" s="1"/>
  <c r="V109" i="20"/>
  <c r="AA109" i="20"/>
  <c r="AH109" i="20"/>
  <c r="AI109" i="20"/>
  <c r="AJ109" i="20"/>
  <c r="AK109" i="20"/>
  <c r="AL109" i="20"/>
  <c r="AM109" i="20"/>
  <c r="AN109" i="20"/>
  <c r="AO109" i="20"/>
  <c r="AP109" i="20"/>
  <c r="AQ109" i="20"/>
  <c r="AR109" i="20"/>
  <c r="AS109" i="20"/>
  <c r="BC110" i="20" s="1"/>
  <c r="AT109" i="20"/>
  <c r="AU109" i="20"/>
  <c r="AW109" i="20"/>
  <c r="AY109" i="20"/>
  <c r="AZ109" i="20"/>
  <c r="U110" i="20"/>
  <c r="AD110" i="20" s="1"/>
  <c r="V110" i="20"/>
  <c r="AE110" i="20" s="1"/>
  <c r="AA110" i="20"/>
  <c r="AH110" i="20"/>
  <c r="AI110" i="20"/>
  <c r="AJ110" i="20"/>
  <c r="AK110" i="20"/>
  <c r="AL110" i="20"/>
  <c r="AM110" i="20"/>
  <c r="AN110" i="20"/>
  <c r="AO110" i="20"/>
  <c r="AP110" i="20"/>
  <c r="AQ110" i="20"/>
  <c r="AR110" i="20"/>
  <c r="AS110" i="20"/>
  <c r="BC111" i="20" s="1"/>
  <c r="AT110" i="20"/>
  <c r="AU110" i="20"/>
  <c r="AW110" i="20"/>
  <c r="AY110" i="20"/>
  <c r="AZ110" i="20"/>
  <c r="D46" i="25"/>
  <c r="M191" i="10"/>
  <c r="L191" i="10"/>
  <c r="D191" i="10" s="1"/>
  <c r="G191" i="10" s="1"/>
  <c r="I190" i="10"/>
  <c r="C191" i="10"/>
  <c r="I190" i="9"/>
  <c r="C191" i="9"/>
  <c r="L191" i="11"/>
  <c r="D191" i="11" s="1"/>
  <c r="G191" i="11" s="1"/>
  <c r="I190" i="11"/>
  <c r="C191" i="11"/>
  <c r="L190" i="12"/>
  <c r="M190" i="12"/>
  <c r="L191" i="12"/>
  <c r="D191" i="12" s="1"/>
  <c r="G191" i="12" s="1"/>
  <c r="M191" i="12"/>
  <c r="I190" i="12"/>
  <c r="C191" i="12"/>
  <c r="M191" i="9"/>
  <c r="L191" i="9"/>
  <c r="D191" i="9" s="1"/>
  <c r="G191" i="9" s="1"/>
  <c r="M185" i="8"/>
  <c r="L185" i="8"/>
  <c r="D185" i="8" s="1"/>
  <c r="G185" i="8" s="1"/>
  <c r="M185" i="7"/>
  <c r="L185" i="7"/>
  <c r="D185" i="7" s="1"/>
  <c r="G185" i="7" s="1"/>
  <c r="I185" i="7"/>
  <c r="C185" i="7"/>
  <c r="I184" i="6"/>
  <c r="C184" i="6"/>
  <c r="M184" i="6"/>
  <c r="L184" i="6"/>
  <c r="D184" i="6" s="1"/>
  <c r="G184" i="6" s="1"/>
  <c r="M185" i="5"/>
  <c r="L185" i="5"/>
  <c r="D185" i="5" s="1"/>
  <c r="G185" i="5" s="1"/>
  <c r="I185" i="5"/>
  <c r="C185" i="5"/>
  <c r="AC109" i="20" l="1"/>
  <c r="AE109" i="20"/>
  <c r="AV110" i="20"/>
  <c r="BA111" i="20" s="1"/>
  <c r="BD111" i="20"/>
  <c r="BB111" i="20"/>
  <c r="BD110" i="20"/>
  <c r="BB110" i="20"/>
  <c r="Y110" i="20"/>
  <c r="AC110" i="20"/>
  <c r="X110" i="20"/>
  <c r="W110" i="20"/>
  <c r="AB110" i="20"/>
  <c r="X109" i="20"/>
  <c r="W109" i="20"/>
  <c r="AB109" i="20"/>
  <c r="Z109" i="20"/>
  <c r="Z110" i="20"/>
  <c r="AX110" i="20"/>
  <c r="Y109" i="20"/>
  <c r="AX109" i="20"/>
  <c r="AV109" i="20"/>
  <c r="BA110" i="20" s="1"/>
  <c r="M184" i="8"/>
  <c r="L184" i="8"/>
  <c r="D184" i="8" s="1"/>
  <c r="G184" i="8" s="1"/>
  <c r="I184" i="8"/>
  <c r="C184" i="8"/>
  <c r="M184" i="7"/>
  <c r="L184" i="7"/>
  <c r="D184" i="7" s="1"/>
  <c r="G184" i="7" s="1"/>
  <c r="I184" i="7"/>
  <c r="C184" i="7"/>
  <c r="M183" i="6"/>
  <c r="L183" i="6"/>
  <c r="D183" i="6" s="1"/>
  <c r="G183" i="6" s="1"/>
  <c r="M184" i="5"/>
  <c r="L184" i="5"/>
  <c r="D184" i="5" s="1"/>
  <c r="G184" i="5" s="1"/>
  <c r="I183" i="6"/>
  <c r="C183" i="6"/>
  <c r="C190" i="11"/>
  <c r="L190" i="11"/>
  <c r="D190" i="11" s="1"/>
  <c r="G190" i="11" s="1"/>
  <c r="I189" i="11"/>
  <c r="M190" i="10"/>
  <c r="L190" i="10"/>
  <c r="D190" i="10" s="1"/>
  <c r="G190" i="10" s="1"/>
  <c r="I189" i="10"/>
  <c r="C190" i="10"/>
  <c r="M190" i="9"/>
  <c r="L190" i="9"/>
  <c r="D190" i="9" s="1"/>
  <c r="G190" i="9" s="1"/>
  <c r="I189" i="9"/>
  <c r="C190" i="9"/>
  <c r="I189" i="12"/>
  <c r="D190" i="12"/>
  <c r="G190" i="12" s="1"/>
  <c r="C190" i="12"/>
  <c r="I184" i="5"/>
  <c r="C184" i="5"/>
  <c r="D44" i="25" l="1"/>
  <c r="D45" i="25"/>
  <c r="AA108" i="20" l="1"/>
  <c r="AH108" i="20"/>
  <c r="AI108" i="20"/>
  <c r="AJ108" i="20"/>
  <c r="AK108" i="20"/>
  <c r="AL108" i="20"/>
  <c r="AM108" i="20"/>
  <c r="AN108" i="20"/>
  <c r="AO108" i="20"/>
  <c r="AP108" i="20"/>
  <c r="AQ108" i="20"/>
  <c r="AR108" i="20"/>
  <c r="AS108" i="20"/>
  <c r="BC109" i="20" s="1"/>
  <c r="AT108" i="20"/>
  <c r="AU108" i="20"/>
  <c r="AW108" i="20"/>
  <c r="AY108" i="20"/>
  <c r="AZ108" i="20"/>
  <c r="V108" i="20"/>
  <c r="U108" i="20"/>
  <c r="AD108" i="20" s="1"/>
  <c r="M189" i="10"/>
  <c r="L189" i="10"/>
  <c r="D189" i="10" s="1"/>
  <c r="G189" i="10" s="1"/>
  <c r="I188" i="10"/>
  <c r="C189" i="10"/>
  <c r="M189" i="9"/>
  <c r="L189" i="9"/>
  <c r="D189" i="9" s="1"/>
  <c r="G189" i="9" s="1"/>
  <c r="I188" i="9"/>
  <c r="C189" i="9"/>
  <c r="M183" i="8"/>
  <c r="L183" i="8"/>
  <c r="D183" i="8" s="1"/>
  <c r="G183" i="8" s="1"/>
  <c r="I183" i="8"/>
  <c r="C183" i="8"/>
  <c r="M182" i="6"/>
  <c r="L182" i="6"/>
  <c r="D182" i="6" s="1"/>
  <c r="G182" i="6" s="1"/>
  <c r="I182" i="6"/>
  <c r="C182" i="6"/>
  <c r="I183" i="7"/>
  <c r="C183" i="7"/>
  <c r="M183" i="7"/>
  <c r="L183" i="7"/>
  <c r="D183" i="7" s="1"/>
  <c r="G183" i="7" s="1"/>
  <c r="L189" i="11"/>
  <c r="D189" i="11" s="1"/>
  <c r="G189" i="11" s="1"/>
  <c r="C189" i="11"/>
  <c r="M189" i="12"/>
  <c r="L189" i="12"/>
  <c r="D189" i="12" s="1"/>
  <c r="G189" i="12" s="1"/>
  <c r="I188" i="12"/>
  <c r="C189" i="12"/>
  <c r="M183" i="5"/>
  <c r="L183" i="5"/>
  <c r="D183" i="5" s="1"/>
  <c r="G183" i="5" s="1"/>
  <c r="I183" i="5"/>
  <c r="C183" i="5"/>
  <c r="AC108" i="20" l="1"/>
  <c r="AE108" i="20"/>
  <c r="BD109" i="20"/>
  <c r="BB109" i="20"/>
  <c r="Y108" i="20"/>
  <c r="X108" i="20"/>
  <c r="W108" i="20"/>
  <c r="AB108" i="20"/>
  <c r="AV108" i="20"/>
  <c r="BA109" i="20" s="1"/>
  <c r="Z108" i="20"/>
  <c r="AX108" i="20"/>
  <c r="M182" i="7"/>
  <c r="L182" i="7"/>
  <c r="D182" i="7" s="1"/>
  <c r="G182" i="7" s="1"/>
  <c r="I182" i="7"/>
  <c r="C182" i="7"/>
  <c r="I181" i="6"/>
  <c r="C181" i="6"/>
  <c r="M181" i="6"/>
  <c r="L181" i="6"/>
  <c r="D181" i="6" s="1"/>
  <c r="G181" i="6" s="1"/>
  <c r="M182" i="5"/>
  <c r="L182" i="5"/>
  <c r="D182" i="5" s="1"/>
  <c r="G182" i="5" s="1"/>
  <c r="I182" i="5"/>
  <c r="C182" i="5"/>
  <c r="I182" i="8"/>
  <c r="C182" i="8"/>
  <c r="M182" i="8"/>
  <c r="L182" i="8"/>
  <c r="D182" i="8" s="1"/>
  <c r="G182" i="8" s="1"/>
  <c r="M188" i="10"/>
  <c r="L188" i="10"/>
  <c r="D188" i="10" s="1"/>
  <c r="G188" i="10" s="1"/>
  <c r="C188" i="10"/>
  <c r="M188" i="9"/>
  <c r="L188" i="9"/>
  <c r="D188" i="9" s="1"/>
  <c r="G188" i="9" s="1"/>
  <c r="C188" i="9"/>
  <c r="L188" i="11"/>
  <c r="D188" i="11" s="1"/>
  <c r="G188" i="11" s="1"/>
  <c r="I188" i="11"/>
  <c r="C188" i="11"/>
  <c r="I187" i="12"/>
  <c r="M188" i="12"/>
  <c r="L188" i="12"/>
  <c r="D188" i="12" s="1"/>
  <c r="G188" i="12" s="1"/>
  <c r="C188" i="12"/>
  <c r="D43" i="25" l="1"/>
  <c r="B43" i="25"/>
  <c r="B44" i="25"/>
  <c r="B45" i="25"/>
  <c r="B46" i="25"/>
  <c r="B47" i="25"/>
  <c r="AA107" i="20"/>
  <c r="AH107" i="20"/>
  <c r="AI107" i="20"/>
  <c r="AJ107" i="20"/>
  <c r="AK107" i="20"/>
  <c r="AL107" i="20"/>
  <c r="AM107" i="20"/>
  <c r="AN107" i="20"/>
  <c r="AO107" i="20"/>
  <c r="AP107" i="20"/>
  <c r="AQ107" i="20"/>
  <c r="AR107" i="20"/>
  <c r="AS107" i="20"/>
  <c r="BC108" i="20" s="1"/>
  <c r="AT107" i="20"/>
  <c r="AU107" i="20"/>
  <c r="AW107" i="20"/>
  <c r="AY107" i="20"/>
  <c r="AZ107" i="20"/>
  <c r="V107" i="20"/>
  <c r="AE107" i="20" s="1"/>
  <c r="U107" i="20"/>
  <c r="AD107" i="20" s="1"/>
  <c r="B111" i="20"/>
  <c r="B110" i="20"/>
  <c r="B109" i="20"/>
  <c r="B108" i="20"/>
  <c r="B107" i="20"/>
  <c r="BD108" i="20" l="1"/>
  <c r="BB108" i="20"/>
  <c r="BF111" i="20"/>
  <c r="BG111" i="20"/>
  <c r="BH111" i="20"/>
  <c r="BI111" i="20"/>
  <c r="Z107" i="20"/>
  <c r="W107" i="20"/>
  <c r="AB107" i="20"/>
  <c r="Y107" i="20"/>
  <c r="AC107" i="20"/>
  <c r="BF110" i="20"/>
  <c r="BG110" i="20"/>
  <c r="BH110" i="20"/>
  <c r="AX107" i="20"/>
  <c r="BF109" i="20"/>
  <c r="BG109" i="20"/>
  <c r="BH109" i="20"/>
  <c r="X107" i="20"/>
  <c r="AV107" i="20"/>
  <c r="BA108" i="20" s="1"/>
  <c r="AA106" i="20"/>
  <c r="AH106" i="20"/>
  <c r="AI106" i="20"/>
  <c r="AJ106" i="20"/>
  <c r="AK106" i="20"/>
  <c r="AL106" i="20"/>
  <c r="AM106" i="20"/>
  <c r="AN106" i="20"/>
  <c r="AO106" i="20"/>
  <c r="AP106" i="20"/>
  <c r="AQ106" i="20"/>
  <c r="AR106" i="20"/>
  <c r="AS106" i="20"/>
  <c r="BC107" i="20" s="1"/>
  <c r="AT106" i="20"/>
  <c r="AU106" i="20"/>
  <c r="AW106" i="20"/>
  <c r="AY106" i="20"/>
  <c r="AZ106" i="20"/>
  <c r="V106" i="20"/>
  <c r="AE106" i="20" s="1"/>
  <c r="U106" i="20"/>
  <c r="AD106" i="20" s="1"/>
  <c r="D42" i="25"/>
  <c r="I187" i="10"/>
  <c r="I187" i="9"/>
  <c r="I187" i="11"/>
  <c r="M187" i="12"/>
  <c r="L187" i="12"/>
  <c r="D187" i="12" s="1"/>
  <c r="G187" i="12" s="1"/>
  <c r="I186" i="12"/>
  <c r="C187" i="12"/>
  <c r="BJ111" i="20" l="1"/>
  <c r="BD107" i="20"/>
  <c r="BB107" i="20"/>
  <c r="Z106" i="20"/>
  <c r="W106" i="20"/>
  <c r="AB106" i="20"/>
  <c r="AV106" i="20"/>
  <c r="BA107" i="20" s="1"/>
  <c r="AC106" i="20"/>
  <c r="AX106" i="20"/>
  <c r="Y106" i="20"/>
  <c r="X106" i="20"/>
  <c r="I186" i="11"/>
  <c r="C187" i="11"/>
  <c r="M181" i="7"/>
  <c r="L181" i="7"/>
  <c r="D181" i="7" s="1"/>
  <c r="G181" i="7" s="1"/>
  <c r="I181" i="7"/>
  <c r="C181" i="7"/>
  <c r="M181" i="5"/>
  <c r="L181" i="5"/>
  <c r="D181" i="5" s="1"/>
  <c r="G181" i="5" s="1"/>
  <c r="I181" i="5"/>
  <c r="C181" i="5"/>
  <c r="M180" i="6"/>
  <c r="L180" i="6"/>
  <c r="D180" i="6" s="1"/>
  <c r="G180" i="6" s="1"/>
  <c r="I180" i="6"/>
  <c r="C180" i="6"/>
  <c r="M181" i="8"/>
  <c r="L181" i="8"/>
  <c r="M187" i="10"/>
  <c r="L187" i="10"/>
  <c r="D187" i="10" s="1"/>
  <c r="G187" i="10" s="1"/>
  <c r="I186" i="10"/>
  <c r="C187" i="10"/>
  <c r="M187" i="9"/>
  <c r="L187" i="9"/>
  <c r="D187" i="9" s="1"/>
  <c r="G187" i="9" s="1"/>
  <c r="I186" i="9"/>
  <c r="C187" i="9"/>
  <c r="L187" i="11"/>
  <c r="D187" i="11" s="1"/>
  <c r="G187" i="11" s="1"/>
  <c r="I181" i="8"/>
  <c r="C181" i="8"/>
  <c r="D181" i="8"/>
  <c r="G181" i="8" s="1"/>
  <c r="AA105" i="20" l="1"/>
  <c r="AH105" i="20"/>
  <c r="AI105" i="20"/>
  <c r="AJ105" i="20"/>
  <c r="AK105" i="20"/>
  <c r="AL105" i="20"/>
  <c r="AM105" i="20"/>
  <c r="AN105" i="20"/>
  <c r="AO105" i="20"/>
  <c r="AP105" i="20"/>
  <c r="AQ105" i="20"/>
  <c r="AR105" i="20"/>
  <c r="AS105" i="20"/>
  <c r="BC106" i="20" s="1"/>
  <c r="AT105" i="20"/>
  <c r="AU105" i="20"/>
  <c r="AW105" i="20"/>
  <c r="AY105" i="20"/>
  <c r="AZ105" i="20"/>
  <c r="U105" i="20"/>
  <c r="AD105" i="20" s="1"/>
  <c r="V105" i="20"/>
  <c r="AE105" i="20" s="1"/>
  <c r="BD106" i="20" l="1"/>
  <c r="BB106" i="20"/>
  <c r="Z105" i="20"/>
  <c r="W105" i="20"/>
  <c r="AB105" i="20"/>
  <c r="Y105" i="20"/>
  <c r="AC105" i="20"/>
  <c r="AX105" i="20"/>
  <c r="AV105" i="20"/>
  <c r="BA106" i="20" s="1"/>
  <c r="X105" i="20"/>
  <c r="D41" i="25"/>
  <c r="B38" i="25"/>
  <c r="B39" i="25"/>
  <c r="B40" i="25"/>
  <c r="B41" i="25"/>
  <c r="B42" i="25"/>
  <c r="M186" i="10"/>
  <c r="L186" i="10"/>
  <c r="D186" i="10" s="1"/>
  <c r="G186" i="10" s="1"/>
  <c r="I185" i="10"/>
  <c r="C186" i="10"/>
  <c r="M186" i="9"/>
  <c r="L186" i="9"/>
  <c r="D186" i="9" s="1"/>
  <c r="G186" i="9" s="1"/>
  <c r="I185" i="9"/>
  <c r="C186" i="9"/>
  <c r="L186" i="11"/>
  <c r="D186" i="11" s="1"/>
  <c r="G186" i="11" s="1"/>
  <c r="I185" i="11"/>
  <c r="C186" i="11"/>
  <c r="M186" i="12"/>
  <c r="L186" i="12"/>
  <c r="D186" i="12" s="1"/>
  <c r="G186" i="12" s="1"/>
  <c r="I185" i="12"/>
  <c r="C186" i="12"/>
  <c r="I179" i="8"/>
  <c r="M179" i="8"/>
  <c r="M180" i="8"/>
  <c r="L180" i="8"/>
  <c r="D180" i="8" s="1"/>
  <c r="G180" i="8" s="1"/>
  <c r="L179" i="8"/>
  <c r="D179" i="8" s="1"/>
  <c r="G179" i="8" s="1"/>
  <c r="I180" i="8"/>
  <c r="C179" i="8"/>
  <c r="C180" i="8"/>
  <c r="M180" i="7"/>
  <c r="L180" i="7"/>
  <c r="D180" i="7" s="1"/>
  <c r="G180" i="7" s="1"/>
  <c r="I180" i="7"/>
  <c r="C180" i="7"/>
  <c r="I179" i="6"/>
  <c r="C179" i="6"/>
  <c r="C178" i="6"/>
  <c r="M179" i="6"/>
  <c r="L179" i="6"/>
  <c r="D179" i="6" s="1"/>
  <c r="G179" i="6" s="1"/>
  <c r="M180" i="5"/>
  <c r="L180" i="5"/>
  <c r="D180" i="5" s="1"/>
  <c r="G180" i="5" s="1"/>
  <c r="I180" i="5"/>
  <c r="C180" i="5"/>
  <c r="U104" i="20" l="1"/>
  <c r="AD104" i="20" s="1"/>
  <c r="V104" i="20"/>
  <c r="AE104" i="20" s="1"/>
  <c r="AA104" i="20"/>
  <c r="AH104" i="20"/>
  <c r="AI104" i="20"/>
  <c r="AJ104" i="20"/>
  <c r="AK104" i="20"/>
  <c r="AL104" i="20"/>
  <c r="AM104" i="20"/>
  <c r="AN104" i="20"/>
  <c r="AO104" i="20"/>
  <c r="AP104" i="20"/>
  <c r="AQ104" i="20"/>
  <c r="AR104" i="20"/>
  <c r="AS104" i="20"/>
  <c r="BC105" i="20" s="1"/>
  <c r="AT104" i="20"/>
  <c r="AU104" i="20"/>
  <c r="AW104" i="20"/>
  <c r="AY104" i="20"/>
  <c r="AZ104" i="20"/>
  <c r="BD105" i="20" l="1"/>
  <c r="BB105" i="20"/>
  <c r="AV104" i="20"/>
  <c r="BA105" i="20" s="1"/>
  <c r="AC104" i="20"/>
  <c r="X104" i="20"/>
  <c r="W104" i="20"/>
  <c r="AB104" i="20"/>
  <c r="Y104" i="20"/>
  <c r="Z104" i="20"/>
  <c r="AX104" i="20"/>
  <c r="M185" i="10"/>
  <c r="L185" i="10"/>
  <c r="D185" i="10" s="1"/>
  <c r="G185" i="10" s="1"/>
  <c r="I184" i="10"/>
  <c r="C185" i="10"/>
  <c r="I183" i="9"/>
  <c r="M185" i="9"/>
  <c r="L185" i="9"/>
  <c r="D185" i="9" s="1"/>
  <c r="G185" i="9" s="1"/>
  <c r="C185" i="9"/>
  <c r="L184" i="11"/>
  <c r="D184" i="11" s="1"/>
  <c r="G184" i="11" s="1"/>
  <c r="L185" i="11"/>
  <c r="D185" i="11" s="1"/>
  <c r="G185" i="11" s="1"/>
  <c r="C185" i="11"/>
  <c r="I183" i="11"/>
  <c r="I184" i="11"/>
  <c r="C184" i="11"/>
  <c r="L185" i="12"/>
  <c r="D185" i="12" s="1"/>
  <c r="G185" i="12" s="1"/>
  <c r="M185" i="12"/>
  <c r="I184" i="12"/>
  <c r="C185" i="12"/>
  <c r="M179" i="7"/>
  <c r="L179" i="7"/>
  <c r="D179" i="7" s="1"/>
  <c r="G179" i="7" s="1"/>
  <c r="I179" i="7"/>
  <c r="C179" i="7"/>
  <c r="M178" i="6"/>
  <c r="L178" i="6"/>
  <c r="D178" i="6" s="1"/>
  <c r="G178" i="6" s="1"/>
  <c r="I178" i="6"/>
  <c r="M179" i="5"/>
  <c r="L179" i="5"/>
  <c r="D179" i="5" s="1"/>
  <c r="G179" i="5" s="1"/>
  <c r="I179" i="5"/>
  <c r="C179" i="5"/>
  <c r="D40" i="25" l="1"/>
  <c r="AA103" i="20" l="1"/>
  <c r="AH103" i="20"/>
  <c r="AI103" i="20"/>
  <c r="AJ103" i="20"/>
  <c r="AK103" i="20"/>
  <c r="AL103" i="20"/>
  <c r="AM103" i="20"/>
  <c r="AN103" i="20"/>
  <c r="AO103" i="20"/>
  <c r="AP103" i="20"/>
  <c r="AQ103" i="20"/>
  <c r="AR103" i="20"/>
  <c r="AS103" i="20"/>
  <c r="BC104" i="20" s="1"/>
  <c r="AT103" i="20"/>
  <c r="AU103" i="20"/>
  <c r="AW103" i="20"/>
  <c r="AY103" i="20"/>
  <c r="AZ103" i="20"/>
  <c r="V103" i="20"/>
  <c r="AE103" i="20" s="1"/>
  <c r="U103" i="20"/>
  <c r="AD103" i="20" s="1"/>
  <c r="BD104" i="20" l="1"/>
  <c r="BB104" i="20"/>
  <c r="AV103" i="20"/>
  <c r="BA104" i="20" s="1"/>
  <c r="AC103" i="20"/>
  <c r="Y103" i="20"/>
  <c r="Z103" i="20"/>
  <c r="W103" i="20"/>
  <c r="AB103" i="20"/>
  <c r="X103" i="20"/>
  <c r="AX103" i="20"/>
  <c r="L184" i="10"/>
  <c r="D184" i="10" s="1"/>
  <c r="G184" i="10" s="1"/>
  <c r="M184" i="10"/>
  <c r="I183" i="10"/>
  <c r="C184" i="10"/>
  <c r="C183" i="10"/>
  <c r="M184" i="9"/>
  <c r="L184" i="9"/>
  <c r="D184" i="9" s="1"/>
  <c r="G184" i="9" s="1"/>
  <c r="I184" i="9"/>
  <c r="C184" i="9"/>
  <c r="M184" i="12"/>
  <c r="L184" i="12"/>
  <c r="D184" i="12" s="1"/>
  <c r="G184" i="12" s="1"/>
  <c r="C184" i="12"/>
  <c r="M178" i="5"/>
  <c r="L178" i="5"/>
  <c r="D178" i="5" s="1"/>
  <c r="G178" i="5" s="1"/>
  <c r="I177" i="8"/>
  <c r="L178" i="8"/>
  <c r="D178" i="8" s="1"/>
  <c r="G178" i="8" s="1"/>
  <c r="M177" i="8"/>
  <c r="M178" i="8"/>
  <c r="I178" i="8"/>
  <c r="C178" i="8"/>
  <c r="M178" i="7"/>
  <c r="L178" i="7"/>
  <c r="D178" i="7" s="1"/>
  <c r="G178" i="7" s="1"/>
  <c r="I177" i="7"/>
  <c r="I178" i="7"/>
  <c r="C178" i="7"/>
  <c r="M177" i="6"/>
  <c r="L177" i="6"/>
  <c r="I176" i="6"/>
  <c r="I177" i="6"/>
  <c r="C177" i="6"/>
  <c r="D177" i="6"/>
  <c r="G177" i="6" s="1"/>
  <c r="I177" i="5"/>
  <c r="I178" i="5"/>
  <c r="C178" i="5"/>
  <c r="D39" i="25" l="1"/>
  <c r="BF107" i="20"/>
  <c r="BG107" i="20"/>
  <c r="BH107" i="20"/>
  <c r="BI107" i="20"/>
  <c r="BF108" i="20"/>
  <c r="BG108" i="20"/>
  <c r="BH108" i="20"/>
  <c r="BI108" i="20"/>
  <c r="BI109" i="20"/>
  <c r="BJ109" i="20" s="1"/>
  <c r="BI110" i="20"/>
  <c r="BJ110" i="20" s="1"/>
  <c r="AA102" i="20"/>
  <c r="AH102" i="20"/>
  <c r="AI102" i="20"/>
  <c r="AJ102" i="20"/>
  <c r="AK102" i="20"/>
  <c r="AL102" i="20"/>
  <c r="AM102" i="20"/>
  <c r="AN102" i="20"/>
  <c r="AO102" i="20"/>
  <c r="AP102" i="20"/>
  <c r="AQ102" i="20"/>
  <c r="AR102" i="20"/>
  <c r="AS102" i="20"/>
  <c r="BC103" i="20" s="1"/>
  <c r="AT102" i="20"/>
  <c r="AU102" i="20"/>
  <c r="AW102" i="20"/>
  <c r="AY102" i="20"/>
  <c r="AZ102" i="20"/>
  <c r="V102" i="20"/>
  <c r="AE102" i="20" s="1"/>
  <c r="U102" i="20"/>
  <c r="AD102" i="20" s="1"/>
  <c r="B102" i="20"/>
  <c r="BI102" i="20" s="1"/>
  <c r="B103" i="20"/>
  <c r="BI103" i="20" s="1"/>
  <c r="B104" i="20"/>
  <c r="BI104" i="20" s="1"/>
  <c r="B105" i="20"/>
  <c r="BI105" i="20" s="1"/>
  <c r="B106" i="20"/>
  <c r="Y102" i="20" l="1"/>
  <c r="BJ108" i="20"/>
  <c r="BJ107" i="20"/>
  <c r="BD103" i="20"/>
  <c r="BB103" i="20"/>
  <c r="Z102" i="20"/>
  <c r="W102" i="20"/>
  <c r="AB102" i="20"/>
  <c r="AV102" i="20"/>
  <c r="AC102" i="20"/>
  <c r="AX102" i="20"/>
  <c r="X102" i="20"/>
  <c r="BH105" i="20"/>
  <c r="BH104" i="20"/>
  <c r="BH103" i="20"/>
  <c r="BH102" i="20"/>
  <c r="BG105" i="20"/>
  <c r="BG104" i="20"/>
  <c r="BG103" i="20"/>
  <c r="BG102" i="20"/>
  <c r="BF105" i="20"/>
  <c r="BJ105" i="20" s="1"/>
  <c r="BF104" i="20"/>
  <c r="BJ104" i="20" s="1"/>
  <c r="BF102" i="20"/>
  <c r="BG106" i="20"/>
  <c r="BH106" i="20"/>
  <c r="BI106" i="20"/>
  <c r="BF106" i="20"/>
  <c r="C177" i="8"/>
  <c r="L177" i="8"/>
  <c r="D177" i="8" s="1"/>
  <c r="G177" i="8" s="1"/>
  <c r="M177" i="7"/>
  <c r="L177" i="7"/>
  <c r="D177" i="7" s="1"/>
  <c r="G177" i="7" s="1"/>
  <c r="C177" i="7"/>
  <c r="M177" i="5"/>
  <c r="L177" i="5"/>
  <c r="D177" i="5" s="1"/>
  <c r="G177" i="5" s="1"/>
  <c r="M176" i="6"/>
  <c r="L176" i="6"/>
  <c r="D176" i="6"/>
  <c r="G176" i="6" s="1"/>
  <c r="C176" i="6"/>
  <c r="C177" i="5"/>
  <c r="L183" i="12"/>
  <c r="D183" i="12" s="1"/>
  <c r="G183" i="12" s="1"/>
  <c r="M183" i="12"/>
  <c r="M183" i="10"/>
  <c r="L183" i="10"/>
  <c r="D183" i="10" s="1"/>
  <c r="G183" i="10" s="1"/>
  <c r="C183" i="9"/>
  <c r="M183" i="9"/>
  <c r="L183" i="9"/>
  <c r="D183" i="9" s="1"/>
  <c r="G183" i="9" s="1"/>
  <c r="L183" i="11"/>
  <c r="D183" i="11" s="1"/>
  <c r="G183" i="11" s="1"/>
  <c r="C183" i="11"/>
  <c r="I183" i="12"/>
  <c r="C183" i="12"/>
  <c r="BJ102" i="20" l="1"/>
  <c r="BJ106" i="20"/>
  <c r="BF103" i="20"/>
  <c r="BJ103" i="20" s="1"/>
  <c r="BA103" i="20"/>
  <c r="D38" i="25"/>
  <c r="AZ101" i="20" l="1"/>
  <c r="AY101" i="20"/>
  <c r="AW101" i="20"/>
  <c r="AU101" i="20"/>
  <c r="AT101" i="20"/>
  <c r="AS101" i="20"/>
  <c r="BC102" i="20" s="1"/>
  <c r="AR101" i="20"/>
  <c r="AQ101" i="20"/>
  <c r="AP101" i="20"/>
  <c r="AO101" i="20"/>
  <c r="AN101" i="20"/>
  <c r="AM101" i="20"/>
  <c r="AL101" i="20"/>
  <c r="AK101" i="20"/>
  <c r="AJ101" i="20"/>
  <c r="AI101" i="20"/>
  <c r="AH101" i="20"/>
  <c r="AA101" i="20"/>
  <c r="V101" i="20"/>
  <c r="AE101" i="20" s="1"/>
  <c r="U101" i="20"/>
  <c r="AD101" i="20" s="1"/>
  <c r="B101" i="20"/>
  <c r="BG101" i="20" s="1"/>
  <c r="AZ100" i="20"/>
  <c r="AY100" i="20"/>
  <c r="AW100" i="20"/>
  <c r="AU100" i="20"/>
  <c r="AT100" i="20"/>
  <c r="AS100" i="20"/>
  <c r="BC101" i="20" s="1"/>
  <c r="AR100" i="20"/>
  <c r="AQ100" i="20"/>
  <c r="AP100" i="20"/>
  <c r="AO100" i="20"/>
  <c r="AN100" i="20"/>
  <c r="AM100" i="20"/>
  <c r="AL100" i="20"/>
  <c r="AK100" i="20"/>
  <c r="AJ100" i="20"/>
  <c r="AI100" i="20"/>
  <c r="AH100" i="20"/>
  <c r="AA100" i="20"/>
  <c r="V100" i="20"/>
  <c r="AE100" i="20" s="1"/>
  <c r="U100" i="20"/>
  <c r="AD100" i="20" s="1"/>
  <c r="B100" i="20"/>
  <c r="BG100" i="20" s="1"/>
  <c r="BD101" i="20" l="1"/>
  <c r="BB101" i="20"/>
  <c r="BD102" i="20"/>
  <c r="BB102" i="20"/>
  <c r="Y100" i="20"/>
  <c r="AC100" i="20"/>
  <c r="Z101" i="20"/>
  <c r="W101" i="20"/>
  <c r="AB101" i="20"/>
  <c r="AX100" i="20"/>
  <c r="W100" i="20"/>
  <c r="AB100" i="20"/>
  <c r="AV101" i="20"/>
  <c r="BA102" i="20" s="1"/>
  <c r="AC101" i="20"/>
  <c r="BI100" i="20"/>
  <c r="BF100" i="20"/>
  <c r="BF101" i="20"/>
  <c r="BH101" i="20"/>
  <c r="X100" i="20"/>
  <c r="X101" i="20"/>
  <c r="AX101" i="20"/>
  <c r="Y101" i="20"/>
  <c r="Z100" i="20"/>
  <c r="AV100" i="20"/>
  <c r="BI101" i="20" l="1"/>
  <c r="BJ101" i="20" s="1"/>
  <c r="BA101" i="20"/>
  <c r="M182" i="10"/>
  <c r="L182" i="10"/>
  <c r="D182" i="10" s="1"/>
  <c r="G182" i="10" s="1"/>
  <c r="I182" i="10"/>
  <c r="C182" i="10"/>
  <c r="M181" i="10"/>
  <c r="L181" i="10"/>
  <c r="D181" i="10" s="1"/>
  <c r="G181" i="10" s="1"/>
  <c r="I181" i="10"/>
  <c r="C181" i="10"/>
  <c r="M180" i="10"/>
  <c r="L180" i="10"/>
  <c r="D180" i="10" s="1"/>
  <c r="G180" i="10" s="1"/>
  <c r="I180" i="10"/>
  <c r="C180" i="10"/>
  <c r="M179" i="10"/>
  <c r="L179" i="10"/>
  <c r="D179" i="10" s="1"/>
  <c r="G179" i="10" s="1"/>
  <c r="I179" i="10"/>
  <c r="C179" i="10"/>
  <c r="M178" i="10"/>
  <c r="L178" i="10"/>
  <c r="D178" i="10" s="1"/>
  <c r="G178" i="10" s="1"/>
  <c r="I178" i="10"/>
  <c r="C178" i="10"/>
  <c r="M182" i="9"/>
  <c r="L182" i="9"/>
  <c r="D182" i="9" s="1"/>
  <c r="G182" i="9" s="1"/>
  <c r="I182" i="9"/>
  <c r="C182" i="9"/>
  <c r="M181" i="9"/>
  <c r="L181" i="9"/>
  <c r="D181" i="9" s="1"/>
  <c r="G181" i="9" s="1"/>
  <c r="I181" i="9"/>
  <c r="C181" i="9"/>
  <c r="M180" i="9"/>
  <c r="L180" i="9"/>
  <c r="D180" i="9" s="1"/>
  <c r="G180" i="9" s="1"/>
  <c r="I180" i="9"/>
  <c r="C180" i="9"/>
  <c r="M179" i="9"/>
  <c r="L179" i="9"/>
  <c r="D179" i="9" s="1"/>
  <c r="G179" i="9" s="1"/>
  <c r="I179" i="9"/>
  <c r="C179" i="9"/>
  <c r="M178" i="9"/>
  <c r="L178" i="9"/>
  <c r="D178" i="9" s="1"/>
  <c r="G178" i="9" s="1"/>
  <c r="I178" i="9"/>
  <c r="C178" i="9"/>
  <c r="L182" i="11"/>
  <c r="D182" i="11" s="1"/>
  <c r="G182" i="11" s="1"/>
  <c r="I182" i="11"/>
  <c r="C182" i="11"/>
  <c r="L181" i="11"/>
  <c r="D181" i="11" s="1"/>
  <c r="G181" i="11" s="1"/>
  <c r="I181" i="11"/>
  <c r="C181" i="11"/>
  <c r="L180" i="11"/>
  <c r="D180" i="11" s="1"/>
  <c r="G180" i="11" s="1"/>
  <c r="I180" i="11"/>
  <c r="C180" i="11"/>
  <c r="L179" i="11"/>
  <c r="D179" i="11" s="1"/>
  <c r="G179" i="11" s="1"/>
  <c r="I179" i="11"/>
  <c r="C179" i="11"/>
  <c r="L178" i="11"/>
  <c r="D178" i="11" s="1"/>
  <c r="G178" i="11" s="1"/>
  <c r="I178" i="11"/>
  <c r="C178" i="11"/>
  <c r="M182" i="12"/>
  <c r="L182" i="12"/>
  <c r="D182" i="12" s="1"/>
  <c r="G182" i="12" s="1"/>
  <c r="I182" i="12"/>
  <c r="C182" i="12"/>
  <c r="M181" i="12"/>
  <c r="L181" i="12"/>
  <c r="D181" i="12" s="1"/>
  <c r="G181" i="12" s="1"/>
  <c r="I181" i="12"/>
  <c r="C181" i="12"/>
  <c r="M180" i="12"/>
  <c r="L180" i="12"/>
  <c r="D180" i="12" s="1"/>
  <c r="G180" i="12" s="1"/>
  <c r="I180" i="12"/>
  <c r="C180" i="12"/>
  <c r="M179" i="12"/>
  <c r="L179" i="12"/>
  <c r="D179" i="12" s="1"/>
  <c r="G179" i="12" s="1"/>
  <c r="I179" i="12"/>
  <c r="C179" i="12"/>
  <c r="M178" i="12"/>
  <c r="L178" i="12"/>
  <c r="D178" i="12" s="1"/>
  <c r="G178" i="12" s="1"/>
  <c r="I178" i="12"/>
  <c r="C178" i="12"/>
  <c r="M172" i="8"/>
  <c r="M173" i="8"/>
  <c r="M174" i="8"/>
  <c r="M175" i="8"/>
  <c r="M176" i="8"/>
  <c r="L176" i="8"/>
  <c r="D176" i="8" s="1"/>
  <c r="G176" i="8" s="1"/>
  <c r="I176" i="8"/>
  <c r="C176" i="8"/>
  <c r="L175" i="8"/>
  <c r="D175" i="8" s="1"/>
  <c r="G175" i="8" s="1"/>
  <c r="I175" i="8"/>
  <c r="C175" i="8"/>
  <c r="L174" i="8"/>
  <c r="D174" i="8" s="1"/>
  <c r="G174" i="8" s="1"/>
  <c r="I174" i="8"/>
  <c r="C174" i="8"/>
  <c r="L173" i="8"/>
  <c r="D173" i="8" s="1"/>
  <c r="G173" i="8" s="1"/>
  <c r="I173" i="8"/>
  <c r="C173" i="8"/>
  <c r="L172" i="8"/>
  <c r="D172" i="8" s="1"/>
  <c r="G172" i="8" s="1"/>
  <c r="I172" i="8"/>
  <c r="C172" i="8"/>
  <c r="M173" i="7"/>
  <c r="M174" i="7"/>
  <c r="M175" i="7"/>
  <c r="M176" i="7"/>
  <c r="L176" i="7"/>
  <c r="D176" i="7" s="1"/>
  <c r="G176" i="7" s="1"/>
  <c r="I176" i="7"/>
  <c r="C176" i="7"/>
  <c r="L175" i="7"/>
  <c r="D175" i="7" s="1"/>
  <c r="G175" i="7" s="1"/>
  <c r="I175" i="7"/>
  <c r="C175" i="7"/>
  <c r="L174" i="7"/>
  <c r="D174" i="7" s="1"/>
  <c r="G174" i="7" s="1"/>
  <c r="I174" i="7"/>
  <c r="C174" i="7"/>
  <c r="L173" i="7"/>
  <c r="D173" i="7" s="1"/>
  <c r="G173" i="7" s="1"/>
  <c r="I173" i="7"/>
  <c r="C173" i="7"/>
  <c r="M172" i="7"/>
  <c r="L172" i="7"/>
  <c r="D172" i="7" s="1"/>
  <c r="G172" i="7" s="1"/>
  <c r="I172" i="7"/>
  <c r="C172" i="7"/>
  <c r="M175" i="6"/>
  <c r="L175" i="6"/>
  <c r="D175" i="6" s="1"/>
  <c r="G175" i="6" s="1"/>
  <c r="I175" i="6"/>
  <c r="C175" i="6"/>
  <c r="M174" i="6"/>
  <c r="L174" i="6"/>
  <c r="D174" i="6" s="1"/>
  <c r="G174" i="6" s="1"/>
  <c r="I174" i="6"/>
  <c r="C174" i="6"/>
  <c r="M173" i="6"/>
  <c r="L173" i="6"/>
  <c r="D173" i="6" s="1"/>
  <c r="G173" i="6" s="1"/>
  <c r="I173" i="6"/>
  <c r="C173" i="6"/>
  <c r="M172" i="6"/>
  <c r="L172" i="6"/>
  <c r="D172" i="6" s="1"/>
  <c r="G172" i="6" s="1"/>
  <c r="I172" i="6"/>
  <c r="C172" i="6"/>
  <c r="M171" i="6"/>
  <c r="L171" i="6"/>
  <c r="D171" i="6" s="1"/>
  <c r="G171" i="6" s="1"/>
  <c r="I171" i="6"/>
  <c r="C171" i="6"/>
  <c r="M176" i="5"/>
  <c r="L176" i="5"/>
  <c r="D176" i="5" s="1"/>
  <c r="G176" i="5" s="1"/>
  <c r="I176" i="5"/>
  <c r="C176" i="5"/>
  <c r="M175" i="5"/>
  <c r="L175" i="5"/>
  <c r="D175" i="5" s="1"/>
  <c r="G175" i="5" s="1"/>
  <c r="I175" i="5"/>
  <c r="C175" i="5"/>
  <c r="M174" i="5"/>
  <c r="L174" i="5"/>
  <c r="D174" i="5" s="1"/>
  <c r="G174" i="5" s="1"/>
  <c r="I174" i="5"/>
  <c r="C174" i="5"/>
  <c r="M173" i="5"/>
  <c r="L173" i="5"/>
  <c r="D173" i="5" s="1"/>
  <c r="G173" i="5" s="1"/>
  <c r="I173" i="5"/>
  <c r="C173" i="5"/>
  <c r="M172" i="5"/>
  <c r="L172" i="5"/>
  <c r="D172" i="5" s="1"/>
  <c r="G172" i="5" s="1"/>
  <c r="I172" i="5"/>
  <c r="C172" i="5"/>
  <c r="I177" i="10" l="1"/>
  <c r="I177" i="9"/>
  <c r="I177" i="11"/>
  <c r="I177" i="12"/>
  <c r="D36" i="25" l="1"/>
  <c r="D37" i="25"/>
  <c r="M177" i="10"/>
  <c r="L177" i="10"/>
  <c r="D177" i="10" s="1"/>
  <c r="G177" i="10" s="1"/>
  <c r="I176" i="10"/>
  <c r="C177" i="10"/>
  <c r="M177" i="9"/>
  <c r="L177" i="9"/>
  <c r="D177" i="9" s="1"/>
  <c r="G177" i="9" s="1"/>
  <c r="I176" i="9"/>
  <c r="C177" i="9"/>
  <c r="L177" i="11"/>
  <c r="D177" i="11" s="1"/>
  <c r="G177" i="11" s="1"/>
  <c r="I176" i="11"/>
  <c r="C177" i="11"/>
  <c r="M177" i="12"/>
  <c r="L177" i="12"/>
  <c r="D177" i="12" s="1"/>
  <c r="G177" i="12" s="1"/>
  <c r="I176" i="12"/>
  <c r="C177" i="12"/>
  <c r="M171" i="8"/>
  <c r="L171" i="8"/>
  <c r="D171" i="8" s="1"/>
  <c r="G171" i="8" s="1"/>
  <c r="I171" i="8"/>
  <c r="C171" i="8"/>
  <c r="M171" i="7"/>
  <c r="L171" i="7"/>
  <c r="D171" i="7" s="1"/>
  <c r="G171" i="7" s="1"/>
  <c r="I171" i="7"/>
  <c r="C171" i="7"/>
  <c r="M170" i="6"/>
  <c r="L170" i="6"/>
  <c r="D170" i="6" s="1"/>
  <c r="G170" i="6" s="1"/>
  <c r="I170" i="6"/>
  <c r="C170" i="6"/>
  <c r="L171" i="5"/>
  <c r="D171" i="5" s="1"/>
  <c r="G171" i="5" s="1"/>
  <c r="I171" i="5"/>
  <c r="C171" i="5"/>
  <c r="M176" i="10" l="1"/>
  <c r="L176" i="10"/>
  <c r="D176" i="10" s="1"/>
  <c r="G176" i="10" s="1"/>
  <c r="I175" i="10"/>
  <c r="C176" i="10"/>
  <c r="M176" i="9"/>
  <c r="L176" i="9"/>
  <c r="D176" i="9" s="1"/>
  <c r="G176" i="9" s="1"/>
  <c r="I175" i="9"/>
  <c r="C176" i="9"/>
  <c r="I175" i="11"/>
  <c r="L175" i="11"/>
  <c r="L176" i="11"/>
  <c r="D176" i="11" s="1"/>
  <c r="G176" i="11" s="1"/>
  <c r="C176" i="11"/>
  <c r="C175" i="11"/>
  <c r="M176" i="12"/>
  <c r="L176" i="12"/>
  <c r="D176" i="12" s="1"/>
  <c r="G176" i="12" s="1"/>
  <c r="I175" i="12"/>
  <c r="C176" i="12"/>
  <c r="M170" i="8"/>
  <c r="L170" i="8"/>
  <c r="D170" i="8" s="1"/>
  <c r="G170" i="8" s="1"/>
  <c r="I170" i="8"/>
  <c r="C170" i="8"/>
  <c r="M170" i="7"/>
  <c r="L170" i="7"/>
  <c r="D170" i="7" s="1"/>
  <c r="G170" i="7" s="1"/>
  <c r="I170" i="7"/>
  <c r="C170" i="7"/>
  <c r="M169" i="6"/>
  <c r="L169" i="6"/>
  <c r="D169" i="6" s="1"/>
  <c r="G169" i="6" s="1"/>
  <c r="I169" i="6"/>
  <c r="C169" i="6"/>
  <c r="L170" i="5"/>
  <c r="D170" i="5" s="1"/>
  <c r="G170" i="5" s="1"/>
  <c r="I170" i="5"/>
  <c r="C170" i="5"/>
  <c r="AA99" i="20" l="1"/>
  <c r="AH99" i="20"/>
  <c r="AI99" i="20"/>
  <c r="AJ99" i="20"/>
  <c r="AK99" i="20"/>
  <c r="AL99" i="20"/>
  <c r="AM99" i="20"/>
  <c r="AN99" i="20"/>
  <c r="AO99" i="20"/>
  <c r="AP99" i="20"/>
  <c r="AQ99" i="20"/>
  <c r="AR99" i="20"/>
  <c r="AS99" i="20"/>
  <c r="BC100" i="20" s="1"/>
  <c r="AT99" i="20"/>
  <c r="AU99" i="20"/>
  <c r="AW99" i="20"/>
  <c r="AY99" i="20"/>
  <c r="AZ99" i="20"/>
  <c r="V99" i="20"/>
  <c r="AE99" i="20" s="1"/>
  <c r="U99" i="20"/>
  <c r="AD99" i="20" s="1"/>
  <c r="BD100" i="20" l="1"/>
  <c r="BB100" i="20"/>
  <c r="Z99" i="20"/>
  <c r="W99" i="20"/>
  <c r="AB99" i="20"/>
  <c r="AV99" i="20"/>
  <c r="AC99" i="20"/>
  <c r="Y99" i="20"/>
  <c r="AX99" i="20"/>
  <c r="X99" i="20"/>
  <c r="D32" i="25"/>
  <c r="D33" i="25"/>
  <c r="D34" i="25"/>
  <c r="D35" i="25"/>
  <c r="B37" i="25"/>
  <c r="B36" i="25"/>
  <c r="B35" i="25"/>
  <c r="B34" i="25"/>
  <c r="B33" i="25"/>
  <c r="M175" i="12"/>
  <c r="L175" i="12"/>
  <c r="D175" i="12" s="1"/>
  <c r="G175" i="12" s="1"/>
  <c r="C175" i="12"/>
  <c r="M175" i="10"/>
  <c r="L175" i="10"/>
  <c r="D175" i="10" s="1"/>
  <c r="G175" i="10" s="1"/>
  <c r="I174" i="10"/>
  <c r="C175" i="10"/>
  <c r="I174" i="9"/>
  <c r="C175" i="9"/>
  <c r="M175" i="9"/>
  <c r="L175" i="9"/>
  <c r="D175" i="9" s="1"/>
  <c r="G175" i="9" s="1"/>
  <c r="M169" i="8"/>
  <c r="L169" i="8"/>
  <c r="D169" i="8" s="1"/>
  <c r="G169" i="8" s="1"/>
  <c r="I169" i="8"/>
  <c r="C169" i="8"/>
  <c r="M169" i="7"/>
  <c r="L169" i="7"/>
  <c r="D169" i="7" s="1"/>
  <c r="G169" i="7" s="1"/>
  <c r="I169" i="7"/>
  <c r="C169" i="7"/>
  <c r="I168" i="6"/>
  <c r="C168" i="6"/>
  <c r="M168" i="6"/>
  <c r="L168" i="6"/>
  <c r="D168" i="6" s="1"/>
  <c r="G168" i="6" s="1"/>
  <c r="L169" i="5"/>
  <c r="D169" i="5" s="1"/>
  <c r="G169" i="5" s="1"/>
  <c r="I169" i="5"/>
  <c r="C169" i="5"/>
  <c r="BH100" i="20" l="1"/>
  <c r="BJ100" i="20" s="1"/>
  <c r="BA100" i="20"/>
  <c r="V98" i="20"/>
  <c r="AE98" i="20" s="1"/>
  <c r="U98" i="20"/>
  <c r="AD98" i="20" s="1"/>
  <c r="W98" i="20" l="1"/>
  <c r="AB98" i="20"/>
  <c r="X98" i="20"/>
  <c r="Y98" i="20"/>
  <c r="AC98" i="20"/>
  <c r="I173" i="11"/>
  <c r="M174" i="10"/>
  <c r="L174" i="10"/>
  <c r="D174" i="10" s="1"/>
  <c r="G174" i="10" s="1"/>
  <c r="I173" i="10"/>
  <c r="C174" i="10"/>
  <c r="M174" i="9"/>
  <c r="L174" i="9"/>
  <c r="D174" i="9" s="1"/>
  <c r="G174" i="9" s="1"/>
  <c r="I173" i="9"/>
  <c r="C174" i="9"/>
  <c r="L174" i="11"/>
  <c r="D174" i="11" s="1"/>
  <c r="G174" i="11" s="1"/>
  <c r="C174" i="11"/>
  <c r="I174" i="12"/>
  <c r="M174" i="12"/>
  <c r="L174" i="12"/>
  <c r="D174" i="12" s="1"/>
  <c r="G174" i="12" s="1"/>
  <c r="I173" i="12"/>
  <c r="C174" i="12"/>
  <c r="I167" i="8"/>
  <c r="I168" i="8"/>
  <c r="M168" i="8"/>
  <c r="L168" i="8"/>
  <c r="D168" i="8" s="1"/>
  <c r="G168" i="8" s="1"/>
  <c r="C168" i="8"/>
  <c r="M168" i="7"/>
  <c r="L168" i="7"/>
  <c r="D168" i="7" s="1"/>
  <c r="G168" i="7" s="1"/>
  <c r="I168" i="7"/>
  <c r="C168" i="7"/>
  <c r="I167" i="6"/>
  <c r="C167" i="6"/>
  <c r="M167" i="6"/>
  <c r="L167" i="6"/>
  <c r="D167" i="6" s="1"/>
  <c r="G167" i="6" s="1"/>
  <c r="M168" i="5"/>
  <c r="M169" i="5"/>
  <c r="M170" i="5"/>
  <c r="M171" i="5"/>
  <c r="L168" i="5"/>
  <c r="D168" i="5" s="1"/>
  <c r="G168" i="5" s="1"/>
  <c r="I168" i="5"/>
  <c r="C168" i="5"/>
  <c r="Z98" i="20" l="1"/>
  <c r="AA98" i="20"/>
  <c r="AH98" i="20"/>
  <c r="AI98" i="20"/>
  <c r="AJ98" i="20"/>
  <c r="AK98" i="20"/>
  <c r="AL98" i="20"/>
  <c r="AM98" i="20"/>
  <c r="AN98" i="20"/>
  <c r="AO98" i="20"/>
  <c r="AP98" i="20"/>
  <c r="AQ98" i="20"/>
  <c r="AR98" i="20"/>
  <c r="AS98" i="20"/>
  <c r="BC99" i="20" s="1"/>
  <c r="AT98" i="20"/>
  <c r="AU98" i="20"/>
  <c r="AV98" i="20"/>
  <c r="BA99" i="20" s="1"/>
  <c r="AW98" i="20"/>
  <c r="AX98" i="20"/>
  <c r="AY98" i="20"/>
  <c r="AZ98" i="20"/>
  <c r="BD99" i="20" l="1"/>
  <c r="BB99" i="20"/>
  <c r="M167" i="8"/>
  <c r="L167" i="8"/>
  <c r="D167" i="8" s="1"/>
  <c r="G167" i="8" s="1"/>
  <c r="C167" i="8"/>
  <c r="M167" i="7"/>
  <c r="L167" i="7"/>
  <c r="D167" i="7" s="1"/>
  <c r="G167" i="7" s="1"/>
  <c r="I167" i="7"/>
  <c r="C167" i="7"/>
  <c r="I166" i="6"/>
  <c r="C166" i="6"/>
  <c r="M173" i="10"/>
  <c r="L173" i="10"/>
  <c r="D173" i="10" s="1"/>
  <c r="G173" i="10" s="1"/>
  <c r="C173" i="10"/>
  <c r="M173" i="9"/>
  <c r="L173" i="9"/>
  <c r="D173" i="9" s="1"/>
  <c r="G173" i="9" s="1"/>
  <c r="C173" i="9"/>
  <c r="L173" i="11"/>
  <c r="D173" i="11" s="1"/>
  <c r="G173" i="11" s="1"/>
  <c r="C173" i="11"/>
  <c r="M173" i="12"/>
  <c r="L173" i="12"/>
  <c r="D173" i="12" s="1"/>
  <c r="G173" i="12" s="1"/>
  <c r="C173" i="12"/>
  <c r="M166" i="6"/>
  <c r="L166" i="6"/>
  <c r="D166" i="6" s="1"/>
  <c r="G166" i="6" s="1"/>
  <c r="L167" i="5"/>
  <c r="D167" i="5" s="1"/>
  <c r="G167" i="5" s="1"/>
  <c r="I167" i="5"/>
  <c r="C167" i="5"/>
  <c r="AA97" i="20" l="1"/>
  <c r="AH97" i="20"/>
  <c r="AI97" i="20"/>
  <c r="AJ97" i="20"/>
  <c r="AK97" i="20"/>
  <c r="AL97" i="20"/>
  <c r="AM97" i="20"/>
  <c r="AN97" i="20"/>
  <c r="AO97" i="20"/>
  <c r="AP97" i="20"/>
  <c r="AQ97" i="20"/>
  <c r="AR97" i="20"/>
  <c r="AS97" i="20"/>
  <c r="BC98" i="20" s="1"/>
  <c r="AT97" i="20"/>
  <c r="AU97" i="20"/>
  <c r="AW97" i="20"/>
  <c r="AY97" i="20"/>
  <c r="AZ97" i="20"/>
  <c r="U96" i="20"/>
  <c r="AD96" i="20" s="1"/>
  <c r="V96" i="20"/>
  <c r="AE96" i="20" s="1"/>
  <c r="U97" i="20"/>
  <c r="AD97" i="20" s="1"/>
  <c r="V97" i="20"/>
  <c r="AE97" i="20" s="1"/>
  <c r="B97" i="20"/>
  <c r="BF97" i="20" s="1"/>
  <c r="B98" i="20"/>
  <c r="B99" i="20"/>
  <c r="BG99" i="20" s="1"/>
  <c r="BD98" i="20" l="1"/>
  <c r="BB98" i="20"/>
  <c r="Y96" i="20"/>
  <c r="AC96" i="20"/>
  <c r="X96" i="20"/>
  <c r="W96" i="20"/>
  <c r="AB96" i="20"/>
  <c r="Y97" i="20"/>
  <c r="AC97" i="20"/>
  <c r="X97" i="20"/>
  <c r="W97" i="20"/>
  <c r="AB97" i="20"/>
  <c r="AV97" i="20"/>
  <c r="Z97" i="20"/>
  <c r="BI98" i="20"/>
  <c r="BI97" i="20"/>
  <c r="BI99" i="20"/>
  <c r="BH98" i="20"/>
  <c r="BH97" i="20"/>
  <c r="AX97" i="20"/>
  <c r="BH99" i="20"/>
  <c r="BG98" i="20"/>
  <c r="BG97" i="20"/>
  <c r="BF99" i="20"/>
  <c r="I172" i="10"/>
  <c r="I172" i="9"/>
  <c r="I172" i="11"/>
  <c r="I172" i="12"/>
  <c r="BJ99" i="20" l="1"/>
  <c r="BJ97" i="20"/>
  <c r="BF98" i="20"/>
  <c r="BJ98" i="20" s="1"/>
  <c r="BA98" i="20"/>
  <c r="M172" i="10"/>
  <c r="L172" i="10"/>
  <c r="D172" i="10" s="1"/>
  <c r="G172" i="10" s="1"/>
  <c r="I171" i="10"/>
  <c r="C172" i="10"/>
  <c r="M171" i="9"/>
  <c r="L171" i="9"/>
  <c r="M172" i="9"/>
  <c r="L172" i="9"/>
  <c r="D172" i="9" s="1"/>
  <c r="G172" i="9" s="1"/>
  <c r="I171" i="9"/>
  <c r="C172" i="9"/>
  <c r="L172" i="11"/>
  <c r="D172" i="11" s="1"/>
  <c r="G172" i="11" s="1"/>
  <c r="C172" i="11"/>
  <c r="L172" i="12"/>
  <c r="D172" i="12" s="1"/>
  <c r="G172" i="12" s="1"/>
  <c r="C172" i="12"/>
  <c r="M166" i="8"/>
  <c r="L166" i="8"/>
  <c r="D166" i="8" s="1"/>
  <c r="G166" i="8" s="1"/>
  <c r="I166" i="8"/>
  <c r="C166" i="8"/>
  <c r="M166" i="7"/>
  <c r="L166" i="7"/>
  <c r="D166" i="7" s="1"/>
  <c r="G166" i="7" s="1"/>
  <c r="I166" i="7"/>
  <c r="C166" i="7"/>
  <c r="M165" i="6"/>
  <c r="L165" i="6"/>
  <c r="D165" i="6" s="1"/>
  <c r="G165" i="6" s="1"/>
  <c r="I165" i="6"/>
  <c r="C165" i="6"/>
  <c r="L166" i="5"/>
  <c r="D166" i="5" s="1"/>
  <c r="G166" i="5" s="1"/>
  <c r="I166" i="5"/>
  <c r="C166" i="5"/>
  <c r="Z96" i="20" l="1"/>
  <c r="AA96" i="20"/>
  <c r="AH96" i="20"/>
  <c r="AI96" i="20"/>
  <c r="AJ96" i="20"/>
  <c r="AK96" i="20"/>
  <c r="AL96" i="20"/>
  <c r="AM96" i="20"/>
  <c r="AN96" i="20"/>
  <c r="AO96" i="20"/>
  <c r="AP96" i="20"/>
  <c r="AQ96" i="20"/>
  <c r="AR96" i="20"/>
  <c r="AS96" i="20"/>
  <c r="BC97" i="20" s="1"/>
  <c r="AT96" i="20"/>
  <c r="AU96" i="20"/>
  <c r="AV96" i="20"/>
  <c r="BA97" i="20" s="1"/>
  <c r="AW96" i="20"/>
  <c r="AX96" i="20"/>
  <c r="AY96" i="20"/>
  <c r="AZ96" i="20"/>
  <c r="AA95" i="20"/>
  <c r="AH95" i="20"/>
  <c r="AI95" i="20"/>
  <c r="AJ95" i="20"/>
  <c r="AK95" i="20"/>
  <c r="AL95" i="20"/>
  <c r="AM95" i="20"/>
  <c r="AN95" i="20"/>
  <c r="AO95" i="20"/>
  <c r="AP95" i="20"/>
  <c r="AQ95" i="20"/>
  <c r="AR95" i="20"/>
  <c r="AS95" i="20"/>
  <c r="BC96" i="20" s="1"/>
  <c r="AT95" i="20"/>
  <c r="AU95" i="20"/>
  <c r="AW95" i="20"/>
  <c r="AY95" i="20"/>
  <c r="AZ95" i="20"/>
  <c r="V95" i="20"/>
  <c r="AE95" i="20" s="1"/>
  <c r="U95" i="20"/>
  <c r="AD95" i="20" s="1"/>
  <c r="BD96" i="20" l="1"/>
  <c r="BB96" i="20"/>
  <c r="BD97" i="20"/>
  <c r="BB97" i="20"/>
  <c r="Y95" i="20"/>
  <c r="AC95" i="20"/>
  <c r="AX95" i="20"/>
  <c r="W95" i="20"/>
  <c r="AB95" i="20"/>
  <c r="X95" i="20"/>
  <c r="AV95" i="20"/>
  <c r="BA96" i="20" s="1"/>
  <c r="Z95" i="20"/>
  <c r="D29" i="25"/>
  <c r="D30" i="25"/>
  <c r="D31" i="25"/>
  <c r="B29" i="25"/>
  <c r="B30" i="25"/>
  <c r="B31" i="25"/>
  <c r="B32" i="25"/>
  <c r="M171" i="10"/>
  <c r="L171" i="10"/>
  <c r="D171" i="10" s="1"/>
  <c r="G171" i="10" s="1"/>
  <c r="I170" i="10"/>
  <c r="C171" i="10"/>
  <c r="D171" i="9"/>
  <c r="G171" i="9" s="1"/>
  <c r="I170" i="9"/>
  <c r="C171" i="9"/>
  <c r="L171" i="11"/>
  <c r="I171" i="11"/>
  <c r="C171" i="11"/>
  <c r="I170" i="12"/>
  <c r="L171" i="12"/>
  <c r="D171" i="12" s="1"/>
  <c r="G171" i="12" s="1"/>
  <c r="I171" i="12"/>
  <c r="C171" i="12"/>
  <c r="L164" i="8"/>
  <c r="D164" i="8" s="1"/>
  <c r="G164" i="8" s="1"/>
  <c r="M164" i="8"/>
  <c r="L165" i="8"/>
  <c r="M165" i="8"/>
  <c r="I164" i="8"/>
  <c r="I165" i="8"/>
  <c r="D165" i="8"/>
  <c r="G165" i="8" s="1"/>
  <c r="C164" i="8"/>
  <c r="C165" i="8"/>
  <c r="M165" i="7"/>
  <c r="L165" i="7"/>
  <c r="D165" i="7" s="1"/>
  <c r="G165" i="7" s="1"/>
  <c r="I165" i="7"/>
  <c r="C165" i="7"/>
  <c r="M164" i="6"/>
  <c r="L164" i="6"/>
  <c r="D164" i="6" s="1"/>
  <c r="G164" i="6" s="1"/>
  <c r="I164" i="6"/>
  <c r="C164" i="6"/>
  <c r="L165" i="5"/>
  <c r="D165" i="5" s="1"/>
  <c r="G165" i="5" s="1"/>
  <c r="I165" i="5"/>
  <c r="C165" i="5"/>
  <c r="Z8" i="20" l="1"/>
  <c r="Z9" i="20"/>
  <c r="Z10" i="20"/>
  <c r="Z11" i="20"/>
  <c r="Z12" i="20"/>
  <c r="Z13" i="20"/>
  <c r="Z14" i="20"/>
  <c r="Z15" i="20"/>
  <c r="Z16" i="20"/>
  <c r="Z17" i="20"/>
  <c r="Z18" i="20"/>
  <c r="Z19" i="20"/>
  <c r="Z20" i="20"/>
  <c r="Z21" i="20"/>
  <c r="Z22" i="20"/>
  <c r="Z23" i="20"/>
  <c r="Z24" i="20"/>
  <c r="Z25" i="20"/>
  <c r="Z26" i="20"/>
  <c r="Z27" i="20"/>
  <c r="Z28" i="20"/>
  <c r="Z29" i="20"/>
  <c r="Z30" i="20"/>
  <c r="Z31" i="20"/>
  <c r="Z32" i="20"/>
  <c r="Z33" i="20"/>
  <c r="Z47" i="20"/>
  <c r="Z48" i="20"/>
  <c r="Z49" i="20"/>
  <c r="Z50" i="20"/>
  <c r="Z51" i="20"/>
  <c r="Z52" i="20"/>
  <c r="Z7" i="20"/>
  <c r="AA94" i="20"/>
  <c r="AH94" i="20"/>
  <c r="AI94" i="20"/>
  <c r="AJ94" i="20"/>
  <c r="AK94" i="20"/>
  <c r="AL94" i="20"/>
  <c r="AM94" i="20"/>
  <c r="AN94" i="20"/>
  <c r="AO94" i="20"/>
  <c r="AP94" i="20"/>
  <c r="AQ94" i="20"/>
  <c r="AR94" i="20"/>
  <c r="AS94" i="20"/>
  <c r="BC95" i="20" s="1"/>
  <c r="AT94" i="20"/>
  <c r="AU94" i="20"/>
  <c r="AW94" i="20"/>
  <c r="AY94" i="20"/>
  <c r="AZ94" i="20"/>
  <c r="V94" i="20"/>
  <c r="AE94" i="20" s="1"/>
  <c r="U94" i="20"/>
  <c r="AD94" i="20" s="1"/>
  <c r="I163" i="6"/>
  <c r="C163" i="6"/>
  <c r="M164" i="7"/>
  <c r="L164" i="7"/>
  <c r="D164" i="7" s="1"/>
  <c r="G164" i="7" s="1"/>
  <c r="I164" i="7"/>
  <c r="C164" i="7"/>
  <c r="M170" i="10"/>
  <c r="L170" i="10"/>
  <c r="D170" i="10" s="1"/>
  <c r="G170" i="10" s="1"/>
  <c r="C170" i="10"/>
  <c r="M170" i="9"/>
  <c r="L170" i="9"/>
  <c r="D170" i="9" s="1"/>
  <c r="G170" i="9" s="1"/>
  <c r="I169" i="9"/>
  <c r="C170" i="9"/>
  <c r="L170" i="11"/>
  <c r="D170" i="11" s="1"/>
  <c r="G170" i="11" s="1"/>
  <c r="C170" i="11"/>
  <c r="L170" i="12"/>
  <c r="D170" i="12" s="1"/>
  <c r="G170" i="12" s="1"/>
  <c r="C170" i="12"/>
  <c r="L163" i="6"/>
  <c r="D163" i="6" s="1"/>
  <c r="G163" i="6" s="1"/>
  <c r="M164" i="5"/>
  <c r="M165" i="5"/>
  <c r="M166" i="5"/>
  <c r="M167" i="5"/>
  <c r="L164" i="5"/>
  <c r="D164" i="5" s="1"/>
  <c r="G164" i="5" s="1"/>
  <c r="I164" i="5"/>
  <c r="C164" i="5"/>
  <c r="BD95" i="20" l="1"/>
  <c r="BB95" i="20"/>
  <c r="AV94" i="20"/>
  <c r="BA95" i="20" s="1"/>
  <c r="AC94" i="20"/>
  <c r="AX94" i="20"/>
  <c r="W94" i="20"/>
  <c r="AB94" i="20"/>
  <c r="X94" i="20"/>
  <c r="Z94" i="20"/>
  <c r="Y94" i="20"/>
  <c r="AA93" i="20"/>
  <c r="AH93" i="20"/>
  <c r="AI93" i="20"/>
  <c r="AJ93" i="20"/>
  <c r="AK93" i="20"/>
  <c r="AL93" i="20"/>
  <c r="AM93" i="20"/>
  <c r="AN93" i="20"/>
  <c r="AO93" i="20"/>
  <c r="AP93" i="20"/>
  <c r="AQ93" i="20"/>
  <c r="AR93" i="20"/>
  <c r="AS93" i="20"/>
  <c r="BC94" i="20" s="1"/>
  <c r="AT93" i="20"/>
  <c r="AU93" i="20"/>
  <c r="AW93" i="20"/>
  <c r="AY93" i="20"/>
  <c r="AZ93" i="20"/>
  <c r="U93" i="20"/>
  <c r="AD93" i="20" s="1"/>
  <c r="V93" i="20"/>
  <c r="AC93" i="20" l="1"/>
  <c r="AE93" i="20"/>
  <c r="BD94" i="20"/>
  <c r="BB94" i="20"/>
  <c r="Y93" i="20"/>
  <c r="Z93" i="20"/>
  <c r="W93" i="20"/>
  <c r="AB93" i="20"/>
  <c r="X93" i="20"/>
  <c r="AX93" i="20"/>
  <c r="AV93" i="20"/>
  <c r="BA94" i="20" s="1"/>
  <c r="M163" i="7"/>
  <c r="L163" i="7"/>
  <c r="I163" i="7"/>
  <c r="D163" i="7"/>
  <c r="G163" i="7" s="1"/>
  <c r="C163" i="7"/>
  <c r="M163" i="8"/>
  <c r="L163" i="8"/>
  <c r="D163" i="8" s="1"/>
  <c r="G163" i="8" s="1"/>
  <c r="I163" i="8"/>
  <c r="C163" i="8"/>
  <c r="M169" i="10"/>
  <c r="L169" i="10"/>
  <c r="I169" i="10"/>
  <c r="C169" i="10"/>
  <c r="M169" i="9"/>
  <c r="L169" i="9"/>
  <c r="D169" i="9" s="1"/>
  <c r="G169" i="9" s="1"/>
  <c r="I168" i="9"/>
  <c r="C169" i="9"/>
  <c r="I168" i="11"/>
  <c r="L169" i="11"/>
  <c r="D169" i="11" s="1"/>
  <c r="G169" i="11" s="1"/>
  <c r="I169" i="11"/>
  <c r="C169" i="11"/>
  <c r="I168" i="12"/>
  <c r="C169" i="12"/>
  <c r="I169" i="12"/>
  <c r="L169" i="12"/>
  <c r="D169" i="12" s="1"/>
  <c r="G169" i="12" s="1"/>
  <c r="L162" i="6"/>
  <c r="D162" i="6" s="1"/>
  <c r="G162" i="6" s="1"/>
  <c r="M160" i="6"/>
  <c r="M161" i="6"/>
  <c r="M162" i="6"/>
  <c r="M163" i="6"/>
  <c r="I161" i="6"/>
  <c r="C161" i="6"/>
  <c r="L161" i="6"/>
  <c r="D161" i="6" s="1"/>
  <c r="G161" i="6" s="1"/>
  <c r="I162" i="6"/>
  <c r="C162" i="6"/>
  <c r="M163" i="5"/>
  <c r="L163" i="5"/>
  <c r="D163" i="5" s="1"/>
  <c r="G163" i="5" s="1"/>
  <c r="I163" i="5"/>
  <c r="C163" i="5"/>
  <c r="B93" i="20"/>
  <c r="B94" i="20"/>
  <c r="B95" i="20"/>
  <c r="B96" i="20"/>
  <c r="BI96" i="20" l="1"/>
  <c r="BF96" i="20"/>
  <c r="BG96" i="20"/>
  <c r="BH96" i="20"/>
  <c r="BI93" i="20"/>
  <c r="BG93" i="20"/>
  <c r="BH93" i="20"/>
  <c r="BI95" i="20"/>
  <c r="BF95" i="20"/>
  <c r="BG95" i="20"/>
  <c r="BH95" i="20"/>
  <c r="BI94" i="20"/>
  <c r="BF94" i="20"/>
  <c r="BG94" i="20"/>
  <c r="BH94" i="20"/>
  <c r="U90" i="20"/>
  <c r="AD90" i="20" s="1"/>
  <c r="V90" i="20"/>
  <c r="AE90" i="20" s="1"/>
  <c r="AA90" i="20"/>
  <c r="AH90" i="20"/>
  <c r="AI90" i="20"/>
  <c r="AJ90" i="20"/>
  <c r="AK90" i="20"/>
  <c r="AL90" i="20"/>
  <c r="AM90" i="20"/>
  <c r="AN90" i="20"/>
  <c r="AO90" i="20"/>
  <c r="AP90" i="20"/>
  <c r="AQ90" i="20"/>
  <c r="AR90" i="20"/>
  <c r="BB91" i="20" s="1"/>
  <c r="AS90" i="20"/>
  <c r="BC91" i="20" s="1"/>
  <c r="AT90" i="20"/>
  <c r="AU90" i="20"/>
  <c r="AW90" i="20"/>
  <c r="AY90" i="20"/>
  <c r="AZ90" i="20"/>
  <c r="U91" i="20"/>
  <c r="AD91" i="20" s="1"/>
  <c r="V91" i="20"/>
  <c r="AE91" i="20" s="1"/>
  <c r="AA91" i="20"/>
  <c r="AH91" i="20"/>
  <c r="AI91" i="20"/>
  <c r="AJ91" i="20"/>
  <c r="AK91" i="20"/>
  <c r="AL91" i="20"/>
  <c r="AM91" i="20"/>
  <c r="AN91" i="20"/>
  <c r="AO91" i="20"/>
  <c r="AP91" i="20"/>
  <c r="AQ91" i="20"/>
  <c r="AR91" i="20"/>
  <c r="AS91" i="20"/>
  <c r="BC92" i="20" s="1"/>
  <c r="AT91" i="20"/>
  <c r="AU91" i="20"/>
  <c r="AW91" i="20"/>
  <c r="AY91" i="20"/>
  <c r="AZ91" i="20"/>
  <c r="U92" i="20"/>
  <c r="AD92" i="20" s="1"/>
  <c r="V92" i="20"/>
  <c r="AE92" i="20" s="1"/>
  <c r="AA92" i="20"/>
  <c r="AH92" i="20"/>
  <c r="AI92" i="20"/>
  <c r="AJ92" i="20"/>
  <c r="AK92" i="20"/>
  <c r="AL92" i="20"/>
  <c r="AM92" i="20"/>
  <c r="AN92" i="20"/>
  <c r="AO92" i="20"/>
  <c r="AP92" i="20"/>
  <c r="AQ92" i="20"/>
  <c r="AR92" i="20"/>
  <c r="AS92" i="20"/>
  <c r="BC93" i="20" s="1"/>
  <c r="AT92" i="20"/>
  <c r="AU92" i="20"/>
  <c r="AW92" i="20"/>
  <c r="AY92" i="20"/>
  <c r="AZ92" i="20"/>
  <c r="D28" i="25"/>
  <c r="D26" i="25"/>
  <c r="D27" i="25"/>
  <c r="B26" i="25"/>
  <c r="B27" i="25"/>
  <c r="B28" i="25"/>
  <c r="I161" i="7"/>
  <c r="I161" i="8"/>
  <c r="C159" i="8"/>
  <c r="M168" i="10"/>
  <c r="L168" i="10"/>
  <c r="D168" i="10" s="1"/>
  <c r="G168" i="10" s="1"/>
  <c r="C168" i="10"/>
  <c r="M164" i="10"/>
  <c r="M165" i="10"/>
  <c r="M166" i="10"/>
  <c r="M167" i="10"/>
  <c r="L167" i="10"/>
  <c r="I167" i="10"/>
  <c r="D167" i="10"/>
  <c r="G167" i="10" s="1"/>
  <c r="C167" i="10"/>
  <c r="L166" i="10"/>
  <c r="D166" i="10" s="1"/>
  <c r="G166" i="10" s="1"/>
  <c r="I166" i="10"/>
  <c r="C166" i="10"/>
  <c r="L165" i="10"/>
  <c r="D165" i="10" s="1"/>
  <c r="G165" i="10" s="1"/>
  <c r="I165" i="10"/>
  <c r="C165" i="10"/>
  <c r="L164" i="10"/>
  <c r="I164" i="10"/>
  <c r="C164" i="10"/>
  <c r="M168" i="9"/>
  <c r="L168" i="9"/>
  <c r="D168" i="9" s="1"/>
  <c r="G168" i="9" s="1"/>
  <c r="M164" i="9"/>
  <c r="M165" i="9"/>
  <c r="M166" i="9"/>
  <c r="M167" i="9"/>
  <c r="C168" i="9"/>
  <c r="L167" i="9"/>
  <c r="D167" i="9" s="1"/>
  <c r="G167" i="9" s="1"/>
  <c r="I167" i="9"/>
  <c r="C167" i="9"/>
  <c r="L166" i="9"/>
  <c r="D166" i="9" s="1"/>
  <c r="G166" i="9" s="1"/>
  <c r="I166" i="9"/>
  <c r="C166" i="9"/>
  <c r="L165" i="9"/>
  <c r="D165" i="9" s="1"/>
  <c r="G165" i="9" s="1"/>
  <c r="I165" i="9"/>
  <c r="C165" i="9"/>
  <c r="L164" i="9"/>
  <c r="I164" i="9"/>
  <c r="C164" i="9"/>
  <c r="C168" i="11"/>
  <c r="L168" i="11"/>
  <c r="D168" i="11" s="1"/>
  <c r="G168" i="11" s="1"/>
  <c r="L167" i="11"/>
  <c r="D167" i="11" s="1"/>
  <c r="G167" i="11" s="1"/>
  <c r="I167" i="11"/>
  <c r="C167" i="11"/>
  <c r="L166" i="11"/>
  <c r="D166" i="11" s="1"/>
  <c r="G166" i="11" s="1"/>
  <c r="I166" i="11"/>
  <c r="C166" i="11"/>
  <c r="L165" i="11"/>
  <c r="D165" i="11" s="1"/>
  <c r="G165" i="11" s="1"/>
  <c r="I165" i="11"/>
  <c r="C165" i="11"/>
  <c r="J164" i="11"/>
  <c r="L164" i="11" s="1"/>
  <c r="D164" i="11" s="1"/>
  <c r="G164" i="11" s="1"/>
  <c r="I164" i="11"/>
  <c r="C164" i="11"/>
  <c r="L168" i="12"/>
  <c r="D168" i="12" s="1"/>
  <c r="G168" i="12" s="1"/>
  <c r="C168" i="12"/>
  <c r="M164" i="12"/>
  <c r="M165" i="12"/>
  <c r="M166" i="12"/>
  <c r="M167" i="12"/>
  <c r="M168" i="12"/>
  <c r="M169" i="12"/>
  <c r="M170" i="12"/>
  <c r="M171" i="12"/>
  <c r="M172" i="12"/>
  <c r="L167" i="12"/>
  <c r="D167" i="12" s="1"/>
  <c r="G167" i="12" s="1"/>
  <c r="I167" i="12"/>
  <c r="C167" i="12"/>
  <c r="L166" i="12"/>
  <c r="D166" i="12" s="1"/>
  <c r="G166" i="12" s="1"/>
  <c r="I166" i="12"/>
  <c r="C166" i="12"/>
  <c r="L165" i="12"/>
  <c r="D165" i="12" s="1"/>
  <c r="G165" i="12" s="1"/>
  <c r="I165" i="12"/>
  <c r="C165" i="12"/>
  <c r="J164" i="12"/>
  <c r="L164" i="12" s="1"/>
  <c r="D164" i="12" s="1"/>
  <c r="G164" i="12" s="1"/>
  <c r="I164" i="12"/>
  <c r="C164" i="12"/>
  <c r="L159" i="8"/>
  <c r="D159" i="8" s="1"/>
  <c r="G159" i="8" s="1"/>
  <c r="M159" i="8"/>
  <c r="L160" i="8"/>
  <c r="D160" i="8" s="1"/>
  <c r="G160" i="8" s="1"/>
  <c r="M160" i="8"/>
  <c r="L161" i="8"/>
  <c r="D161" i="8" s="1"/>
  <c r="G161" i="8" s="1"/>
  <c r="M161" i="8"/>
  <c r="L162" i="8"/>
  <c r="D162" i="8" s="1"/>
  <c r="G162" i="8" s="1"/>
  <c r="M162" i="8"/>
  <c r="I162" i="8"/>
  <c r="C162" i="8"/>
  <c r="C161" i="8"/>
  <c r="I160" i="8"/>
  <c r="C160" i="8"/>
  <c r="I159" i="8"/>
  <c r="L162" i="7"/>
  <c r="D162" i="7" s="1"/>
  <c r="G162" i="7" s="1"/>
  <c r="M161" i="7"/>
  <c r="M162" i="7"/>
  <c r="I162" i="7"/>
  <c r="C162" i="7"/>
  <c r="C161" i="7"/>
  <c r="M159" i="7"/>
  <c r="M160" i="7"/>
  <c r="L161" i="7"/>
  <c r="D161" i="7" s="1"/>
  <c r="G161" i="7" s="1"/>
  <c r="C159" i="7"/>
  <c r="L160" i="7"/>
  <c r="D160" i="7" s="1"/>
  <c r="G160" i="7" s="1"/>
  <c r="I160" i="7"/>
  <c r="C160" i="7"/>
  <c r="J159" i="7"/>
  <c r="L159" i="7" s="1"/>
  <c r="I159" i="7"/>
  <c r="M158" i="6"/>
  <c r="M159" i="6"/>
  <c r="L160" i="6"/>
  <c r="D160" i="6" s="1"/>
  <c r="G160" i="6" s="1"/>
  <c r="I160" i="6"/>
  <c r="C160" i="6"/>
  <c r="L159" i="6"/>
  <c r="D159" i="6" s="1"/>
  <c r="G159" i="6" s="1"/>
  <c r="I159" i="6"/>
  <c r="C159" i="6"/>
  <c r="J158" i="6"/>
  <c r="L158" i="6" s="1"/>
  <c r="D158" i="6" s="1"/>
  <c r="G158" i="6" s="1"/>
  <c r="I158" i="6"/>
  <c r="C158" i="6"/>
  <c r="I162" i="5"/>
  <c r="M161" i="5"/>
  <c r="M162" i="5"/>
  <c r="L162" i="5"/>
  <c r="C159" i="5"/>
  <c r="C160" i="5"/>
  <c r="C161" i="5"/>
  <c r="C162" i="5"/>
  <c r="D162" i="5"/>
  <c r="G162" i="5" s="1"/>
  <c r="L161" i="5"/>
  <c r="D161" i="5" s="1"/>
  <c r="G161" i="5" s="1"/>
  <c r="I161" i="5"/>
  <c r="L160" i="5"/>
  <c r="D160" i="5" s="1"/>
  <c r="G160" i="5" s="1"/>
  <c r="I160" i="5"/>
  <c r="J159" i="5"/>
  <c r="L159" i="5" s="1"/>
  <c r="D159" i="5" s="1"/>
  <c r="G159" i="5" s="1"/>
  <c r="I159" i="5"/>
  <c r="BJ96" i="20" l="1"/>
  <c r="BJ94" i="20"/>
  <c r="BJ95" i="20"/>
  <c r="BD91" i="20"/>
  <c r="BD93" i="20"/>
  <c r="BB93" i="20"/>
  <c r="BD92" i="20"/>
  <c r="BB92" i="20"/>
  <c r="W91" i="20"/>
  <c r="AB91" i="20"/>
  <c r="W90" i="20"/>
  <c r="AB90" i="20"/>
  <c r="Y92" i="20"/>
  <c r="AC92" i="20"/>
  <c r="Z92" i="20"/>
  <c r="W92" i="20"/>
  <c r="AB92" i="20"/>
  <c r="Y91" i="20"/>
  <c r="AC91" i="20"/>
  <c r="Y90" i="20"/>
  <c r="AC90" i="20"/>
  <c r="AX92" i="20"/>
  <c r="AV92" i="20"/>
  <c r="Z91" i="20"/>
  <c r="X92" i="20"/>
  <c r="X90" i="20"/>
  <c r="Z90" i="20"/>
  <c r="AX90" i="20"/>
  <c r="AV91" i="20"/>
  <c r="BA92" i="20" s="1"/>
  <c r="X91" i="20"/>
  <c r="AV90" i="20"/>
  <c r="BA91" i="20" s="1"/>
  <c r="AX91" i="20"/>
  <c r="D159" i="7"/>
  <c r="G159" i="7" s="1"/>
  <c r="BF93" i="20" l="1"/>
  <c r="BJ93" i="20" s="1"/>
  <c r="BA93" i="20"/>
  <c r="B92" i="20"/>
  <c r="BI92" i="20" l="1"/>
  <c r="BF92" i="20"/>
  <c r="BG92" i="20"/>
  <c r="BH92" i="20"/>
  <c r="V89" i="20"/>
  <c r="AE89" i="20" s="1"/>
  <c r="U89" i="20"/>
  <c r="AD89" i="20" s="1"/>
  <c r="BJ92" i="20" l="1"/>
  <c r="Z89" i="20"/>
  <c r="W89" i="20"/>
  <c r="AB89" i="20"/>
  <c r="Y89" i="20"/>
  <c r="AC89" i="20"/>
  <c r="X89" i="20"/>
  <c r="L157" i="6"/>
  <c r="D157" i="6" s="1"/>
  <c r="G157" i="6" s="1"/>
  <c r="M157" i="6"/>
  <c r="I157" i="6"/>
  <c r="C157" i="6"/>
  <c r="D25" i="25"/>
  <c r="B25" i="25"/>
  <c r="I158" i="7"/>
  <c r="M158" i="7"/>
  <c r="L158" i="7"/>
  <c r="D158" i="7" s="1"/>
  <c r="G158" i="7" s="1"/>
  <c r="C158" i="7"/>
  <c r="I158" i="8"/>
  <c r="M158" i="8"/>
  <c r="L158" i="8"/>
  <c r="D158" i="8" s="1"/>
  <c r="G158" i="8" s="1"/>
  <c r="C158" i="8"/>
  <c r="I162" i="10"/>
  <c r="I161" i="10"/>
  <c r="D163" i="10"/>
  <c r="G163" i="10" s="1"/>
  <c r="L163" i="10"/>
  <c r="L162" i="10"/>
  <c r="D162" i="10" s="1"/>
  <c r="G162" i="10" s="1"/>
  <c r="M162" i="10"/>
  <c r="M163" i="10"/>
  <c r="C163" i="10"/>
  <c r="C162" i="10"/>
  <c r="L163" i="9"/>
  <c r="D163" i="9" s="1"/>
  <c r="G163" i="9" s="1"/>
  <c r="M163" i="9"/>
  <c r="C163" i="9"/>
  <c r="L163" i="11"/>
  <c r="D163" i="11" s="1"/>
  <c r="G163" i="11" s="1"/>
  <c r="C163" i="11"/>
  <c r="M163" i="12"/>
  <c r="L163" i="12"/>
  <c r="D163" i="12" s="1"/>
  <c r="G163" i="12" s="1"/>
  <c r="I163" i="12"/>
  <c r="C163" i="12"/>
  <c r="M158" i="5"/>
  <c r="M159" i="5"/>
  <c r="M160" i="5"/>
  <c r="L158" i="5"/>
  <c r="D158" i="5" s="1"/>
  <c r="G158" i="5" s="1"/>
  <c r="I158" i="5"/>
  <c r="C158" i="5"/>
  <c r="AA89" i="20" l="1"/>
  <c r="AH89" i="20"/>
  <c r="AI89" i="20"/>
  <c r="AJ89" i="20"/>
  <c r="AK89" i="20"/>
  <c r="AL89" i="20"/>
  <c r="AM89" i="20"/>
  <c r="AN89" i="20"/>
  <c r="AO89" i="20"/>
  <c r="AP89" i="20"/>
  <c r="AQ89" i="20"/>
  <c r="AR89" i="20"/>
  <c r="AS89" i="20"/>
  <c r="BC90" i="20" s="1"/>
  <c r="AT89" i="20"/>
  <c r="AU89" i="20"/>
  <c r="AV89" i="20"/>
  <c r="BA90" i="20" s="1"/>
  <c r="AW89" i="20"/>
  <c r="AX89" i="20"/>
  <c r="AY89" i="20"/>
  <c r="AZ89" i="20"/>
  <c r="V88" i="20"/>
  <c r="AE88" i="20" s="1"/>
  <c r="U88" i="20"/>
  <c r="B90" i="20"/>
  <c r="B91" i="20"/>
  <c r="B89" i="20"/>
  <c r="X88" i="20" l="1"/>
  <c r="AD88" i="20"/>
  <c r="BD90" i="20"/>
  <c r="BB90" i="20"/>
  <c r="W88" i="20"/>
  <c r="AB88" i="20"/>
  <c r="Y88" i="20"/>
  <c r="AC88" i="20"/>
  <c r="BF89" i="20"/>
  <c r="BG89" i="20"/>
  <c r="BH89" i="20"/>
  <c r="BI89" i="20"/>
  <c r="BF91" i="20"/>
  <c r="BG91" i="20"/>
  <c r="BH91" i="20"/>
  <c r="BI91" i="20"/>
  <c r="BF90" i="20"/>
  <c r="BG90" i="20"/>
  <c r="BH90" i="20"/>
  <c r="BI90" i="20"/>
  <c r="Z88" i="20"/>
  <c r="D23" i="25"/>
  <c r="D24" i="25"/>
  <c r="I161" i="9"/>
  <c r="M162" i="9"/>
  <c r="L162" i="9"/>
  <c r="D162" i="9" s="1"/>
  <c r="G162" i="9" s="1"/>
  <c r="I162" i="9"/>
  <c r="C162" i="9"/>
  <c r="I161" i="11"/>
  <c r="L162" i="11"/>
  <c r="D162" i="11" s="1"/>
  <c r="G162" i="11" s="1"/>
  <c r="I162" i="11"/>
  <c r="C162" i="11"/>
  <c r="I161" i="12"/>
  <c r="M162" i="12"/>
  <c r="L162" i="12"/>
  <c r="D162" i="12" s="1"/>
  <c r="G162" i="12" s="1"/>
  <c r="I162" i="12"/>
  <c r="C162" i="12"/>
  <c r="M157" i="8"/>
  <c r="L157" i="8"/>
  <c r="D157" i="8" s="1"/>
  <c r="G157" i="8" s="1"/>
  <c r="I157" i="8"/>
  <c r="C157" i="8"/>
  <c r="L157" i="7"/>
  <c r="D157" i="7" s="1"/>
  <c r="G157" i="7" s="1"/>
  <c r="M157" i="7"/>
  <c r="I157" i="7"/>
  <c r="C157" i="7"/>
  <c r="M156" i="6"/>
  <c r="L156" i="6"/>
  <c r="D156" i="6" s="1"/>
  <c r="G156" i="6" s="1"/>
  <c r="I156" i="6"/>
  <c r="C156" i="6"/>
  <c r="M157" i="5"/>
  <c r="L157" i="5"/>
  <c r="D157" i="5" s="1"/>
  <c r="G157" i="5" s="1"/>
  <c r="I157" i="5"/>
  <c r="C157" i="5"/>
  <c r="BJ90" i="20" l="1"/>
  <c r="BJ91" i="20"/>
  <c r="BJ89" i="20"/>
  <c r="AA88" i="20"/>
  <c r="AH88" i="20"/>
  <c r="AI88" i="20"/>
  <c r="AJ88" i="20"/>
  <c r="AK88" i="20"/>
  <c r="AL88" i="20"/>
  <c r="AM88" i="20"/>
  <c r="AN88" i="20"/>
  <c r="AO88" i="20"/>
  <c r="AP88" i="20"/>
  <c r="AQ88" i="20"/>
  <c r="AR88" i="20"/>
  <c r="AS88" i="20"/>
  <c r="BC89" i="20" s="1"/>
  <c r="AT88" i="20"/>
  <c r="AU88" i="20"/>
  <c r="AV88" i="20"/>
  <c r="BA89" i="20" s="1"/>
  <c r="AW88" i="20"/>
  <c r="AX88" i="20"/>
  <c r="AY88" i="20"/>
  <c r="AZ88" i="20"/>
  <c r="AA87" i="20"/>
  <c r="AH87" i="20"/>
  <c r="AI87" i="20"/>
  <c r="AJ87" i="20"/>
  <c r="AK87" i="20"/>
  <c r="AL87" i="20"/>
  <c r="AM87" i="20"/>
  <c r="AN87" i="20"/>
  <c r="AO87" i="20"/>
  <c r="AP87" i="20"/>
  <c r="AQ87" i="20"/>
  <c r="AR87" i="20"/>
  <c r="AS87" i="20"/>
  <c r="BC88" i="20" s="1"/>
  <c r="AT87" i="20"/>
  <c r="AU87" i="20"/>
  <c r="AW87" i="20"/>
  <c r="AY87" i="20"/>
  <c r="AZ87" i="20"/>
  <c r="V87" i="20"/>
  <c r="AE87" i="20" s="1"/>
  <c r="U87" i="20"/>
  <c r="AD87" i="20" s="1"/>
  <c r="BD88" i="20" l="1"/>
  <c r="BB88" i="20"/>
  <c r="BD89" i="20"/>
  <c r="BB89" i="20"/>
  <c r="W87" i="20"/>
  <c r="AB87" i="20"/>
  <c r="Y87" i="20"/>
  <c r="AC87" i="20"/>
  <c r="AX87" i="20"/>
  <c r="Z87" i="20"/>
  <c r="AV87" i="20"/>
  <c r="BA88" i="20" s="1"/>
  <c r="X87" i="20"/>
  <c r="L161" i="10"/>
  <c r="D161" i="10" s="1"/>
  <c r="G161" i="10" s="1"/>
  <c r="M161" i="10"/>
  <c r="I160" i="10"/>
  <c r="C161" i="10"/>
  <c r="M161" i="9"/>
  <c r="L161" i="9"/>
  <c r="D161" i="9" s="1"/>
  <c r="G161" i="9" s="1"/>
  <c r="I160" i="9"/>
  <c r="C161" i="9"/>
  <c r="L161" i="11"/>
  <c r="D161" i="11" s="1"/>
  <c r="G161" i="11" s="1"/>
  <c r="I160" i="11"/>
  <c r="C161" i="11"/>
  <c r="L161" i="12"/>
  <c r="D161" i="12" s="1"/>
  <c r="G161" i="12" s="1"/>
  <c r="M161" i="12"/>
  <c r="C161" i="12"/>
  <c r="I156" i="8"/>
  <c r="C156" i="8"/>
  <c r="M156" i="8"/>
  <c r="L156" i="8"/>
  <c r="D156" i="8" s="1"/>
  <c r="G156" i="8" s="1"/>
  <c r="L156" i="7"/>
  <c r="D156" i="7" s="1"/>
  <c r="G156" i="7" s="1"/>
  <c r="M156" i="7"/>
  <c r="I156" i="7"/>
  <c r="C156" i="7"/>
  <c r="I155" i="6"/>
  <c r="C155" i="6"/>
  <c r="M155" i="6"/>
  <c r="L155" i="6"/>
  <c r="D155" i="6" s="1"/>
  <c r="G155" i="6" s="1"/>
  <c r="M156" i="5"/>
  <c r="L156" i="5"/>
  <c r="D156" i="5" s="1"/>
  <c r="G156" i="5" s="1"/>
  <c r="I156" i="5"/>
  <c r="C156" i="5"/>
  <c r="D22" i="25" l="1"/>
  <c r="D21" i="25"/>
  <c r="AA86" i="20"/>
  <c r="AH86" i="20"/>
  <c r="AI86" i="20"/>
  <c r="AJ86" i="20"/>
  <c r="AK86" i="20"/>
  <c r="AL86" i="20"/>
  <c r="AM86" i="20"/>
  <c r="AN86" i="20"/>
  <c r="AO86" i="20"/>
  <c r="AP86" i="20"/>
  <c r="AQ86" i="20"/>
  <c r="AR86" i="20"/>
  <c r="AS86" i="20"/>
  <c r="BC87" i="20" s="1"/>
  <c r="AT86" i="20"/>
  <c r="AU86" i="20"/>
  <c r="AW86" i="20"/>
  <c r="AY86" i="20"/>
  <c r="AZ86" i="20"/>
  <c r="V86" i="20"/>
  <c r="AE86" i="20" s="1"/>
  <c r="U86" i="20"/>
  <c r="AD86" i="20" s="1"/>
  <c r="BD87" i="20" l="1"/>
  <c r="BB87" i="20"/>
  <c r="W86" i="20"/>
  <c r="AB86" i="20"/>
  <c r="Y86" i="20"/>
  <c r="AC86" i="20"/>
  <c r="AX86" i="20"/>
  <c r="Z86" i="20"/>
  <c r="X86" i="20"/>
  <c r="AV86" i="20"/>
  <c r="BA87" i="20" s="1"/>
  <c r="I159" i="10"/>
  <c r="I158" i="10"/>
  <c r="I157" i="10"/>
  <c r="M160" i="10"/>
  <c r="L160" i="10"/>
  <c r="D160" i="10" s="1"/>
  <c r="G160" i="10" s="1"/>
  <c r="C160" i="10"/>
  <c r="M160" i="9"/>
  <c r="L160" i="9"/>
  <c r="D160" i="9" s="1"/>
  <c r="G160" i="9" s="1"/>
  <c r="I158" i="9"/>
  <c r="I159" i="9"/>
  <c r="C160" i="9"/>
  <c r="L160" i="11"/>
  <c r="D160" i="11" s="1"/>
  <c r="G160" i="11" s="1"/>
  <c r="I159" i="11"/>
  <c r="I158" i="11"/>
  <c r="C160" i="11"/>
  <c r="I159" i="12"/>
  <c r="I160" i="12"/>
  <c r="M160" i="12"/>
  <c r="L160" i="12"/>
  <c r="D160" i="12" s="1"/>
  <c r="G160" i="12" s="1"/>
  <c r="C160" i="12"/>
  <c r="I155" i="8"/>
  <c r="C155" i="8"/>
  <c r="M155" i="8"/>
  <c r="L155" i="8"/>
  <c r="D155" i="8" s="1"/>
  <c r="G155" i="8" s="1"/>
  <c r="L155" i="7"/>
  <c r="D155" i="7" s="1"/>
  <c r="G155" i="7" s="1"/>
  <c r="M155" i="7"/>
  <c r="I155" i="7"/>
  <c r="C155" i="7"/>
  <c r="I154" i="6"/>
  <c r="C154" i="6"/>
  <c r="M154" i="6"/>
  <c r="L154" i="6"/>
  <c r="D154" i="6" s="1"/>
  <c r="G154" i="6" s="1"/>
  <c r="M155" i="5"/>
  <c r="L155" i="5"/>
  <c r="D155" i="5" s="1"/>
  <c r="G155" i="5" s="1"/>
  <c r="I155" i="5"/>
  <c r="C155" i="5"/>
  <c r="V85" i="20" l="1"/>
  <c r="AE85" i="20" s="1"/>
  <c r="U85" i="20"/>
  <c r="AD85" i="20" s="1"/>
  <c r="W85" i="20" l="1"/>
  <c r="AB85" i="20"/>
  <c r="Y85" i="20"/>
  <c r="AC85" i="20"/>
  <c r="X85" i="20"/>
  <c r="Z85" i="20"/>
  <c r="M159" i="10"/>
  <c r="L159" i="10"/>
  <c r="D159" i="10" s="1"/>
  <c r="G159" i="10" s="1"/>
  <c r="C159" i="10"/>
  <c r="M159" i="9"/>
  <c r="L159" i="9"/>
  <c r="D159" i="9" s="1"/>
  <c r="G159" i="9" s="1"/>
  <c r="C159" i="9"/>
  <c r="L159" i="11"/>
  <c r="D159" i="11" s="1"/>
  <c r="G159" i="11" s="1"/>
  <c r="C159" i="11"/>
  <c r="I158" i="12"/>
  <c r="M159" i="12"/>
  <c r="L159" i="12"/>
  <c r="D159" i="12"/>
  <c r="G159" i="12" s="1"/>
  <c r="C159" i="12"/>
  <c r="M154" i="8"/>
  <c r="L154" i="8"/>
  <c r="D154" i="8" s="1"/>
  <c r="G154" i="8" s="1"/>
  <c r="I154" i="8"/>
  <c r="C154" i="8"/>
  <c r="M154" i="7"/>
  <c r="L154" i="7"/>
  <c r="D154" i="7" s="1"/>
  <c r="G154" i="7" s="1"/>
  <c r="I154" i="7"/>
  <c r="C154" i="7"/>
  <c r="I153" i="6"/>
  <c r="C153" i="6"/>
  <c r="M153" i="6"/>
  <c r="L153" i="6"/>
  <c r="D153" i="6" s="1"/>
  <c r="G153" i="6" s="1"/>
  <c r="M154" i="5"/>
  <c r="L154" i="5"/>
  <c r="D154" i="5" s="1"/>
  <c r="G154" i="5" s="1"/>
  <c r="I154" i="5"/>
  <c r="C154" i="5"/>
  <c r="AA85" i="20" l="1"/>
  <c r="AH85" i="20"/>
  <c r="AI85" i="20"/>
  <c r="AJ85" i="20"/>
  <c r="AK85" i="20"/>
  <c r="AL85" i="20"/>
  <c r="AM85" i="20"/>
  <c r="AN85" i="20"/>
  <c r="AO85" i="20"/>
  <c r="AP85" i="20"/>
  <c r="AQ85" i="20"/>
  <c r="AR85" i="20"/>
  <c r="AS85" i="20"/>
  <c r="BC86" i="20" s="1"/>
  <c r="AT85" i="20"/>
  <c r="AU85" i="20"/>
  <c r="AV85" i="20"/>
  <c r="BA86" i="20" s="1"/>
  <c r="AW85" i="20"/>
  <c r="AX85" i="20"/>
  <c r="AY85" i="20"/>
  <c r="AZ85" i="20"/>
  <c r="BD86" i="20" l="1"/>
  <c r="BB86" i="20"/>
  <c r="V84" i="20"/>
  <c r="AE84" i="20" s="1"/>
  <c r="U84" i="20"/>
  <c r="AD84" i="20" s="1"/>
  <c r="M158" i="10"/>
  <c r="L158" i="10"/>
  <c r="C158" i="10"/>
  <c r="D158" i="10"/>
  <c r="G158" i="10" s="1"/>
  <c r="C158" i="9"/>
  <c r="M158" i="9"/>
  <c r="L158" i="9"/>
  <c r="D158" i="9" s="1"/>
  <c r="G158" i="9" s="1"/>
  <c r="L158" i="11"/>
  <c r="D158" i="11" s="1"/>
  <c r="G158" i="11" s="1"/>
  <c r="C158" i="11"/>
  <c r="M158" i="12"/>
  <c r="C158" i="12"/>
  <c r="I153" i="7"/>
  <c r="C153" i="7"/>
  <c r="I153" i="8"/>
  <c r="I152" i="6"/>
  <c r="M152" i="6"/>
  <c r="L152" i="6"/>
  <c r="I153" i="5"/>
  <c r="W84" i="20" l="1"/>
  <c r="AB84" i="20"/>
  <c r="Y84" i="20"/>
  <c r="AC84" i="20"/>
  <c r="X84" i="20"/>
  <c r="Z84" i="20"/>
  <c r="M153" i="8"/>
  <c r="L153" i="8"/>
  <c r="D153" i="8" s="1"/>
  <c r="G153" i="8" s="1"/>
  <c r="C153" i="8"/>
  <c r="D152" i="6"/>
  <c r="G152" i="6" s="1"/>
  <c r="C152" i="6"/>
  <c r="M153" i="5"/>
  <c r="L153" i="5"/>
  <c r="D153" i="5" s="1"/>
  <c r="G153" i="5" s="1"/>
  <c r="C153" i="5"/>
  <c r="L158" i="12"/>
  <c r="D158" i="12" s="1"/>
  <c r="G158" i="12" s="1"/>
  <c r="M153" i="7"/>
  <c r="L153" i="7"/>
  <c r="AA84" i="20"/>
  <c r="AH84" i="20"/>
  <c r="AI84" i="20"/>
  <c r="AJ84" i="20"/>
  <c r="AK84" i="20"/>
  <c r="AL84" i="20"/>
  <c r="AM84" i="20"/>
  <c r="AN84" i="20"/>
  <c r="AO84" i="20"/>
  <c r="AP84" i="20"/>
  <c r="AQ84" i="20"/>
  <c r="AR84" i="20"/>
  <c r="AS84" i="20"/>
  <c r="BC85" i="20" s="1"/>
  <c r="AT84" i="20"/>
  <c r="AU84" i="20"/>
  <c r="AV84" i="20"/>
  <c r="BA85" i="20" s="1"/>
  <c r="AW84" i="20"/>
  <c r="AX84" i="20"/>
  <c r="AY84" i="20"/>
  <c r="AZ84" i="20"/>
  <c r="V83" i="20"/>
  <c r="AE83" i="20" s="1"/>
  <c r="U83" i="20"/>
  <c r="AD83" i="20" s="1"/>
  <c r="D17" i="25"/>
  <c r="D18" i="25"/>
  <c r="D19" i="25"/>
  <c r="D20" i="25"/>
  <c r="B20" i="25"/>
  <c r="B21" i="25"/>
  <c r="B22" i="25"/>
  <c r="B23" i="25"/>
  <c r="B24" i="25"/>
  <c r="BD85" i="20" l="1"/>
  <c r="BB85" i="20"/>
  <c r="W83" i="20"/>
  <c r="AB83" i="20"/>
  <c r="Y83" i="20"/>
  <c r="AC83" i="20"/>
  <c r="X83" i="20"/>
  <c r="Z83" i="20"/>
  <c r="D153" i="7"/>
  <c r="G153" i="7" s="1"/>
  <c r="I156" i="10"/>
  <c r="M157" i="10"/>
  <c r="L157" i="10"/>
  <c r="D157" i="10" s="1"/>
  <c r="G157" i="10" s="1"/>
  <c r="C157" i="10"/>
  <c r="I156" i="9"/>
  <c r="M157" i="9"/>
  <c r="L157" i="9"/>
  <c r="D157" i="9" s="1"/>
  <c r="G157" i="9" s="1"/>
  <c r="I157" i="9"/>
  <c r="C157" i="9"/>
  <c r="I156" i="11"/>
  <c r="L157" i="11"/>
  <c r="D157" i="11" s="1"/>
  <c r="G157" i="11" s="1"/>
  <c r="I157" i="11"/>
  <c r="C157" i="11"/>
  <c r="M157" i="12"/>
  <c r="L157" i="12"/>
  <c r="D157" i="12" s="1"/>
  <c r="G157" i="12" s="1"/>
  <c r="I157" i="12"/>
  <c r="I156" i="12"/>
  <c r="C157" i="12"/>
  <c r="M152" i="8"/>
  <c r="L152" i="8"/>
  <c r="D152" i="8" s="1"/>
  <c r="G152" i="8" s="1"/>
  <c r="I152" i="8"/>
  <c r="C152" i="8"/>
  <c r="M152" i="7"/>
  <c r="L152" i="7"/>
  <c r="D152" i="7" s="1"/>
  <c r="G152" i="7" s="1"/>
  <c r="I152" i="7"/>
  <c r="C152" i="7"/>
  <c r="I152" i="5"/>
  <c r="C152" i="5"/>
  <c r="M152" i="5"/>
  <c r="L152" i="5"/>
  <c r="D152" i="5" s="1"/>
  <c r="G152" i="5" s="1"/>
  <c r="M151" i="6"/>
  <c r="L151" i="6"/>
  <c r="D151" i="6" s="1"/>
  <c r="G151" i="6" s="1"/>
  <c r="I151" i="6"/>
  <c r="C151" i="6"/>
  <c r="AA83" i="20" l="1"/>
  <c r="AH83" i="20"/>
  <c r="AI83" i="20"/>
  <c r="AJ83" i="20"/>
  <c r="AK83" i="20"/>
  <c r="AL83" i="20"/>
  <c r="AM83" i="20"/>
  <c r="AN83" i="20"/>
  <c r="AO83" i="20"/>
  <c r="AP83" i="20"/>
  <c r="AQ83" i="20"/>
  <c r="AR83" i="20"/>
  <c r="AS83" i="20"/>
  <c r="BC84" i="20" s="1"/>
  <c r="AT83" i="20"/>
  <c r="AU83" i="20"/>
  <c r="AV83" i="20"/>
  <c r="BA84" i="20" s="1"/>
  <c r="AW83" i="20"/>
  <c r="AX83" i="20"/>
  <c r="AY83" i="20"/>
  <c r="AZ83" i="20"/>
  <c r="B88" i="20"/>
  <c r="B87" i="20"/>
  <c r="B86" i="20"/>
  <c r="B85" i="20"/>
  <c r="B84" i="20"/>
  <c r="BD84" i="20" l="1"/>
  <c r="BB84" i="20"/>
  <c r="BG86" i="20"/>
  <c r="BH86" i="20"/>
  <c r="BI86" i="20"/>
  <c r="BF86" i="20"/>
  <c r="BG87" i="20"/>
  <c r="BH87" i="20"/>
  <c r="BI87" i="20"/>
  <c r="BF87" i="20"/>
  <c r="BG85" i="20"/>
  <c r="BH85" i="20"/>
  <c r="BI85" i="20"/>
  <c r="BF85" i="20"/>
  <c r="BG84" i="20"/>
  <c r="BH84" i="20"/>
  <c r="BI84" i="20"/>
  <c r="BF84" i="20"/>
  <c r="BF88" i="20"/>
  <c r="BG88" i="20"/>
  <c r="BH88" i="20"/>
  <c r="BI88" i="20"/>
  <c r="M156" i="10"/>
  <c r="L156" i="10"/>
  <c r="D156" i="10" s="1"/>
  <c r="G156" i="10" s="1"/>
  <c r="I155" i="10"/>
  <c r="C156" i="10"/>
  <c r="I155" i="9"/>
  <c r="C156" i="9"/>
  <c r="L156" i="9"/>
  <c r="D156" i="9" s="1"/>
  <c r="G156" i="9" s="1"/>
  <c r="M156" i="9"/>
  <c r="L156" i="11"/>
  <c r="D156" i="11" s="1"/>
  <c r="G156" i="11" s="1"/>
  <c r="I155" i="11"/>
  <c r="C156" i="11"/>
  <c r="M156" i="12"/>
  <c r="L156" i="12"/>
  <c r="D156" i="12" s="1"/>
  <c r="G156" i="12" s="1"/>
  <c r="I155" i="12"/>
  <c r="C156" i="12"/>
  <c r="M151" i="8"/>
  <c r="L151" i="8"/>
  <c r="D151" i="8" s="1"/>
  <c r="G151" i="8" s="1"/>
  <c r="I151" i="8"/>
  <c r="C151" i="8"/>
  <c r="M150" i="7"/>
  <c r="M151" i="7"/>
  <c r="L151" i="7"/>
  <c r="D151" i="7" s="1"/>
  <c r="G151" i="7" s="1"/>
  <c r="I151" i="7"/>
  <c r="C151" i="7"/>
  <c r="M150" i="6"/>
  <c r="L150" i="6"/>
  <c r="I150" i="6"/>
  <c r="D150" i="6"/>
  <c r="G150" i="6" s="1"/>
  <c r="C150" i="6"/>
  <c r="M151" i="5"/>
  <c r="L151" i="5"/>
  <c r="D151" i="5" s="1"/>
  <c r="G151" i="5" s="1"/>
  <c r="I151" i="5"/>
  <c r="C151" i="5"/>
  <c r="BJ84" i="20" l="1"/>
  <c r="BJ85" i="20"/>
  <c r="BJ87" i="20"/>
  <c r="BJ88" i="20"/>
  <c r="BJ86" i="20"/>
  <c r="AA82" i="20"/>
  <c r="AH82" i="20"/>
  <c r="AI82" i="20"/>
  <c r="AJ82" i="20"/>
  <c r="AK82" i="20"/>
  <c r="AL82" i="20"/>
  <c r="AM82" i="20"/>
  <c r="AN82" i="20"/>
  <c r="AO82" i="20"/>
  <c r="AP82" i="20"/>
  <c r="AQ82" i="20"/>
  <c r="AR82" i="20"/>
  <c r="AS82" i="20"/>
  <c r="BC83" i="20" s="1"/>
  <c r="AT82" i="20"/>
  <c r="AU82" i="20"/>
  <c r="AW82" i="20"/>
  <c r="AY82" i="20"/>
  <c r="AZ82" i="20"/>
  <c r="V82" i="20"/>
  <c r="U82" i="20"/>
  <c r="AD82" i="20" s="1"/>
  <c r="AC82" i="20" l="1"/>
  <c r="AE82" i="20"/>
  <c r="BD83" i="20"/>
  <c r="BB83" i="20"/>
  <c r="W82" i="20"/>
  <c r="AB82" i="20"/>
  <c r="X82" i="20"/>
  <c r="Z82" i="20"/>
  <c r="AX82" i="20"/>
  <c r="AV82" i="20"/>
  <c r="BA83" i="20" s="1"/>
  <c r="Y82" i="20"/>
  <c r="V81" i="20"/>
  <c r="AE81" i="20" s="1"/>
  <c r="U81" i="20"/>
  <c r="AD81" i="20" s="1"/>
  <c r="L155" i="11"/>
  <c r="D155" i="11" s="1"/>
  <c r="G155" i="11" s="1"/>
  <c r="C155" i="11"/>
  <c r="M155" i="12"/>
  <c r="L155" i="12"/>
  <c r="D155" i="12" s="1"/>
  <c r="G155" i="12" s="1"/>
  <c r="I154" i="12"/>
  <c r="C155" i="12"/>
  <c r="I149" i="6"/>
  <c r="C149" i="6"/>
  <c r="M155" i="10"/>
  <c r="L155" i="10"/>
  <c r="D155" i="10" s="1"/>
  <c r="G155" i="10" s="1"/>
  <c r="I154" i="10"/>
  <c r="C155" i="10"/>
  <c r="I154" i="9"/>
  <c r="C155" i="9"/>
  <c r="M155" i="9"/>
  <c r="L155" i="9"/>
  <c r="D155" i="9" s="1"/>
  <c r="G155" i="9" s="1"/>
  <c r="M150" i="8"/>
  <c r="L150" i="8"/>
  <c r="D150" i="8" s="1"/>
  <c r="G150" i="8" s="1"/>
  <c r="I150" i="8"/>
  <c r="C150" i="8"/>
  <c r="L150" i="7"/>
  <c r="D150" i="7" s="1"/>
  <c r="G150" i="7" s="1"/>
  <c r="I150" i="7"/>
  <c r="C150" i="7"/>
  <c r="M149" i="6"/>
  <c r="L149" i="6"/>
  <c r="D149" i="6" s="1"/>
  <c r="G149" i="6" s="1"/>
  <c r="M150" i="5"/>
  <c r="L150" i="5"/>
  <c r="D150" i="5" s="1"/>
  <c r="G150" i="5" s="1"/>
  <c r="I150" i="5"/>
  <c r="C150" i="5"/>
  <c r="Y81" i="20" l="1"/>
  <c r="AC81" i="20"/>
  <c r="W81" i="20"/>
  <c r="AB81" i="20"/>
  <c r="X81" i="20"/>
  <c r="Z81" i="20"/>
  <c r="AA81" i="20"/>
  <c r="AH81" i="20"/>
  <c r="AI81" i="20"/>
  <c r="AJ81" i="20"/>
  <c r="AK81" i="20"/>
  <c r="AL81" i="20"/>
  <c r="AM81" i="20"/>
  <c r="AN81" i="20"/>
  <c r="AO81" i="20"/>
  <c r="AP81" i="20"/>
  <c r="AQ81" i="20"/>
  <c r="AR81" i="20"/>
  <c r="AS81" i="20"/>
  <c r="BC82" i="20" s="1"/>
  <c r="AT81" i="20"/>
  <c r="AU81" i="20"/>
  <c r="AV81" i="20"/>
  <c r="BA82" i="20" s="1"/>
  <c r="AW81" i="20"/>
  <c r="AX81" i="20"/>
  <c r="AY81" i="20"/>
  <c r="AZ81" i="20"/>
  <c r="BD82" i="20" l="1"/>
  <c r="BB82" i="20"/>
  <c r="M154" i="10"/>
  <c r="L154" i="10"/>
  <c r="D154" i="10" s="1"/>
  <c r="G154" i="10" s="1"/>
  <c r="I153" i="10"/>
  <c r="C154" i="10"/>
  <c r="I153" i="9"/>
  <c r="C154" i="9"/>
  <c r="M149" i="8"/>
  <c r="L149" i="8"/>
  <c r="D149" i="8" s="1"/>
  <c r="G149" i="8" s="1"/>
  <c r="I149" i="8"/>
  <c r="C149" i="8"/>
  <c r="M154" i="9"/>
  <c r="L154" i="9"/>
  <c r="D154" i="9" s="1"/>
  <c r="G154" i="9" s="1"/>
  <c r="L154" i="11"/>
  <c r="I154" i="11"/>
  <c r="C154" i="11"/>
  <c r="L154" i="12"/>
  <c r="D154" i="12" s="1"/>
  <c r="G154" i="12" s="1"/>
  <c r="M154" i="12"/>
  <c r="I153" i="12"/>
  <c r="C154" i="12"/>
  <c r="I149" i="7"/>
  <c r="L149" i="7"/>
  <c r="D149" i="7" s="1"/>
  <c r="G149" i="7" s="1"/>
  <c r="M149" i="7"/>
  <c r="C149" i="7"/>
  <c r="M148" i="6"/>
  <c r="L148" i="6"/>
  <c r="D148" i="6" s="1"/>
  <c r="G148" i="6" s="1"/>
  <c r="I148" i="6"/>
  <c r="C148" i="6"/>
  <c r="M149" i="5"/>
  <c r="L149" i="5"/>
  <c r="D149" i="5" s="1"/>
  <c r="G149" i="5" s="1"/>
  <c r="I149" i="5"/>
  <c r="C149" i="5"/>
  <c r="V80" i="20" l="1"/>
  <c r="AE80" i="20" s="1"/>
  <c r="U80" i="20"/>
  <c r="AD80" i="20" s="1"/>
  <c r="AA80" i="20"/>
  <c r="AH80" i="20"/>
  <c r="AI80" i="20"/>
  <c r="AJ80" i="20"/>
  <c r="AK80" i="20"/>
  <c r="AL80" i="20"/>
  <c r="AM80" i="20"/>
  <c r="AN80" i="20"/>
  <c r="AO80" i="20"/>
  <c r="AP80" i="20"/>
  <c r="AQ80" i="20"/>
  <c r="AR80" i="20"/>
  <c r="AS80" i="20"/>
  <c r="BC81" i="20" s="1"/>
  <c r="AT80" i="20"/>
  <c r="AU80" i="20"/>
  <c r="AW80" i="20"/>
  <c r="AY80" i="20"/>
  <c r="AZ80" i="20"/>
  <c r="D16" i="25"/>
  <c r="V78" i="20"/>
  <c r="AE78" i="20" s="1"/>
  <c r="U78" i="20"/>
  <c r="AD78" i="20" s="1"/>
  <c r="AA79" i="20"/>
  <c r="AH79" i="20"/>
  <c r="AI79" i="20"/>
  <c r="AJ79" i="20"/>
  <c r="AK79" i="20"/>
  <c r="AL79" i="20"/>
  <c r="AM79" i="20"/>
  <c r="AN79" i="20"/>
  <c r="AO79" i="20"/>
  <c r="AP79" i="20"/>
  <c r="AQ79" i="20"/>
  <c r="AR79" i="20"/>
  <c r="AS79" i="20"/>
  <c r="BC80" i="20" s="1"/>
  <c r="AT79" i="20"/>
  <c r="AU79" i="20"/>
  <c r="AW79" i="20"/>
  <c r="AY79" i="20"/>
  <c r="AZ79" i="20"/>
  <c r="U79" i="20"/>
  <c r="AD79" i="20" s="1"/>
  <c r="V79" i="20"/>
  <c r="AE79" i="20" s="1"/>
  <c r="BD80" i="20" l="1"/>
  <c r="BB80" i="20"/>
  <c r="BD81" i="20"/>
  <c r="BB81" i="20"/>
  <c r="W78" i="20"/>
  <c r="AB78" i="20"/>
  <c r="Y79" i="20"/>
  <c r="AC79" i="20"/>
  <c r="Y78" i="20"/>
  <c r="AC78" i="20"/>
  <c r="W80" i="20"/>
  <c r="AB80" i="20"/>
  <c r="W79" i="20"/>
  <c r="AB79" i="20"/>
  <c r="Y80" i="20"/>
  <c r="AC80" i="20"/>
  <c r="X78" i="20"/>
  <c r="Z78" i="20"/>
  <c r="X80" i="20"/>
  <c r="Z80" i="20"/>
  <c r="X79" i="20"/>
  <c r="Z79" i="20"/>
  <c r="AX80" i="20"/>
  <c r="AV80" i="20"/>
  <c r="BA81" i="20" s="1"/>
  <c r="AX79" i="20"/>
  <c r="AV79" i="20"/>
  <c r="BA80" i="20" s="1"/>
  <c r="M153" i="12"/>
  <c r="L153" i="12"/>
  <c r="D153" i="12" s="1"/>
  <c r="G153" i="12" s="1"/>
  <c r="C153" i="12"/>
  <c r="M153" i="10"/>
  <c r="L153" i="10"/>
  <c r="D153" i="10" s="1"/>
  <c r="G153" i="10" s="1"/>
  <c r="C153" i="10"/>
  <c r="M153" i="9"/>
  <c r="L153" i="9"/>
  <c r="D153" i="9" s="1"/>
  <c r="G153" i="9" s="1"/>
  <c r="C153" i="9"/>
  <c r="C153" i="11"/>
  <c r="L153" i="11"/>
  <c r="D153" i="11" s="1"/>
  <c r="G153" i="11" s="1"/>
  <c r="M148" i="7"/>
  <c r="L148" i="7"/>
  <c r="D148" i="7" s="1"/>
  <c r="G148" i="7" s="1"/>
  <c r="I148" i="7"/>
  <c r="C148" i="7"/>
  <c r="M148" i="8"/>
  <c r="L148" i="8"/>
  <c r="D148" i="8" s="1"/>
  <c r="G148" i="8" s="1"/>
  <c r="I148" i="8"/>
  <c r="C148" i="8"/>
  <c r="I147" i="6"/>
  <c r="C147" i="6"/>
  <c r="M147" i="6"/>
  <c r="L147" i="6"/>
  <c r="D147" i="6" s="1"/>
  <c r="G147" i="6" s="1"/>
  <c r="M148" i="5"/>
  <c r="L148" i="5"/>
  <c r="D148" i="5" s="1"/>
  <c r="G148" i="5" s="1"/>
  <c r="I148" i="5"/>
  <c r="C148" i="5"/>
  <c r="D3" i="25" l="1"/>
  <c r="D4" i="25"/>
  <c r="D5" i="25"/>
  <c r="D6" i="25"/>
  <c r="D7" i="25"/>
  <c r="D8" i="25"/>
  <c r="D9" i="25"/>
  <c r="D10" i="25"/>
  <c r="D11" i="25"/>
  <c r="D12" i="25"/>
  <c r="D13" i="25"/>
  <c r="D14" i="25"/>
  <c r="D15" i="25"/>
  <c r="AQ8" i="20" l="1"/>
  <c r="AQ9" i="20"/>
  <c r="AQ10" i="20"/>
  <c r="AQ11" i="20"/>
  <c r="AQ12" i="20"/>
  <c r="AQ13" i="20"/>
  <c r="AQ14" i="20"/>
  <c r="AQ15" i="20"/>
  <c r="AQ16" i="20"/>
  <c r="AQ17" i="20"/>
  <c r="AQ18" i="20"/>
  <c r="AQ19" i="20"/>
  <c r="AQ20" i="20"/>
  <c r="AQ21" i="20"/>
  <c r="AQ22" i="20"/>
  <c r="AQ23" i="20"/>
  <c r="AQ24" i="20"/>
  <c r="AQ25" i="20"/>
  <c r="AQ26" i="20"/>
  <c r="AQ27" i="20"/>
  <c r="AQ28" i="20"/>
  <c r="AQ29" i="20"/>
  <c r="AQ30" i="20"/>
  <c r="AQ31" i="20"/>
  <c r="AQ32" i="20"/>
  <c r="AQ33" i="20"/>
  <c r="AQ34" i="20"/>
  <c r="AQ35" i="20"/>
  <c r="AQ36" i="20"/>
  <c r="AQ37" i="20"/>
  <c r="AQ38" i="20"/>
  <c r="AQ39" i="20"/>
  <c r="AQ40" i="20"/>
  <c r="AQ41" i="20"/>
  <c r="AQ7" i="20"/>
  <c r="B15" i="25"/>
  <c r="A16" i="25"/>
  <c r="B16" i="25" l="1"/>
  <c r="A17" i="25"/>
  <c r="I152" i="10"/>
  <c r="C152" i="10"/>
  <c r="M152" i="10"/>
  <c r="L152" i="10"/>
  <c r="B17" i="25" l="1"/>
  <c r="A18" i="25"/>
  <c r="I152" i="11"/>
  <c r="C152" i="11"/>
  <c r="I151" i="12"/>
  <c r="M152" i="12"/>
  <c r="L152" i="12"/>
  <c r="D152" i="12" s="1"/>
  <c r="G152" i="12" s="1"/>
  <c r="I152" i="12"/>
  <c r="C152" i="12"/>
  <c r="I147" i="8"/>
  <c r="C147" i="8"/>
  <c r="M147" i="8"/>
  <c r="L147" i="8"/>
  <c r="D147" i="8" s="1"/>
  <c r="G147" i="8" s="1"/>
  <c r="M152" i="9"/>
  <c r="L152" i="9"/>
  <c r="D152" i="9" s="1"/>
  <c r="G152" i="9" s="1"/>
  <c r="I152" i="9"/>
  <c r="C152" i="9"/>
  <c r="L152" i="11"/>
  <c r="D152" i="11" s="1"/>
  <c r="G152" i="11" s="1"/>
  <c r="M147" i="7"/>
  <c r="L147" i="7"/>
  <c r="D147" i="7" s="1"/>
  <c r="G147" i="7" s="1"/>
  <c r="I147" i="7"/>
  <c r="C147" i="7"/>
  <c r="M146" i="6"/>
  <c r="L146" i="6"/>
  <c r="D146" i="6" s="1"/>
  <c r="G146" i="6" s="1"/>
  <c r="I146" i="6"/>
  <c r="C146" i="6"/>
  <c r="M147" i="5"/>
  <c r="L147" i="5"/>
  <c r="D147" i="5" s="1"/>
  <c r="G147" i="5" s="1"/>
  <c r="I147" i="5"/>
  <c r="C147" i="5"/>
  <c r="E435" i="10" l="1"/>
  <c r="A19" i="25"/>
  <c r="E418" i="8" s="1"/>
  <c r="H418" i="8" s="1"/>
  <c r="B18" i="25"/>
  <c r="B83" i="20"/>
  <c r="B82" i="20"/>
  <c r="B81" i="20"/>
  <c r="B80" i="20"/>
  <c r="B79" i="20"/>
  <c r="AA78" i="20"/>
  <c r="AH78" i="20"/>
  <c r="AI78" i="20"/>
  <c r="AJ78" i="20"/>
  <c r="AK78" i="20"/>
  <c r="AL78" i="20"/>
  <c r="AM78" i="20"/>
  <c r="AN78" i="20"/>
  <c r="AO78" i="20"/>
  <c r="AP78" i="20"/>
  <c r="AQ78" i="20"/>
  <c r="AR78" i="20"/>
  <c r="AS78" i="20"/>
  <c r="BC79" i="20" s="1"/>
  <c r="AT78" i="20"/>
  <c r="AU78" i="20"/>
  <c r="AV78" i="20"/>
  <c r="BA79" i="20" s="1"/>
  <c r="AW78" i="20"/>
  <c r="AX78" i="20"/>
  <c r="AY78" i="20"/>
  <c r="AZ78" i="20"/>
  <c r="E416" i="9" l="1"/>
  <c r="E432" i="9"/>
  <c r="E417" i="7"/>
  <c r="H409" i="7"/>
  <c r="H423" i="6"/>
  <c r="H423" i="10"/>
  <c r="H406" i="6"/>
  <c r="E429" i="11"/>
  <c r="E413" i="6"/>
  <c r="E411" i="9"/>
  <c r="H421" i="7"/>
  <c r="E419" i="11"/>
  <c r="E428" i="5"/>
  <c r="H426" i="9"/>
  <c r="E411" i="7"/>
  <c r="E426" i="6"/>
  <c r="E418" i="5"/>
  <c r="H416" i="9"/>
  <c r="H424" i="6"/>
  <c r="H422" i="11"/>
  <c r="H414" i="11"/>
  <c r="E424" i="8"/>
  <c r="H424" i="8" s="1"/>
  <c r="H422" i="10"/>
  <c r="H413" i="11"/>
  <c r="E433" i="11"/>
  <c r="E418" i="6"/>
  <c r="H410" i="7"/>
  <c r="E426" i="8"/>
  <c r="H426" i="8" s="1"/>
  <c r="E417" i="5"/>
  <c r="H409" i="5"/>
  <c r="E430" i="11"/>
  <c r="E416" i="7"/>
  <c r="E407" i="6"/>
  <c r="H423" i="5"/>
  <c r="E419" i="7"/>
  <c r="H418" i="10"/>
  <c r="E425" i="6"/>
  <c r="E405" i="11"/>
  <c r="H433" i="9"/>
  <c r="H434" i="9"/>
  <c r="H421" i="9"/>
  <c r="H407" i="7"/>
  <c r="H422" i="7"/>
  <c r="H414" i="7"/>
  <c r="H405" i="7"/>
  <c r="H427" i="9"/>
  <c r="H412" i="5"/>
  <c r="H428" i="7"/>
  <c r="H426" i="10"/>
  <c r="E409" i="6"/>
  <c r="E433" i="10"/>
  <c r="E424" i="9"/>
  <c r="E409" i="8"/>
  <c r="H409" i="8" s="1"/>
  <c r="H425" i="7"/>
  <c r="E422" i="11"/>
  <c r="H414" i="9"/>
  <c r="E423" i="5"/>
  <c r="H415" i="5"/>
  <c r="H405" i="6"/>
  <c r="E420" i="6"/>
  <c r="H419" i="9"/>
  <c r="H411" i="11"/>
  <c r="H419" i="6"/>
  <c r="E412" i="7"/>
  <c r="H407" i="6"/>
  <c r="H424" i="5"/>
  <c r="H414" i="6"/>
  <c r="H407" i="5"/>
  <c r="E422" i="7"/>
  <c r="H421" i="10"/>
  <c r="H404" i="6"/>
  <c r="H428" i="10"/>
  <c r="E418" i="9"/>
  <c r="E408" i="8"/>
  <c r="H408" i="8" s="1"/>
  <c r="E423" i="6"/>
  <c r="H416" i="7"/>
  <c r="E413" i="11"/>
  <c r="H423" i="7"/>
  <c r="E420" i="5"/>
  <c r="H418" i="9"/>
  <c r="H434" i="10"/>
  <c r="E426" i="10"/>
  <c r="E408" i="6"/>
  <c r="H426" i="7"/>
  <c r="H416" i="6"/>
  <c r="H415" i="9"/>
  <c r="E431" i="10"/>
  <c r="E414" i="6"/>
  <c r="H414" i="10"/>
  <c r="E422" i="6"/>
  <c r="H420" i="11"/>
  <c r="H413" i="10"/>
  <c r="H427" i="11"/>
  <c r="H413" i="7"/>
  <c r="H428" i="5"/>
  <c r="E420" i="7"/>
  <c r="E411" i="8"/>
  <c r="H411" i="8" s="1"/>
  <c r="H432" i="11"/>
  <c r="E418" i="7"/>
  <c r="H410" i="5"/>
  <c r="E425" i="8"/>
  <c r="H425" i="8" s="1"/>
  <c r="H424" i="10"/>
  <c r="H420" i="10"/>
  <c r="E404" i="6"/>
  <c r="H427" i="10"/>
  <c r="E412" i="8"/>
  <c r="H412" i="8" s="1"/>
  <c r="E427" i="8"/>
  <c r="H427" i="8" s="1"/>
  <c r="H425" i="9"/>
  <c r="E416" i="11"/>
  <c r="H426" i="5"/>
  <c r="E423" i="9"/>
  <c r="E413" i="5"/>
  <c r="E405" i="5"/>
  <c r="H421" i="5"/>
  <c r="H418" i="11"/>
  <c r="E427" i="6"/>
  <c r="H416" i="10"/>
  <c r="H432" i="10"/>
  <c r="E415" i="6"/>
  <c r="H408" i="5"/>
  <c r="E430" i="10"/>
  <c r="H420" i="9"/>
  <c r="E407" i="7"/>
  <c r="E428" i="9"/>
  <c r="E420" i="9"/>
  <c r="E412" i="10"/>
  <c r="H420" i="7"/>
  <c r="E411" i="6"/>
  <c r="H434" i="11"/>
  <c r="H419" i="7"/>
  <c r="H417" i="9"/>
  <c r="E432" i="10"/>
  <c r="H418" i="7"/>
  <c r="E409" i="5"/>
  <c r="E431" i="11"/>
  <c r="H416" i="5"/>
  <c r="E414" i="10"/>
  <c r="H430" i="10"/>
  <c r="E415" i="8"/>
  <c r="H415" i="8" s="1"/>
  <c r="E412" i="11"/>
  <c r="H421" i="6"/>
  <c r="E425" i="10"/>
  <c r="H416" i="11"/>
  <c r="E425" i="5"/>
  <c r="E423" i="11"/>
  <c r="H408" i="7"/>
  <c r="E424" i="7"/>
  <c r="E415" i="7"/>
  <c r="E406" i="6"/>
  <c r="E421" i="8"/>
  <c r="H421" i="8" s="1"/>
  <c r="H418" i="5"/>
  <c r="H417" i="10"/>
  <c r="E426" i="7"/>
  <c r="H417" i="7"/>
  <c r="E409" i="7"/>
  <c r="E414" i="8"/>
  <c r="H414" i="8" s="1"/>
  <c r="H406" i="5"/>
  <c r="E421" i="7"/>
  <c r="H413" i="5"/>
  <c r="E434" i="11"/>
  <c r="H419" i="5"/>
  <c r="E417" i="11"/>
  <c r="H427" i="7"/>
  <c r="H424" i="11"/>
  <c r="E410" i="7"/>
  <c r="E431" i="9"/>
  <c r="H417" i="5"/>
  <c r="E415" i="11"/>
  <c r="H430" i="9"/>
  <c r="H415" i="6"/>
  <c r="E407" i="5"/>
  <c r="H422" i="6"/>
  <c r="E421" i="10"/>
  <c r="E406" i="8"/>
  <c r="H406" i="8" s="1"/>
  <c r="H420" i="6"/>
  <c r="E413" i="7"/>
  <c r="H435" i="10"/>
  <c r="E426" i="11"/>
  <c r="E411" i="5"/>
  <c r="E413" i="9"/>
  <c r="E429" i="9"/>
  <c r="E421" i="11"/>
  <c r="E405" i="6"/>
  <c r="E422" i="5"/>
  <c r="H419" i="11"/>
  <c r="E405" i="7"/>
  <c r="H420" i="5"/>
  <c r="H419" i="10"/>
  <c r="E427" i="7"/>
  <c r="E423" i="7"/>
  <c r="E422" i="10"/>
  <c r="E407" i="8"/>
  <c r="H407" i="8" s="1"/>
  <c r="E422" i="8"/>
  <c r="H422" i="8" s="1"/>
  <c r="E414" i="5"/>
  <c r="H425" i="11"/>
  <c r="H411" i="7"/>
  <c r="E426" i="5"/>
  <c r="E417" i="6"/>
  <c r="H415" i="11"/>
  <c r="H430" i="11"/>
  <c r="H422" i="9"/>
  <c r="E414" i="9"/>
  <c r="H429" i="11"/>
  <c r="E421" i="9"/>
  <c r="E406" i="5"/>
  <c r="H429" i="10"/>
  <c r="E412" i="6"/>
  <c r="H405" i="5"/>
  <c r="E427" i="10"/>
  <c r="E412" i="5"/>
  <c r="E427" i="5"/>
  <c r="H418" i="6"/>
  <c r="H417" i="11"/>
  <c r="H432" i="9"/>
  <c r="E424" i="11"/>
  <c r="H408" i="6"/>
  <c r="E424" i="6"/>
  <c r="E416" i="5"/>
  <c r="E419" i="10"/>
  <c r="E428" i="8"/>
  <c r="H428" i="8" s="1"/>
  <c r="E419" i="6"/>
  <c r="E417" i="9"/>
  <c r="H426" i="6"/>
  <c r="E416" i="6"/>
  <c r="E410" i="8"/>
  <c r="H410" i="8" s="1"/>
  <c r="E425" i="7"/>
  <c r="H423" i="9"/>
  <c r="E408" i="5"/>
  <c r="E428" i="7"/>
  <c r="E420" i="8"/>
  <c r="H420" i="8" s="1"/>
  <c r="H411" i="6"/>
  <c r="E434" i="10"/>
  <c r="E419" i="8"/>
  <c r="H419" i="8" s="1"/>
  <c r="H424" i="7"/>
  <c r="E423" i="10"/>
  <c r="H413" i="9"/>
  <c r="H429" i="9"/>
  <c r="H413" i="6"/>
  <c r="E413" i="10"/>
  <c r="E427" i="11"/>
  <c r="E419" i="9"/>
  <c r="H427" i="6"/>
  <c r="E426" i="9"/>
  <c r="H410" i="6"/>
  <c r="E433" i="9"/>
  <c r="H417" i="6"/>
  <c r="H409" i="6"/>
  <c r="H431" i="11"/>
  <c r="E424" i="10"/>
  <c r="E415" i="10"/>
  <c r="H431" i="10"/>
  <c r="E415" i="5"/>
  <c r="H412" i="9"/>
  <c r="E428" i="11"/>
  <c r="E420" i="11"/>
  <c r="H406" i="7"/>
  <c r="E421" i="5"/>
  <c r="E417" i="8"/>
  <c r="H417" i="8" s="1"/>
  <c r="E415" i="9"/>
  <c r="E424" i="5"/>
  <c r="E416" i="8"/>
  <c r="H416" i="8" s="1"/>
  <c r="E414" i="11"/>
  <c r="E421" i="6"/>
  <c r="H415" i="7"/>
  <c r="E412" i="9"/>
  <c r="H428" i="11"/>
  <c r="H412" i="6"/>
  <c r="E417" i="10"/>
  <c r="H425" i="5"/>
  <c r="H423" i="11"/>
  <c r="H415" i="10"/>
  <c r="E430" i="9"/>
  <c r="H411" i="9"/>
  <c r="E427" i="9"/>
  <c r="E418" i="11"/>
  <c r="E434" i="9"/>
  <c r="E419" i="5"/>
  <c r="E410" i="6"/>
  <c r="H425" i="6"/>
  <c r="H425" i="10"/>
  <c r="E416" i="10"/>
  <c r="H431" i="9"/>
  <c r="E422" i="9"/>
  <c r="E408" i="7"/>
  <c r="E423" i="8"/>
  <c r="H423" i="8" s="1"/>
  <c r="H421" i="11"/>
  <c r="H412" i="11"/>
  <c r="E429" i="10"/>
  <c r="E413" i="8"/>
  <c r="H413" i="8" s="1"/>
  <c r="E405" i="8"/>
  <c r="H405" i="8" s="1"/>
  <c r="H426" i="11"/>
  <c r="E418" i="10"/>
  <c r="H433" i="11"/>
  <c r="E425" i="9"/>
  <c r="E410" i="5"/>
  <c r="H433" i="10"/>
  <c r="H428" i="9"/>
  <c r="H414" i="5"/>
  <c r="E411" i="11"/>
  <c r="E428" i="10"/>
  <c r="H412" i="7"/>
  <c r="H427" i="5"/>
  <c r="E425" i="11"/>
  <c r="H411" i="5"/>
  <c r="E432" i="11"/>
  <c r="H424" i="9"/>
  <c r="E414" i="7"/>
  <c r="E406" i="7"/>
  <c r="H422" i="5"/>
  <c r="E420" i="10"/>
  <c r="H412" i="10"/>
  <c r="H242" i="7"/>
  <c r="E318" i="5"/>
  <c r="H319" i="11"/>
  <c r="H308" i="5"/>
  <c r="E309" i="10"/>
  <c r="E297" i="11"/>
  <c r="H301" i="9"/>
  <c r="H294" i="11"/>
  <c r="H299" i="11"/>
  <c r="H298" i="5"/>
  <c r="E295" i="11"/>
  <c r="E301" i="10"/>
  <c r="H306" i="10"/>
  <c r="E326" i="5"/>
  <c r="E304" i="7"/>
  <c r="H316" i="10"/>
  <c r="E320" i="11"/>
  <c r="H319" i="5"/>
  <c r="E330" i="11"/>
  <c r="H302" i="5"/>
  <c r="H313" i="9"/>
  <c r="E311" i="6"/>
  <c r="E316" i="7"/>
  <c r="E321" i="7"/>
  <c r="H326" i="7"/>
  <c r="E312" i="10"/>
  <c r="E309" i="6"/>
  <c r="E314" i="6"/>
  <c r="E320" i="8"/>
  <c r="H320" i="8" s="1"/>
  <c r="H324" i="6"/>
  <c r="E329" i="7"/>
  <c r="E333" i="6"/>
  <c r="E339" i="8"/>
  <c r="H339" i="8" s="1"/>
  <c r="E344" i="5"/>
  <c r="E349" i="5"/>
  <c r="H328" i="7"/>
  <c r="E332" i="6"/>
  <c r="H345" i="10"/>
  <c r="H349" i="11"/>
  <c r="H348" i="5"/>
  <c r="H359" i="11"/>
  <c r="H337" i="11"/>
  <c r="H342" i="9"/>
  <c r="H347" i="9"/>
  <c r="E346" i="7"/>
  <c r="E351" i="5"/>
  <c r="E330" i="5"/>
  <c r="H341" i="10"/>
  <c r="E346" i="10"/>
  <c r="H343" i="6"/>
  <c r="H355" i="9"/>
  <c r="H360" i="11"/>
  <c r="H365" i="9"/>
  <c r="H365" i="5"/>
  <c r="H371" i="7"/>
  <c r="E329" i="11"/>
  <c r="E302" i="7"/>
  <c r="E313" i="9"/>
  <c r="H312" i="5"/>
  <c r="H317" i="7"/>
  <c r="E322" i="5"/>
  <c r="H327" i="5"/>
  <c r="H310" i="9"/>
  <c r="E309" i="5"/>
  <c r="H313" i="6"/>
  <c r="E319" i="7"/>
  <c r="H331" i="10"/>
  <c r="H303" i="7"/>
  <c r="E315" i="10"/>
  <c r="E313" i="7"/>
  <c r="E323" i="11"/>
  <c r="H322" i="7"/>
  <c r="E327" i="7"/>
  <c r="E338" i="9"/>
  <c r="H337" i="5"/>
  <c r="E348" i="9"/>
  <c r="E346" i="6"/>
  <c r="H358" i="9"/>
  <c r="H337" i="9"/>
  <c r="H336" i="5"/>
  <c r="E347" i="9"/>
  <c r="E351" i="11"/>
  <c r="H357" i="10"/>
  <c r="E329" i="8"/>
  <c r="H329" i="8" s="1"/>
  <c r="H334" i="7"/>
  <c r="H339" i="5"/>
  <c r="H350" i="11"/>
  <c r="H349" i="5"/>
  <c r="H353" i="6"/>
  <c r="H339" i="10"/>
  <c r="E336" i="6"/>
  <c r="E348" i="11"/>
  <c r="E354" i="10"/>
  <c r="E359" i="10"/>
  <c r="H363" i="11"/>
  <c r="E361" i="8"/>
  <c r="H361" i="8" s="1"/>
  <c r="H374" i="9"/>
  <c r="H382" i="10"/>
  <c r="E332" i="9"/>
  <c r="E305" i="5"/>
  <c r="H316" i="11"/>
  <c r="E315" i="7"/>
  <c r="H320" i="7"/>
  <c r="E325" i="8"/>
  <c r="H325" i="8" s="1"/>
  <c r="E302" i="5"/>
  <c r="H306" i="6"/>
  <c r="H318" i="9"/>
  <c r="H324" i="10"/>
  <c r="H328" i="9"/>
  <c r="E327" i="5"/>
  <c r="E305" i="7"/>
  <c r="H316" i="9"/>
  <c r="H315" i="5"/>
  <c r="E326" i="11"/>
  <c r="E325" i="5"/>
  <c r="H330" i="5"/>
  <c r="H334" i="6"/>
  <c r="E346" i="9"/>
  <c r="E345" i="8"/>
  <c r="H345" i="8" s="1"/>
  <c r="H350" i="7"/>
  <c r="H334" i="9"/>
  <c r="H339" i="11"/>
  <c r="E338" i="7"/>
  <c r="H343" i="7"/>
  <c r="H354" i="9"/>
  <c r="E359" i="11"/>
  <c r="H331" i="6"/>
  <c r="E337" i="5"/>
  <c r="H341" i="6"/>
  <c r="E352" i="11"/>
  <c r="E358" i="10"/>
  <c r="E330" i="8"/>
  <c r="H330" i="8" s="1"/>
  <c r="E341" i="9"/>
  <c r="E340" i="7"/>
  <c r="E345" i="5"/>
  <c r="E357" i="10"/>
  <c r="H355" i="7"/>
  <c r="E367" i="10"/>
  <c r="E366" i="8"/>
  <c r="H366" i="8" s="1"/>
  <c r="E372" i="7"/>
  <c r="H324" i="11"/>
  <c r="H329" i="9"/>
  <c r="E308" i="11"/>
  <c r="H307" i="7"/>
  <c r="E317" i="9"/>
  <c r="E316" i="5"/>
  <c r="E327" i="9"/>
  <c r="E333" i="10"/>
  <c r="H304" i="5"/>
  <c r="E309" i="7"/>
  <c r="E314" i="5"/>
  <c r="H325" i="9"/>
  <c r="H330" i="11"/>
  <c r="E308" i="9"/>
  <c r="H313" i="11"/>
  <c r="E318" i="11"/>
  <c r="E323" i="9"/>
  <c r="H329" i="10"/>
  <c r="H333" i="11"/>
  <c r="E338" i="10"/>
  <c r="E336" i="7"/>
  <c r="H341" i="7"/>
  <c r="H352" i="9"/>
  <c r="H357" i="11"/>
  <c r="E336" i="11"/>
  <c r="E335" i="7"/>
  <c r="E340" i="5"/>
  <c r="E351" i="9"/>
  <c r="E350" i="8"/>
  <c r="H350" i="8" s="1"/>
  <c r="H335" i="10"/>
  <c r="H340" i="10"/>
  <c r="E345" i="10"/>
  <c r="H349" i="9"/>
  <c r="E348" i="8"/>
  <c r="H348" i="8" s="1"/>
  <c r="E352" i="8"/>
  <c r="H352" i="8" s="1"/>
  <c r="H338" i="9"/>
  <c r="H337" i="7"/>
  <c r="H349" i="10"/>
  <c r="E346" i="8"/>
  <c r="H346" i="8" s="1"/>
  <c r="E357" i="11"/>
  <c r="H357" i="7"/>
  <c r="H361" i="7"/>
  <c r="H368" i="7"/>
  <c r="E380" i="11"/>
  <c r="E354" i="8"/>
  <c r="H354" i="8" s="1"/>
  <c r="H359" i="5"/>
  <c r="H370" i="9"/>
  <c r="E375" i="9"/>
  <c r="E374" i="8"/>
  <c r="H374" i="8" s="1"/>
  <c r="E359" i="9"/>
  <c r="H365" i="10"/>
  <c r="E362" i="6"/>
  <c r="H374" i="10"/>
  <c r="E381" i="9"/>
  <c r="H363" i="9"/>
  <c r="E368" i="9"/>
  <c r="H370" i="7"/>
  <c r="H382" i="9"/>
  <c r="H381" i="7"/>
  <c r="E388" i="6"/>
  <c r="E401" i="11"/>
  <c r="H407" i="9"/>
  <c r="H390" i="10"/>
  <c r="H282" i="10"/>
  <c r="E297" i="7"/>
  <c r="E299" i="8"/>
  <c r="H299" i="8" s="1"/>
  <c r="E293" i="8"/>
  <c r="H293" i="8" s="1"/>
  <c r="H300" i="11"/>
  <c r="E296" i="5"/>
  <c r="E298" i="5"/>
  <c r="E300" i="6"/>
  <c r="H295" i="6"/>
  <c r="E295" i="8"/>
  <c r="H295" i="8" s="1"/>
  <c r="E297" i="6"/>
  <c r="H307" i="10"/>
  <c r="E301" i="8"/>
  <c r="H301" i="8" s="1"/>
  <c r="E301" i="11"/>
  <c r="E303" i="9"/>
  <c r="E299" i="7"/>
  <c r="E300" i="7"/>
  <c r="H321" i="6"/>
  <c r="H297" i="11"/>
  <c r="H300" i="5"/>
  <c r="H294" i="6"/>
  <c r="H289" i="6"/>
  <c r="H305" i="10"/>
  <c r="E294" i="5"/>
  <c r="H289" i="7"/>
  <c r="H305" i="6"/>
  <c r="E317" i="10"/>
  <c r="E315" i="8"/>
  <c r="H315" i="8" s="1"/>
  <c r="H327" i="11"/>
  <c r="E291" i="7"/>
  <c r="E300" i="8"/>
  <c r="H300" i="8" s="1"/>
  <c r="E302" i="10"/>
  <c r="H290" i="5"/>
  <c r="E298" i="7"/>
  <c r="H293" i="7"/>
  <c r="H288" i="7"/>
  <c r="H312" i="11"/>
  <c r="H311" i="5"/>
  <c r="E322" i="9"/>
  <c r="E328" i="11"/>
  <c r="E288" i="8"/>
  <c r="H288" i="8" s="1"/>
  <c r="E297" i="5"/>
  <c r="E292" i="5"/>
  <c r="E301" i="7"/>
  <c r="E295" i="5"/>
  <c r="E296" i="9"/>
  <c r="E310" i="9"/>
  <c r="H308" i="6"/>
  <c r="H320" i="11"/>
  <c r="H319" i="7"/>
  <c r="E296" i="10"/>
  <c r="H292" i="6"/>
  <c r="E300" i="5"/>
  <c r="E401" i="8"/>
  <c r="H401" i="8" s="1"/>
  <c r="H402" i="9"/>
  <c r="H390" i="6"/>
  <c r="H385" i="6"/>
  <c r="E388" i="10"/>
  <c r="H408" i="11"/>
  <c r="H397" i="7"/>
  <c r="E399" i="10"/>
  <c r="E394" i="10"/>
  <c r="E382" i="5"/>
  <c r="H401" i="6"/>
  <c r="H398" i="5"/>
  <c r="H399" i="9"/>
  <c r="H388" i="7"/>
  <c r="E383" i="7"/>
  <c r="H402" i="6"/>
  <c r="H404" i="11"/>
  <c r="E400" i="10"/>
  <c r="H388" i="6"/>
  <c r="E384" i="5"/>
  <c r="E379" i="5"/>
  <c r="E381" i="10"/>
  <c r="H370" i="5"/>
  <c r="E372" i="10"/>
  <c r="H366" i="9"/>
  <c r="H355" i="5"/>
  <c r="E381" i="11"/>
  <c r="E377" i="10"/>
  <c r="E371" i="11"/>
  <c r="H360" i="5"/>
  <c r="E355" i="5"/>
  <c r="E376" i="8"/>
  <c r="H376" i="8" s="1"/>
  <c r="E371" i="5"/>
  <c r="E366" i="7"/>
  <c r="H361" i="5"/>
  <c r="H362" i="11"/>
  <c r="H383" i="10"/>
  <c r="E371" i="8"/>
  <c r="H371" i="8" s="1"/>
  <c r="H373" i="11"/>
  <c r="E288" i="7"/>
  <c r="E298" i="9"/>
  <c r="H296" i="6"/>
  <c r="E402" i="6"/>
  <c r="E397" i="6"/>
  <c r="E392" i="6"/>
  <c r="E394" i="9"/>
  <c r="E390" i="10"/>
  <c r="E404" i="5"/>
  <c r="H405" i="11"/>
  <c r="E393" i="6"/>
  <c r="H395" i="11"/>
  <c r="E391" i="10"/>
  <c r="E379" i="8"/>
  <c r="H379" i="8" s="1"/>
  <c r="E406" i="11"/>
  <c r="H401" i="11"/>
  <c r="H396" i="9"/>
  <c r="E391" i="11"/>
  <c r="E386" i="9"/>
  <c r="E400" i="6"/>
  <c r="E396" i="8"/>
  <c r="H396" i="8" s="1"/>
  <c r="H391" i="7"/>
  <c r="H392" i="9"/>
  <c r="E381" i="8"/>
  <c r="H381" i="8" s="1"/>
  <c r="E377" i="7"/>
  <c r="E372" i="8"/>
  <c r="H372" i="8" s="1"/>
  <c r="E373" i="9"/>
  <c r="E369" i="10"/>
  <c r="E356" i="7"/>
  <c r="H376" i="6"/>
  <c r="H378" i="11"/>
  <c r="E367" i="7"/>
  <c r="H368" i="11"/>
  <c r="E363" i="11"/>
  <c r="H384" i="9"/>
  <c r="H379" i="11"/>
  <c r="H375" i="10"/>
  <c r="H364" i="5"/>
  <c r="H359" i="7"/>
  <c r="H385" i="9"/>
  <c r="H298" i="10"/>
  <c r="H302" i="10"/>
  <c r="E404" i="7"/>
  <c r="E406" i="10"/>
  <c r="H400" i="9"/>
  <c r="E395" i="9"/>
  <c r="H384" i="7"/>
  <c r="H379" i="5"/>
  <c r="E400" i="8"/>
  <c r="H400" i="8" s="1"/>
  <c r="H401" i="9"/>
  <c r="H396" i="11"/>
  <c r="E384" i="6"/>
  <c r="H387" i="10"/>
  <c r="H408" i="10"/>
  <c r="E396" i="5"/>
  <c r="E391" i="5"/>
  <c r="H386" i="5"/>
  <c r="E379" i="6"/>
  <c r="H401" i="5"/>
  <c r="H403" i="11"/>
  <c r="H391" i="6"/>
  <c r="E393" i="11"/>
  <c r="E382" i="8"/>
  <c r="H382" i="8" s="1"/>
  <c r="H377" i="6"/>
  <c r="H372" i="6"/>
  <c r="H368" i="5"/>
  <c r="E369" i="11"/>
  <c r="E357" i="6"/>
  <c r="E384" i="9"/>
  <c r="E373" i="8"/>
  <c r="H373" i="8" s="1"/>
  <c r="E367" i="6"/>
  <c r="H363" i="7"/>
  <c r="H358" i="7"/>
  <c r="H353" i="7"/>
  <c r="H374" i="7"/>
  <c r="E369" i="8"/>
  <c r="H369" i="8" s="1"/>
  <c r="E364" i="5"/>
  <c r="E359" i="6"/>
  <c r="E362" i="10"/>
  <c r="H296" i="11"/>
  <c r="H302" i="9"/>
  <c r="H301" i="5"/>
  <c r="H407" i="10"/>
  <c r="E402" i="10"/>
  <c r="H397" i="10"/>
  <c r="H391" i="9"/>
  <c r="E380" i="8"/>
  <c r="H380" i="8" s="1"/>
  <c r="H401" i="7"/>
  <c r="E396" i="7"/>
  <c r="H397" i="9"/>
  <c r="E392" i="11"/>
  <c r="H387" i="11"/>
  <c r="E402" i="7"/>
  <c r="H397" i="5"/>
  <c r="H399" i="10"/>
  <c r="E387" i="5"/>
  <c r="H388" i="9"/>
  <c r="E401" i="6"/>
  <c r="E397" i="7"/>
  <c r="H393" i="7"/>
  <c r="E388" i="7"/>
  <c r="H382" i="6"/>
  <c r="E379" i="7"/>
  <c r="H374" i="5"/>
  <c r="H375" i="9"/>
  <c r="H371" i="10"/>
  <c r="H366" i="10"/>
  <c r="H378" i="6"/>
  <c r="H381" i="10"/>
  <c r="H368" i="6"/>
  <c r="H295" i="5"/>
  <c r="E289" i="6"/>
  <c r="H298" i="6"/>
  <c r="E300" i="11"/>
  <c r="H295" i="11"/>
  <c r="H297" i="7"/>
  <c r="E292" i="7"/>
  <c r="H301" i="6"/>
  <c r="E314" i="10"/>
  <c r="H319" i="10"/>
  <c r="E317" i="8"/>
  <c r="H317" i="8" s="1"/>
  <c r="E295" i="6"/>
  <c r="H290" i="7"/>
  <c r="E304" i="11"/>
  <c r="E298" i="11"/>
  <c r="H294" i="9"/>
  <c r="H303" i="9"/>
  <c r="H299" i="10"/>
  <c r="E301" i="6"/>
  <c r="E313" i="11"/>
  <c r="E319" i="10"/>
  <c r="E317" i="7"/>
  <c r="H291" i="6"/>
  <c r="H305" i="9"/>
  <c r="E301" i="9"/>
  <c r="E291" i="5"/>
  <c r="H299" i="7"/>
  <c r="E294" i="8"/>
  <c r="H294" i="8" s="1"/>
  <c r="H289" i="5"/>
  <c r="E311" i="9"/>
  <c r="H317" i="10"/>
  <c r="E315" i="5"/>
  <c r="H321" i="7"/>
  <c r="H297" i="9"/>
  <c r="E296" i="7"/>
  <c r="E404" i="8"/>
  <c r="H404" i="8" s="1"/>
  <c r="H406" i="11"/>
  <c r="H394" i="6"/>
  <c r="E390" i="5"/>
  <c r="H392" i="10"/>
  <c r="E386" i="11"/>
  <c r="E400" i="5"/>
  <c r="E395" i="8"/>
  <c r="H395" i="8" s="1"/>
  <c r="E391" i="8"/>
  <c r="H391" i="8" s="1"/>
  <c r="E386" i="8"/>
  <c r="H386" i="8" s="1"/>
  <c r="H380" i="6"/>
  <c r="E407" i="11"/>
  <c r="H402" i="11"/>
  <c r="E398" i="10"/>
  <c r="E393" i="10"/>
  <c r="H381" i="6"/>
  <c r="E409" i="10"/>
  <c r="H404" i="10"/>
  <c r="E392" i="7"/>
  <c r="H387" i="5"/>
  <c r="H389" i="10"/>
  <c r="E378" i="5"/>
  <c r="E380" i="10"/>
  <c r="E368" i="8"/>
  <c r="H368" i="8" s="1"/>
  <c r="E369" i="9"/>
  <c r="H364" i="11"/>
  <c r="E385" i="10"/>
  <c r="E379" i="9"/>
  <c r="H369" i="7"/>
  <c r="H370" i="11"/>
  <c r="H365" i="11"/>
  <c r="E354" i="7"/>
  <c r="H381" i="11"/>
  <c r="E370" i="5"/>
  <c r="E364" i="6"/>
  <c r="E360" i="7"/>
  <c r="E355" i="7"/>
  <c r="E375" i="5"/>
  <c r="E376" i="11"/>
  <c r="E365" i="7"/>
  <c r="H288" i="6"/>
  <c r="E294" i="7"/>
  <c r="E298" i="8"/>
  <c r="H298" i="8" s="1"/>
  <c r="H402" i="7"/>
  <c r="H403" i="9"/>
  <c r="H392" i="5"/>
  <c r="H386" i="6"/>
  <c r="E381" i="6"/>
  <c r="E403" i="5"/>
  <c r="E398" i="5"/>
  <c r="H392" i="6"/>
  <c r="H388" i="5"/>
  <c r="H389" i="9"/>
  <c r="H409" i="11"/>
  <c r="E405" i="10"/>
  <c r="H400" i="11"/>
  <c r="H389" i="7"/>
  <c r="H384" i="5"/>
  <c r="H404" i="7"/>
  <c r="E399" i="8"/>
  <c r="H399" i="8" s="1"/>
  <c r="E394" i="8"/>
  <c r="H394" i="8" s="1"/>
  <c r="E389" i="8"/>
  <c r="H389" i="8" s="1"/>
  <c r="H385" i="5"/>
  <c r="H386" i="11"/>
  <c r="H375" i="5"/>
  <c r="E370" i="8"/>
  <c r="H370" i="8" s="1"/>
  <c r="H366" i="7"/>
  <c r="E367" i="9"/>
  <c r="E357" i="8"/>
  <c r="H357" i="8" s="1"/>
  <c r="E383" i="10"/>
  <c r="E378" i="10"/>
  <c r="H373" i="10"/>
  <c r="E368" i="10"/>
  <c r="E363" i="9"/>
  <c r="H383" i="9"/>
  <c r="E378" i="9"/>
  <c r="H373" i="9"/>
  <c r="E362" i="8"/>
  <c r="H362" i="8" s="1"/>
  <c r="H356" i="6"/>
  <c r="H287" i="6"/>
  <c r="E300" i="10"/>
  <c r="E304" i="10"/>
  <c r="H403" i="7"/>
  <c r="E398" i="8"/>
  <c r="H398" i="8" s="1"/>
  <c r="E399" i="9"/>
  <c r="E387" i="6"/>
  <c r="E382" i="6"/>
  <c r="E410" i="10"/>
  <c r="H399" i="5"/>
  <c r="E400" i="9"/>
  <c r="H395" i="9"/>
  <c r="E383" i="6"/>
  <c r="E411" i="10"/>
  <c r="E399" i="5"/>
  <c r="H401" i="10"/>
  <c r="E389" i="6"/>
  <c r="H385" i="7"/>
  <c r="H386" i="9"/>
  <c r="E406" i="9"/>
  <c r="E395" i="5"/>
  <c r="E397" i="10"/>
  <c r="E385" i="5"/>
  <c r="E381" i="7"/>
  <c r="E382" i="11"/>
  <c r="E377" i="11"/>
  <c r="E372" i="11"/>
  <c r="H368" i="9"/>
  <c r="E356" i="6"/>
  <c r="H377" i="5"/>
  <c r="H372" i="7"/>
  <c r="H367" i="7"/>
  <c r="E362" i="5"/>
  <c r="E355" i="6"/>
  <c r="E384" i="11"/>
  <c r="H373" i="7"/>
  <c r="E374" i="10"/>
  <c r="H362" i="6"/>
  <c r="H357" i="6"/>
  <c r="E378" i="8"/>
  <c r="H378" i="8" s="1"/>
  <c r="H298" i="11"/>
  <c r="E296" i="6"/>
  <c r="H410" i="9"/>
  <c r="H405" i="9"/>
  <c r="H393" i="6"/>
  <c r="E396" i="10"/>
  <c r="E384" i="8"/>
  <c r="H384" i="8" s="1"/>
  <c r="E403" i="6"/>
  <c r="E405" i="9"/>
  <c r="H395" i="5"/>
  <c r="E390" i="8"/>
  <c r="H390" i="8" s="1"/>
  <c r="H391" i="11"/>
  <c r="E387" i="10"/>
  <c r="H400" i="5"/>
  <c r="H395" i="7"/>
  <c r="E396" i="9"/>
  <c r="E385" i="6"/>
  <c r="H300" i="9"/>
  <c r="E289" i="5"/>
  <c r="H303" i="11"/>
  <c r="E299" i="10"/>
  <c r="E287" i="6"/>
  <c r="E302" i="11"/>
  <c r="E291" i="8"/>
  <c r="H291" i="8" s="1"/>
  <c r="H308" i="11"/>
  <c r="E308" i="5"/>
  <c r="H320" i="10"/>
  <c r="E318" i="7"/>
  <c r="E299" i="11"/>
  <c r="E295" i="10"/>
  <c r="H304" i="10"/>
  <c r="E291" i="6"/>
  <c r="H306" i="9"/>
  <c r="H296" i="5"/>
  <c r="E298" i="10"/>
  <c r="H309" i="11"/>
  <c r="E314" i="11"/>
  <c r="H319" i="9"/>
  <c r="H325" i="10"/>
  <c r="H291" i="7"/>
  <c r="H305" i="11"/>
  <c r="H294" i="5"/>
  <c r="E289" i="8"/>
  <c r="H289" i="8" s="1"/>
  <c r="E304" i="9"/>
  <c r="H293" i="5"/>
  <c r="H300" i="6"/>
  <c r="E313" i="10"/>
  <c r="E310" i="6"/>
  <c r="H316" i="7"/>
  <c r="E307" i="11"/>
  <c r="H292" i="5"/>
  <c r="E297" i="8"/>
  <c r="H297" i="8" s="1"/>
  <c r="E403" i="8"/>
  <c r="H403" i="8" s="1"/>
  <c r="H398" i="7"/>
  <c r="E399" i="11"/>
  <c r="E395" i="10"/>
  <c r="H390" i="11"/>
  <c r="H403" i="6"/>
  <c r="H398" i="6"/>
  <c r="H394" i="5"/>
  <c r="H396" i="10"/>
  <c r="H391" i="10"/>
  <c r="E385" i="9"/>
  <c r="H406" i="9"/>
  <c r="E394" i="6"/>
  <c r="H390" i="7"/>
  <c r="E385" i="8"/>
  <c r="H385" i="8" s="1"/>
  <c r="H379" i="6"/>
  <c r="H400" i="6"/>
  <c r="H395" i="6"/>
  <c r="E391" i="7"/>
  <c r="E386" i="5"/>
  <c r="H381" i="5"/>
  <c r="E376" i="6"/>
  <c r="H372" i="5"/>
  <c r="E373" i="11"/>
  <c r="H369" i="10"/>
  <c r="E364" i="10"/>
  <c r="H383" i="11"/>
  <c r="E371" i="6"/>
  <c r="E366" i="6"/>
  <c r="E361" i="6"/>
  <c r="E362" i="11"/>
  <c r="E378" i="6"/>
  <c r="E374" i="7"/>
  <c r="H369" i="5"/>
  <c r="H364" i="7"/>
  <c r="H358" i="6"/>
  <c r="E361" i="10"/>
  <c r="E373" i="6"/>
  <c r="H375" i="11"/>
  <c r="H363" i="6"/>
  <c r="H297" i="10"/>
  <c r="E296" i="8"/>
  <c r="H296" i="8" s="1"/>
  <c r="H299" i="6"/>
  <c r="E399" i="6"/>
  <c r="E395" i="6"/>
  <c r="H397" i="11"/>
  <c r="E386" i="7"/>
  <c r="E380" i="6"/>
  <c r="E408" i="10"/>
  <c r="H396" i="7"/>
  <c r="E397" i="11"/>
  <c r="H393" i="11"/>
  <c r="E388" i="11"/>
  <c r="E408" i="9"/>
  <c r="E397" i="5"/>
  <c r="H398" i="9"/>
  <c r="H394" i="10"/>
  <c r="E388" i="9"/>
  <c r="E409" i="11"/>
  <c r="E404" i="11"/>
  <c r="H399" i="11"/>
  <c r="H387" i="6"/>
  <c r="H383" i="7"/>
  <c r="H378" i="7"/>
  <c r="H380" i="11"/>
  <c r="E368" i="6"/>
  <c r="E370" i="11"/>
  <c r="E365" i="9"/>
  <c r="E355" i="8"/>
  <c r="H355" i="8" s="1"/>
  <c r="H380" i="9"/>
  <c r="H376" i="10"/>
  <c r="H371" i="9"/>
  <c r="E360" i="8"/>
  <c r="H360" i="8" s="1"/>
  <c r="E360" i="9"/>
  <c r="H382" i="11"/>
  <c r="H377" i="9"/>
  <c r="H372" i="11"/>
  <c r="H367" i="9"/>
  <c r="H356" i="5"/>
  <c r="E289" i="7"/>
  <c r="E300" i="9"/>
  <c r="E299" i="5"/>
  <c r="E401" i="5"/>
  <c r="E403" i="10"/>
  <c r="E391" i="6"/>
  <c r="E387" i="7"/>
  <c r="H382" i="5"/>
  <c r="H402" i="5"/>
  <c r="E397" i="8"/>
  <c r="H397" i="8" s="1"/>
  <c r="E398" i="9"/>
  <c r="E386" i="6"/>
  <c r="E383" i="8"/>
  <c r="H383" i="8" s="1"/>
  <c r="H410" i="10"/>
  <c r="H405" i="10"/>
  <c r="H400" i="10"/>
  <c r="H394" i="11"/>
  <c r="H389" i="11"/>
  <c r="E410" i="11"/>
  <c r="H399" i="7"/>
  <c r="E401" i="10"/>
  <c r="H389" i="5"/>
  <c r="E390" i="9"/>
  <c r="E385" i="11"/>
  <c r="E375" i="7"/>
  <c r="E370" i="7"/>
  <c r="H371" i="11"/>
  <c r="H366" i="11"/>
  <c r="E361" i="11"/>
  <c r="H381" i="9"/>
  <c r="E369" i="6"/>
  <c r="E366" i="5"/>
  <c r="H360" i="6"/>
  <c r="E357" i="7"/>
  <c r="E384" i="10"/>
  <c r="H371" i="6"/>
  <c r="H366" i="6"/>
  <c r="H362" i="7"/>
  <c r="H363" i="10"/>
  <c r="E288" i="5"/>
  <c r="E293" i="7"/>
  <c r="H304" i="11"/>
  <c r="E402" i="5"/>
  <c r="E404" i="10"/>
  <c r="H392" i="7"/>
  <c r="E388" i="8"/>
  <c r="H388" i="8" s="1"/>
  <c r="H383" i="5"/>
  <c r="H409" i="9"/>
  <c r="H404" i="9"/>
  <c r="E393" i="8"/>
  <c r="H393" i="8" s="1"/>
  <c r="H299" i="9"/>
  <c r="H288" i="5"/>
  <c r="E303" i="10"/>
  <c r="H291" i="5"/>
  <c r="E307" i="10"/>
  <c r="H295" i="7"/>
  <c r="E290" i="5"/>
  <c r="H310" i="11"/>
  <c r="E316" i="10"/>
  <c r="E321" i="10"/>
  <c r="E325" i="9"/>
  <c r="E292" i="8"/>
  <c r="H292" i="8" s="1"/>
  <c r="E301" i="5"/>
  <c r="H296" i="7"/>
  <c r="H290" i="6"/>
  <c r="H300" i="7"/>
  <c r="H293" i="6"/>
  <c r="E296" i="11"/>
  <c r="H305" i="7"/>
  <c r="E310" i="5"/>
  <c r="E314" i="7"/>
  <c r="E320" i="7"/>
  <c r="H295" i="9"/>
  <c r="E305" i="10"/>
  <c r="E292" i="6"/>
  <c r="E294" i="11"/>
  <c r="E303" i="11"/>
  <c r="H298" i="9"/>
  <c r="E303" i="8"/>
  <c r="H303" i="8" s="1"/>
  <c r="E307" i="8"/>
  <c r="H307" i="8" s="1"/>
  <c r="H311" i="6"/>
  <c r="E317" i="5"/>
  <c r="H295" i="10"/>
  <c r="E293" i="5"/>
  <c r="H297" i="6"/>
  <c r="H408" i="9"/>
  <c r="E396" i="6"/>
  <c r="E392" i="5"/>
  <c r="E393" i="9"/>
  <c r="E382" i="7"/>
  <c r="H403" i="5"/>
  <c r="E404" i="9"/>
  <c r="H393" i="5"/>
  <c r="E388" i="5"/>
  <c r="E383" i="5"/>
  <c r="H411" i="10"/>
  <c r="E399" i="7"/>
  <c r="E394" i="5"/>
  <c r="E389" i="7"/>
  <c r="E390" i="11"/>
  <c r="E386" i="10"/>
  <c r="E407" i="10"/>
  <c r="E395" i="7"/>
  <c r="H390" i="5"/>
  <c r="E391" i="9"/>
  <c r="H380" i="7"/>
  <c r="H376" i="5"/>
  <c r="H378" i="10"/>
  <c r="E371" i="9"/>
  <c r="E367" i="11"/>
  <c r="E356" i="5"/>
  <c r="E382" i="9"/>
  <c r="E377" i="9"/>
  <c r="E372" i="9"/>
  <c r="E361" i="7"/>
  <c r="H362" i="9"/>
  <c r="E377" i="5"/>
  <c r="E379" i="10"/>
  <c r="H374" i="11"/>
  <c r="E363" i="7"/>
  <c r="E364" i="11"/>
  <c r="E378" i="7"/>
  <c r="E373" i="7"/>
  <c r="E368" i="7"/>
  <c r="H370" i="10"/>
  <c r="E297" i="9"/>
  <c r="H301" i="11"/>
  <c r="H410" i="11"/>
  <c r="E398" i="6"/>
  <c r="E394" i="7"/>
  <c r="E389" i="5"/>
  <c r="E384" i="7"/>
  <c r="E380" i="5"/>
  <c r="H400" i="7"/>
  <c r="E401" i="9"/>
  <c r="E396" i="11"/>
  <c r="E392" i="10"/>
  <c r="E380" i="7"/>
  <c r="H407" i="11"/>
  <c r="H403" i="10"/>
  <c r="E397" i="9"/>
  <c r="H386" i="7"/>
  <c r="E387" i="9"/>
  <c r="E408" i="11"/>
  <c r="E403" i="9"/>
  <c r="E392" i="8"/>
  <c r="H392" i="8" s="1"/>
  <c r="H393" i="9"/>
  <c r="H382" i="7"/>
  <c r="H378" i="5"/>
  <c r="H380" i="10"/>
  <c r="E374" i="11"/>
  <c r="E363" i="8"/>
  <c r="H363" i="8" s="1"/>
  <c r="E358" i="8"/>
  <c r="H358" i="8" s="1"/>
  <c r="H385" i="10"/>
  <c r="H379" i="9"/>
  <c r="E368" i="5"/>
  <c r="H369" i="11"/>
  <c r="E364" i="9"/>
  <c r="E353" i="5"/>
  <c r="E374" i="6"/>
  <c r="E376" i="9"/>
  <c r="H365" i="7"/>
  <c r="H360" i="7"/>
  <c r="E361" i="9"/>
  <c r="E290" i="7"/>
  <c r="E295" i="7"/>
  <c r="H306" i="11"/>
  <c r="H399" i="6"/>
  <c r="H402" i="10"/>
  <c r="E390" i="7"/>
  <c r="E385" i="7"/>
  <c r="E381" i="5"/>
  <c r="E401" i="7"/>
  <c r="H396" i="5"/>
  <c r="E390" i="6"/>
  <c r="H392" i="11"/>
  <c r="H387" i="9"/>
  <c r="H409" i="10"/>
  <c r="H396" i="6"/>
  <c r="E398" i="11"/>
  <c r="E387" i="8"/>
  <c r="H387" i="8" s="1"/>
  <c r="H388" i="11"/>
  <c r="E403" i="7"/>
  <c r="H397" i="6"/>
  <c r="E393" i="5"/>
  <c r="E394" i="11"/>
  <c r="E389" i="11"/>
  <c r="H386" i="10"/>
  <c r="E380" i="9"/>
  <c r="E369" i="7"/>
  <c r="E364" i="7"/>
  <c r="E358" i="6"/>
  <c r="H354" i="7"/>
  <c r="E374" i="5"/>
  <c r="E369" i="5"/>
  <c r="E364" i="8"/>
  <c r="H364" i="8" s="1"/>
  <c r="E359" i="8"/>
  <c r="H359" i="8" s="1"/>
  <c r="E353" i="6"/>
  <c r="H375" i="6"/>
  <c r="H377" i="11"/>
  <c r="H372" i="9"/>
  <c r="E360" i="6"/>
  <c r="H356" i="7"/>
  <c r="H296" i="10"/>
  <c r="H294" i="7"/>
  <c r="H299" i="5"/>
  <c r="E407" i="9"/>
  <c r="E402" i="11"/>
  <c r="H398" i="10"/>
  <c r="H393" i="10"/>
  <c r="E387" i="11"/>
  <c r="E402" i="8"/>
  <c r="H402" i="8" s="1"/>
  <c r="E403" i="11"/>
  <c r="H398" i="11"/>
  <c r="H387" i="7"/>
  <c r="E389" i="10"/>
  <c r="E409" i="9"/>
  <c r="E398" i="7"/>
  <c r="E393" i="7"/>
  <c r="H395" i="10"/>
  <c r="E247" i="7"/>
  <c r="E323" i="5"/>
  <c r="H323" i="10"/>
  <c r="E317" i="11"/>
  <c r="E306" i="8"/>
  <c r="H306" i="8" s="1"/>
  <c r="H302" i="7"/>
  <c r="E299" i="9"/>
  <c r="H298" i="7"/>
  <c r="E288" i="6"/>
  <c r="H301" i="10"/>
  <c r="E306" i="10"/>
  <c r="E290" i="8"/>
  <c r="H290" i="8" s="1"/>
  <c r="H303" i="10"/>
  <c r="E306" i="11"/>
  <c r="E326" i="6"/>
  <c r="E312" i="11"/>
  <c r="H318" i="10"/>
  <c r="E321" i="9"/>
  <c r="E320" i="5"/>
  <c r="H331" i="9"/>
  <c r="E302" i="6"/>
  <c r="H314" i="11"/>
  <c r="E312" i="6"/>
  <c r="E318" i="8"/>
  <c r="H318" i="8" s="1"/>
  <c r="E323" i="8"/>
  <c r="H323" i="8" s="1"/>
  <c r="E305" i="11"/>
  <c r="H312" i="9"/>
  <c r="H317" i="9"/>
  <c r="H316" i="5"/>
  <c r="H328" i="10"/>
  <c r="H325" i="6"/>
  <c r="E331" i="8"/>
  <c r="H331" i="8" s="1"/>
  <c r="E342" i="10"/>
  <c r="H339" i="6"/>
  <c r="E345" i="7"/>
  <c r="E350" i="7"/>
  <c r="E328" i="6"/>
  <c r="E334" i="7"/>
  <c r="H346" i="10"/>
  <c r="H344" i="7"/>
  <c r="E355" i="9"/>
  <c r="H333" i="9"/>
  <c r="H338" i="11"/>
  <c r="E343" i="11"/>
  <c r="H348" i="11"/>
  <c r="H353" i="9"/>
  <c r="H351" i="6"/>
  <c r="H330" i="6"/>
  <c r="H343" i="10"/>
  <c r="E340" i="6"/>
  <c r="H346" i="7"/>
  <c r="E350" i="5"/>
  <c r="E354" i="6"/>
  <c r="H367" i="10"/>
  <c r="E365" i="8"/>
  <c r="H365" i="8" s="1"/>
  <c r="E373" i="5"/>
  <c r="H325" i="5"/>
  <c r="E309" i="9"/>
  <c r="H315" i="10"/>
  <c r="H312" i="6"/>
  <c r="E324" i="9"/>
  <c r="E329" i="9"/>
  <c r="H308" i="10"/>
  <c r="E312" i="9"/>
  <c r="H311" i="7"/>
  <c r="H315" i="6"/>
  <c r="E319" i="6"/>
  <c r="E331" i="9"/>
  <c r="H304" i="7"/>
  <c r="H315" i="9"/>
  <c r="E313" i="6"/>
  <c r="H318" i="6"/>
  <c r="E331" i="10"/>
  <c r="E328" i="8"/>
  <c r="H328" i="8" s="1"/>
  <c r="H333" i="7"/>
  <c r="E338" i="5"/>
  <c r="H342" i="6"/>
  <c r="H348" i="7"/>
  <c r="H359" i="9"/>
  <c r="E332" i="7"/>
  <c r="H344" i="10"/>
  <c r="H348" i="9"/>
  <c r="H347" i="7"/>
  <c r="H352" i="5"/>
  <c r="H329" i="6"/>
  <c r="H341" i="11"/>
  <c r="H340" i="5"/>
  <c r="E352" i="10"/>
  <c r="H356" i="9"/>
  <c r="H336" i="10"/>
  <c r="H334" i="5"/>
  <c r="E344" i="9"/>
  <c r="E349" i="9"/>
  <c r="E348" i="7"/>
  <c r="E352" i="6"/>
  <c r="E365" i="10"/>
  <c r="E370" i="10"/>
  <c r="H377" i="10"/>
  <c r="E383" i="11"/>
  <c r="H301" i="7"/>
  <c r="E306" i="7"/>
  <c r="E311" i="8"/>
  <c r="H311" i="8" s="1"/>
  <c r="H322" i="9"/>
  <c r="H320" i="6"/>
  <c r="E326" i="8"/>
  <c r="H326" i="8" s="1"/>
  <c r="E303" i="6"/>
  <c r="E307" i="6"/>
  <c r="H313" i="7"/>
  <c r="E317" i="6"/>
  <c r="E322" i="7"/>
  <c r="H308" i="9"/>
  <c r="E306" i="6"/>
  <c r="H318" i="11"/>
  <c r="H317" i="5"/>
  <c r="E321" i="8"/>
  <c r="H321" i="8" s="1"/>
  <c r="E326" i="7"/>
  <c r="E331" i="5"/>
  <c r="E342" i="9"/>
  <c r="H338" i="6"/>
  <c r="H353" i="10"/>
  <c r="E357" i="9"/>
  <c r="H336" i="11"/>
  <c r="E335" i="8"/>
  <c r="H335" i="8" s="1"/>
  <c r="E339" i="6"/>
  <c r="E344" i="7"/>
  <c r="H355" i="11"/>
  <c r="H334" i="11"/>
  <c r="E339" i="11"/>
  <c r="H338" i="7"/>
  <c r="H350" i="10"/>
  <c r="E347" i="6"/>
  <c r="H360" i="10"/>
  <c r="H338" i="10"/>
  <c r="H342" i="11"/>
  <c r="E341" i="5"/>
  <c r="E345" i="6"/>
  <c r="H351" i="7"/>
  <c r="H357" i="5"/>
  <c r="H367" i="11"/>
  <c r="E367" i="8"/>
  <c r="H367" i="8" s="1"/>
  <c r="H373" i="6"/>
  <c r="E326" i="10"/>
  <c r="E323" i="6"/>
  <c r="H302" i="6"/>
  <c r="E308" i="7"/>
  <c r="E319" i="9"/>
  <c r="H318" i="7"/>
  <c r="H323" i="7"/>
  <c r="E299" i="6"/>
  <c r="E305" i="8"/>
  <c r="H305" i="8" s="1"/>
  <c r="E315" i="9"/>
  <c r="H321" i="9"/>
  <c r="H320" i="5"/>
  <c r="H332" i="10"/>
  <c r="H310" i="10"/>
  <c r="E308" i="8"/>
  <c r="H308" i="8" s="1"/>
  <c r="E313" i="8"/>
  <c r="H313" i="8" s="1"/>
  <c r="H317" i="6"/>
  <c r="E323" i="7"/>
  <c r="H327" i="6"/>
  <c r="E339" i="9"/>
  <c r="H344" i="11"/>
  <c r="E342" i="6"/>
  <c r="E347" i="8"/>
  <c r="H347" i="8" s="1"/>
  <c r="E351" i="6"/>
  <c r="H331" i="7"/>
  <c r="E336" i="8"/>
  <c r="H336" i="8" s="1"/>
  <c r="H340" i="6"/>
  <c r="E346" i="5"/>
  <c r="E351" i="8"/>
  <c r="H351" i="8" s="1"/>
  <c r="H329" i="7"/>
  <c r="E340" i="11"/>
  <c r="H345" i="11"/>
  <c r="E344" i="8"/>
  <c r="H344" i="8" s="1"/>
  <c r="E349" i="8"/>
  <c r="H349" i="8" s="1"/>
  <c r="E334" i="9"/>
  <c r="E333" i="5"/>
  <c r="E338" i="8"/>
  <c r="H338" i="8" s="1"/>
  <c r="E342" i="8"/>
  <c r="H342" i="8" s="1"/>
  <c r="E354" i="11"/>
  <c r="E353" i="8"/>
  <c r="H353" i="8" s="1"/>
  <c r="E358" i="7"/>
  <c r="H363" i="5"/>
  <c r="E375" i="11"/>
  <c r="E375" i="6"/>
  <c r="E357" i="5"/>
  <c r="E360" i="5"/>
  <c r="E365" i="6"/>
  <c r="H376" i="9"/>
  <c r="H375" i="7"/>
  <c r="H354" i="5"/>
  <c r="E359" i="7"/>
  <c r="E371" i="10"/>
  <c r="H369" i="6"/>
  <c r="E376" i="7"/>
  <c r="H358" i="5"/>
  <c r="E365" i="5"/>
  <c r="H371" i="5"/>
  <c r="H377" i="7"/>
  <c r="H390" i="9"/>
  <c r="H389" i="6"/>
  <c r="E402" i="9"/>
  <c r="E410" i="9"/>
  <c r="H383" i="6"/>
  <c r="H404" i="5"/>
  <c r="H243" i="7"/>
  <c r="E247" i="8"/>
  <c r="H247" i="8" s="1"/>
  <c r="E241" i="7"/>
  <c r="E320" i="6"/>
  <c r="E316" i="9"/>
  <c r="E295" i="9"/>
  <c r="E298" i="6"/>
  <c r="E297" i="10"/>
  <c r="E302" i="9"/>
  <c r="E305" i="9"/>
  <c r="H292" i="7"/>
  <c r="H297" i="5"/>
  <c r="H329" i="11"/>
  <c r="H309" i="10"/>
  <c r="E307" i="5"/>
  <c r="E312" i="5"/>
  <c r="H323" i="9"/>
  <c r="E321" i="6"/>
  <c r="H326" i="6"/>
  <c r="E311" i="10"/>
  <c r="E308" i="6"/>
  <c r="H314" i="5"/>
  <c r="E319" i="5"/>
  <c r="E324" i="7"/>
  <c r="E303" i="5"/>
  <c r="H314" i="10"/>
  <c r="E318" i="9"/>
  <c r="E324" i="10"/>
  <c r="E329" i="10"/>
  <c r="H327" i="7"/>
  <c r="H332" i="5"/>
  <c r="E337" i="8"/>
  <c r="H337" i="8" s="1"/>
  <c r="H342" i="5"/>
  <c r="H347" i="5"/>
  <c r="E351" i="7"/>
  <c r="E337" i="10"/>
  <c r="E334" i="6"/>
  <c r="H347" i="10"/>
  <c r="H351" i="11"/>
  <c r="E349" i="6"/>
  <c r="H328" i="6"/>
  <c r="E340" i="10"/>
  <c r="E344" i="11"/>
  <c r="E349" i="11"/>
  <c r="H347" i="6"/>
  <c r="E360" i="10"/>
  <c r="E332" i="8"/>
  <c r="H332" i="8" s="1"/>
  <c r="E343" i="9"/>
  <c r="E342" i="7"/>
  <c r="H354" i="10"/>
  <c r="E358" i="9"/>
  <c r="H355" i="6"/>
  <c r="H362" i="5"/>
  <c r="E375" i="10"/>
  <c r="H374" i="6"/>
  <c r="H333" i="10"/>
  <c r="H304" i="6"/>
  <c r="H310" i="5"/>
  <c r="H315" i="7"/>
  <c r="H319" i="6"/>
  <c r="E324" i="8"/>
  <c r="H324" i="8" s="1"/>
  <c r="E302" i="8"/>
  <c r="H302" i="8" s="1"/>
  <c r="E307" i="7"/>
  <c r="H312" i="7"/>
  <c r="H323" i="11"/>
  <c r="H328" i="11"/>
  <c r="H334" i="10"/>
  <c r="E304" i="6"/>
  <c r="E310" i="8"/>
  <c r="H310" i="8" s="1"/>
  <c r="H314" i="6"/>
  <c r="H326" i="9"/>
  <c r="E324" i="6"/>
  <c r="H330" i="7"/>
  <c r="E335" i="5"/>
  <c r="H346" i="11"/>
  <c r="E351" i="10"/>
  <c r="E348" i="6"/>
  <c r="E334" i="11"/>
  <c r="H339" i="9"/>
  <c r="H337" i="6"/>
  <c r="E343" i="8"/>
  <c r="H343" i="8" s="1"/>
  <c r="E348" i="5"/>
  <c r="H353" i="5"/>
  <c r="E337" i="9"/>
  <c r="E342" i="11"/>
  <c r="E341" i="8"/>
  <c r="H341" i="8" s="1"/>
  <c r="H346" i="5"/>
  <c r="H351" i="5"/>
  <c r="E329" i="6"/>
  <c r="H341" i="9"/>
  <c r="H346" i="9"/>
  <c r="H344" i="6"/>
  <c r="H349" i="6"/>
  <c r="H361" i="9"/>
  <c r="E365" i="11"/>
  <c r="H372" i="10"/>
  <c r="H378" i="9"/>
  <c r="H324" i="5"/>
  <c r="E303" i="7"/>
  <c r="H307" i="5"/>
  <c r="E312" i="7"/>
  <c r="H316" i="6"/>
  <c r="E322" i="8"/>
  <c r="H322" i="8" s="1"/>
  <c r="E333" i="9"/>
  <c r="H311" i="9"/>
  <c r="H309" i="6"/>
  <c r="E321" i="11"/>
  <c r="H326" i="11"/>
  <c r="H330" i="9"/>
  <c r="E309" i="11"/>
  <c r="H314" i="9"/>
  <c r="E319" i="11"/>
  <c r="H324" i="9"/>
  <c r="H322" i="6"/>
  <c r="E327" i="8"/>
  <c r="H327" i="8" s="1"/>
  <c r="E332" i="5"/>
  <c r="H336" i="6"/>
  <c r="E342" i="5"/>
  <c r="E347" i="5"/>
  <c r="E352" i="7"/>
  <c r="E331" i="7"/>
  <c r="E343" i="10"/>
  <c r="H348" i="10"/>
  <c r="H352" i="11"/>
  <c r="H357" i="9"/>
  <c r="H335" i="11"/>
  <c r="E340" i="9"/>
  <c r="E339" i="5"/>
  <c r="H351" i="10"/>
  <c r="E355" i="11"/>
  <c r="H328" i="5"/>
  <c r="E333" i="7"/>
  <c r="E337" i="6"/>
  <c r="H343" i="5"/>
  <c r="E347" i="7"/>
  <c r="E352" i="5"/>
  <c r="H364" i="10"/>
  <c r="E368" i="11"/>
  <c r="E376" i="10"/>
  <c r="E375" i="8"/>
  <c r="H375" i="8" s="1"/>
  <c r="H327" i="10"/>
  <c r="E325" i="7"/>
  <c r="E310" i="11"/>
  <c r="H309" i="7"/>
  <c r="E320" i="9"/>
  <c r="E319" i="8"/>
  <c r="H319" i="8" s="1"/>
  <c r="H323" i="6"/>
  <c r="H307" i="11"/>
  <c r="H306" i="5"/>
  <c r="E311" i="7"/>
  <c r="E315" i="6"/>
  <c r="H327" i="9"/>
  <c r="E325" i="6"/>
  <c r="H312" i="10"/>
  <c r="H310" i="7"/>
  <c r="E314" i="8"/>
  <c r="H314" i="8" s="1"/>
  <c r="E318" i="6"/>
  <c r="E324" i="5"/>
  <c r="E336" i="10"/>
  <c r="H340" i="9"/>
  <c r="E345" i="11"/>
  <c r="E343" i="6"/>
  <c r="E349" i="7"/>
  <c r="E328" i="7"/>
  <c r="E338" i="11"/>
  <c r="E344" i="10"/>
  <c r="E349" i="10"/>
  <c r="H353" i="11"/>
  <c r="H358" i="11"/>
  <c r="E330" i="6"/>
  <c r="H336" i="7"/>
  <c r="H341" i="5"/>
  <c r="H352" i="10"/>
  <c r="E356" i="11"/>
  <c r="H335" i="9"/>
  <c r="E334" i="5"/>
  <c r="H339" i="7"/>
  <c r="E350" i="11"/>
  <c r="H356" i="10"/>
  <c r="E360" i="11"/>
  <c r="E366" i="10"/>
  <c r="E363" i="6"/>
  <c r="E370" i="6"/>
  <c r="H384" i="10"/>
  <c r="E363" i="10"/>
  <c r="H361" i="6"/>
  <c r="H367" i="5"/>
  <c r="E372" i="5"/>
  <c r="H376" i="7"/>
  <c r="H354" i="6"/>
  <c r="H359" i="6"/>
  <c r="H364" i="6"/>
  <c r="E371" i="7"/>
  <c r="E383" i="9"/>
  <c r="E366" i="11"/>
  <c r="H365" i="6"/>
  <c r="E378" i="11"/>
  <c r="H385" i="11"/>
  <c r="H384" i="6"/>
  <c r="H391" i="5"/>
  <c r="H406" i="10"/>
  <c r="H379" i="7"/>
  <c r="E395" i="11"/>
  <c r="E389" i="9"/>
  <c r="H245" i="9"/>
  <c r="E243" i="11"/>
  <c r="H246" i="9"/>
  <c r="E249" i="11"/>
  <c r="H321" i="11"/>
  <c r="H311" i="11"/>
  <c r="E293" i="6"/>
  <c r="E238" i="5"/>
  <c r="H237" i="6"/>
  <c r="H241" i="6"/>
  <c r="E325" i="11"/>
  <c r="H314" i="7"/>
  <c r="E315" i="11"/>
  <c r="E304" i="5"/>
  <c r="H296" i="9"/>
  <c r="H302" i="11"/>
  <c r="E306" i="9"/>
  <c r="E290" i="6"/>
  <c r="E294" i="6"/>
  <c r="E294" i="9"/>
  <c r="H300" i="10"/>
  <c r="H304" i="9"/>
  <c r="H324" i="7"/>
  <c r="H303" i="5"/>
  <c r="H308" i="7"/>
  <c r="E312" i="8"/>
  <c r="H312" i="8" s="1"/>
  <c r="E325" i="10"/>
  <c r="H330" i="10"/>
  <c r="E307" i="9"/>
  <c r="E311" i="11"/>
  <c r="E316" i="11"/>
  <c r="E322" i="10"/>
  <c r="E327" i="10"/>
  <c r="E331" i="11"/>
  <c r="E304" i="8"/>
  <c r="H304" i="8" s="1"/>
  <c r="H315" i="11"/>
  <c r="E320" i="10"/>
  <c r="E324" i="11"/>
  <c r="E322" i="6"/>
  <c r="E327" i="6"/>
  <c r="E333" i="8"/>
  <c r="H333" i="8" s="1"/>
  <c r="H344" i="9"/>
  <c r="E343" i="5"/>
  <c r="E354" i="9"/>
  <c r="E353" i="7"/>
  <c r="E339" i="10"/>
  <c r="E336" i="5"/>
  <c r="E341" i="7"/>
  <c r="E353" i="10"/>
  <c r="E350" i="6"/>
  <c r="H337" i="10"/>
  <c r="H335" i="7"/>
  <c r="H340" i="7"/>
  <c r="H345" i="5"/>
  <c r="E356" i="10"/>
  <c r="E328" i="5"/>
  <c r="H332" i="6"/>
  <c r="H343" i="11"/>
  <c r="H347" i="11"/>
  <c r="H355" i="10"/>
  <c r="H352" i="6"/>
  <c r="H364" i="9"/>
  <c r="H369" i="9"/>
  <c r="H376" i="11"/>
  <c r="E376" i="5"/>
  <c r="E333" i="11"/>
  <c r="H313" i="10"/>
  <c r="E318" i="10"/>
  <c r="E323" i="10"/>
  <c r="E327" i="11"/>
  <c r="H332" i="9"/>
  <c r="H309" i="9"/>
  <c r="E314" i="9"/>
  <c r="E313" i="5"/>
  <c r="H318" i="5"/>
  <c r="H323" i="5"/>
  <c r="E308" i="10"/>
  <c r="H306" i="7"/>
  <c r="H310" i="6"/>
  <c r="E322" i="11"/>
  <c r="E321" i="5"/>
  <c r="H332" i="11"/>
  <c r="E337" i="11"/>
  <c r="E335" i="6"/>
  <c r="E347" i="11"/>
  <c r="E352" i="9"/>
  <c r="H350" i="6"/>
  <c r="E335" i="9"/>
  <c r="E334" i="8"/>
  <c r="H334" i="8" s="1"/>
  <c r="H345" i="9"/>
  <c r="H350" i="9"/>
  <c r="H349" i="7"/>
  <c r="E335" i="10"/>
  <c r="H333" i="5"/>
  <c r="H338" i="5"/>
  <c r="E343" i="7"/>
  <c r="E353" i="9"/>
  <c r="H359" i="10"/>
  <c r="H331" i="5"/>
  <c r="H335" i="6"/>
  <c r="E348" i="10"/>
  <c r="H345" i="6"/>
  <c r="H358" i="10"/>
  <c r="E362" i="9"/>
  <c r="H368" i="10"/>
  <c r="E367" i="5"/>
  <c r="E372" i="6"/>
  <c r="H325" i="7"/>
  <c r="H311" i="10"/>
  <c r="H309" i="5"/>
  <c r="H321" i="10"/>
  <c r="H325" i="11"/>
  <c r="E330" i="10"/>
  <c r="H307" i="9"/>
  <c r="E305" i="6"/>
  <c r="E311" i="5"/>
  <c r="E316" i="8"/>
  <c r="H316" i="8" s="1"/>
  <c r="E328" i="10"/>
  <c r="E332" i="11"/>
  <c r="H303" i="6"/>
  <c r="E309" i="8"/>
  <c r="H309" i="8" s="1"/>
  <c r="H320" i="9"/>
  <c r="H326" i="10"/>
  <c r="E330" i="9"/>
  <c r="E335" i="11"/>
  <c r="E341" i="10"/>
  <c r="E339" i="7"/>
  <c r="E350" i="10"/>
  <c r="H354" i="11"/>
  <c r="H361" i="10"/>
  <c r="H332" i="7"/>
  <c r="H343" i="9"/>
  <c r="E341" i="6"/>
  <c r="H346" i="6"/>
  <c r="E358" i="11"/>
  <c r="E336" i="9"/>
  <c r="E341" i="11"/>
  <c r="E346" i="11"/>
  <c r="H351" i="9"/>
  <c r="H356" i="11"/>
  <c r="E329" i="5"/>
  <c r="H340" i="11"/>
  <c r="E338" i="6"/>
  <c r="E350" i="9"/>
  <c r="H348" i="6"/>
  <c r="E354" i="5"/>
  <c r="E359" i="5"/>
  <c r="E370" i="9"/>
  <c r="H370" i="6"/>
  <c r="E377" i="8"/>
  <c r="H377" i="8" s="1"/>
  <c r="H322" i="5"/>
  <c r="H326" i="5"/>
  <c r="H305" i="5"/>
  <c r="E310" i="7"/>
  <c r="H322" i="10"/>
  <c r="E326" i="9"/>
  <c r="H331" i="11"/>
  <c r="E310" i="10"/>
  <c r="H307" i="6"/>
  <c r="H313" i="5"/>
  <c r="E316" i="6"/>
  <c r="E328" i="9"/>
  <c r="E334" i="10"/>
  <c r="E306" i="5"/>
  <c r="H317" i="11"/>
  <c r="H322" i="11"/>
  <c r="H321" i="5"/>
  <c r="E332" i="10"/>
  <c r="H336" i="9"/>
  <c r="H335" i="5"/>
  <c r="E347" i="10"/>
  <c r="H345" i="7"/>
  <c r="H350" i="5"/>
  <c r="H329" i="5"/>
  <c r="H333" i="6"/>
  <c r="E345" i="9"/>
  <c r="H344" i="5"/>
  <c r="E355" i="10"/>
  <c r="H360" i="9"/>
  <c r="E331" i="6"/>
  <c r="E337" i="7"/>
  <c r="H342" i="7"/>
  <c r="E353" i="11"/>
  <c r="H352" i="7"/>
  <c r="E330" i="7"/>
  <c r="H342" i="10"/>
  <c r="E340" i="8"/>
  <c r="H340" i="8" s="1"/>
  <c r="E344" i="6"/>
  <c r="E356" i="9"/>
  <c r="H362" i="10"/>
  <c r="E366" i="9"/>
  <c r="H366" i="5"/>
  <c r="H379" i="10"/>
  <c r="E377" i="6"/>
  <c r="E358" i="5"/>
  <c r="E363" i="5"/>
  <c r="E374" i="9"/>
  <c r="E379" i="11"/>
  <c r="H384" i="11"/>
  <c r="E356" i="8"/>
  <c r="H356" i="8" s="1"/>
  <c r="E362" i="7"/>
  <c r="E373" i="10"/>
  <c r="H373" i="5"/>
  <c r="H361" i="11"/>
  <c r="E361" i="5"/>
  <c r="H367" i="6"/>
  <c r="E382" i="10"/>
  <c r="H380" i="5"/>
  <c r="E392" i="9"/>
  <c r="H394" i="7"/>
  <c r="E400" i="7"/>
  <c r="H388" i="10"/>
  <c r="E400" i="11"/>
  <c r="H394" i="9"/>
  <c r="H248" i="5"/>
  <c r="H258" i="9"/>
  <c r="H247" i="6"/>
  <c r="E266" i="7"/>
  <c r="H267" i="9"/>
  <c r="E258" i="9"/>
  <c r="H252" i="11"/>
  <c r="H265" i="5"/>
  <c r="E253" i="11"/>
  <c r="E238" i="6"/>
  <c r="H249" i="9"/>
  <c r="E241" i="8"/>
  <c r="H241" i="8" s="1"/>
  <c r="H248" i="7"/>
  <c r="H240" i="5"/>
  <c r="E249" i="9"/>
  <c r="E241" i="6"/>
  <c r="H247" i="7"/>
  <c r="E247" i="10"/>
  <c r="H240" i="6"/>
  <c r="H243" i="9"/>
  <c r="H247" i="9"/>
  <c r="E270" i="9"/>
  <c r="E265" i="10"/>
  <c r="E257" i="9"/>
  <c r="H252" i="10"/>
  <c r="E274" i="9"/>
  <c r="E263" i="5"/>
  <c r="E264" i="11"/>
  <c r="E251" i="11"/>
  <c r="E264" i="8"/>
  <c r="H264" i="8" s="1"/>
  <c r="H258" i="7"/>
  <c r="H252" i="6"/>
  <c r="E276" i="11"/>
  <c r="E269" i="9"/>
  <c r="H277" i="7"/>
  <c r="E269" i="10"/>
  <c r="H261" i="11"/>
  <c r="H255" i="11"/>
  <c r="H263" i="10"/>
  <c r="E282" i="9"/>
  <c r="H270" i="9"/>
  <c r="H262" i="9"/>
  <c r="H251" i="5"/>
  <c r="E283" i="8"/>
  <c r="H283" i="8" s="1"/>
  <c r="H257" i="5"/>
  <c r="E254" i="9"/>
  <c r="E250" i="9"/>
  <c r="H244" i="10"/>
  <c r="E246" i="10"/>
  <c r="H245" i="5"/>
  <c r="E248" i="10"/>
  <c r="E293" i="9"/>
  <c r="H278" i="5"/>
  <c r="H269" i="5"/>
  <c r="H287" i="5"/>
  <c r="E276" i="6"/>
  <c r="E279" i="11"/>
  <c r="H274" i="9"/>
  <c r="H285" i="6"/>
  <c r="E280" i="7"/>
  <c r="E273" i="7"/>
  <c r="E268" i="8"/>
  <c r="H268" i="8" s="1"/>
  <c r="H275" i="6"/>
  <c r="E237" i="6"/>
  <c r="E249" i="10"/>
  <c r="E245" i="9"/>
  <c r="E244" i="6"/>
  <c r="E284" i="8"/>
  <c r="H284" i="8" s="1"/>
  <c r="E279" i="7"/>
  <c r="E276" i="9"/>
  <c r="H294" i="10"/>
  <c r="E286" i="10"/>
  <c r="H241" i="7"/>
  <c r="E244" i="10"/>
  <c r="E243" i="8"/>
  <c r="H243" i="8" s="1"/>
  <c r="E286" i="5"/>
  <c r="H292" i="11"/>
  <c r="E279" i="6"/>
  <c r="E277" i="8"/>
  <c r="H277" i="8" s="1"/>
  <c r="H280" i="10"/>
  <c r="E275" i="10"/>
  <c r="E286" i="7"/>
  <c r="E283" i="11"/>
  <c r="H272" i="5"/>
  <c r="H268" i="5"/>
  <c r="H293" i="10"/>
  <c r="H282" i="5"/>
  <c r="E283" i="9"/>
  <c r="E280" i="11"/>
  <c r="H249" i="11"/>
  <c r="E247" i="11"/>
  <c r="H287" i="7"/>
  <c r="E294" i="10"/>
  <c r="H285" i="9"/>
  <c r="H289" i="9"/>
  <c r="H280" i="9"/>
  <c r="E275" i="11"/>
  <c r="E286" i="6"/>
  <c r="H280" i="7"/>
  <c r="H268" i="6"/>
  <c r="H286" i="6"/>
  <c r="H279" i="11"/>
  <c r="E267" i="6"/>
  <c r="H263" i="6"/>
  <c r="E259" i="8"/>
  <c r="H259" i="8" s="1"/>
  <c r="H288" i="10"/>
  <c r="H291" i="11"/>
  <c r="E273" i="11"/>
  <c r="E261" i="10"/>
  <c r="H251" i="7"/>
  <c r="E245" i="6"/>
  <c r="H273" i="10"/>
  <c r="E261" i="8"/>
  <c r="H261" i="8" s="1"/>
  <c r="E262" i="11"/>
  <c r="E248" i="8"/>
  <c r="H248" i="8" s="1"/>
  <c r="H269" i="6"/>
  <c r="E262" i="7"/>
  <c r="H243" i="11"/>
  <c r="E238" i="8"/>
  <c r="H238" i="8" s="1"/>
  <c r="H249" i="10"/>
  <c r="H286" i="7"/>
  <c r="H286" i="5"/>
  <c r="E272" i="7"/>
  <c r="E274" i="11"/>
  <c r="E285" i="8"/>
  <c r="H285" i="8" s="1"/>
  <c r="H287" i="9"/>
  <c r="H282" i="9"/>
  <c r="H278" i="11"/>
  <c r="E274" i="10"/>
  <c r="E285" i="7"/>
  <c r="E282" i="10"/>
  <c r="E267" i="8"/>
  <c r="H267" i="8" s="1"/>
  <c r="E272" i="5"/>
  <c r="E243" i="6"/>
  <c r="E241" i="5"/>
  <c r="E285" i="9"/>
  <c r="H293" i="11"/>
  <c r="H285" i="10"/>
  <c r="H279" i="9"/>
  <c r="E292" i="11"/>
  <c r="E286" i="11"/>
  <c r="H248" i="10"/>
  <c r="E244" i="9"/>
  <c r="H250" i="10"/>
  <c r="H284" i="6"/>
  <c r="E287" i="9"/>
  <c r="H285" i="5"/>
  <c r="E276" i="7"/>
  <c r="E278" i="9"/>
  <c r="H273" i="9"/>
  <c r="E291" i="9"/>
  <c r="H281" i="6"/>
  <c r="E275" i="6"/>
  <c r="E278" i="10"/>
  <c r="H292" i="10"/>
  <c r="E288" i="9"/>
  <c r="E271" i="5"/>
  <c r="E272" i="9"/>
  <c r="H270" i="5"/>
  <c r="E246" i="11"/>
  <c r="E242" i="6"/>
  <c r="E292" i="9"/>
  <c r="E282" i="5"/>
  <c r="H292" i="9"/>
  <c r="E280" i="5"/>
  <c r="H276" i="6"/>
  <c r="H272" i="7"/>
  <c r="H274" i="10"/>
  <c r="E286" i="8"/>
  <c r="H286" i="8" s="1"/>
  <c r="H280" i="6"/>
  <c r="H283" i="11"/>
  <c r="H271" i="6"/>
  <c r="E268" i="7"/>
  <c r="E285" i="5"/>
  <c r="H283" i="10"/>
  <c r="E271" i="6"/>
  <c r="E266" i="6"/>
  <c r="E280" i="10"/>
  <c r="E270" i="10"/>
  <c r="H276" i="5"/>
  <c r="E283" i="5"/>
  <c r="E277" i="9"/>
  <c r="E258" i="6"/>
  <c r="E284" i="11"/>
  <c r="H265" i="11"/>
  <c r="H261" i="10"/>
  <c r="H256" i="10"/>
  <c r="H251" i="11"/>
  <c r="E273" i="10"/>
  <c r="E260" i="6"/>
  <c r="E263" i="10"/>
  <c r="H252" i="9"/>
  <c r="H278" i="10"/>
  <c r="H262" i="5"/>
  <c r="E258" i="7"/>
  <c r="H254" i="5"/>
  <c r="H254" i="10"/>
  <c r="H276" i="9"/>
  <c r="H262" i="7"/>
  <c r="H256" i="7"/>
  <c r="E257" i="10"/>
  <c r="H246" i="6"/>
  <c r="H274" i="11"/>
  <c r="E268" i="10"/>
  <c r="H263" i="11"/>
  <c r="E253" i="8"/>
  <c r="H253" i="8" s="1"/>
  <c r="H273" i="6"/>
  <c r="H262" i="6"/>
  <c r="H264" i="9"/>
  <c r="H259" i="9"/>
  <c r="E254" i="11"/>
  <c r="H251" i="10"/>
  <c r="H264" i="7"/>
  <c r="E266" i="9"/>
  <c r="E261" i="9"/>
  <c r="E250" i="6"/>
  <c r="H269" i="7"/>
  <c r="H272" i="6"/>
  <c r="H269" i="10"/>
  <c r="E263" i="11"/>
  <c r="E256" i="9"/>
  <c r="E253" i="10"/>
  <c r="E272" i="8"/>
  <c r="H272" i="8" s="1"/>
  <c r="E258" i="10"/>
  <c r="H249" i="7"/>
  <c r="E284" i="10"/>
  <c r="E263" i="6"/>
  <c r="H260" i="10"/>
  <c r="E251" i="5"/>
  <c r="E246" i="8"/>
  <c r="H246" i="8" s="1"/>
  <c r="E265" i="7"/>
  <c r="H260" i="5"/>
  <c r="E256" i="11"/>
  <c r="H277" i="5"/>
  <c r="E287" i="10"/>
  <c r="H275" i="7"/>
  <c r="H260" i="7"/>
  <c r="E255" i="5"/>
  <c r="H254" i="9"/>
  <c r="E251" i="10"/>
  <c r="E270" i="11"/>
  <c r="H259" i="6"/>
  <c r="E260" i="9"/>
  <c r="H247" i="5"/>
  <c r="H266" i="6"/>
  <c r="H260" i="6"/>
  <c r="E263" i="9"/>
  <c r="H257" i="9"/>
  <c r="E248" i="7"/>
  <c r="E279" i="10"/>
  <c r="E263" i="7"/>
  <c r="E264" i="9"/>
  <c r="E258" i="11"/>
  <c r="E250" i="5"/>
  <c r="H247" i="10"/>
  <c r="H244" i="7"/>
  <c r="H239" i="7"/>
  <c r="E244" i="5"/>
  <c r="E247" i="9"/>
  <c r="E242" i="7"/>
  <c r="E240" i="8"/>
  <c r="H240" i="8" s="1"/>
  <c r="E244" i="8"/>
  <c r="H244" i="8" s="1"/>
  <c r="E290" i="9"/>
  <c r="H282" i="7"/>
  <c r="E284" i="6"/>
  <c r="E288" i="11"/>
  <c r="E283" i="10"/>
  <c r="H277" i="9"/>
  <c r="H266" i="5"/>
  <c r="H284" i="5"/>
  <c r="H283" i="5"/>
  <c r="E281" i="9"/>
  <c r="H277" i="11"/>
  <c r="E265" i="6"/>
  <c r="H284" i="7"/>
  <c r="H289" i="10"/>
  <c r="E275" i="8"/>
  <c r="H275" i="8" s="1"/>
  <c r="H266" i="7"/>
  <c r="H267" i="7"/>
  <c r="E239" i="6"/>
  <c r="E250" i="11"/>
  <c r="H242" i="5"/>
  <c r="E293" i="10"/>
  <c r="E285" i="6"/>
  <c r="E282" i="11"/>
  <c r="H273" i="11"/>
  <c r="E291" i="11"/>
  <c r="H238" i="7"/>
  <c r="H243" i="5"/>
  <c r="H246" i="10"/>
  <c r="E284" i="7"/>
  <c r="E291" i="10"/>
  <c r="H288" i="9"/>
  <c r="H275" i="5"/>
  <c r="H290" i="11"/>
  <c r="H284" i="11"/>
  <c r="H281" i="11"/>
  <c r="E269" i="8"/>
  <c r="H269" i="8" s="1"/>
  <c r="H279" i="5"/>
  <c r="H282" i="6"/>
  <c r="E277" i="10"/>
  <c r="E265" i="8"/>
  <c r="H265" i="8" s="1"/>
  <c r="H272" i="9"/>
  <c r="E239" i="8"/>
  <c r="H239" i="8" s="1"/>
  <c r="H285" i="7"/>
  <c r="E281" i="6"/>
  <c r="E292" i="10"/>
  <c r="H282" i="11"/>
  <c r="E277" i="11"/>
  <c r="E267" i="5"/>
  <c r="H291" i="9"/>
  <c r="E282" i="7"/>
  <c r="H276" i="7"/>
  <c r="H271" i="7"/>
  <c r="E266" i="8"/>
  <c r="H266" i="8" s="1"/>
  <c r="H290" i="9"/>
  <c r="H288" i="11"/>
  <c r="H274" i="6"/>
  <c r="H270" i="6"/>
  <c r="E272" i="11"/>
  <c r="H268" i="7"/>
  <c r="E268" i="11"/>
  <c r="H256" i="6"/>
  <c r="E271" i="7"/>
  <c r="E276" i="5"/>
  <c r="H271" i="10"/>
  <c r="H257" i="6"/>
  <c r="H254" i="7"/>
  <c r="E253" i="9"/>
  <c r="E281" i="10"/>
  <c r="H263" i="5"/>
  <c r="H265" i="10"/>
  <c r="H255" i="7"/>
  <c r="H245" i="7"/>
  <c r="H264" i="5"/>
  <c r="H260" i="9"/>
  <c r="E252" i="10"/>
  <c r="H272" i="11"/>
  <c r="H261" i="5"/>
  <c r="E252" i="6"/>
  <c r="E282" i="8"/>
  <c r="H282" i="8" s="1"/>
  <c r="H265" i="7"/>
  <c r="H267" i="10"/>
  <c r="H254" i="6"/>
  <c r="E251" i="7"/>
  <c r="E271" i="9"/>
  <c r="H262" i="11"/>
  <c r="E252" i="11"/>
  <c r="H275" i="11"/>
  <c r="H261" i="6"/>
  <c r="H257" i="7"/>
  <c r="E253" i="6"/>
  <c r="E249" i="8"/>
  <c r="H249" i="8" s="1"/>
  <c r="H274" i="5"/>
  <c r="H269" i="11"/>
  <c r="E258" i="8"/>
  <c r="H258" i="8" s="1"/>
  <c r="H250" i="7"/>
  <c r="E287" i="8"/>
  <c r="H287" i="8" s="1"/>
  <c r="H275" i="9"/>
  <c r="H267" i="11"/>
  <c r="H256" i="5"/>
  <c r="H257" i="10"/>
  <c r="H251" i="9"/>
  <c r="E267" i="7"/>
  <c r="E267" i="9"/>
  <c r="E257" i="7"/>
  <c r="E253" i="5"/>
  <c r="H279" i="10"/>
  <c r="E263" i="8"/>
  <c r="H263" i="8" s="1"/>
  <c r="H258" i="5"/>
  <c r="H253" i="7"/>
  <c r="H255" i="10"/>
  <c r="E284" i="9"/>
  <c r="E264" i="7"/>
  <c r="H259" i="7"/>
  <c r="H262" i="10"/>
  <c r="E256" i="10"/>
  <c r="H283" i="9"/>
  <c r="E264" i="5"/>
  <c r="E257" i="6"/>
  <c r="H257" i="11"/>
  <c r="H281" i="9"/>
  <c r="H259" i="5"/>
  <c r="E255" i="7"/>
  <c r="H250" i="5"/>
  <c r="H250" i="11"/>
  <c r="E271" i="11"/>
  <c r="E266" i="11"/>
  <c r="E256" i="7"/>
  <c r="E252" i="8"/>
  <c r="H252" i="8" s="1"/>
  <c r="E246" i="6"/>
  <c r="E267" i="11"/>
  <c r="E256" i="6"/>
  <c r="E257" i="11"/>
  <c r="H244" i="5"/>
  <c r="E244" i="11"/>
  <c r="E246" i="9"/>
  <c r="H285" i="11"/>
  <c r="E284" i="5"/>
  <c r="E283" i="7"/>
  <c r="E269" i="6"/>
  <c r="H278" i="6"/>
  <c r="H283" i="7"/>
  <c r="E273" i="6"/>
  <c r="H276" i="11"/>
  <c r="H293" i="9"/>
  <c r="E279" i="8"/>
  <c r="H279" i="8" s="1"/>
  <c r="E289" i="11"/>
  <c r="H280" i="11"/>
  <c r="E272" i="10"/>
  <c r="H272" i="10"/>
  <c r="E240" i="6"/>
  <c r="H244" i="9"/>
  <c r="H278" i="7"/>
  <c r="H283" i="6"/>
  <c r="E289" i="10"/>
  <c r="E275" i="5"/>
  <c r="E270" i="6"/>
  <c r="E290" i="11"/>
  <c r="E245" i="10"/>
  <c r="E250" i="10"/>
  <c r="H241" i="5"/>
  <c r="E287" i="7"/>
  <c r="H286" i="10"/>
  <c r="E278" i="6"/>
  <c r="E278" i="8"/>
  <c r="H278" i="8" s="1"/>
  <c r="H274" i="7"/>
  <c r="E275" i="9"/>
  <c r="E293" i="11"/>
  <c r="H284" i="9"/>
  <c r="E272" i="6"/>
  <c r="E276" i="10"/>
  <c r="E287" i="5"/>
  <c r="E286" i="9"/>
  <c r="E279" i="9"/>
  <c r="E269" i="5"/>
  <c r="H289" i="11"/>
  <c r="H242" i="6"/>
  <c r="H246" i="11"/>
  <c r="E283" i="6"/>
  <c r="H291" i="10"/>
  <c r="E274" i="6"/>
  <c r="H277" i="10"/>
  <c r="E285" i="11"/>
  <c r="E278" i="7"/>
  <c r="E270" i="7"/>
  <c r="H279" i="7"/>
  <c r="E278" i="5"/>
  <c r="E274" i="8"/>
  <c r="H274" i="8" s="1"/>
  <c r="E270" i="8"/>
  <c r="H270" i="8" s="1"/>
  <c r="H271" i="11"/>
  <c r="H266" i="11"/>
  <c r="E262" i="9"/>
  <c r="E273" i="9"/>
  <c r="E271" i="8"/>
  <c r="H271" i="8" s="1"/>
  <c r="E262" i="8"/>
  <c r="H262" i="8" s="1"/>
  <c r="H251" i="6"/>
  <c r="H276" i="10"/>
  <c r="E262" i="5"/>
  <c r="H263" i="9"/>
  <c r="E248" i="6"/>
  <c r="H269" i="9"/>
  <c r="H258" i="6"/>
  <c r="H255" i="5"/>
  <c r="E255" i="10"/>
  <c r="H250" i="9"/>
  <c r="E265" i="5"/>
  <c r="E267" i="10"/>
  <c r="H255" i="6"/>
  <c r="H252" i="5"/>
  <c r="E281" i="11"/>
  <c r="E277" i="6"/>
  <c r="E266" i="5"/>
  <c r="E259" i="7"/>
  <c r="E249" i="6"/>
  <c r="E271" i="10"/>
  <c r="E265" i="11"/>
  <c r="E260" i="10"/>
  <c r="E251" i="8"/>
  <c r="H251" i="8" s="1"/>
  <c r="E246" i="5"/>
  <c r="E264" i="6"/>
  <c r="H261" i="7"/>
  <c r="E255" i="6"/>
  <c r="H252" i="7"/>
  <c r="H253" i="10"/>
  <c r="E257" i="8"/>
  <c r="H257" i="8" s="1"/>
  <c r="H258" i="10"/>
  <c r="E282" i="6"/>
  <c r="E279" i="5"/>
  <c r="H270" i="11"/>
  <c r="E260" i="7"/>
  <c r="E254" i="6"/>
  <c r="E250" i="8"/>
  <c r="H250" i="8" s="1"/>
  <c r="E245" i="8"/>
  <c r="H245" i="8" s="1"/>
  <c r="H271" i="9"/>
  <c r="E259" i="6"/>
  <c r="E261" i="11"/>
  <c r="H256" i="9"/>
  <c r="E251" i="9"/>
  <c r="H275" i="10"/>
  <c r="H268" i="10"/>
  <c r="H264" i="10"/>
  <c r="H253" i="5"/>
  <c r="E254" i="10"/>
  <c r="H263" i="7"/>
  <c r="H264" i="11"/>
  <c r="H249" i="6"/>
  <c r="E268" i="5"/>
  <c r="E278" i="11"/>
  <c r="E268" i="9"/>
  <c r="E256" i="8"/>
  <c r="H256" i="8" s="1"/>
  <c r="H256" i="11"/>
  <c r="E247" i="6"/>
  <c r="H268" i="9"/>
  <c r="E254" i="8"/>
  <c r="H254" i="8" s="1"/>
  <c r="H248" i="6"/>
  <c r="E276" i="8"/>
  <c r="H276" i="8" s="1"/>
  <c r="E262" i="6"/>
  <c r="E265" i="9"/>
  <c r="E255" i="8"/>
  <c r="H255" i="8" s="1"/>
  <c r="H250" i="6"/>
  <c r="H245" i="6"/>
  <c r="H264" i="6"/>
  <c r="E260" i="5"/>
  <c r="H260" i="11"/>
  <c r="E251" i="6"/>
  <c r="H238" i="6"/>
  <c r="H247" i="11"/>
  <c r="E244" i="7"/>
  <c r="E242" i="8"/>
  <c r="H242" i="8" s="1"/>
  <c r="H243" i="6"/>
  <c r="E239" i="7"/>
  <c r="H244" i="6"/>
  <c r="H248" i="11"/>
  <c r="H248" i="9"/>
  <c r="H259" i="11"/>
  <c r="H253" i="9"/>
  <c r="H271" i="5"/>
  <c r="E261" i="5"/>
  <c r="H261" i="9"/>
  <c r="H253" i="11"/>
  <c r="E268" i="6"/>
  <c r="E249" i="7"/>
  <c r="E285" i="10"/>
  <c r="E262" i="10"/>
  <c r="H254" i="11"/>
  <c r="E269" i="11"/>
  <c r="E259" i="11"/>
  <c r="H249" i="5"/>
  <c r="H246" i="5"/>
  <c r="H239" i="5"/>
  <c r="H246" i="7"/>
  <c r="H245" i="10"/>
  <c r="E243" i="9"/>
  <c r="E248" i="9"/>
  <c r="H244" i="11"/>
  <c r="F244" i="11" s="1"/>
  <c r="D245" i="11" s="1"/>
  <c r="E248" i="11"/>
  <c r="H239" i="6"/>
  <c r="E252" i="9"/>
  <c r="H240" i="7"/>
  <c r="H258" i="11"/>
  <c r="E280" i="9"/>
  <c r="H265" i="6"/>
  <c r="E266" i="10"/>
  <c r="H259" i="10"/>
  <c r="E275" i="7"/>
  <c r="H266" i="10"/>
  <c r="B19" i="25"/>
  <c r="BD79" i="20"/>
  <c r="BB79" i="20"/>
  <c r="BI79" i="20"/>
  <c r="BF79" i="20"/>
  <c r="BG79" i="20"/>
  <c r="BH79" i="20"/>
  <c r="BH82" i="20"/>
  <c r="BI82" i="20"/>
  <c r="BF82" i="20"/>
  <c r="BG82" i="20"/>
  <c r="BH83" i="20"/>
  <c r="BI83" i="20"/>
  <c r="BF83" i="20"/>
  <c r="BG83" i="20"/>
  <c r="BH80" i="20"/>
  <c r="BI80" i="20"/>
  <c r="BF80" i="20"/>
  <c r="BG80" i="20"/>
  <c r="BH81" i="20"/>
  <c r="BI81" i="20"/>
  <c r="BF81" i="20"/>
  <c r="BG81" i="20"/>
  <c r="M151" i="10"/>
  <c r="L151" i="10"/>
  <c r="D151" i="10" s="1"/>
  <c r="G151" i="10" s="1"/>
  <c r="I150" i="10"/>
  <c r="C151" i="10"/>
  <c r="M151" i="9"/>
  <c r="L151" i="9"/>
  <c r="D151" i="9" s="1"/>
  <c r="I151" i="9"/>
  <c r="C151" i="9"/>
  <c r="L151" i="11"/>
  <c r="D151" i="11" s="1"/>
  <c r="G151" i="11" s="1"/>
  <c r="I151" i="11"/>
  <c r="C151" i="11"/>
  <c r="M151" i="12"/>
  <c r="L151" i="12"/>
  <c r="D151" i="12" s="1"/>
  <c r="G151" i="12" s="1"/>
  <c r="C151" i="12"/>
  <c r="I145" i="8"/>
  <c r="L145" i="8"/>
  <c r="D145" i="8" s="1"/>
  <c r="G145" i="8" s="1"/>
  <c r="M145" i="8"/>
  <c r="I146" i="8"/>
  <c r="L146" i="8"/>
  <c r="D146" i="8" s="1"/>
  <c r="G146" i="8" s="1"/>
  <c r="M146" i="8"/>
  <c r="C145" i="8"/>
  <c r="C146" i="8"/>
  <c r="M146" i="7"/>
  <c r="L146" i="7"/>
  <c r="D146" i="7" s="1"/>
  <c r="G146" i="7" s="1"/>
  <c r="I146" i="7"/>
  <c r="C146" i="7"/>
  <c r="I145" i="6"/>
  <c r="C145" i="6"/>
  <c r="M145" i="6"/>
  <c r="L145" i="6"/>
  <c r="D145" i="6" s="1"/>
  <c r="G145" i="6" s="1"/>
  <c r="L146" i="5"/>
  <c r="D146" i="5" s="1"/>
  <c r="G146" i="5" s="1"/>
  <c r="M146" i="5"/>
  <c r="I146" i="5"/>
  <c r="C146" i="5"/>
  <c r="I244" i="11" l="1"/>
  <c r="E287" i="11"/>
  <c r="H280" i="5"/>
  <c r="H286" i="11"/>
  <c r="E273" i="8"/>
  <c r="H273" i="8" s="1"/>
  <c r="H287" i="10"/>
  <c r="E277" i="5"/>
  <c r="E289" i="9"/>
  <c r="H286" i="9"/>
  <c r="E280" i="8"/>
  <c r="H280" i="8" s="1"/>
  <c r="H278" i="9"/>
  <c r="H267" i="5"/>
  <c r="H279" i="6"/>
  <c r="E290" i="10"/>
  <c r="E273" i="5"/>
  <c r="H281" i="5"/>
  <c r="H284" i="10"/>
  <c r="E252" i="5"/>
  <c r="E257" i="5"/>
  <c r="E288" i="10"/>
  <c r="H287" i="11"/>
  <c r="E277" i="7"/>
  <c r="E281" i="8"/>
  <c r="H281" i="8" s="1"/>
  <c r="E280" i="6"/>
  <c r="E281" i="7"/>
  <c r="E258" i="5"/>
  <c r="H253" i="6"/>
  <c r="E250" i="7"/>
  <c r="E253" i="7"/>
  <c r="E261" i="6"/>
  <c r="H265" i="9"/>
  <c r="H255" i="9"/>
  <c r="E239" i="5"/>
  <c r="E245" i="7"/>
  <c r="E270" i="5"/>
  <c r="E281" i="5"/>
  <c r="H290" i="10"/>
  <c r="H281" i="10"/>
  <c r="E242" i="5"/>
  <c r="H281" i="7"/>
  <c r="H266" i="9"/>
  <c r="E260" i="11"/>
  <c r="E246" i="7"/>
  <c r="H273" i="7"/>
  <c r="E249" i="5"/>
  <c r="H267" i="6"/>
  <c r="E240" i="5"/>
  <c r="E243" i="5"/>
  <c r="E274" i="7"/>
  <c r="E269" i="7"/>
  <c r="E243" i="7"/>
  <c r="H277" i="6"/>
  <c r="E274" i="5"/>
  <c r="E256" i="5"/>
  <c r="E254" i="5"/>
  <c r="E254" i="7"/>
  <c r="H273" i="5"/>
  <c r="E259" i="10"/>
  <c r="H270" i="7"/>
  <c r="E264" i="10"/>
  <c r="E247" i="5"/>
  <c r="E248" i="5"/>
  <c r="E259" i="5"/>
  <c r="E245" i="5"/>
  <c r="E261" i="7"/>
  <c r="E259" i="9"/>
  <c r="E260" i="8"/>
  <c r="H260" i="8" s="1"/>
  <c r="H270" i="10"/>
  <c r="E255" i="11"/>
  <c r="H268" i="11"/>
  <c r="E255" i="9"/>
  <c r="E252" i="7"/>
  <c r="E238" i="7"/>
  <c r="E240" i="7"/>
  <c r="H245" i="11"/>
  <c r="E245" i="11"/>
  <c r="G245" i="11"/>
  <c r="BJ79" i="20"/>
  <c r="BJ81" i="20"/>
  <c r="BJ80" i="20"/>
  <c r="BJ83" i="20"/>
  <c r="BJ82" i="20"/>
  <c r="AA77" i="20"/>
  <c r="AH77" i="20"/>
  <c r="AI77" i="20"/>
  <c r="AJ77" i="20"/>
  <c r="AK77" i="20"/>
  <c r="AL77" i="20"/>
  <c r="AM77" i="20"/>
  <c r="AN77" i="20"/>
  <c r="AO77" i="20"/>
  <c r="AP77" i="20"/>
  <c r="AQ77" i="20"/>
  <c r="AR77" i="20"/>
  <c r="AS77" i="20"/>
  <c r="BC78" i="20" s="1"/>
  <c r="AT77" i="20"/>
  <c r="AU77" i="20"/>
  <c r="AW77" i="20"/>
  <c r="AY77" i="20"/>
  <c r="AZ77" i="20"/>
  <c r="V77" i="20"/>
  <c r="AE77" i="20" s="1"/>
  <c r="U77" i="20"/>
  <c r="AD77" i="20" s="1"/>
  <c r="AA76" i="20"/>
  <c r="AH76" i="20"/>
  <c r="AI76" i="20"/>
  <c r="AJ76" i="20"/>
  <c r="AK76" i="20"/>
  <c r="AL76" i="20"/>
  <c r="AM76" i="20"/>
  <c r="AN76" i="20"/>
  <c r="AO76" i="20"/>
  <c r="AP76" i="20"/>
  <c r="AQ76" i="20"/>
  <c r="AR76" i="20"/>
  <c r="AS76" i="20"/>
  <c r="BC77" i="20" s="1"/>
  <c r="AT76" i="20"/>
  <c r="AU76" i="20"/>
  <c r="AW76" i="20"/>
  <c r="AY76" i="20"/>
  <c r="AZ76" i="20"/>
  <c r="V76" i="20"/>
  <c r="AE76" i="20" s="1"/>
  <c r="U76" i="20"/>
  <c r="AD76" i="20" s="1"/>
  <c r="BD77" i="20" l="1"/>
  <c r="BB77" i="20"/>
  <c r="BD78" i="20"/>
  <c r="BB78" i="20"/>
  <c r="W76" i="20"/>
  <c r="AB76" i="20"/>
  <c r="W77" i="20"/>
  <c r="AB77" i="20"/>
  <c r="Y76" i="20"/>
  <c r="AC76" i="20"/>
  <c r="Y77" i="20"/>
  <c r="AC77" i="20"/>
  <c r="Z76" i="20"/>
  <c r="Z77" i="20"/>
  <c r="AX77" i="20"/>
  <c r="AV76" i="20"/>
  <c r="BA77" i="20" s="1"/>
  <c r="AX76" i="20"/>
  <c r="X76" i="20"/>
  <c r="AV77" i="20"/>
  <c r="BA78" i="20" s="1"/>
  <c r="X77" i="20"/>
  <c r="I91" i="5"/>
  <c r="I66" i="5"/>
  <c r="I107" i="5"/>
  <c r="G150" i="11"/>
  <c r="M150" i="10"/>
  <c r="L150" i="10"/>
  <c r="D150" i="10" s="1"/>
  <c r="G150" i="10" s="1"/>
  <c r="I149" i="10"/>
  <c r="C150" i="10"/>
  <c r="M150" i="9"/>
  <c r="L150" i="9"/>
  <c r="D150" i="9" s="1"/>
  <c r="G150" i="9" s="1"/>
  <c r="C150" i="9"/>
  <c r="I149" i="9"/>
  <c r="L150" i="11"/>
  <c r="F149" i="11" s="1"/>
  <c r="I149" i="11" s="1"/>
  <c r="I150" i="11"/>
  <c r="C150" i="11"/>
  <c r="I149" i="12"/>
  <c r="M150" i="12"/>
  <c r="L150" i="12"/>
  <c r="D150" i="12" s="1"/>
  <c r="G150" i="12" s="1"/>
  <c r="I150" i="12"/>
  <c r="C150" i="12"/>
  <c r="M144" i="8"/>
  <c r="L144" i="8"/>
  <c r="D144" i="8" s="1"/>
  <c r="G144" i="8" s="1"/>
  <c r="I144" i="8"/>
  <c r="C144" i="8"/>
  <c r="I145" i="7"/>
  <c r="I144" i="6"/>
  <c r="C144" i="6"/>
  <c r="M144" i="6"/>
  <c r="L144" i="6"/>
  <c r="D144" i="6" s="1"/>
  <c r="G144" i="6" s="1"/>
  <c r="M145" i="5"/>
  <c r="L145" i="5"/>
  <c r="D145" i="5" s="1"/>
  <c r="G145" i="5" s="1"/>
  <c r="I145" i="5"/>
  <c r="C145" i="5"/>
  <c r="AA75" i="20" l="1"/>
  <c r="AH75" i="20"/>
  <c r="AI75" i="20"/>
  <c r="AJ75" i="20"/>
  <c r="AK75" i="20"/>
  <c r="AL75" i="20"/>
  <c r="AM75" i="20"/>
  <c r="AN75" i="20"/>
  <c r="AO75" i="20"/>
  <c r="AP75" i="20"/>
  <c r="AQ75" i="20"/>
  <c r="AR75" i="20"/>
  <c r="AS75" i="20"/>
  <c r="BC76" i="20" s="1"/>
  <c r="AT75" i="20"/>
  <c r="AU75" i="20"/>
  <c r="AW75" i="20"/>
  <c r="AY75" i="20"/>
  <c r="AZ75" i="20"/>
  <c r="U75" i="20"/>
  <c r="AD75" i="20" s="1"/>
  <c r="V75" i="20"/>
  <c r="M145" i="7"/>
  <c r="C145" i="7"/>
  <c r="L145" i="7"/>
  <c r="D145" i="7" s="1"/>
  <c r="G145" i="7" s="1"/>
  <c r="AC75" i="20" l="1"/>
  <c r="AE75" i="20"/>
  <c r="BD76" i="20"/>
  <c r="BB76" i="20"/>
  <c r="Z75" i="20"/>
  <c r="W75" i="20"/>
  <c r="AB75" i="20"/>
  <c r="AV75" i="20"/>
  <c r="BA76" i="20" s="1"/>
  <c r="AX75" i="20"/>
  <c r="X75" i="20"/>
  <c r="Y75" i="20"/>
  <c r="M144" i="7"/>
  <c r="L144" i="7"/>
  <c r="D144" i="7" s="1"/>
  <c r="G144" i="7" s="1"/>
  <c r="I144" i="7"/>
  <c r="C144" i="7"/>
  <c r="I143" i="6"/>
  <c r="C143" i="6"/>
  <c r="I148" i="10"/>
  <c r="C149" i="10"/>
  <c r="M149" i="10"/>
  <c r="L149" i="10"/>
  <c r="D149" i="10" s="1"/>
  <c r="G149" i="10" s="1"/>
  <c r="M149" i="9"/>
  <c r="L149" i="9"/>
  <c r="D149" i="9" s="1"/>
  <c r="G149" i="9" s="1"/>
  <c r="I148" i="9"/>
  <c r="C149" i="9"/>
  <c r="L149" i="11"/>
  <c r="D149" i="11" s="1"/>
  <c r="G149" i="11" s="1"/>
  <c r="I148" i="11"/>
  <c r="C149" i="11"/>
  <c r="M149" i="12"/>
  <c r="L149" i="12"/>
  <c r="D149" i="12" s="1"/>
  <c r="G149" i="12" s="1"/>
  <c r="I148" i="12"/>
  <c r="C149" i="12"/>
  <c r="M143" i="6"/>
  <c r="L143" i="6"/>
  <c r="D143" i="6" s="1"/>
  <c r="G143" i="6" s="1"/>
  <c r="M144" i="5"/>
  <c r="L144" i="5"/>
  <c r="D144" i="5" s="1"/>
  <c r="G144" i="5" s="1"/>
  <c r="I144" i="5"/>
  <c r="C144" i="5"/>
  <c r="M148" i="10" l="1"/>
  <c r="L148" i="10"/>
  <c r="D148" i="10" s="1"/>
  <c r="G148" i="10" s="1"/>
  <c r="C148" i="10"/>
  <c r="M148" i="12"/>
  <c r="L148" i="12"/>
  <c r="D148" i="12" s="1"/>
  <c r="G148" i="12" s="1"/>
  <c r="L148" i="11"/>
  <c r="D148" i="11" s="1"/>
  <c r="G148" i="11" s="1"/>
  <c r="C148" i="11"/>
  <c r="M148" i="9"/>
  <c r="L148" i="9"/>
  <c r="D148" i="9" s="1"/>
  <c r="G148" i="9" s="1"/>
  <c r="C148" i="9"/>
  <c r="C148" i="12"/>
  <c r="M143" i="8"/>
  <c r="L143" i="8"/>
  <c r="D143" i="8" s="1"/>
  <c r="G143" i="8" s="1"/>
  <c r="I143" i="8"/>
  <c r="C143" i="8"/>
  <c r="I143" i="7"/>
  <c r="I142" i="6"/>
  <c r="M142" i="6"/>
  <c r="L142" i="6"/>
  <c r="D142" i="6" s="1"/>
  <c r="G142" i="6" s="1"/>
  <c r="C142" i="6"/>
  <c r="I143" i="5"/>
  <c r="L143" i="5" l="1"/>
  <c r="AA74" i="20" l="1"/>
  <c r="AH74" i="20"/>
  <c r="AI74" i="20"/>
  <c r="AJ74" i="20"/>
  <c r="AK74" i="20"/>
  <c r="AL74" i="20"/>
  <c r="AM74" i="20"/>
  <c r="AN74" i="20"/>
  <c r="AO74" i="20"/>
  <c r="AP74" i="20"/>
  <c r="AQ74" i="20"/>
  <c r="AR74" i="20"/>
  <c r="AS74" i="20"/>
  <c r="BC75" i="20" s="1"/>
  <c r="AT74" i="20"/>
  <c r="AU74" i="20"/>
  <c r="AW74" i="20"/>
  <c r="AY74" i="20"/>
  <c r="AZ74" i="20"/>
  <c r="V74" i="20"/>
  <c r="U74" i="20"/>
  <c r="AD74" i="20" s="1"/>
  <c r="B74" i="20"/>
  <c r="B75" i="20"/>
  <c r="B76" i="20"/>
  <c r="B77" i="20"/>
  <c r="B78" i="20"/>
  <c r="M143" i="5"/>
  <c r="D143" i="5"/>
  <c r="G143" i="5" s="1"/>
  <c r="C143" i="5"/>
  <c r="L143" i="7"/>
  <c r="D143" i="7" s="1"/>
  <c r="G143" i="7" s="1"/>
  <c r="M143" i="7"/>
  <c r="C143" i="7"/>
  <c r="AC74" i="20" l="1"/>
  <c r="AE74" i="20"/>
  <c r="BD75" i="20"/>
  <c r="BB75" i="20"/>
  <c r="W74" i="20"/>
  <c r="AB74" i="20"/>
  <c r="BI78" i="20"/>
  <c r="BF78" i="20"/>
  <c r="BG78" i="20"/>
  <c r="BH78" i="20"/>
  <c r="BI77" i="20"/>
  <c r="BF77" i="20"/>
  <c r="BG77" i="20"/>
  <c r="BH77" i="20"/>
  <c r="BI76" i="20"/>
  <c r="BF76" i="20"/>
  <c r="BG76" i="20"/>
  <c r="BH76" i="20"/>
  <c r="X74" i="20"/>
  <c r="Z74" i="20"/>
  <c r="BG75" i="20"/>
  <c r="BH75" i="20"/>
  <c r="BI75" i="20"/>
  <c r="BI74" i="20"/>
  <c r="BG74" i="20"/>
  <c r="BH74" i="20"/>
  <c r="BF74" i="20"/>
  <c r="AV74" i="20"/>
  <c r="Y74" i="20"/>
  <c r="AX74" i="20"/>
  <c r="I147" i="10"/>
  <c r="I147" i="9"/>
  <c r="I147" i="11"/>
  <c r="I147" i="12"/>
  <c r="BJ76" i="20" l="1"/>
  <c r="BJ77" i="20"/>
  <c r="BJ78" i="20"/>
  <c r="BJ74" i="20"/>
  <c r="BF75" i="20"/>
  <c r="BJ75" i="20" s="1"/>
  <c r="BA75" i="20"/>
  <c r="M147" i="10"/>
  <c r="L147" i="10"/>
  <c r="D147" i="10" s="1"/>
  <c r="G147" i="10" s="1"/>
  <c r="I146" i="10"/>
  <c r="C147" i="10"/>
  <c r="M147" i="9"/>
  <c r="L147" i="9"/>
  <c r="D147" i="9" s="1"/>
  <c r="G147" i="9" s="1"/>
  <c r="I146" i="9"/>
  <c r="C147" i="9"/>
  <c r="L147" i="11"/>
  <c r="D147" i="11" s="1"/>
  <c r="G147" i="11" s="1"/>
  <c r="I146" i="11"/>
  <c r="C147" i="11"/>
  <c r="M147" i="12"/>
  <c r="L147" i="12"/>
  <c r="D147" i="12" s="1"/>
  <c r="G147" i="12" s="1"/>
  <c r="I146" i="12"/>
  <c r="C147" i="12"/>
  <c r="M142" i="8"/>
  <c r="L142" i="8"/>
  <c r="D142" i="8" s="1"/>
  <c r="I142" i="8"/>
  <c r="C142" i="8"/>
  <c r="M142" i="7"/>
  <c r="L142" i="7"/>
  <c r="D142" i="7" s="1"/>
  <c r="G142" i="7" s="1"/>
  <c r="I142" i="7"/>
  <c r="C142" i="7"/>
  <c r="M142" i="5"/>
  <c r="L142" i="5"/>
  <c r="D142" i="5" s="1"/>
  <c r="G142" i="5" s="1"/>
  <c r="M140" i="6"/>
  <c r="M141" i="6"/>
  <c r="L141" i="6"/>
  <c r="D141" i="6" s="1"/>
  <c r="G141" i="6" s="1"/>
  <c r="I141" i="6"/>
  <c r="C141" i="6"/>
  <c r="I142" i="5"/>
  <c r="C142" i="5"/>
  <c r="G142" i="8" l="1"/>
  <c r="AA73" i="20"/>
  <c r="AH73" i="20"/>
  <c r="AI73" i="20"/>
  <c r="AJ73" i="20"/>
  <c r="AK73" i="20"/>
  <c r="AL73" i="20"/>
  <c r="AM73" i="20"/>
  <c r="AN73" i="20"/>
  <c r="AO73" i="20"/>
  <c r="AP73" i="20"/>
  <c r="AQ73" i="20"/>
  <c r="AR73" i="20"/>
  <c r="AS73" i="20"/>
  <c r="BC74" i="20" s="1"/>
  <c r="AT73" i="20"/>
  <c r="AU73" i="20"/>
  <c r="AW73" i="20"/>
  <c r="AY73" i="20"/>
  <c r="AZ73" i="20"/>
  <c r="V73" i="20"/>
  <c r="U73" i="20"/>
  <c r="AD73" i="20" s="1"/>
  <c r="AC73" i="20" l="1"/>
  <c r="AE73" i="20"/>
  <c r="BD74" i="20"/>
  <c r="BB74" i="20"/>
  <c r="W73" i="20"/>
  <c r="AB73" i="20"/>
  <c r="X73" i="20"/>
  <c r="Z73" i="20"/>
  <c r="AV73" i="20"/>
  <c r="BA74" i="20" s="1"/>
  <c r="AX73" i="20"/>
  <c r="Y73" i="20"/>
  <c r="M146" i="10"/>
  <c r="L146" i="10"/>
  <c r="D146" i="10" s="1"/>
  <c r="G146" i="10" s="1"/>
  <c r="C146" i="10"/>
  <c r="M146" i="9"/>
  <c r="L146" i="9"/>
  <c r="D146" i="9" s="1"/>
  <c r="G146" i="9" s="1"/>
  <c r="I145" i="9"/>
  <c r="C146" i="9"/>
  <c r="L146" i="11"/>
  <c r="D146" i="11" s="1"/>
  <c r="G146" i="11" s="1"/>
  <c r="I145" i="11"/>
  <c r="C146" i="11"/>
  <c r="I145" i="12"/>
  <c r="C146" i="12"/>
  <c r="M141" i="8"/>
  <c r="L141" i="8"/>
  <c r="D141" i="8" s="1"/>
  <c r="G141" i="8" s="1"/>
  <c r="I141" i="8"/>
  <c r="C141" i="8"/>
  <c r="M141" i="7"/>
  <c r="L141" i="7"/>
  <c r="D141" i="7" s="1"/>
  <c r="G141" i="7" s="1"/>
  <c r="I141" i="7"/>
  <c r="C141" i="7"/>
  <c r="I140" i="6"/>
  <c r="C140" i="6"/>
  <c r="L140" i="6"/>
  <c r="D140" i="6" s="1"/>
  <c r="G140" i="6" s="1"/>
  <c r="L141" i="5"/>
  <c r="D141" i="5" s="1"/>
  <c r="G141" i="5" s="1"/>
  <c r="I141" i="5"/>
  <c r="C141" i="5"/>
  <c r="M146" i="12"/>
  <c r="L146" i="12"/>
  <c r="D146" i="12" s="1"/>
  <c r="G146" i="12" s="1"/>
  <c r="AA72" i="20" l="1"/>
  <c r="AH72" i="20"/>
  <c r="AI72" i="20"/>
  <c r="AJ72" i="20"/>
  <c r="AK72" i="20"/>
  <c r="AL72" i="20"/>
  <c r="AM72" i="20"/>
  <c r="AN72" i="20"/>
  <c r="AO72" i="20"/>
  <c r="AP72" i="20"/>
  <c r="AQ72" i="20"/>
  <c r="AR72" i="20"/>
  <c r="AS72" i="20"/>
  <c r="BC73" i="20" s="1"/>
  <c r="AT72" i="20"/>
  <c r="AU72" i="20"/>
  <c r="AW72" i="20"/>
  <c r="AY72" i="20"/>
  <c r="AZ72" i="20"/>
  <c r="V72" i="20"/>
  <c r="AE72" i="20" s="1"/>
  <c r="U72" i="20"/>
  <c r="AD72" i="20" s="1"/>
  <c r="BD73" i="20" l="1"/>
  <c r="BB73" i="20"/>
  <c r="Y72" i="20"/>
  <c r="AC72" i="20"/>
  <c r="Z72" i="20"/>
  <c r="W72" i="20"/>
  <c r="AB72" i="20"/>
  <c r="AX72" i="20"/>
  <c r="X72" i="20"/>
  <c r="AV72" i="20"/>
  <c r="BA73" i="20" s="1"/>
  <c r="M145" i="10"/>
  <c r="L145" i="10"/>
  <c r="I145" i="10"/>
  <c r="C145" i="10"/>
  <c r="M145" i="9"/>
  <c r="L145" i="9"/>
  <c r="D145" i="9" s="1"/>
  <c r="G145" i="9" s="1"/>
  <c r="I144" i="9"/>
  <c r="C145" i="9"/>
  <c r="L145" i="11"/>
  <c r="D145" i="11" s="1"/>
  <c r="G145" i="11" s="1"/>
  <c r="I144" i="11"/>
  <c r="C145" i="11"/>
  <c r="M145" i="12"/>
  <c r="L145" i="12"/>
  <c r="D145" i="12" s="1"/>
  <c r="G145" i="12" s="1"/>
  <c r="I144" i="12"/>
  <c r="C145" i="12"/>
  <c r="M140" i="8"/>
  <c r="L140" i="8"/>
  <c r="D140" i="8" s="1"/>
  <c r="G140" i="8" s="1"/>
  <c r="I140" i="8"/>
  <c r="C140" i="8"/>
  <c r="M140" i="7"/>
  <c r="L140" i="7"/>
  <c r="D140" i="7" s="1"/>
  <c r="G140" i="7" s="1"/>
  <c r="I140" i="7"/>
  <c r="C140" i="7"/>
  <c r="I139" i="6"/>
  <c r="C139" i="6"/>
  <c r="I140" i="5"/>
  <c r="C140" i="5"/>
  <c r="M138" i="6" l="1"/>
  <c r="M139" i="6"/>
  <c r="L139" i="6"/>
  <c r="D139" i="6" s="1"/>
  <c r="G139" i="6" s="1"/>
  <c r="L140" i="5"/>
  <c r="D140" i="5" s="1"/>
  <c r="G140" i="5" s="1"/>
  <c r="AA71" i="20"/>
  <c r="AH71" i="20"/>
  <c r="AI71" i="20"/>
  <c r="AJ71" i="20"/>
  <c r="AK71" i="20"/>
  <c r="AL71" i="20"/>
  <c r="AM71" i="20"/>
  <c r="AN71" i="20"/>
  <c r="AO71" i="20"/>
  <c r="AP71" i="20"/>
  <c r="AQ71" i="20"/>
  <c r="AR71" i="20"/>
  <c r="AS71" i="20"/>
  <c r="BC72" i="20" s="1"/>
  <c r="AT71" i="20"/>
  <c r="AU71" i="20"/>
  <c r="AW71" i="20"/>
  <c r="AY71" i="20"/>
  <c r="AZ71" i="20"/>
  <c r="V71" i="20"/>
  <c r="U71" i="20"/>
  <c r="AD71" i="20" s="1"/>
  <c r="AC71" i="20" l="1"/>
  <c r="AE71" i="20"/>
  <c r="BD72" i="20"/>
  <c r="BB72" i="20"/>
  <c r="Z71" i="20"/>
  <c r="W71" i="20"/>
  <c r="AB71" i="20"/>
  <c r="AX71" i="20"/>
  <c r="X71" i="20"/>
  <c r="AV71" i="20"/>
  <c r="BA72" i="20" s="1"/>
  <c r="Y71" i="20"/>
  <c r="M144" i="10"/>
  <c r="L144" i="10"/>
  <c r="D144" i="10" s="1"/>
  <c r="G144" i="10" s="1"/>
  <c r="I143" i="10"/>
  <c r="C144" i="10"/>
  <c r="M144" i="9"/>
  <c r="L144" i="9"/>
  <c r="D144" i="9" s="1"/>
  <c r="G144" i="9" s="1"/>
  <c r="I143" i="9"/>
  <c r="C144" i="9"/>
  <c r="L144" i="11"/>
  <c r="D144" i="11" s="1"/>
  <c r="G144" i="11" s="1"/>
  <c r="I143" i="11"/>
  <c r="C144" i="11"/>
  <c r="M144" i="12"/>
  <c r="L144" i="12"/>
  <c r="D144" i="12" s="1"/>
  <c r="G144" i="12" s="1"/>
  <c r="I143" i="12"/>
  <c r="C144" i="12"/>
  <c r="L138" i="8"/>
  <c r="M138" i="8"/>
  <c r="L139" i="8"/>
  <c r="D139" i="8" s="1"/>
  <c r="G139" i="8" s="1"/>
  <c r="M139" i="8"/>
  <c r="I139" i="8"/>
  <c r="I138" i="8"/>
  <c r="D138" i="8"/>
  <c r="G138" i="8" s="1"/>
  <c r="C138" i="8"/>
  <c r="C139" i="8"/>
  <c r="M139" i="7"/>
  <c r="L139" i="7"/>
  <c r="D139" i="7" s="1"/>
  <c r="G139" i="7" s="1"/>
  <c r="I139" i="7"/>
  <c r="C139" i="7"/>
  <c r="I138" i="6"/>
  <c r="C138" i="6"/>
  <c r="L138" i="6"/>
  <c r="D138" i="6" s="1"/>
  <c r="G138" i="6" s="1"/>
  <c r="L139" i="5"/>
  <c r="D139" i="5" s="1"/>
  <c r="G139" i="5" s="1"/>
  <c r="I139" i="5"/>
  <c r="C139" i="5"/>
  <c r="AA70" i="20" l="1"/>
  <c r="AH70" i="20"/>
  <c r="AI70" i="20"/>
  <c r="AJ70" i="20"/>
  <c r="AK70" i="20"/>
  <c r="AL70" i="20"/>
  <c r="AM70" i="20"/>
  <c r="AN70" i="20"/>
  <c r="AO70" i="20"/>
  <c r="AP70" i="20"/>
  <c r="AQ70" i="20"/>
  <c r="AR70" i="20"/>
  <c r="AS70" i="20"/>
  <c r="BC71" i="20" s="1"/>
  <c r="AT70" i="20"/>
  <c r="AU70" i="20"/>
  <c r="AW70" i="20"/>
  <c r="AY70" i="20"/>
  <c r="AZ70" i="20"/>
  <c r="V70" i="20"/>
  <c r="AE70" i="20" s="1"/>
  <c r="U70" i="20"/>
  <c r="AD70" i="20" s="1"/>
  <c r="BD71" i="20" l="1"/>
  <c r="BB71" i="20"/>
  <c r="Y70" i="20"/>
  <c r="AC70" i="20"/>
  <c r="W70" i="20"/>
  <c r="AB70" i="20"/>
  <c r="X70" i="20"/>
  <c r="Z70" i="20"/>
  <c r="AV70" i="20"/>
  <c r="BA71" i="20" s="1"/>
  <c r="AX70" i="20"/>
  <c r="M143" i="10"/>
  <c r="L143" i="10"/>
  <c r="D143" i="10" s="1"/>
  <c r="G143" i="10" s="1"/>
  <c r="C143" i="10"/>
  <c r="M143" i="9"/>
  <c r="L143" i="9"/>
  <c r="D143" i="9" s="1"/>
  <c r="G143" i="9" s="1"/>
  <c r="C143" i="9"/>
  <c r="M143" i="12"/>
  <c r="L143" i="12"/>
  <c r="D143" i="12" s="1"/>
  <c r="G143" i="12" s="1"/>
  <c r="C143" i="12"/>
  <c r="C143" i="11"/>
  <c r="L143" i="11"/>
  <c r="D143" i="11" s="1"/>
  <c r="G143" i="11" s="1"/>
  <c r="I138" i="7"/>
  <c r="C137" i="6"/>
  <c r="I137" i="6"/>
  <c r="M137" i="6"/>
  <c r="L137" i="6"/>
  <c r="D137" i="6" s="1"/>
  <c r="G137" i="6" s="1"/>
  <c r="L138" i="5"/>
  <c r="D138" i="5" s="1"/>
  <c r="G138" i="5" s="1"/>
  <c r="I138" i="5"/>
  <c r="C138" i="5"/>
  <c r="AA69" i="20" l="1"/>
  <c r="AH69" i="20"/>
  <c r="AI69" i="20"/>
  <c r="AJ69" i="20"/>
  <c r="AK69" i="20"/>
  <c r="AL69" i="20"/>
  <c r="AM69" i="20"/>
  <c r="AN69" i="20"/>
  <c r="AO69" i="20"/>
  <c r="AP69" i="20"/>
  <c r="AQ69" i="20"/>
  <c r="AR69" i="20"/>
  <c r="AS69" i="20"/>
  <c r="BC70" i="20" s="1"/>
  <c r="AT69" i="20"/>
  <c r="AU69" i="20"/>
  <c r="AW69" i="20"/>
  <c r="AY69" i="20"/>
  <c r="AZ69" i="20"/>
  <c r="V69" i="20"/>
  <c r="U69" i="20"/>
  <c r="AD69" i="20" s="1"/>
  <c r="M138" i="7"/>
  <c r="L138" i="7"/>
  <c r="D138" i="7" s="1"/>
  <c r="G138" i="7" s="1"/>
  <c r="C138" i="7"/>
  <c r="B69" i="20"/>
  <c r="B70" i="20"/>
  <c r="B71" i="20"/>
  <c r="B72" i="20"/>
  <c r="B73" i="20"/>
  <c r="AC69" i="20" l="1"/>
  <c r="AE69" i="20"/>
  <c r="BD70" i="20"/>
  <c r="BB70" i="20"/>
  <c r="W69" i="20"/>
  <c r="AB69" i="20"/>
  <c r="X69" i="20"/>
  <c r="Z69" i="20"/>
  <c r="BI70" i="20"/>
  <c r="BG70" i="20"/>
  <c r="BI73" i="20"/>
  <c r="BG73" i="20"/>
  <c r="BI72" i="20"/>
  <c r="BG72" i="20"/>
  <c r="BI69" i="20"/>
  <c r="BG69" i="20"/>
  <c r="BI71" i="20"/>
  <c r="BG71" i="20"/>
  <c r="BH72" i="20"/>
  <c r="BF72" i="20"/>
  <c r="BH71" i="20"/>
  <c r="BF71" i="20"/>
  <c r="BH70" i="20"/>
  <c r="BF73" i="20"/>
  <c r="BH73" i="20"/>
  <c r="BH69" i="20"/>
  <c r="BF69" i="20"/>
  <c r="AX69" i="20"/>
  <c r="Y69" i="20"/>
  <c r="AV69" i="20"/>
  <c r="I142" i="9"/>
  <c r="I142" i="11"/>
  <c r="BJ71" i="20" l="1"/>
  <c r="BJ73" i="20"/>
  <c r="BJ72" i="20"/>
  <c r="BJ69" i="20"/>
  <c r="BF70" i="20"/>
  <c r="BJ70" i="20" s="1"/>
  <c r="BA70" i="20"/>
  <c r="AA66" i="20"/>
  <c r="AH66" i="20"/>
  <c r="AI66" i="20"/>
  <c r="AJ66" i="20"/>
  <c r="AK66" i="20"/>
  <c r="AL66" i="20"/>
  <c r="AM66" i="20"/>
  <c r="AN66" i="20"/>
  <c r="AO66" i="20"/>
  <c r="AP66" i="20"/>
  <c r="AQ66" i="20"/>
  <c r="AR66" i="20"/>
  <c r="AS66" i="20"/>
  <c r="BC67" i="20" s="1"/>
  <c r="AT66" i="20"/>
  <c r="AU66" i="20"/>
  <c r="AW66" i="20"/>
  <c r="AY66" i="20"/>
  <c r="AZ66" i="20"/>
  <c r="AA67" i="20"/>
  <c r="AH67" i="20"/>
  <c r="AI67" i="20"/>
  <c r="AJ67" i="20"/>
  <c r="AK67" i="20"/>
  <c r="AL67" i="20"/>
  <c r="AM67" i="20"/>
  <c r="AN67" i="20"/>
  <c r="AO67" i="20"/>
  <c r="AP67" i="20"/>
  <c r="AQ67" i="20"/>
  <c r="AR67" i="20"/>
  <c r="AS67" i="20"/>
  <c r="BC68" i="20" s="1"/>
  <c r="AT67" i="20"/>
  <c r="AU67" i="20"/>
  <c r="AW67" i="20"/>
  <c r="AY67" i="20"/>
  <c r="AZ67" i="20"/>
  <c r="AA68" i="20"/>
  <c r="AH68" i="20"/>
  <c r="AI68" i="20"/>
  <c r="AJ68" i="20"/>
  <c r="AK68" i="20"/>
  <c r="AL68" i="20"/>
  <c r="AM68" i="20"/>
  <c r="AN68" i="20"/>
  <c r="AO68" i="20"/>
  <c r="AP68" i="20"/>
  <c r="AQ68" i="20"/>
  <c r="AR68" i="20"/>
  <c r="AS68" i="20"/>
  <c r="BC69" i="20" s="1"/>
  <c r="AT68" i="20"/>
  <c r="AU68" i="20"/>
  <c r="AW68" i="20"/>
  <c r="AY68" i="20"/>
  <c r="AZ68" i="20"/>
  <c r="U66" i="20"/>
  <c r="AD66" i="20" s="1"/>
  <c r="V66" i="20"/>
  <c r="U67" i="20"/>
  <c r="AD67" i="20" s="1"/>
  <c r="V67" i="20"/>
  <c r="U68" i="20"/>
  <c r="AD68" i="20" s="1"/>
  <c r="V68" i="20"/>
  <c r="AE68" i="20" s="1"/>
  <c r="M137" i="8"/>
  <c r="L137" i="8"/>
  <c r="D137" i="8" s="1"/>
  <c r="G137" i="8" s="1"/>
  <c r="I137" i="8"/>
  <c r="C137" i="8"/>
  <c r="M142" i="12"/>
  <c r="L142" i="12"/>
  <c r="D142" i="12" s="1"/>
  <c r="G142" i="12" s="1"/>
  <c r="I142" i="12"/>
  <c r="C142" i="12"/>
  <c r="M142" i="10"/>
  <c r="L142" i="10"/>
  <c r="M142" i="9"/>
  <c r="L142" i="9"/>
  <c r="D142" i="9" s="1"/>
  <c r="G142" i="9" s="1"/>
  <c r="I142" i="10"/>
  <c r="C142" i="10"/>
  <c r="C142" i="9"/>
  <c r="C142" i="11"/>
  <c r="L142" i="11"/>
  <c r="D142" i="11" s="1"/>
  <c r="G142" i="11" s="1"/>
  <c r="M137" i="7"/>
  <c r="L137" i="7"/>
  <c r="D137" i="7" s="1"/>
  <c r="G137" i="7" s="1"/>
  <c r="I137" i="7"/>
  <c r="C137" i="7"/>
  <c r="I136" i="6"/>
  <c r="C136" i="6"/>
  <c r="M136" i="6"/>
  <c r="L136" i="6"/>
  <c r="D136" i="6" s="1"/>
  <c r="G136" i="6" s="1"/>
  <c r="M141" i="5"/>
  <c r="M140" i="5"/>
  <c r="M139" i="5"/>
  <c r="M138" i="5"/>
  <c r="M137" i="5"/>
  <c r="L137" i="5"/>
  <c r="D137" i="5" s="1"/>
  <c r="G137" i="5" s="1"/>
  <c r="I137" i="5"/>
  <c r="C137" i="5"/>
  <c r="AC66" i="20" l="1"/>
  <c r="AE66" i="20"/>
  <c r="AC67" i="20"/>
  <c r="AE67" i="20"/>
  <c r="BD68" i="20"/>
  <c r="BB68" i="20"/>
  <c r="BD69" i="20"/>
  <c r="BB69" i="20"/>
  <c r="BD67" i="20"/>
  <c r="BB67" i="20"/>
  <c r="W67" i="20"/>
  <c r="AB67" i="20"/>
  <c r="Y68" i="20"/>
  <c r="AC68" i="20"/>
  <c r="W68" i="20"/>
  <c r="AB68" i="20"/>
  <c r="W66" i="20"/>
  <c r="AB66" i="20"/>
  <c r="X67" i="20"/>
  <c r="Z67" i="20"/>
  <c r="X68" i="20"/>
  <c r="Z68" i="20"/>
  <c r="X66" i="20"/>
  <c r="Z66" i="20"/>
  <c r="AX66" i="20"/>
  <c r="AV68" i="20"/>
  <c r="BA69" i="20" s="1"/>
  <c r="AX68" i="20"/>
  <c r="Y66" i="20"/>
  <c r="AV66" i="20"/>
  <c r="BA67" i="20" s="1"/>
  <c r="AX67" i="20"/>
  <c r="Y67" i="20"/>
  <c r="AV67" i="20"/>
  <c r="BA68" i="20" s="1"/>
  <c r="I141" i="11"/>
  <c r="C141" i="11"/>
  <c r="I141" i="9"/>
  <c r="C141" i="9"/>
  <c r="I140" i="10"/>
  <c r="C141" i="10"/>
  <c r="L139" i="10"/>
  <c r="M139" i="10"/>
  <c r="L140" i="10"/>
  <c r="M140" i="10"/>
  <c r="L141" i="10"/>
  <c r="D141" i="10" s="1"/>
  <c r="G141" i="10" s="1"/>
  <c r="M141" i="10"/>
  <c r="L140" i="9"/>
  <c r="M140" i="9"/>
  <c r="M141" i="9"/>
  <c r="L141" i="9"/>
  <c r="L141" i="11"/>
  <c r="D141" i="11" s="1"/>
  <c r="M141" i="12"/>
  <c r="L141" i="12"/>
  <c r="I141" i="12"/>
  <c r="C141" i="12"/>
  <c r="M136" i="8"/>
  <c r="L136" i="8"/>
  <c r="D136" i="8" s="1"/>
  <c r="G136" i="8" s="1"/>
  <c r="I136" i="8"/>
  <c r="C136" i="8"/>
  <c r="M136" i="5"/>
  <c r="L136" i="5"/>
  <c r="D136" i="5" s="1"/>
  <c r="G136" i="5" s="1"/>
  <c r="M135" i="6"/>
  <c r="L135" i="6"/>
  <c r="D135" i="6" s="1"/>
  <c r="G135" i="6" s="1"/>
  <c r="I135" i="6"/>
  <c r="C135" i="6"/>
  <c r="I136" i="5"/>
  <c r="C136" i="5"/>
  <c r="M136" i="7"/>
  <c r="L136" i="7"/>
  <c r="D136" i="7" s="1"/>
  <c r="G136" i="7" s="1"/>
  <c r="C136" i="7"/>
  <c r="I136" i="7"/>
  <c r="D140" i="10" l="1"/>
  <c r="G140" i="10" s="1"/>
  <c r="C140" i="10"/>
  <c r="I139" i="10"/>
  <c r="I134" i="6"/>
  <c r="C134" i="6"/>
  <c r="L140" i="12"/>
  <c r="D140" i="12" s="1"/>
  <c r="G140" i="12" s="1"/>
  <c r="M140" i="12"/>
  <c r="D140" i="9"/>
  <c r="G140" i="9" s="1"/>
  <c r="I139" i="9"/>
  <c r="C140" i="9"/>
  <c r="L140" i="11"/>
  <c r="D140" i="11" s="1"/>
  <c r="G140" i="11" s="1"/>
  <c r="I139" i="11"/>
  <c r="C140" i="11"/>
  <c r="I139" i="12"/>
  <c r="C140" i="12"/>
  <c r="M135" i="8"/>
  <c r="L135" i="8"/>
  <c r="D135" i="8" s="1"/>
  <c r="G135" i="8" s="1"/>
  <c r="I135" i="8"/>
  <c r="C135" i="8"/>
  <c r="M135" i="7"/>
  <c r="L135" i="7"/>
  <c r="D135" i="7" s="1"/>
  <c r="G135" i="7" s="1"/>
  <c r="I135" i="7"/>
  <c r="C135" i="7"/>
  <c r="I135" i="5"/>
  <c r="M134" i="6"/>
  <c r="L134" i="6"/>
  <c r="D134" i="6" s="1"/>
  <c r="G134" i="6" s="1"/>
  <c r="M135" i="5"/>
  <c r="L135" i="5"/>
  <c r="D135" i="5" s="1"/>
  <c r="G135" i="5" s="1"/>
  <c r="C135" i="5"/>
  <c r="D139" i="10" l="1"/>
  <c r="G139" i="10" s="1"/>
  <c r="I138" i="10"/>
  <c r="C139" i="10"/>
  <c r="M139" i="9"/>
  <c r="L139" i="9"/>
  <c r="D139" i="9" s="1"/>
  <c r="G139" i="9" s="1"/>
  <c r="C139" i="9"/>
  <c r="L139" i="11"/>
  <c r="D139" i="11" s="1"/>
  <c r="G139" i="11" s="1"/>
  <c r="C138" i="11"/>
  <c r="C139" i="11"/>
  <c r="M139" i="12"/>
  <c r="L139" i="12"/>
  <c r="D139" i="12" s="1"/>
  <c r="G139" i="12" s="1"/>
  <c r="C139" i="12"/>
  <c r="M134" i="8"/>
  <c r="L134" i="8"/>
  <c r="D134" i="8" s="1"/>
  <c r="G134" i="8" s="1"/>
  <c r="I134" i="8"/>
  <c r="C134" i="8"/>
  <c r="L134" i="5"/>
  <c r="M134" i="5"/>
  <c r="I134" i="5"/>
  <c r="L133" i="6"/>
  <c r="D133" i="6" s="1"/>
  <c r="G133" i="6" s="1"/>
  <c r="M133" i="6"/>
  <c r="I133" i="6"/>
  <c r="C133" i="6"/>
  <c r="M134" i="7"/>
  <c r="L134" i="7"/>
  <c r="D134" i="7" s="1"/>
  <c r="G134" i="7" s="1"/>
  <c r="I134" i="7"/>
  <c r="C134" i="7"/>
  <c r="D134" i="5"/>
  <c r="G134" i="5" s="1"/>
  <c r="C134" i="5"/>
  <c r="AA64" i="20"/>
  <c r="AH64" i="20"/>
  <c r="AI64" i="20"/>
  <c r="AJ64" i="20"/>
  <c r="AK64" i="20"/>
  <c r="AL64" i="20"/>
  <c r="AM64" i="20"/>
  <c r="AN64" i="20"/>
  <c r="AO64" i="20"/>
  <c r="AP64" i="20"/>
  <c r="AQ64" i="20"/>
  <c r="AR64" i="20"/>
  <c r="AS64" i="20"/>
  <c r="BC65" i="20" s="1"/>
  <c r="AT64" i="20"/>
  <c r="AU64" i="20"/>
  <c r="AW64" i="20"/>
  <c r="AY64" i="20"/>
  <c r="AZ64" i="20"/>
  <c r="AA65" i="20"/>
  <c r="AH65" i="20"/>
  <c r="AI65" i="20"/>
  <c r="AJ65" i="20"/>
  <c r="AK65" i="20"/>
  <c r="AL65" i="20"/>
  <c r="AM65" i="20"/>
  <c r="AN65" i="20"/>
  <c r="AO65" i="20"/>
  <c r="AP65" i="20"/>
  <c r="AQ65" i="20"/>
  <c r="AR65" i="20"/>
  <c r="AS65" i="20"/>
  <c r="BC66" i="20" s="1"/>
  <c r="AT65" i="20"/>
  <c r="AU65" i="20"/>
  <c r="AW65" i="20"/>
  <c r="AY65" i="20"/>
  <c r="AZ65" i="20"/>
  <c r="X8" i="20"/>
  <c r="Y8" i="20"/>
  <c r="X9" i="20"/>
  <c r="Y9" i="20"/>
  <c r="X10" i="20"/>
  <c r="Y10" i="20"/>
  <c r="X11" i="20"/>
  <c r="Y11" i="20"/>
  <c r="X12" i="20"/>
  <c r="Y12" i="20"/>
  <c r="X13" i="20"/>
  <c r="Y13" i="20"/>
  <c r="X14" i="20"/>
  <c r="Y14" i="20"/>
  <c r="X15" i="20"/>
  <c r="Y15" i="20"/>
  <c r="X16" i="20"/>
  <c r="Y16" i="20"/>
  <c r="X17" i="20"/>
  <c r="Y17" i="20"/>
  <c r="X18" i="20"/>
  <c r="Y18" i="20"/>
  <c r="X19" i="20"/>
  <c r="Y19" i="20"/>
  <c r="X20" i="20"/>
  <c r="Y20" i="20"/>
  <c r="X21" i="20"/>
  <c r="Y21" i="20"/>
  <c r="X22" i="20"/>
  <c r="Y22" i="20"/>
  <c r="X23" i="20"/>
  <c r="Y23" i="20"/>
  <c r="X24" i="20"/>
  <c r="Y24" i="20"/>
  <c r="X25" i="20"/>
  <c r="Y25" i="20"/>
  <c r="X26" i="20"/>
  <c r="Y26" i="20"/>
  <c r="X27" i="20"/>
  <c r="Y27" i="20"/>
  <c r="X28" i="20"/>
  <c r="Y28" i="20"/>
  <c r="X29" i="20"/>
  <c r="Y29" i="20"/>
  <c r="X30" i="20"/>
  <c r="Y30" i="20"/>
  <c r="X31" i="20"/>
  <c r="Y31" i="20"/>
  <c r="X32" i="20"/>
  <c r="Y32" i="20"/>
  <c r="X33" i="20"/>
  <c r="Y33" i="20"/>
  <c r="X39" i="20"/>
  <c r="X47" i="20"/>
  <c r="Y47" i="20"/>
  <c r="X48" i="20"/>
  <c r="Y48" i="20"/>
  <c r="X49" i="20"/>
  <c r="Y49" i="20"/>
  <c r="X50" i="20"/>
  <c r="Y50" i="20"/>
  <c r="X51" i="20"/>
  <c r="Y51" i="20"/>
  <c r="X52" i="20"/>
  <c r="Y52" i="20"/>
  <c r="Y7" i="20"/>
  <c r="X7" i="20"/>
  <c r="U64" i="20"/>
  <c r="AD64" i="20" s="1"/>
  <c r="V64" i="20"/>
  <c r="U65" i="20"/>
  <c r="AD65" i="20" s="1"/>
  <c r="V65" i="20"/>
  <c r="AC65" i="20" l="1"/>
  <c r="AE65" i="20"/>
  <c r="AC64" i="20"/>
  <c r="AE64" i="20"/>
  <c r="BD66" i="20"/>
  <c r="BB66" i="20"/>
  <c r="BD65" i="20"/>
  <c r="BB65" i="20"/>
  <c r="W65" i="20"/>
  <c r="AB65" i="20"/>
  <c r="W64" i="20"/>
  <c r="AB64" i="20"/>
  <c r="X65" i="20"/>
  <c r="Z65" i="20"/>
  <c r="X64" i="20"/>
  <c r="Z64" i="20"/>
  <c r="AV65" i="20"/>
  <c r="BA66" i="20" s="1"/>
  <c r="Y65" i="20"/>
  <c r="AX65" i="20"/>
  <c r="AX64" i="20"/>
  <c r="AV64" i="20"/>
  <c r="BA65" i="20" s="1"/>
  <c r="Y64" i="20"/>
  <c r="C138" i="10"/>
  <c r="I138" i="9"/>
  <c r="C138" i="9"/>
  <c r="I138" i="11"/>
  <c r="I138" i="12"/>
  <c r="L137" i="10" l="1"/>
  <c r="M137" i="10"/>
  <c r="L138" i="10"/>
  <c r="D138" i="10" s="1"/>
  <c r="G138" i="10" s="1"/>
  <c r="M138" i="10"/>
  <c r="I137" i="10"/>
  <c r="C137" i="10"/>
  <c r="C137" i="9"/>
  <c r="M138" i="9"/>
  <c r="L138" i="9"/>
  <c r="D138" i="9" s="1"/>
  <c r="G138" i="9" s="1"/>
  <c r="M137" i="9"/>
  <c r="L137" i="9"/>
  <c r="D137" i="9" s="1"/>
  <c r="G137" i="9" s="1"/>
  <c r="I137" i="9"/>
  <c r="L138" i="11"/>
  <c r="L137" i="11"/>
  <c r="I137" i="11"/>
  <c r="C137" i="11"/>
  <c r="L132" i="8"/>
  <c r="D132" i="8" s="1"/>
  <c r="G132" i="8" s="1"/>
  <c r="M132" i="8"/>
  <c r="L133" i="8"/>
  <c r="D133" i="8" s="1"/>
  <c r="G133" i="8" s="1"/>
  <c r="M133" i="8"/>
  <c r="I132" i="8"/>
  <c r="I133" i="8"/>
  <c r="C132" i="8"/>
  <c r="C133" i="8"/>
  <c r="I131" i="6"/>
  <c r="L132" i="7"/>
  <c r="D132" i="7" s="1"/>
  <c r="G132" i="7" s="1"/>
  <c r="M132" i="7"/>
  <c r="L133" i="7"/>
  <c r="M133" i="7"/>
  <c r="I133" i="7"/>
  <c r="C132" i="7"/>
  <c r="C133" i="7"/>
  <c r="M130" i="5"/>
  <c r="M131" i="5"/>
  <c r="M133" i="5"/>
  <c r="J133" i="5"/>
  <c r="L133" i="5" s="1"/>
  <c r="D133" i="5" s="1"/>
  <c r="G133" i="5" s="1"/>
  <c r="M132" i="5"/>
  <c r="L132" i="5"/>
  <c r="D132" i="5" s="1"/>
  <c r="G132" i="5" s="1"/>
  <c r="I132" i="6"/>
  <c r="C132" i="6"/>
  <c r="L131" i="6"/>
  <c r="D131" i="6" s="1"/>
  <c r="G131" i="6" s="1"/>
  <c r="M131" i="6"/>
  <c r="M132" i="6"/>
  <c r="J132" i="6"/>
  <c r="L132" i="6" s="1"/>
  <c r="D132" i="6" s="1"/>
  <c r="G132" i="6" s="1"/>
  <c r="C131" i="6"/>
  <c r="I133" i="5"/>
  <c r="M137" i="12"/>
  <c r="M138" i="12"/>
  <c r="I136" i="12"/>
  <c r="I137" i="12"/>
  <c r="C137" i="12"/>
  <c r="C138" i="12"/>
  <c r="L138" i="12"/>
  <c r="D138" i="12" s="1"/>
  <c r="G138" i="12" s="1"/>
  <c r="L137" i="12"/>
  <c r="I132" i="5"/>
  <c r="C132" i="5"/>
  <c r="C133" i="5"/>
  <c r="D137" i="12" l="1"/>
  <c r="G137" i="12" s="1"/>
  <c r="B68" i="20"/>
  <c r="B67" i="20"/>
  <c r="B66" i="20"/>
  <c r="B65" i="20"/>
  <c r="B64" i="20"/>
  <c r="BI66" i="20" l="1"/>
  <c r="BG66" i="20"/>
  <c r="BI67" i="20"/>
  <c r="BG67" i="20"/>
  <c r="BI64" i="20"/>
  <c r="BG64" i="20"/>
  <c r="BI68" i="20"/>
  <c r="BG68" i="20"/>
  <c r="BI65" i="20"/>
  <c r="BG65" i="20"/>
  <c r="BH66" i="20"/>
  <c r="BF66" i="20"/>
  <c r="BH67" i="20"/>
  <c r="BF67" i="20"/>
  <c r="BH64" i="20"/>
  <c r="BF64" i="20"/>
  <c r="BH68" i="20"/>
  <c r="BF68" i="20"/>
  <c r="BF65" i="20"/>
  <c r="BH65" i="20"/>
  <c r="V63" i="20"/>
  <c r="AE63" i="20" s="1"/>
  <c r="U63" i="20"/>
  <c r="AD63" i="20" s="1"/>
  <c r="AA63" i="20"/>
  <c r="AH63" i="20"/>
  <c r="AI63" i="20"/>
  <c r="AJ63" i="20"/>
  <c r="AK63" i="20"/>
  <c r="AL63" i="20"/>
  <c r="AM63" i="20"/>
  <c r="AN63" i="20"/>
  <c r="AO63" i="20"/>
  <c r="AP63" i="20"/>
  <c r="AQ63" i="20"/>
  <c r="AR63" i="20"/>
  <c r="AS63" i="20"/>
  <c r="BC64" i="20" s="1"/>
  <c r="AT63" i="20"/>
  <c r="AU63" i="20"/>
  <c r="AW63" i="20"/>
  <c r="AY63" i="20"/>
  <c r="AZ63" i="20"/>
  <c r="M130" i="6"/>
  <c r="L130" i="6"/>
  <c r="D130" i="6" s="1"/>
  <c r="G130" i="6" s="1"/>
  <c r="I130" i="6"/>
  <c r="C129" i="6"/>
  <c r="C130" i="6"/>
  <c r="I128" i="6"/>
  <c r="I129" i="8"/>
  <c r="L131" i="5"/>
  <c r="D131" i="5" s="1"/>
  <c r="G131" i="5" s="1"/>
  <c r="I131" i="5"/>
  <c r="I131" i="7"/>
  <c r="M131" i="7"/>
  <c r="L131" i="7"/>
  <c r="D131" i="7" s="1"/>
  <c r="G131" i="7" s="1"/>
  <c r="I131" i="8"/>
  <c r="I130" i="8"/>
  <c r="M131" i="8"/>
  <c r="L131" i="8"/>
  <c r="D131" i="8" s="1"/>
  <c r="G131" i="8" s="1"/>
  <c r="M130" i="8"/>
  <c r="L130" i="8"/>
  <c r="D130" i="8" s="1"/>
  <c r="G130" i="8" s="1"/>
  <c r="C131" i="8"/>
  <c r="M136" i="12"/>
  <c r="L136" i="12"/>
  <c r="D136" i="12" s="1"/>
  <c r="G136" i="12" s="1"/>
  <c r="M136" i="10"/>
  <c r="L136" i="10"/>
  <c r="D136" i="10" s="1"/>
  <c r="G136" i="10" s="1"/>
  <c r="I136" i="10"/>
  <c r="C136" i="10"/>
  <c r="M136" i="9"/>
  <c r="L136" i="9"/>
  <c r="I136" i="9"/>
  <c r="C136" i="9"/>
  <c r="L136" i="11"/>
  <c r="D136" i="11" s="1"/>
  <c r="G136" i="11" s="1"/>
  <c r="I135" i="11"/>
  <c r="C136" i="11"/>
  <c r="I135" i="12"/>
  <c r="C136" i="12"/>
  <c r="C131" i="7"/>
  <c r="C131" i="5"/>
  <c r="BJ64" i="20" l="1"/>
  <c r="BJ66" i="20"/>
  <c r="BJ65" i="20"/>
  <c r="BJ68" i="20"/>
  <c r="BJ67" i="20"/>
  <c r="BD64" i="20"/>
  <c r="BB64" i="20"/>
  <c r="Z63" i="20"/>
  <c r="W63" i="20"/>
  <c r="AB63" i="20"/>
  <c r="Y63" i="20"/>
  <c r="AC63" i="20"/>
  <c r="AV63" i="20"/>
  <c r="BA64" i="20" s="1"/>
  <c r="AX63" i="20"/>
  <c r="X63" i="20"/>
  <c r="AP62" i="20"/>
  <c r="AA62" i="20"/>
  <c r="AQ62" i="20"/>
  <c r="V62" i="20"/>
  <c r="AM62" i="20"/>
  <c r="AU62" i="20"/>
  <c r="AZ62" i="20"/>
  <c r="U62" i="20"/>
  <c r="AD62" i="20" s="1"/>
  <c r="AR62" i="20"/>
  <c r="AS62" i="20"/>
  <c r="BC63" i="20" s="1"/>
  <c r="AW62" i="20"/>
  <c r="AC62" i="20" l="1"/>
  <c r="AE62" i="20"/>
  <c r="BD63" i="20"/>
  <c r="BB63" i="20"/>
  <c r="W62" i="20"/>
  <c r="AB62" i="20"/>
  <c r="X62" i="20"/>
  <c r="Z62" i="20"/>
  <c r="AX62" i="20"/>
  <c r="AV62" i="20"/>
  <c r="BA63" i="20" s="1"/>
  <c r="Y62" i="20"/>
  <c r="AN62" i="20"/>
  <c r="AL62" i="20"/>
  <c r="AO62" i="20"/>
  <c r="AT62" i="20"/>
  <c r="AY62" i="20"/>
  <c r="AK62" i="20"/>
  <c r="AJ62" i="20"/>
  <c r="AI62" i="20"/>
  <c r="AH62" i="20"/>
  <c r="AP61" i="20"/>
  <c r="AA61" i="20"/>
  <c r="AR61" i="20"/>
  <c r="AS61" i="20"/>
  <c r="BC62" i="20" s="1"/>
  <c r="AU61" i="20"/>
  <c r="AW61" i="20"/>
  <c r="AZ61" i="20"/>
  <c r="V61" i="20"/>
  <c r="AM61" i="20"/>
  <c r="U61" i="20"/>
  <c r="AD61" i="20" s="1"/>
  <c r="AQ61" i="20"/>
  <c r="AN61" i="20"/>
  <c r="AK61" i="20"/>
  <c r="AT61" i="20"/>
  <c r="AY61" i="20"/>
  <c r="AL61" i="20"/>
  <c r="AO61" i="20"/>
  <c r="AJ61" i="20"/>
  <c r="AI61" i="20"/>
  <c r="AH61" i="20"/>
  <c r="M135" i="12"/>
  <c r="L135" i="12"/>
  <c r="D135" i="12" s="1"/>
  <c r="G135" i="12" s="1"/>
  <c r="C135" i="12"/>
  <c r="L135" i="11"/>
  <c r="D135" i="11" s="1"/>
  <c r="G135" i="11" s="1"/>
  <c r="I134" i="11"/>
  <c r="C135" i="11"/>
  <c r="M135" i="9"/>
  <c r="L135" i="9"/>
  <c r="D135" i="9" s="1"/>
  <c r="G135" i="9" s="1"/>
  <c r="I134" i="9"/>
  <c r="C135" i="9"/>
  <c r="M135" i="10"/>
  <c r="L135" i="10"/>
  <c r="I135" i="10"/>
  <c r="C135" i="10"/>
  <c r="M130" i="7"/>
  <c r="L130" i="7"/>
  <c r="I130" i="7"/>
  <c r="C130" i="7"/>
  <c r="I129" i="6"/>
  <c r="M129" i="6"/>
  <c r="L129" i="6"/>
  <c r="D129" i="6" s="1"/>
  <c r="G129" i="6" s="1"/>
  <c r="C128" i="6"/>
  <c r="C130" i="8"/>
  <c r="M128" i="6"/>
  <c r="L128" i="6"/>
  <c r="D128" i="6" s="1"/>
  <c r="G128" i="6" s="1"/>
  <c r="L130" i="5"/>
  <c r="D130" i="5" s="1"/>
  <c r="G130" i="5" s="1"/>
  <c r="I130" i="5"/>
  <c r="C130" i="5"/>
  <c r="AC61" i="20" l="1"/>
  <c r="AE61" i="20"/>
  <c r="BD62" i="20"/>
  <c r="BB62" i="20"/>
  <c r="W61" i="20"/>
  <c r="AB61" i="20"/>
  <c r="X61" i="20"/>
  <c r="Z61" i="20"/>
  <c r="AX61" i="20"/>
  <c r="AV61" i="20"/>
  <c r="BA62" i="20" s="1"/>
  <c r="Y61" i="20"/>
  <c r="V60" i="20"/>
  <c r="AE60" i="20" s="1"/>
  <c r="U60" i="20"/>
  <c r="AD60" i="20" s="1"/>
  <c r="M129" i="8"/>
  <c r="L129" i="8"/>
  <c r="D129" i="8" s="1"/>
  <c r="G129" i="8" s="1"/>
  <c r="M128" i="8"/>
  <c r="L128" i="8"/>
  <c r="D128" i="8" s="1"/>
  <c r="G128" i="8" s="1"/>
  <c r="L134" i="10"/>
  <c r="D134" i="10" s="1"/>
  <c r="G134" i="10" s="1"/>
  <c r="M134" i="10"/>
  <c r="I133" i="10"/>
  <c r="C134" i="10"/>
  <c r="I133" i="9"/>
  <c r="C134" i="9"/>
  <c r="L134" i="9"/>
  <c r="D134" i="9" s="1"/>
  <c r="G134" i="9" s="1"/>
  <c r="M134" i="9"/>
  <c r="I128" i="8"/>
  <c r="C128" i="8"/>
  <c r="C129" i="8"/>
  <c r="I128" i="7"/>
  <c r="C129" i="7"/>
  <c r="M129" i="7"/>
  <c r="L129" i="7"/>
  <c r="D129" i="7" s="1"/>
  <c r="G129" i="7" s="1"/>
  <c r="L134" i="11"/>
  <c r="D134" i="11" s="1"/>
  <c r="G134" i="11" s="1"/>
  <c r="I133" i="11"/>
  <c r="C134" i="11"/>
  <c r="M134" i="12"/>
  <c r="L134" i="12"/>
  <c r="D134" i="12" s="1"/>
  <c r="G134" i="12" s="1"/>
  <c r="I134" i="12"/>
  <c r="C134" i="12"/>
  <c r="C129" i="5"/>
  <c r="I129" i="5"/>
  <c r="L129" i="5"/>
  <c r="D129" i="5" s="1"/>
  <c r="G129" i="5" s="1"/>
  <c r="M129" i="5"/>
  <c r="W60" i="20" l="1"/>
  <c r="AB60" i="20"/>
  <c r="Y60" i="20"/>
  <c r="AC60" i="20"/>
  <c r="X60" i="20"/>
  <c r="Z60" i="20"/>
  <c r="AA60" i="20"/>
  <c r="AH60" i="20"/>
  <c r="AI60" i="20"/>
  <c r="AJ60" i="20"/>
  <c r="AK60" i="20"/>
  <c r="AL60" i="20"/>
  <c r="AM60" i="20"/>
  <c r="AN60" i="20"/>
  <c r="AO60" i="20"/>
  <c r="AP60" i="20"/>
  <c r="AQ60" i="20"/>
  <c r="AR60" i="20"/>
  <c r="AS60" i="20"/>
  <c r="BC61" i="20" s="1"/>
  <c r="AT60" i="20"/>
  <c r="AU60" i="20"/>
  <c r="AV60" i="20"/>
  <c r="BA61" i="20" s="1"/>
  <c r="AW60" i="20"/>
  <c r="AX60" i="20"/>
  <c r="AY60" i="20"/>
  <c r="AZ60" i="20"/>
  <c r="B59" i="20"/>
  <c r="B60" i="20"/>
  <c r="B61" i="20"/>
  <c r="B62" i="20"/>
  <c r="B63" i="20"/>
  <c r="M133" i="10"/>
  <c r="L133" i="10"/>
  <c r="D133" i="10" s="1"/>
  <c r="G133" i="10" s="1"/>
  <c r="C133" i="10"/>
  <c r="M133" i="9"/>
  <c r="L133" i="9"/>
  <c r="D133" i="9" s="1"/>
  <c r="G133" i="9" s="1"/>
  <c r="C133" i="9"/>
  <c r="M133" i="12"/>
  <c r="L133" i="12"/>
  <c r="D133" i="12" s="1"/>
  <c r="G133" i="12" s="1"/>
  <c r="I133" i="12"/>
  <c r="C133" i="12"/>
  <c r="C133" i="11"/>
  <c r="L133" i="11"/>
  <c r="D133" i="11" s="1"/>
  <c r="G133" i="11" s="1"/>
  <c r="M128" i="7"/>
  <c r="L128" i="7"/>
  <c r="D128" i="7" s="1"/>
  <c r="G128" i="7" s="1"/>
  <c r="C128" i="7"/>
  <c r="I127" i="6"/>
  <c r="C127" i="6"/>
  <c r="M127" i="6"/>
  <c r="L127" i="6"/>
  <c r="D127" i="6" s="1"/>
  <c r="G127" i="6" s="1"/>
  <c r="M128" i="5"/>
  <c r="L128" i="5"/>
  <c r="D128" i="5" s="1"/>
  <c r="G128" i="5" s="1"/>
  <c r="I128" i="5"/>
  <c r="C128" i="5"/>
  <c r="AP59" i="20"/>
  <c r="AA59" i="20"/>
  <c r="V59" i="20"/>
  <c r="AM59" i="20"/>
  <c r="AU59" i="20"/>
  <c r="AZ59" i="20"/>
  <c r="U59" i="20"/>
  <c r="AD59" i="20" s="1"/>
  <c r="AR59" i="20"/>
  <c r="AS59" i="20"/>
  <c r="BC60" i="20" s="1"/>
  <c r="AW59" i="20"/>
  <c r="AQ59" i="20"/>
  <c r="AN59" i="20"/>
  <c r="AL59" i="20"/>
  <c r="AO59" i="20"/>
  <c r="AT59" i="20"/>
  <c r="AY59" i="20"/>
  <c r="AK59" i="20"/>
  <c r="AJ59" i="20"/>
  <c r="AI59" i="20"/>
  <c r="AH59" i="20"/>
  <c r="AC59" i="20" l="1"/>
  <c r="AE59" i="20"/>
  <c r="BD61" i="20"/>
  <c r="BB61" i="20"/>
  <c r="BD60" i="20"/>
  <c r="BB60" i="20"/>
  <c r="W59" i="20"/>
  <c r="AB59" i="20"/>
  <c r="X59" i="20"/>
  <c r="Z59" i="20"/>
  <c r="BI60" i="20"/>
  <c r="BG60" i="20"/>
  <c r="BI62" i="20"/>
  <c r="BG62" i="20"/>
  <c r="BI61" i="20"/>
  <c r="BG61" i="20"/>
  <c r="BI63" i="20"/>
  <c r="BG63" i="20"/>
  <c r="BI59" i="20"/>
  <c r="BG59" i="20"/>
  <c r="BH62" i="20"/>
  <c r="BF62" i="20"/>
  <c r="BF61" i="20"/>
  <c r="BH61" i="20"/>
  <c r="BH60" i="20"/>
  <c r="BH63" i="20"/>
  <c r="BF63" i="20"/>
  <c r="BF59" i="20"/>
  <c r="BH59" i="20"/>
  <c r="AV59" i="20"/>
  <c r="Y59" i="20"/>
  <c r="AX59" i="20"/>
  <c r="I132" i="10"/>
  <c r="I132" i="11"/>
  <c r="I132" i="9"/>
  <c r="I132" i="12"/>
  <c r="BJ63" i="20" l="1"/>
  <c r="BJ62" i="20"/>
  <c r="BJ61" i="20"/>
  <c r="BJ59" i="20"/>
  <c r="BF60" i="20"/>
  <c r="BJ60" i="20" s="1"/>
  <c r="BA60" i="20"/>
  <c r="M132" i="10"/>
  <c r="L132" i="10"/>
  <c r="D132" i="10" s="1"/>
  <c r="G132" i="10" s="1"/>
  <c r="I131" i="10"/>
  <c r="C132" i="10"/>
  <c r="M132" i="9"/>
  <c r="L132" i="9"/>
  <c r="D132" i="9" s="1"/>
  <c r="G132" i="9" s="1"/>
  <c r="I131" i="9"/>
  <c r="C132" i="9"/>
  <c r="L132" i="11"/>
  <c r="D132" i="11" s="1"/>
  <c r="G132" i="11" s="1"/>
  <c r="C132" i="11"/>
  <c r="M132" i="12"/>
  <c r="L132" i="12"/>
  <c r="D132" i="12" s="1"/>
  <c r="G132" i="12" s="1"/>
  <c r="C132" i="12"/>
  <c r="M127" i="8"/>
  <c r="L127" i="8"/>
  <c r="D127" i="8" s="1"/>
  <c r="G127" i="8" s="1"/>
  <c r="I127" i="8"/>
  <c r="C127" i="8"/>
  <c r="M127" i="7"/>
  <c r="L127" i="7"/>
  <c r="D127" i="7" s="1"/>
  <c r="G127" i="7" s="1"/>
  <c r="I127" i="7"/>
  <c r="C127" i="7"/>
  <c r="M126" i="6"/>
  <c r="L126" i="6"/>
  <c r="D126" i="6" s="1"/>
  <c r="G126" i="6" s="1"/>
  <c r="I126" i="6"/>
  <c r="C126" i="6"/>
  <c r="M125" i="5"/>
  <c r="M126" i="5"/>
  <c r="M127" i="5"/>
  <c r="L127" i="5"/>
  <c r="D127" i="5" s="1"/>
  <c r="G127" i="5" s="1"/>
  <c r="I127" i="5"/>
  <c r="C127" i="5"/>
  <c r="AU8" i="20" l="1"/>
  <c r="AU9" i="20"/>
  <c r="AU10" i="20"/>
  <c r="AU11" i="20"/>
  <c r="AU12" i="20"/>
  <c r="AU13" i="20"/>
  <c r="AU14" i="20"/>
  <c r="AU15" i="20"/>
  <c r="AU16" i="20"/>
  <c r="AU17" i="20"/>
  <c r="AU18" i="20"/>
  <c r="AU19" i="20"/>
  <c r="AU20" i="20"/>
  <c r="AU21" i="20"/>
  <c r="AU22" i="20"/>
  <c r="AU23" i="20"/>
  <c r="AU24" i="20"/>
  <c r="AU25" i="20"/>
  <c r="AU26" i="20"/>
  <c r="AU27" i="20"/>
  <c r="AU28" i="20"/>
  <c r="AU29" i="20"/>
  <c r="AU30" i="20"/>
  <c r="AU31" i="20"/>
  <c r="AU32" i="20"/>
  <c r="AU33" i="20"/>
  <c r="AU34" i="20"/>
  <c r="AU35" i="20"/>
  <c r="AU36" i="20"/>
  <c r="AU37" i="20"/>
  <c r="AU38" i="20"/>
  <c r="AU39" i="20"/>
  <c r="AU40" i="20"/>
  <c r="AU41" i="20"/>
  <c r="AU42" i="20"/>
  <c r="AU43" i="20"/>
  <c r="AU44" i="20"/>
  <c r="AU45" i="20"/>
  <c r="AU46" i="20"/>
  <c r="AU47" i="20"/>
  <c r="AU48" i="20"/>
  <c r="AU49" i="20"/>
  <c r="AU50" i="20"/>
  <c r="AU51" i="20"/>
  <c r="AU52" i="20"/>
  <c r="AU53" i="20"/>
  <c r="AU54" i="20"/>
  <c r="AU55" i="20"/>
  <c r="AU56" i="20"/>
  <c r="AU57" i="20"/>
  <c r="AU58" i="20"/>
  <c r="AU7" i="20"/>
  <c r="V58" i="20"/>
  <c r="AE58" i="20" s="1"/>
  <c r="U58" i="20"/>
  <c r="AD58" i="20" s="1"/>
  <c r="AA58" i="20"/>
  <c r="AH58" i="20"/>
  <c r="AI58" i="20"/>
  <c r="AJ58" i="20"/>
  <c r="AK58" i="20"/>
  <c r="AL58" i="20"/>
  <c r="AM58" i="20"/>
  <c r="AN58" i="20"/>
  <c r="AO58" i="20"/>
  <c r="AP58" i="20"/>
  <c r="AQ58" i="20"/>
  <c r="AR58" i="20"/>
  <c r="AS58" i="20"/>
  <c r="BC59" i="20" s="1"/>
  <c r="AT58" i="20"/>
  <c r="AW58" i="20"/>
  <c r="AY58" i="20"/>
  <c r="AZ58" i="20"/>
  <c r="BD59" i="20" l="1"/>
  <c r="BB59" i="20"/>
  <c r="W58" i="20"/>
  <c r="AB58" i="20"/>
  <c r="Y58" i="20"/>
  <c r="AC58" i="20"/>
  <c r="Z58" i="20"/>
  <c r="AX58" i="20"/>
  <c r="X58" i="20"/>
  <c r="AV58" i="20"/>
  <c r="BA59" i="20" s="1"/>
  <c r="M131" i="10"/>
  <c r="L131" i="10"/>
  <c r="D131" i="10" s="1"/>
  <c r="G131" i="10" s="1"/>
  <c r="I130" i="10"/>
  <c r="C131" i="10"/>
  <c r="L131" i="9"/>
  <c r="D131" i="9" s="1"/>
  <c r="G131" i="9" s="1"/>
  <c r="M131" i="9"/>
  <c r="I130" i="9"/>
  <c r="C131" i="9"/>
  <c r="L131" i="11"/>
  <c r="F130" i="11" s="1"/>
  <c r="I131" i="11"/>
  <c r="C131" i="11"/>
  <c r="M131" i="12"/>
  <c r="L131" i="12"/>
  <c r="D131" i="12" s="1"/>
  <c r="G131" i="12" s="1"/>
  <c r="I131" i="12"/>
  <c r="I130" i="12"/>
  <c r="C131" i="12"/>
  <c r="I126" i="7"/>
  <c r="M126" i="8"/>
  <c r="L126" i="8"/>
  <c r="D126" i="8" s="1"/>
  <c r="G126" i="8" s="1"/>
  <c r="I126" i="8"/>
  <c r="C126" i="8"/>
  <c r="I125" i="6"/>
  <c r="C125" i="6"/>
  <c r="M125" i="6"/>
  <c r="L125" i="6"/>
  <c r="D125" i="6" s="1"/>
  <c r="G125" i="6" s="1"/>
  <c r="L126" i="5"/>
  <c r="D126" i="5" s="1"/>
  <c r="G126" i="5" s="1"/>
  <c r="I126" i="5"/>
  <c r="C126" i="5"/>
  <c r="D131" i="11" l="1"/>
  <c r="G131" i="11" s="1"/>
  <c r="I130" i="11"/>
  <c r="V57" i="20"/>
  <c r="AE57" i="20" s="1"/>
  <c r="U57" i="20"/>
  <c r="AD57" i="20" s="1"/>
  <c r="M126" i="7"/>
  <c r="L126" i="7"/>
  <c r="D126" i="7" s="1"/>
  <c r="G126" i="7" s="1"/>
  <c r="C126" i="7"/>
  <c r="W57" i="20" l="1"/>
  <c r="AB57" i="20"/>
  <c r="Y57" i="20"/>
  <c r="AC57" i="20"/>
  <c r="X57" i="20"/>
  <c r="Z57" i="20"/>
  <c r="AA57" i="20"/>
  <c r="AH57" i="20"/>
  <c r="AI57" i="20"/>
  <c r="AJ57" i="20"/>
  <c r="AK57" i="20"/>
  <c r="AL57" i="20"/>
  <c r="AM57" i="20"/>
  <c r="AN57" i="20"/>
  <c r="AO57" i="20"/>
  <c r="AP57" i="20"/>
  <c r="AQ57" i="20"/>
  <c r="AR57" i="20"/>
  <c r="AS57" i="20"/>
  <c r="BC58" i="20" s="1"/>
  <c r="AT57" i="20"/>
  <c r="AV57" i="20"/>
  <c r="BA58" i="20" s="1"/>
  <c r="AW57" i="20"/>
  <c r="AX57" i="20"/>
  <c r="AY57" i="20"/>
  <c r="AZ57" i="20"/>
  <c r="BD58" i="20" l="1"/>
  <c r="BB58" i="20"/>
  <c r="I124" i="6"/>
  <c r="C124" i="6"/>
  <c r="M125" i="7"/>
  <c r="L125" i="7"/>
  <c r="D125" i="7" s="1"/>
  <c r="G125" i="7" s="1"/>
  <c r="M130" i="12"/>
  <c r="L130" i="12"/>
  <c r="D130" i="12" s="1"/>
  <c r="G130" i="12" s="1"/>
  <c r="I129" i="12"/>
  <c r="C130" i="12"/>
  <c r="M125" i="8"/>
  <c r="L125" i="8"/>
  <c r="D125" i="8" s="1"/>
  <c r="G125" i="8" s="1"/>
  <c r="I125" i="8"/>
  <c r="C125" i="8"/>
  <c r="M130" i="10"/>
  <c r="L130" i="10"/>
  <c r="D130" i="10" s="1"/>
  <c r="G130" i="10" s="1"/>
  <c r="I129" i="10"/>
  <c r="C130" i="10"/>
  <c r="M130" i="9"/>
  <c r="L130" i="9"/>
  <c r="D130" i="9" s="1"/>
  <c r="G130" i="9" s="1"/>
  <c r="I129" i="9"/>
  <c r="C130" i="9"/>
  <c r="L130" i="11"/>
  <c r="D130" i="11" s="1"/>
  <c r="G130" i="11" s="1"/>
  <c r="C130" i="11"/>
  <c r="I125" i="7"/>
  <c r="C125" i="7"/>
  <c r="M124" i="6"/>
  <c r="L124" i="6"/>
  <c r="D124" i="6" s="1"/>
  <c r="G124" i="6" s="1"/>
  <c r="I125" i="5"/>
  <c r="L125" i="5"/>
  <c r="D125" i="5" s="1"/>
  <c r="G125" i="5" s="1"/>
  <c r="C125" i="5"/>
  <c r="U56" i="20" l="1"/>
  <c r="AD56" i="20" s="1"/>
  <c r="V56" i="20"/>
  <c r="AE56" i="20" s="1"/>
  <c r="AA56" i="20"/>
  <c r="AH56" i="20"/>
  <c r="AI56" i="20"/>
  <c r="AJ56" i="20"/>
  <c r="AK56" i="20"/>
  <c r="AL56" i="20"/>
  <c r="AM56" i="20"/>
  <c r="AN56" i="20"/>
  <c r="AO56" i="20"/>
  <c r="AP56" i="20"/>
  <c r="AQ56" i="20"/>
  <c r="AR56" i="20"/>
  <c r="AS56" i="20"/>
  <c r="BC57" i="20" s="1"/>
  <c r="AT56" i="20"/>
  <c r="AW56" i="20"/>
  <c r="AY56" i="20"/>
  <c r="AZ56" i="20"/>
  <c r="BD57" i="20" l="1"/>
  <c r="BB57" i="20"/>
  <c r="Y56" i="20"/>
  <c r="AC56" i="20"/>
  <c r="W56" i="20"/>
  <c r="AB56" i="20"/>
  <c r="X56" i="20"/>
  <c r="Z56" i="20"/>
  <c r="AX56" i="20"/>
  <c r="AV56" i="20"/>
  <c r="BA57" i="20" s="1"/>
  <c r="M129" i="10"/>
  <c r="L129" i="10"/>
  <c r="D129" i="10" s="1"/>
  <c r="G129" i="10" s="1"/>
  <c r="C129" i="10"/>
  <c r="L129" i="11"/>
  <c r="I129" i="11"/>
  <c r="C129" i="11"/>
  <c r="I123" i="6"/>
  <c r="C123" i="6"/>
  <c r="L124" i="7"/>
  <c r="D124" i="7" s="1"/>
  <c r="G124" i="7" s="1"/>
  <c r="M124" i="7"/>
  <c r="I124" i="7"/>
  <c r="C124" i="7"/>
  <c r="I124" i="8"/>
  <c r="C124" i="8"/>
  <c r="M124" i="8"/>
  <c r="L124" i="8"/>
  <c r="D124" i="8" s="1"/>
  <c r="G124" i="8" s="1"/>
  <c r="M129" i="9"/>
  <c r="L129" i="9"/>
  <c r="D129" i="9" s="1"/>
  <c r="G129" i="9" s="1"/>
  <c r="C129" i="9"/>
  <c r="M128" i="12"/>
  <c r="M129" i="12"/>
  <c r="L129" i="12"/>
  <c r="D129" i="12" s="1"/>
  <c r="G129" i="12" s="1"/>
  <c r="I128" i="12"/>
  <c r="C129" i="12"/>
  <c r="M123" i="6"/>
  <c r="L123" i="6"/>
  <c r="D123" i="6" s="1"/>
  <c r="G123" i="6" s="1"/>
  <c r="M123" i="5"/>
  <c r="M124" i="5"/>
  <c r="L124" i="5"/>
  <c r="D124" i="5" s="1"/>
  <c r="G124" i="5" s="1"/>
  <c r="I124" i="5"/>
  <c r="C124" i="5"/>
  <c r="U55" i="20" l="1"/>
  <c r="AD55" i="20" s="1"/>
  <c r="V55" i="20"/>
  <c r="AE55" i="20" s="1"/>
  <c r="Y55" i="20" l="1"/>
  <c r="AC55" i="20"/>
  <c r="W55" i="20"/>
  <c r="AB55" i="20"/>
  <c r="X55" i="20"/>
  <c r="Z55" i="20"/>
  <c r="AA55" i="20"/>
  <c r="AH55" i="20"/>
  <c r="AI55" i="20"/>
  <c r="AJ55" i="20"/>
  <c r="AK55" i="20"/>
  <c r="AL55" i="20"/>
  <c r="AM55" i="20"/>
  <c r="AN55" i="20"/>
  <c r="AO55" i="20"/>
  <c r="AP55" i="20"/>
  <c r="AQ55" i="20"/>
  <c r="AR55" i="20"/>
  <c r="AS55" i="20"/>
  <c r="BC56" i="20" s="1"/>
  <c r="AT55" i="20"/>
  <c r="AV55" i="20"/>
  <c r="BA56" i="20" s="1"/>
  <c r="AW55" i="20"/>
  <c r="AX55" i="20"/>
  <c r="AY55" i="20"/>
  <c r="AZ55" i="20"/>
  <c r="BD56" i="20" l="1"/>
  <c r="BB56" i="20"/>
  <c r="M128" i="10"/>
  <c r="L128" i="10"/>
  <c r="D128" i="10" s="1"/>
  <c r="G128" i="10" s="1"/>
  <c r="I128" i="10"/>
  <c r="C128" i="10"/>
  <c r="M128" i="9"/>
  <c r="L128" i="9"/>
  <c r="D128" i="9" s="1"/>
  <c r="G128" i="9" s="1"/>
  <c r="I128" i="9"/>
  <c r="C128" i="9"/>
  <c r="L128" i="11"/>
  <c r="D128" i="11" s="1"/>
  <c r="G128" i="11" s="1"/>
  <c r="C128" i="11"/>
  <c r="M123" i="8"/>
  <c r="L123" i="8"/>
  <c r="D123" i="8" s="1"/>
  <c r="G123" i="8" s="1"/>
  <c r="I123" i="8"/>
  <c r="C123" i="8"/>
  <c r="M123" i="7"/>
  <c r="L123" i="7"/>
  <c r="D123" i="7" s="1"/>
  <c r="G123" i="7" s="1"/>
  <c r="I123" i="7"/>
  <c r="C123" i="7"/>
  <c r="M122" i="6"/>
  <c r="L122" i="6"/>
  <c r="D122" i="6" s="1"/>
  <c r="G122" i="6" s="1"/>
  <c r="I122" i="6"/>
  <c r="C122" i="6"/>
  <c r="L123" i="5"/>
  <c r="D123" i="5" s="1"/>
  <c r="G123" i="5" s="1"/>
  <c r="I123" i="5"/>
  <c r="C123" i="5"/>
  <c r="L128" i="12"/>
  <c r="D128" i="12" s="1"/>
  <c r="G128" i="12" s="1"/>
  <c r="C128" i="12"/>
  <c r="U54" i="20" l="1"/>
  <c r="AD54" i="20" s="1"/>
  <c r="V54" i="20"/>
  <c r="AA54" i="20"/>
  <c r="AH54" i="20"/>
  <c r="AI54" i="20"/>
  <c r="AJ54" i="20"/>
  <c r="AK54" i="20"/>
  <c r="AL54" i="20"/>
  <c r="AM54" i="20"/>
  <c r="AN54" i="20"/>
  <c r="AO54" i="20"/>
  <c r="AP54" i="20"/>
  <c r="AQ54" i="20"/>
  <c r="AR54" i="20"/>
  <c r="AS54" i="20"/>
  <c r="BC55" i="20" s="1"/>
  <c r="AT54" i="20"/>
  <c r="AW54" i="20"/>
  <c r="AY54" i="20"/>
  <c r="AZ54" i="20"/>
  <c r="B54" i="20"/>
  <c r="B55" i="20"/>
  <c r="B56" i="20"/>
  <c r="B57" i="20"/>
  <c r="B58" i="20"/>
  <c r="AC54" i="20" l="1"/>
  <c r="AE54" i="20"/>
  <c r="BD55" i="20"/>
  <c r="BB55" i="20"/>
  <c r="W54" i="20"/>
  <c r="AB54" i="20"/>
  <c r="Z54" i="20"/>
  <c r="BI58" i="20"/>
  <c r="BG58" i="20"/>
  <c r="BI54" i="20"/>
  <c r="BG54" i="20"/>
  <c r="BI55" i="20"/>
  <c r="BG55" i="20"/>
  <c r="BI57" i="20"/>
  <c r="BG57" i="20"/>
  <c r="BI56" i="20"/>
  <c r="BG56" i="20"/>
  <c r="BH54" i="20"/>
  <c r="BF54" i="20"/>
  <c r="BH57" i="20"/>
  <c r="BF57" i="20"/>
  <c r="BH56" i="20"/>
  <c r="BF56" i="20"/>
  <c r="BH58" i="20"/>
  <c r="BF58" i="20"/>
  <c r="BH55" i="20"/>
  <c r="AV54" i="20"/>
  <c r="Y54" i="20"/>
  <c r="AX54" i="20"/>
  <c r="X54" i="20"/>
  <c r="M127" i="10"/>
  <c r="L127" i="10"/>
  <c r="D127" i="10" s="1"/>
  <c r="G127" i="10" s="1"/>
  <c r="I127" i="10"/>
  <c r="C127" i="10"/>
  <c r="M127" i="9"/>
  <c r="L127" i="9"/>
  <c r="I127" i="9"/>
  <c r="C127" i="9"/>
  <c r="L127" i="11"/>
  <c r="I127" i="11"/>
  <c r="C127" i="11"/>
  <c r="L127" i="12"/>
  <c r="I127" i="12"/>
  <c r="C127" i="12"/>
  <c r="M122" i="8"/>
  <c r="L122" i="8"/>
  <c r="D122" i="8" s="1"/>
  <c r="G122" i="8" s="1"/>
  <c r="I122" i="8"/>
  <c r="C122" i="8"/>
  <c r="M119" i="7"/>
  <c r="M120" i="7"/>
  <c r="M121" i="7"/>
  <c r="L119" i="7"/>
  <c r="L120" i="7"/>
  <c r="L121" i="7"/>
  <c r="L122" i="7"/>
  <c r="D122" i="7" s="1"/>
  <c r="G122" i="7" s="1"/>
  <c r="M122" i="7"/>
  <c r="I122" i="7"/>
  <c r="C122" i="7"/>
  <c r="C121" i="6"/>
  <c r="I121" i="6"/>
  <c r="M121" i="6"/>
  <c r="L121" i="6"/>
  <c r="D121" i="6" s="1"/>
  <c r="G121" i="6" s="1"/>
  <c r="M122" i="5"/>
  <c r="L122" i="5"/>
  <c r="D122" i="5" s="1"/>
  <c r="G122" i="5" s="1"/>
  <c r="I122" i="5"/>
  <c r="C122" i="5"/>
  <c r="BJ54" i="20" l="1"/>
  <c r="BJ56" i="20"/>
  <c r="BJ58" i="20"/>
  <c r="BJ57" i="20"/>
  <c r="BF55" i="20"/>
  <c r="BJ55" i="20" s="1"/>
  <c r="BA55" i="20"/>
  <c r="V53" i="20"/>
  <c r="AE53" i="20" s="1"/>
  <c r="U53" i="20"/>
  <c r="AD53" i="20" s="1"/>
  <c r="AO9" i="20"/>
  <c r="AO10" i="20"/>
  <c r="AO11" i="20"/>
  <c r="AO12" i="20"/>
  <c r="AO13" i="20"/>
  <c r="AO14" i="20"/>
  <c r="AO15" i="20"/>
  <c r="AO16" i="20"/>
  <c r="AO17" i="20"/>
  <c r="AO18" i="20"/>
  <c r="AO19" i="20"/>
  <c r="AO20" i="20"/>
  <c r="AO21" i="20"/>
  <c r="AO22" i="20"/>
  <c r="AO23" i="20"/>
  <c r="AO24" i="20"/>
  <c r="AO25" i="20"/>
  <c r="AO26" i="20"/>
  <c r="AO27" i="20"/>
  <c r="AO28" i="20"/>
  <c r="AO29" i="20"/>
  <c r="AO30" i="20"/>
  <c r="AO31" i="20"/>
  <c r="AO32" i="20"/>
  <c r="AO33" i="20"/>
  <c r="AO34" i="20"/>
  <c r="AO35" i="20"/>
  <c r="AO36" i="20"/>
  <c r="AO37" i="20"/>
  <c r="AO38" i="20"/>
  <c r="AO39" i="20"/>
  <c r="AO40" i="20"/>
  <c r="AO41" i="20"/>
  <c r="AO42" i="20"/>
  <c r="AO43" i="20"/>
  <c r="AO44" i="20"/>
  <c r="AO45" i="20"/>
  <c r="AO46" i="20"/>
  <c r="AO47" i="20"/>
  <c r="AO48" i="20"/>
  <c r="AO49" i="20"/>
  <c r="AO50" i="20"/>
  <c r="AO51" i="20"/>
  <c r="AO52" i="20"/>
  <c r="AO53" i="20"/>
  <c r="AO8" i="20"/>
  <c r="AP9" i="20"/>
  <c r="AP10" i="20"/>
  <c r="AP11" i="20"/>
  <c r="AP12" i="20"/>
  <c r="AP13" i="20"/>
  <c r="AP14" i="20"/>
  <c r="AP15" i="20"/>
  <c r="AP16" i="20"/>
  <c r="AP17" i="20"/>
  <c r="AP18" i="20"/>
  <c r="AP19" i="20"/>
  <c r="AP20" i="20"/>
  <c r="AP21" i="20"/>
  <c r="AP22" i="20"/>
  <c r="AP23" i="20"/>
  <c r="AP24" i="20"/>
  <c r="AP25" i="20"/>
  <c r="AP26" i="20"/>
  <c r="AP27" i="20"/>
  <c r="AP28" i="20"/>
  <c r="AP29" i="20"/>
  <c r="AP30" i="20"/>
  <c r="AP31" i="20"/>
  <c r="AP32" i="20"/>
  <c r="AP33" i="20"/>
  <c r="AP34" i="20"/>
  <c r="AP35" i="20"/>
  <c r="AP36" i="20"/>
  <c r="AP37" i="20"/>
  <c r="AP38" i="20"/>
  <c r="AP39" i="20"/>
  <c r="AP40" i="20"/>
  <c r="AP41" i="20"/>
  <c r="AP42" i="20"/>
  <c r="AP43" i="20"/>
  <c r="AP44" i="20"/>
  <c r="AP45" i="20"/>
  <c r="AP46" i="20"/>
  <c r="AP47" i="20"/>
  <c r="AP48" i="20"/>
  <c r="AP49" i="20"/>
  <c r="AP50" i="20"/>
  <c r="AP51" i="20"/>
  <c r="AP52" i="20"/>
  <c r="AP53" i="20"/>
  <c r="AP8" i="20"/>
  <c r="AA50" i="20"/>
  <c r="AH50" i="20"/>
  <c r="AI50" i="20"/>
  <c r="AJ50" i="20"/>
  <c r="AK50" i="20"/>
  <c r="AL50" i="20"/>
  <c r="AM50" i="20"/>
  <c r="AN50" i="20"/>
  <c r="AQ50" i="20"/>
  <c r="AR50" i="20"/>
  <c r="AS50" i="20"/>
  <c r="BC51" i="20" s="1"/>
  <c r="AT50" i="20"/>
  <c r="AV50" i="20"/>
  <c r="BA51" i="20" s="1"/>
  <c r="AW50" i="20"/>
  <c r="AX50" i="20"/>
  <c r="AY50" i="20"/>
  <c r="AZ50" i="20"/>
  <c r="AA51" i="20"/>
  <c r="AH51" i="20"/>
  <c r="AI51" i="20"/>
  <c r="AJ51" i="20"/>
  <c r="AK51" i="20"/>
  <c r="AL51" i="20"/>
  <c r="AM51" i="20"/>
  <c r="AN51" i="20"/>
  <c r="AQ51" i="20"/>
  <c r="AR51" i="20"/>
  <c r="AS51" i="20"/>
  <c r="BC52" i="20" s="1"/>
  <c r="AT51" i="20"/>
  <c r="AV51" i="20"/>
  <c r="BA52" i="20" s="1"/>
  <c r="AW51" i="20"/>
  <c r="AX51" i="20"/>
  <c r="AY51" i="20"/>
  <c r="AZ51" i="20"/>
  <c r="AA52" i="20"/>
  <c r="AH52" i="20"/>
  <c r="AI52" i="20"/>
  <c r="AJ52" i="20"/>
  <c r="AK52" i="20"/>
  <c r="AL52" i="20"/>
  <c r="AM52" i="20"/>
  <c r="AN52" i="20"/>
  <c r="AQ52" i="20"/>
  <c r="AR52" i="20"/>
  <c r="AS52" i="20"/>
  <c r="BC53" i="20" s="1"/>
  <c r="AT52" i="20"/>
  <c r="AV52" i="20"/>
  <c r="BA53" i="20" s="1"/>
  <c r="AW52" i="20"/>
  <c r="AX52" i="20"/>
  <c r="AY52" i="20"/>
  <c r="AZ52" i="20"/>
  <c r="AA53" i="20"/>
  <c r="AH53" i="20"/>
  <c r="AI53" i="20"/>
  <c r="AJ53" i="20"/>
  <c r="AK53" i="20"/>
  <c r="AL53" i="20"/>
  <c r="AM53" i="20"/>
  <c r="AN53" i="20"/>
  <c r="AQ53" i="20"/>
  <c r="AR53" i="20"/>
  <c r="AS53" i="20"/>
  <c r="BC54" i="20" s="1"/>
  <c r="AT53" i="20"/>
  <c r="AW53" i="20"/>
  <c r="AY53" i="20"/>
  <c r="AZ53" i="20"/>
  <c r="BD52" i="20" l="1"/>
  <c r="BB52" i="20"/>
  <c r="BD51" i="20"/>
  <c r="BB51" i="20"/>
  <c r="BD54" i="20"/>
  <c r="BB54" i="20"/>
  <c r="BD53" i="20"/>
  <c r="BB53" i="20"/>
  <c r="Y53" i="20"/>
  <c r="AC53" i="20"/>
  <c r="AV53" i="20"/>
  <c r="BA54" i="20" s="1"/>
  <c r="W53" i="20"/>
  <c r="AB53" i="20"/>
  <c r="Z53" i="20"/>
  <c r="AX53" i="20"/>
  <c r="X53" i="20"/>
  <c r="M126" i="10"/>
  <c r="L126" i="10"/>
  <c r="D126" i="10" s="1"/>
  <c r="G126" i="10" s="1"/>
  <c r="I126" i="10"/>
  <c r="C126" i="10"/>
  <c r="L126" i="9"/>
  <c r="D126" i="9" s="1"/>
  <c r="G126" i="9" s="1"/>
  <c r="M126" i="9"/>
  <c r="I125" i="9"/>
  <c r="C126" i="9"/>
  <c r="L126" i="11"/>
  <c r="D126" i="11" s="1"/>
  <c r="G126" i="11" s="1"/>
  <c r="I124" i="11"/>
  <c r="C126" i="11"/>
  <c r="C119" i="7"/>
  <c r="C120" i="7"/>
  <c r="C121" i="7"/>
  <c r="I121" i="7"/>
  <c r="M121" i="8"/>
  <c r="L121" i="8"/>
  <c r="D121" i="8" s="1"/>
  <c r="G121" i="8" s="1"/>
  <c r="I119" i="8"/>
  <c r="M120" i="8"/>
  <c r="L120" i="8"/>
  <c r="D120" i="8" s="1"/>
  <c r="G120" i="8" s="1"/>
  <c r="M119" i="8"/>
  <c r="L119" i="8"/>
  <c r="D119" i="8" s="1"/>
  <c r="G119" i="8" s="1"/>
  <c r="M118" i="8"/>
  <c r="L118" i="8"/>
  <c r="I121" i="8"/>
  <c r="C121" i="8"/>
  <c r="I125" i="12"/>
  <c r="C126" i="12"/>
  <c r="L126" i="12"/>
  <c r="D126" i="12" s="1"/>
  <c r="G126" i="12" s="1"/>
  <c r="I118" i="6"/>
  <c r="M120" i="6"/>
  <c r="L120" i="6"/>
  <c r="D120" i="6" s="1"/>
  <c r="G120" i="6" s="1"/>
  <c r="M119" i="6"/>
  <c r="L119" i="6"/>
  <c r="D119" i="6" s="1"/>
  <c r="G119" i="6" s="1"/>
  <c r="M118" i="6"/>
  <c r="L118" i="6"/>
  <c r="D118" i="6" s="1"/>
  <c r="G118" i="6" s="1"/>
  <c r="I119" i="6"/>
  <c r="I120" i="6"/>
  <c r="C118" i="6"/>
  <c r="C119" i="6"/>
  <c r="C120" i="6"/>
  <c r="M121" i="5"/>
  <c r="L121" i="5"/>
  <c r="D121" i="5" s="1"/>
  <c r="G121" i="5" s="1"/>
  <c r="I121" i="5"/>
  <c r="C121" i="5"/>
  <c r="I120" i="8" l="1"/>
  <c r="C119" i="8"/>
  <c r="C120" i="8"/>
  <c r="L124" i="11"/>
  <c r="L125" i="11"/>
  <c r="I125" i="11"/>
  <c r="C124" i="11"/>
  <c r="C125" i="11"/>
  <c r="L125" i="9"/>
  <c r="D125" i="9" s="1"/>
  <c r="G125" i="9" s="1"/>
  <c r="M125" i="9"/>
  <c r="L124" i="10"/>
  <c r="M124" i="10"/>
  <c r="L125" i="10"/>
  <c r="M125" i="10"/>
  <c r="I125" i="10"/>
  <c r="C124" i="10"/>
  <c r="C125" i="10"/>
  <c r="M124" i="9"/>
  <c r="L124" i="9"/>
  <c r="I124" i="9"/>
  <c r="C124" i="9"/>
  <c r="C125" i="9"/>
  <c r="L124" i="12"/>
  <c r="L125" i="12"/>
  <c r="D125" i="12" s="1"/>
  <c r="G125" i="12" s="1"/>
  <c r="I124" i="12"/>
  <c r="C124" i="12"/>
  <c r="C125" i="12"/>
  <c r="L119" i="5"/>
  <c r="D119" i="5" s="1"/>
  <c r="G119" i="5" s="1"/>
  <c r="M119" i="5"/>
  <c r="L120" i="5"/>
  <c r="D120" i="5" s="1"/>
  <c r="G120" i="5" s="1"/>
  <c r="M120" i="5"/>
  <c r="I119" i="5"/>
  <c r="I120" i="5"/>
  <c r="C119" i="5"/>
  <c r="C120" i="5"/>
  <c r="AA48" i="20" l="1"/>
  <c r="AH48" i="20"/>
  <c r="AI48" i="20"/>
  <c r="AJ48" i="20"/>
  <c r="AK48" i="20"/>
  <c r="AL48" i="20"/>
  <c r="AM48" i="20"/>
  <c r="AN48" i="20"/>
  <c r="AQ48" i="20"/>
  <c r="AR48" i="20"/>
  <c r="AS48" i="20"/>
  <c r="BC49" i="20" s="1"/>
  <c r="AT48" i="20"/>
  <c r="AV48" i="20"/>
  <c r="BA49" i="20" s="1"/>
  <c r="AW48" i="20"/>
  <c r="AX48" i="20"/>
  <c r="AY48" i="20"/>
  <c r="AZ48" i="20"/>
  <c r="AA49" i="20"/>
  <c r="AH49" i="20"/>
  <c r="AI49" i="20"/>
  <c r="AJ49" i="20"/>
  <c r="AK49" i="20"/>
  <c r="AL49" i="20"/>
  <c r="AM49" i="20"/>
  <c r="AN49" i="20"/>
  <c r="AQ49" i="20"/>
  <c r="AR49" i="20"/>
  <c r="AS49" i="20"/>
  <c r="BC50" i="20" s="1"/>
  <c r="AT49" i="20"/>
  <c r="AV49" i="20"/>
  <c r="BA50" i="20" s="1"/>
  <c r="AW49" i="20"/>
  <c r="AX49" i="20"/>
  <c r="AY49" i="20"/>
  <c r="AZ49" i="20"/>
  <c r="B49" i="20"/>
  <c r="B50" i="20"/>
  <c r="B51" i="20"/>
  <c r="B52" i="20"/>
  <c r="B53" i="20"/>
  <c r="L122" i="10"/>
  <c r="M122" i="10"/>
  <c r="M123" i="10"/>
  <c r="J123" i="10"/>
  <c r="L123" i="10" s="1"/>
  <c r="D123" i="10" s="1"/>
  <c r="G123" i="10" s="1"/>
  <c r="C123" i="10"/>
  <c r="M123" i="9"/>
  <c r="L123" i="9"/>
  <c r="D123" i="9" s="1"/>
  <c r="G123" i="9" s="1"/>
  <c r="C123" i="9"/>
  <c r="L123" i="11"/>
  <c r="D123" i="11" s="1"/>
  <c r="G123" i="11" s="1"/>
  <c r="C123" i="11"/>
  <c r="L118" i="5"/>
  <c r="D118" i="5" s="1"/>
  <c r="G118" i="5" s="1"/>
  <c r="M118" i="5"/>
  <c r="I118" i="5"/>
  <c r="C118" i="5"/>
  <c r="I116" i="6"/>
  <c r="L116" i="6"/>
  <c r="D116" i="6" s="1"/>
  <c r="G116" i="6" s="1"/>
  <c r="M116" i="6"/>
  <c r="L117" i="6"/>
  <c r="D117" i="6" s="1"/>
  <c r="G117" i="6" s="1"/>
  <c r="M117" i="6"/>
  <c r="I117" i="6"/>
  <c r="C116" i="6"/>
  <c r="C117" i="6"/>
  <c r="D118" i="8"/>
  <c r="G118" i="8" s="1"/>
  <c r="I118" i="8"/>
  <c r="C118" i="8"/>
  <c r="M118" i="7"/>
  <c r="L118" i="7"/>
  <c r="D118" i="7" s="1"/>
  <c r="G118" i="7" s="1"/>
  <c r="I118" i="7"/>
  <c r="C118" i="7"/>
  <c r="M123" i="12"/>
  <c r="L123" i="12"/>
  <c r="D123" i="12" s="1"/>
  <c r="G123" i="12" s="1"/>
  <c r="C123" i="12"/>
  <c r="M127" i="12"/>
  <c r="M126" i="12"/>
  <c r="M125" i="12"/>
  <c r="M124" i="12"/>
  <c r="BD50" i="20" l="1"/>
  <c r="BB50" i="20"/>
  <c r="BD49" i="20"/>
  <c r="BB49" i="20"/>
  <c r="BI51" i="20"/>
  <c r="BG51" i="20"/>
  <c r="BI50" i="20"/>
  <c r="BG50" i="20"/>
  <c r="BI49" i="20"/>
  <c r="BG49" i="20"/>
  <c r="BI52" i="20"/>
  <c r="BG52" i="20"/>
  <c r="BI53" i="20"/>
  <c r="BG53" i="20"/>
  <c r="BH50" i="20"/>
  <c r="BF50" i="20"/>
  <c r="BF53" i="20"/>
  <c r="BH53" i="20"/>
  <c r="BF49" i="20"/>
  <c r="BH49" i="20"/>
  <c r="BH52" i="20"/>
  <c r="BF52" i="20"/>
  <c r="BH51" i="20"/>
  <c r="BF51" i="20"/>
  <c r="M122" i="12"/>
  <c r="L122" i="12"/>
  <c r="D122" i="12" s="1"/>
  <c r="G122" i="12" s="1"/>
  <c r="I122" i="12"/>
  <c r="C122" i="12"/>
  <c r="M122" i="9"/>
  <c r="L122" i="9"/>
  <c r="I122" i="9"/>
  <c r="C122" i="9"/>
  <c r="L122" i="11"/>
  <c r="I122" i="11"/>
  <c r="C122" i="11"/>
  <c r="I122" i="10"/>
  <c r="C122" i="10"/>
  <c r="M117" i="7"/>
  <c r="L117" i="7"/>
  <c r="D117" i="7" s="1"/>
  <c r="G117" i="7" s="1"/>
  <c r="I117" i="7"/>
  <c r="C117" i="7"/>
  <c r="M117" i="8"/>
  <c r="L117" i="8"/>
  <c r="D117" i="8" s="1"/>
  <c r="G117" i="8" s="1"/>
  <c r="I117" i="8"/>
  <c r="C117" i="8"/>
  <c r="M117" i="5"/>
  <c r="L117" i="5"/>
  <c r="D117" i="5" s="1"/>
  <c r="G117" i="5" s="1"/>
  <c r="I117" i="5"/>
  <c r="C117" i="5"/>
  <c r="BJ51" i="20" l="1"/>
  <c r="BJ50" i="20"/>
  <c r="BJ52" i="20"/>
  <c r="BJ49" i="20"/>
  <c r="BJ53" i="20"/>
  <c r="AV47" i="20"/>
  <c r="BA48" i="20" s="1"/>
  <c r="AT47" i="20"/>
  <c r="AM8" i="20"/>
  <c r="AM9" i="20"/>
  <c r="AM10" i="20"/>
  <c r="AM11" i="20"/>
  <c r="AM12" i="20"/>
  <c r="AM13" i="20"/>
  <c r="AM14" i="20"/>
  <c r="AM15" i="20"/>
  <c r="AM16" i="20"/>
  <c r="AM17" i="20"/>
  <c r="AM18" i="20"/>
  <c r="AM19" i="20"/>
  <c r="AM20" i="20"/>
  <c r="AM21" i="20"/>
  <c r="AM22" i="20"/>
  <c r="AM23" i="20"/>
  <c r="AM24" i="20"/>
  <c r="AM25" i="20"/>
  <c r="AM26" i="20"/>
  <c r="AM27" i="20"/>
  <c r="AM28" i="20"/>
  <c r="AM29" i="20"/>
  <c r="AM30" i="20"/>
  <c r="AM31" i="20"/>
  <c r="AM32" i="20"/>
  <c r="AM33" i="20"/>
  <c r="AM34" i="20"/>
  <c r="AM35" i="20"/>
  <c r="AM36" i="20"/>
  <c r="AM37" i="20"/>
  <c r="AM38" i="20"/>
  <c r="AM39" i="20"/>
  <c r="AM40" i="20"/>
  <c r="AM41" i="20"/>
  <c r="AM42" i="20"/>
  <c r="AM43" i="20"/>
  <c r="AM44" i="20"/>
  <c r="AM45" i="20"/>
  <c r="AM46" i="20"/>
  <c r="AM47" i="20"/>
  <c r="AM7" i="20"/>
  <c r="AL8" i="20"/>
  <c r="AL9" i="20"/>
  <c r="AL10" i="20"/>
  <c r="AL11" i="20"/>
  <c r="AL12" i="20"/>
  <c r="AL13" i="20"/>
  <c r="AL14" i="20"/>
  <c r="AL15" i="20"/>
  <c r="AL16" i="20"/>
  <c r="AL17" i="20"/>
  <c r="AL18" i="20"/>
  <c r="AL19" i="20"/>
  <c r="AL20" i="20"/>
  <c r="AL21" i="20"/>
  <c r="AL22" i="20"/>
  <c r="AL23" i="20"/>
  <c r="AL24" i="20"/>
  <c r="AL25" i="20"/>
  <c r="AL26" i="20"/>
  <c r="AL27" i="20"/>
  <c r="AL28" i="20"/>
  <c r="AL29" i="20"/>
  <c r="AL30" i="20"/>
  <c r="AL31" i="20"/>
  <c r="AL32" i="20"/>
  <c r="AL33" i="20"/>
  <c r="AL34" i="20"/>
  <c r="AL35" i="20"/>
  <c r="AL36" i="20"/>
  <c r="AL37" i="20"/>
  <c r="AL38" i="20"/>
  <c r="AL39" i="20"/>
  <c r="AL40" i="20"/>
  <c r="AL41" i="20"/>
  <c r="AL42" i="20"/>
  <c r="AL43" i="20"/>
  <c r="AL44" i="20"/>
  <c r="AL45" i="20"/>
  <c r="AL46" i="20"/>
  <c r="AL47" i="20"/>
  <c r="AL7" i="20"/>
  <c r="AA47" i="20"/>
  <c r="AH47" i="20"/>
  <c r="AI47" i="20"/>
  <c r="AJ47" i="20"/>
  <c r="AK47" i="20"/>
  <c r="AN47" i="20"/>
  <c r="AQ47" i="20"/>
  <c r="AR47" i="20"/>
  <c r="AS47" i="20"/>
  <c r="BC48" i="20" s="1"/>
  <c r="AW47" i="20"/>
  <c r="AX47" i="20"/>
  <c r="AY47" i="20"/>
  <c r="AZ47" i="20"/>
  <c r="U46" i="20"/>
  <c r="AD46" i="20" s="1"/>
  <c r="V46" i="20"/>
  <c r="AE46" i="20" s="1"/>
  <c r="I121" i="12"/>
  <c r="C121" i="12"/>
  <c r="M121" i="12"/>
  <c r="L121" i="12"/>
  <c r="D121" i="12" s="1"/>
  <c r="G121" i="12" s="1"/>
  <c r="L121" i="11"/>
  <c r="D121" i="11" s="1"/>
  <c r="G121" i="11" s="1"/>
  <c r="I120" i="11"/>
  <c r="C121" i="11"/>
  <c r="M121" i="10"/>
  <c r="L121" i="10"/>
  <c r="D121" i="10" s="1"/>
  <c r="G121" i="10" s="1"/>
  <c r="I120" i="10"/>
  <c r="C121" i="10"/>
  <c r="M121" i="9"/>
  <c r="L121" i="9"/>
  <c r="D121" i="9" s="1"/>
  <c r="G121" i="9" s="1"/>
  <c r="I120" i="9"/>
  <c r="C121" i="9"/>
  <c r="M116" i="8"/>
  <c r="L116" i="8"/>
  <c r="D116" i="8" s="1"/>
  <c r="G116" i="8" s="1"/>
  <c r="I116" i="8"/>
  <c r="C116" i="8"/>
  <c r="L115" i="7"/>
  <c r="D115" i="7" s="1"/>
  <c r="G115" i="7" s="1"/>
  <c r="M115" i="7"/>
  <c r="L116" i="7"/>
  <c r="M116" i="7"/>
  <c r="I116" i="7"/>
  <c r="C115" i="7"/>
  <c r="C116" i="7"/>
  <c r="I115" i="6"/>
  <c r="C115" i="6"/>
  <c r="M115" i="6"/>
  <c r="L115" i="6"/>
  <c r="D115" i="6" s="1"/>
  <c r="G115" i="6" s="1"/>
  <c r="M116" i="5"/>
  <c r="L116" i="5"/>
  <c r="D116" i="5" s="1"/>
  <c r="G116" i="5" s="1"/>
  <c r="I116" i="5"/>
  <c r="C116" i="5"/>
  <c r="BD48" i="20" l="1"/>
  <c r="BB48" i="20"/>
  <c r="Y46" i="20"/>
  <c r="AC46" i="20"/>
  <c r="W46" i="20"/>
  <c r="AB46" i="20"/>
  <c r="X46" i="20"/>
  <c r="Z46" i="20"/>
  <c r="M120" i="10"/>
  <c r="L120" i="10"/>
  <c r="D120" i="10" s="1"/>
  <c r="G120" i="10" s="1"/>
  <c r="I119" i="10"/>
  <c r="C120" i="10"/>
  <c r="M120" i="12"/>
  <c r="L120" i="12"/>
  <c r="D120" i="12" s="1"/>
  <c r="G120" i="12" s="1"/>
  <c r="I115" i="8"/>
  <c r="C115" i="8"/>
  <c r="M115" i="8"/>
  <c r="L115" i="8"/>
  <c r="D115" i="8" s="1"/>
  <c r="G115" i="8" s="1"/>
  <c r="M120" i="9"/>
  <c r="L120" i="9"/>
  <c r="D120" i="9" s="1"/>
  <c r="G120" i="9" s="1"/>
  <c r="I119" i="9"/>
  <c r="C120" i="9"/>
  <c r="L120" i="11"/>
  <c r="D120" i="11" s="1"/>
  <c r="G120" i="11" s="1"/>
  <c r="I119" i="11"/>
  <c r="C120" i="11"/>
  <c r="I120" i="12"/>
  <c r="C120" i="12"/>
  <c r="I114" i="6"/>
  <c r="G114" i="6"/>
  <c r="C114" i="6"/>
  <c r="M114" i="6"/>
  <c r="L114" i="6"/>
  <c r="M115" i="5"/>
  <c r="L115" i="5"/>
  <c r="D115" i="5" s="1"/>
  <c r="G115" i="5" s="1"/>
  <c r="I115" i="5"/>
  <c r="C115" i="5"/>
  <c r="AK8" i="20" l="1"/>
  <c r="AK9" i="20"/>
  <c r="AK10" i="20"/>
  <c r="AK11" i="20"/>
  <c r="AK12" i="20"/>
  <c r="AK13" i="20"/>
  <c r="AK14" i="20"/>
  <c r="AK15" i="20"/>
  <c r="AK16" i="20"/>
  <c r="AK17" i="20"/>
  <c r="AK18" i="20"/>
  <c r="AK19" i="20"/>
  <c r="AK20" i="20"/>
  <c r="AK21" i="20"/>
  <c r="AK22" i="20"/>
  <c r="AK23" i="20"/>
  <c r="AK24" i="20"/>
  <c r="AK25" i="20"/>
  <c r="AK26" i="20"/>
  <c r="AK27" i="20"/>
  <c r="AK28" i="20"/>
  <c r="AK29" i="20"/>
  <c r="AK30" i="20"/>
  <c r="AK31" i="20"/>
  <c r="AK32" i="20"/>
  <c r="AK33" i="20"/>
  <c r="AK34" i="20"/>
  <c r="AK35" i="20"/>
  <c r="AK36" i="20"/>
  <c r="AK37" i="20"/>
  <c r="AK38" i="20"/>
  <c r="AK39" i="20"/>
  <c r="AK40" i="20"/>
  <c r="AK41" i="20"/>
  <c r="AK42" i="20"/>
  <c r="AK43" i="20"/>
  <c r="AK44" i="20"/>
  <c r="AK45" i="20"/>
  <c r="AK46" i="20"/>
  <c r="AA46" i="20"/>
  <c r="AH46" i="20"/>
  <c r="AI46" i="20"/>
  <c r="AJ46" i="20"/>
  <c r="AN46" i="20"/>
  <c r="AQ46" i="20"/>
  <c r="AR46" i="20"/>
  <c r="AS46" i="20"/>
  <c r="BC47" i="20" s="1"/>
  <c r="AT46" i="20"/>
  <c r="AV46" i="20"/>
  <c r="BA47" i="20" s="1"/>
  <c r="AW46" i="20"/>
  <c r="AX46" i="20"/>
  <c r="AY46" i="20"/>
  <c r="AZ46" i="20"/>
  <c r="BD47" i="20" l="1"/>
  <c r="BB47" i="20"/>
  <c r="G114" i="7"/>
  <c r="I114" i="7"/>
  <c r="C114" i="7"/>
  <c r="M114" i="7"/>
  <c r="L114" i="7"/>
  <c r="I114" i="8"/>
  <c r="C114" i="8"/>
  <c r="L119" i="11"/>
  <c r="D119" i="11" s="1"/>
  <c r="G119" i="11" s="1"/>
  <c r="I118" i="11"/>
  <c r="C119" i="11"/>
  <c r="I119" i="12"/>
  <c r="C119" i="12"/>
  <c r="L118" i="12"/>
  <c r="M118" i="12"/>
  <c r="L119" i="12"/>
  <c r="M119" i="12"/>
  <c r="M119" i="10"/>
  <c r="L119" i="10"/>
  <c r="D119" i="10" s="1"/>
  <c r="G119" i="10" s="1"/>
  <c r="I118" i="10"/>
  <c r="C119" i="10"/>
  <c r="M114" i="8"/>
  <c r="L114" i="8"/>
  <c r="D114" i="8" s="1"/>
  <c r="G114" i="8" s="1"/>
  <c r="M119" i="9"/>
  <c r="L119" i="9"/>
  <c r="D119" i="9" s="1"/>
  <c r="G119" i="9" s="1"/>
  <c r="I118" i="9"/>
  <c r="C119" i="9"/>
  <c r="I113" i="6"/>
  <c r="C113" i="6"/>
  <c r="M113" i="6"/>
  <c r="L113" i="6"/>
  <c r="D113" i="6" s="1"/>
  <c r="G113" i="6" s="1"/>
  <c r="M114" i="5"/>
  <c r="L114" i="5"/>
  <c r="D114" i="5" s="1"/>
  <c r="G114" i="5" s="1"/>
  <c r="I114" i="5"/>
  <c r="C114" i="5"/>
  <c r="AS45" i="20" l="1"/>
  <c r="BC46" i="20" s="1"/>
  <c r="AT45" i="20"/>
  <c r="AW45" i="20"/>
  <c r="AY45" i="20"/>
  <c r="AZ45" i="20"/>
  <c r="AA45" i="20"/>
  <c r="U45" i="20"/>
  <c r="AD45" i="20" s="1"/>
  <c r="V45" i="20"/>
  <c r="AE45" i="20" s="1"/>
  <c r="AQ45" i="20"/>
  <c r="AN45" i="20"/>
  <c r="AR45" i="20"/>
  <c r="AJ45" i="20"/>
  <c r="AI45" i="20"/>
  <c r="AH45" i="20"/>
  <c r="V42" i="20"/>
  <c r="AE42" i="20" s="1"/>
  <c r="U42" i="20"/>
  <c r="AD42" i="20" s="1"/>
  <c r="U43" i="20"/>
  <c r="AD43" i="20" s="1"/>
  <c r="V43" i="20"/>
  <c r="AE43" i="20" s="1"/>
  <c r="U44" i="20"/>
  <c r="AD44" i="20" s="1"/>
  <c r="V44" i="20"/>
  <c r="AE44" i="20" s="1"/>
  <c r="I113" i="8"/>
  <c r="C113" i="8"/>
  <c r="I113" i="7"/>
  <c r="C112" i="7"/>
  <c r="C113" i="7"/>
  <c r="M113" i="7"/>
  <c r="L113" i="7"/>
  <c r="M112" i="7"/>
  <c r="L112" i="7"/>
  <c r="D112" i="7" s="1"/>
  <c r="G112" i="7" s="1"/>
  <c r="I112" i="6"/>
  <c r="C112" i="6"/>
  <c r="M112" i="6"/>
  <c r="L112" i="6"/>
  <c r="D112" i="6" s="1"/>
  <c r="G112" i="6" s="1"/>
  <c r="I113" i="5"/>
  <c r="M113" i="5"/>
  <c r="L113" i="5"/>
  <c r="D113" i="5" s="1"/>
  <c r="G113" i="5" s="1"/>
  <c r="C113" i="5"/>
  <c r="M113" i="8"/>
  <c r="L113" i="8"/>
  <c r="D113" i="8" s="1"/>
  <c r="G113" i="8" s="1"/>
  <c r="C118" i="10"/>
  <c r="M118" i="10"/>
  <c r="L118" i="10"/>
  <c r="D118" i="10" s="1"/>
  <c r="G118" i="10" s="1"/>
  <c r="M118" i="9"/>
  <c r="L118" i="9"/>
  <c r="D118" i="9" s="1"/>
  <c r="G118" i="9" s="1"/>
  <c r="C118" i="9"/>
  <c r="L117" i="11"/>
  <c r="L118" i="11"/>
  <c r="D118" i="11" s="1"/>
  <c r="G118" i="11" s="1"/>
  <c r="I117" i="11"/>
  <c r="C118" i="11"/>
  <c r="C117" i="11"/>
  <c r="D118" i="12"/>
  <c r="G118" i="12" s="1"/>
  <c r="C118" i="12"/>
  <c r="BD46" i="20" l="1"/>
  <c r="BB46" i="20"/>
  <c r="Y44" i="20"/>
  <c r="AC44" i="20"/>
  <c r="W42" i="20"/>
  <c r="AB42" i="20"/>
  <c r="Y45" i="20"/>
  <c r="AC45" i="20"/>
  <c r="W44" i="20"/>
  <c r="AB44" i="20"/>
  <c r="Y42" i="20"/>
  <c r="AC42" i="20"/>
  <c r="W45" i="20"/>
  <c r="AB45" i="20"/>
  <c r="Y43" i="20"/>
  <c r="AC43" i="20"/>
  <c r="W43" i="20"/>
  <c r="AB43" i="20"/>
  <c r="X44" i="20"/>
  <c r="Z44" i="20"/>
  <c r="X42" i="20"/>
  <c r="Z42" i="20"/>
  <c r="X45" i="20"/>
  <c r="Z45" i="20"/>
  <c r="X43" i="20"/>
  <c r="Z43" i="20"/>
  <c r="AV45" i="20"/>
  <c r="BA46" i="20" s="1"/>
  <c r="AX45" i="20"/>
  <c r="AA42" i="20"/>
  <c r="AH42" i="20"/>
  <c r="AI42" i="20"/>
  <c r="AJ42" i="20"/>
  <c r="AN42" i="20"/>
  <c r="AQ42" i="20"/>
  <c r="AR42" i="20"/>
  <c r="AS42" i="20"/>
  <c r="BC43" i="20" s="1"/>
  <c r="AT42" i="20"/>
  <c r="AV42" i="20"/>
  <c r="BA43" i="20" s="1"/>
  <c r="AW42" i="20"/>
  <c r="AX42" i="20"/>
  <c r="AY42" i="20"/>
  <c r="AZ42" i="20"/>
  <c r="AA43" i="20"/>
  <c r="AH43" i="20"/>
  <c r="AI43" i="20"/>
  <c r="AJ43" i="20"/>
  <c r="AN43" i="20"/>
  <c r="AQ43" i="20"/>
  <c r="AR43" i="20"/>
  <c r="AS43" i="20"/>
  <c r="BC44" i="20" s="1"/>
  <c r="AT43" i="20"/>
  <c r="AV43" i="20"/>
  <c r="BA44" i="20" s="1"/>
  <c r="AW43" i="20"/>
  <c r="AX43" i="20"/>
  <c r="AY43" i="20"/>
  <c r="AZ43" i="20"/>
  <c r="AA44" i="20"/>
  <c r="AH44" i="20"/>
  <c r="AI44" i="20"/>
  <c r="AJ44" i="20"/>
  <c r="AN44" i="20"/>
  <c r="AQ44" i="20"/>
  <c r="AR44" i="20"/>
  <c r="AS44" i="20"/>
  <c r="BC45" i="20" s="1"/>
  <c r="AT44" i="20"/>
  <c r="AV44" i="20"/>
  <c r="BA45" i="20" s="1"/>
  <c r="AW44" i="20"/>
  <c r="AX44" i="20"/>
  <c r="AY44" i="20"/>
  <c r="AZ44" i="20"/>
  <c r="B48" i="20"/>
  <c r="B47" i="20"/>
  <c r="B46" i="20"/>
  <c r="B45" i="20"/>
  <c r="B44" i="20"/>
  <c r="M112" i="8"/>
  <c r="L112" i="8"/>
  <c r="D112" i="8" s="1"/>
  <c r="G112" i="8" s="1"/>
  <c r="I112" i="8"/>
  <c r="C112" i="8"/>
  <c r="M117" i="10"/>
  <c r="L117" i="10"/>
  <c r="D117" i="10" s="1"/>
  <c r="G117" i="10" s="1"/>
  <c r="I117" i="10"/>
  <c r="C117" i="10"/>
  <c r="I117" i="9"/>
  <c r="C117" i="9"/>
  <c r="M117" i="9"/>
  <c r="L117" i="9"/>
  <c r="M117" i="12"/>
  <c r="L117" i="12"/>
  <c r="D117" i="12" s="1"/>
  <c r="G117" i="12" s="1"/>
  <c r="I117" i="12"/>
  <c r="C117" i="12"/>
  <c r="I111" i="6"/>
  <c r="C111" i="6"/>
  <c r="M111" i="6"/>
  <c r="L111" i="6"/>
  <c r="D111" i="6" s="1"/>
  <c r="G111" i="6" s="1"/>
  <c r="L112" i="5"/>
  <c r="D112" i="5" s="1"/>
  <c r="G112" i="5" s="1"/>
  <c r="I112" i="5"/>
  <c r="C112" i="5"/>
  <c r="BD45" i="20" l="1"/>
  <c r="BB45" i="20"/>
  <c r="BD43" i="20"/>
  <c r="BB43" i="20"/>
  <c r="BD44" i="20"/>
  <c r="BB44" i="20"/>
  <c r="BI44" i="20"/>
  <c r="BG44" i="20"/>
  <c r="BI45" i="20"/>
  <c r="BG45" i="20"/>
  <c r="BI46" i="20"/>
  <c r="BG46" i="20"/>
  <c r="BI47" i="20"/>
  <c r="BG47" i="20"/>
  <c r="BI48" i="20"/>
  <c r="BG48" i="20"/>
  <c r="BF45" i="20"/>
  <c r="BH45" i="20"/>
  <c r="BH47" i="20"/>
  <c r="BF47" i="20"/>
  <c r="BH46" i="20"/>
  <c r="BF46" i="20"/>
  <c r="BH44" i="20"/>
  <c r="BF44" i="20"/>
  <c r="BH48" i="20"/>
  <c r="BF48" i="20"/>
  <c r="M116" i="10"/>
  <c r="L116" i="10"/>
  <c r="I116" i="10"/>
  <c r="C116" i="10"/>
  <c r="I115" i="9"/>
  <c r="M116" i="9"/>
  <c r="L116" i="9"/>
  <c r="D116" i="9" s="1"/>
  <c r="G116" i="9" s="1"/>
  <c r="C116" i="9"/>
  <c r="L116" i="11"/>
  <c r="I116" i="11"/>
  <c r="C116" i="11"/>
  <c r="M116" i="12"/>
  <c r="L116" i="12"/>
  <c r="D116" i="12" s="1"/>
  <c r="G116" i="12" s="1"/>
  <c r="I116" i="12"/>
  <c r="C116" i="12"/>
  <c r="M111" i="8"/>
  <c r="L111" i="8"/>
  <c r="D111" i="8" s="1"/>
  <c r="G111" i="8" s="1"/>
  <c r="I111" i="8"/>
  <c r="C111" i="8"/>
  <c r="I111" i="7"/>
  <c r="C111" i="7"/>
  <c r="M111" i="7"/>
  <c r="L111" i="7"/>
  <c r="D111" i="7" s="1"/>
  <c r="G111" i="7" s="1"/>
  <c r="M110" i="6"/>
  <c r="I110" i="6"/>
  <c r="C110" i="6"/>
  <c r="L110" i="6"/>
  <c r="D110" i="6" s="1"/>
  <c r="G110" i="6" s="1"/>
  <c r="BJ45" i="20" l="1"/>
  <c r="BJ44" i="20"/>
  <c r="BJ47" i="20"/>
  <c r="BJ48" i="20"/>
  <c r="BJ46" i="20"/>
  <c r="L111" i="5"/>
  <c r="D111" i="5" s="1"/>
  <c r="G111" i="5" s="1"/>
  <c r="I111" i="5"/>
  <c r="C111" i="5"/>
  <c r="AA41" i="20" l="1"/>
  <c r="AH41" i="20"/>
  <c r="AI41" i="20"/>
  <c r="AJ41" i="20"/>
  <c r="AN41" i="20"/>
  <c r="AR41" i="20"/>
  <c r="AS41" i="20"/>
  <c r="BC42" i="20" s="1"/>
  <c r="AT41" i="20"/>
  <c r="AW41" i="20"/>
  <c r="AY41" i="20"/>
  <c r="AZ41" i="20"/>
  <c r="U41" i="20"/>
  <c r="AD41" i="20" s="1"/>
  <c r="V41" i="20"/>
  <c r="AE41" i="20" s="1"/>
  <c r="I106" i="6"/>
  <c r="I107" i="6"/>
  <c r="I108" i="6"/>
  <c r="I107" i="8"/>
  <c r="I108" i="8"/>
  <c r="I110" i="8"/>
  <c r="M110" i="8"/>
  <c r="L110" i="8"/>
  <c r="D110" i="8" s="1"/>
  <c r="G110" i="8" s="1"/>
  <c r="C110" i="8"/>
  <c r="M110" i="7"/>
  <c r="L110" i="7"/>
  <c r="M109" i="7"/>
  <c r="L109" i="7"/>
  <c r="M108" i="7"/>
  <c r="L108" i="7"/>
  <c r="M107" i="7"/>
  <c r="L107" i="7"/>
  <c r="I110" i="7"/>
  <c r="D110" i="7"/>
  <c r="G110" i="7" s="1"/>
  <c r="C110" i="7"/>
  <c r="I109" i="6"/>
  <c r="C109" i="6"/>
  <c r="M109" i="6"/>
  <c r="L109" i="6"/>
  <c r="D109" i="6" s="1"/>
  <c r="G109" i="6" s="1"/>
  <c r="L110" i="5"/>
  <c r="D110" i="5" s="1"/>
  <c r="G110" i="5" s="1"/>
  <c r="I110" i="5"/>
  <c r="C110" i="5"/>
  <c r="L112" i="11"/>
  <c r="L113" i="11"/>
  <c r="D113" i="11" s="1"/>
  <c r="L114" i="11"/>
  <c r="L115" i="11"/>
  <c r="I114" i="11"/>
  <c r="C115" i="11"/>
  <c r="L112" i="12"/>
  <c r="D112" i="12" s="1"/>
  <c r="G112" i="12" s="1"/>
  <c r="L113" i="12"/>
  <c r="I110" i="12"/>
  <c r="I111" i="12"/>
  <c r="I112" i="12"/>
  <c r="I114" i="12"/>
  <c r="I115" i="12"/>
  <c r="I108" i="12"/>
  <c r="M115" i="10"/>
  <c r="L115" i="10"/>
  <c r="D115" i="10" s="1"/>
  <c r="G115" i="10" s="1"/>
  <c r="I114" i="10"/>
  <c r="C114" i="10"/>
  <c r="C115" i="10"/>
  <c r="I114" i="9"/>
  <c r="L115" i="9"/>
  <c r="D115" i="9" s="1"/>
  <c r="G115" i="9" s="1"/>
  <c r="M115" i="9"/>
  <c r="C115" i="9"/>
  <c r="L115" i="12"/>
  <c r="D115" i="12" s="1"/>
  <c r="G115" i="12" s="1"/>
  <c r="M115" i="12"/>
  <c r="C115" i="12"/>
  <c r="BD42" i="20" l="1"/>
  <c r="BB42" i="20"/>
  <c r="W41" i="20"/>
  <c r="AB41" i="20"/>
  <c r="Y41" i="20"/>
  <c r="AC41" i="20"/>
  <c r="X41" i="20"/>
  <c r="Z41" i="20"/>
  <c r="AX41" i="20"/>
  <c r="AV41" i="20"/>
  <c r="BA42" i="20" s="1"/>
  <c r="D115" i="11"/>
  <c r="G115" i="11" s="1"/>
  <c r="D113" i="12"/>
  <c r="G113" i="12" s="1"/>
  <c r="I113" i="12"/>
  <c r="AY8" i="20"/>
  <c r="AY9" i="20"/>
  <c r="AY10" i="20"/>
  <c r="AY11" i="20"/>
  <c r="AY12" i="20"/>
  <c r="AY13" i="20"/>
  <c r="AY14" i="20"/>
  <c r="AY15" i="20"/>
  <c r="AY16" i="20"/>
  <c r="AY17" i="20"/>
  <c r="AY18" i="20"/>
  <c r="AY19" i="20"/>
  <c r="AY20" i="20"/>
  <c r="AY21" i="20"/>
  <c r="AY22" i="20"/>
  <c r="AY23" i="20"/>
  <c r="AY24" i="20"/>
  <c r="AY25" i="20"/>
  <c r="AY26" i="20"/>
  <c r="AY27" i="20"/>
  <c r="AY28" i="20"/>
  <c r="AY29" i="20"/>
  <c r="AY30" i="20"/>
  <c r="AY31" i="20"/>
  <c r="AY32" i="20"/>
  <c r="AY33" i="20"/>
  <c r="AY34" i="20"/>
  <c r="AY35" i="20"/>
  <c r="AY36" i="20"/>
  <c r="AY37" i="20"/>
  <c r="AY38" i="20"/>
  <c r="AY39" i="20"/>
  <c r="AY40" i="20"/>
  <c r="AY7" i="20"/>
  <c r="AZ8" i="20"/>
  <c r="AZ9" i="20"/>
  <c r="AZ10" i="20"/>
  <c r="AZ11" i="20"/>
  <c r="AZ12" i="20"/>
  <c r="AZ13" i="20"/>
  <c r="AZ14" i="20"/>
  <c r="AZ15" i="20"/>
  <c r="AZ16" i="20"/>
  <c r="AZ17" i="20"/>
  <c r="AZ18" i="20"/>
  <c r="AZ19" i="20"/>
  <c r="AZ20" i="20"/>
  <c r="AZ21" i="20"/>
  <c r="AZ22" i="20"/>
  <c r="AZ23" i="20"/>
  <c r="AZ24" i="20"/>
  <c r="AZ25" i="20"/>
  <c r="AZ26" i="20"/>
  <c r="AZ27" i="20"/>
  <c r="AZ28" i="20"/>
  <c r="AZ29" i="20"/>
  <c r="AZ30" i="20"/>
  <c r="AZ31" i="20"/>
  <c r="AZ32" i="20"/>
  <c r="AZ33" i="20"/>
  <c r="AZ34" i="20"/>
  <c r="AZ35" i="20"/>
  <c r="AZ36" i="20"/>
  <c r="AZ37" i="20"/>
  <c r="AZ38" i="20"/>
  <c r="AZ39" i="20"/>
  <c r="AZ40" i="20"/>
  <c r="AZ7" i="20"/>
  <c r="AA36" i="20"/>
  <c r="AH36" i="20"/>
  <c r="AI36" i="20"/>
  <c r="AJ36" i="20"/>
  <c r="AN36" i="20"/>
  <c r="AR36" i="20"/>
  <c r="AS36" i="20"/>
  <c r="BC37" i="20" s="1"/>
  <c r="AT36" i="20"/>
  <c r="AW36" i="20"/>
  <c r="AA37" i="20"/>
  <c r="AH37" i="20"/>
  <c r="AI37" i="20"/>
  <c r="AJ37" i="20"/>
  <c r="AN37" i="20"/>
  <c r="AR37" i="20"/>
  <c r="AS37" i="20"/>
  <c r="BC38" i="20" s="1"/>
  <c r="AT37" i="20"/>
  <c r="AW37" i="20"/>
  <c r="AA38" i="20"/>
  <c r="AH38" i="20"/>
  <c r="AI38" i="20"/>
  <c r="AJ38" i="20"/>
  <c r="AN38" i="20"/>
  <c r="AR38" i="20"/>
  <c r="AS38" i="20"/>
  <c r="BC39" i="20" s="1"/>
  <c r="AT38" i="20"/>
  <c r="AW38" i="20"/>
  <c r="AA39" i="20"/>
  <c r="AH39" i="20"/>
  <c r="AI39" i="20"/>
  <c r="AJ39" i="20"/>
  <c r="AN39" i="20"/>
  <c r="AR39" i="20"/>
  <c r="AS39" i="20"/>
  <c r="BC40" i="20" s="1"/>
  <c r="AT39" i="20"/>
  <c r="AW39" i="20"/>
  <c r="AA40" i="20"/>
  <c r="AH40" i="20"/>
  <c r="AI40" i="20"/>
  <c r="AJ40" i="20"/>
  <c r="AN40" i="20"/>
  <c r="AR40" i="20"/>
  <c r="AS40" i="20"/>
  <c r="BC41" i="20" s="1"/>
  <c r="AT40" i="20"/>
  <c r="AW40" i="20"/>
  <c r="U36" i="20"/>
  <c r="AD36" i="20" s="1"/>
  <c r="V36" i="20"/>
  <c r="AE36" i="20" s="1"/>
  <c r="U37" i="20"/>
  <c r="AD37" i="20" s="1"/>
  <c r="V37" i="20"/>
  <c r="AE37" i="20" s="1"/>
  <c r="U38" i="20"/>
  <c r="AD38" i="20" s="1"/>
  <c r="V38" i="20"/>
  <c r="AE38" i="20" s="1"/>
  <c r="V39" i="20"/>
  <c r="AE39" i="20" s="1"/>
  <c r="U40" i="20"/>
  <c r="AD40" i="20" s="1"/>
  <c r="V40" i="20"/>
  <c r="AE40" i="20" s="1"/>
  <c r="B38" i="20"/>
  <c r="BG38" i="20" s="1"/>
  <c r="B39" i="20"/>
  <c r="B40" i="20"/>
  <c r="B41" i="20"/>
  <c r="B42" i="20"/>
  <c r="B43" i="20"/>
  <c r="I109" i="5"/>
  <c r="I109" i="8"/>
  <c r="C114" i="9"/>
  <c r="M112" i="12"/>
  <c r="M113" i="12"/>
  <c r="M114" i="12"/>
  <c r="L114" i="12"/>
  <c r="D114" i="12" s="1"/>
  <c r="G114" i="12" s="1"/>
  <c r="C111" i="12"/>
  <c r="C112" i="12"/>
  <c r="C113" i="12"/>
  <c r="C114" i="12"/>
  <c r="I112" i="11"/>
  <c r="C112" i="11"/>
  <c r="C113" i="11"/>
  <c r="C114" i="11"/>
  <c r="BD38" i="20" l="1"/>
  <c r="BB38" i="20"/>
  <c r="BD41" i="20"/>
  <c r="BB41" i="20"/>
  <c r="BD37" i="20"/>
  <c r="BB37" i="20"/>
  <c r="BD40" i="20"/>
  <c r="BB40" i="20"/>
  <c r="BD39" i="20"/>
  <c r="BB39" i="20"/>
  <c r="W37" i="20"/>
  <c r="AB37" i="20"/>
  <c r="Y40" i="20"/>
  <c r="AC40" i="20"/>
  <c r="W38" i="20"/>
  <c r="AB38" i="20"/>
  <c r="W36" i="20"/>
  <c r="AB36" i="20"/>
  <c r="W40" i="20"/>
  <c r="AB40" i="20"/>
  <c r="Y37" i="20"/>
  <c r="AC37" i="20"/>
  <c r="Z39" i="20"/>
  <c r="W39" i="20"/>
  <c r="AC39" i="20"/>
  <c r="Y38" i="20"/>
  <c r="AC38" i="20"/>
  <c r="Y36" i="20"/>
  <c r="AC36" i="20"/>
  <c r="X40" i="20"/>
  <c r="Z40" i="20"/>
  <c r="X37" i="20"/>
  <c r="Z37" i="20"/>
  <c r="X38" i="20"/>
  <c r="Z38" i="20"/>
  <c r="X36" i="20"/>
  <c r="Z36" i="20"/>
  <c r="BI41" i="20"/>
  <c r="BI40" i="20"/>
  <c r="BG40" i="20"/>
  <c r="BI42" i="20"/>
  <c r="BG42" i="20"/>
  <c r="BI43" i="20"/>
  <c r="BG43" i="20"/>
  <c r="BI39" i="20"/>
  <c r="BG39" i="20"/>
  <c r="BH42" i="20"/>
  <c r="BF42" i="20"/>
  <c r="BH38" i="20"/>
  <c r="BF38" i="20"/>
  <c r="BH40" i="20"/>
  <c r="BF41" i="20"/>
  <c r="BH41" i="20"/>
  <c r="BF43" i="20"/>
  <c r="BH43" i="20"/>
  <c r="BH39" i="20"/>
  <c r="BF39" i="20"/>
  <c r="AX39" i="20"/>
  <c r="Y39" i="20"/>
  <c r="AV40" i="20"/>
  <c r="AX38" i="20"/>
  <c r="AX36" i="20"/>
  <c r="AX37" i="20"/>
  <c r="AX40" i="20"/>
  <c r="AV38" i="20"/>
  <c r="BA39" i="20" s="1"/>
  <c r="AV37" i="20"/>
  <c r="AV36" i="20"/>
  <c r="BA37" i="20" s="1"/>
  <c r="AV39" i="20"/>
  <c r="C113" i="10"/>
  <c r="I112" i="10"/>
  <c r="C112" i="10"/>
  <c r="L112" i="10"/>
  <c r="M112" i="10"/>
  <c r="L113" i="10"/>
  <c r="D113" i="10" s="1"/>
  <c r="G113" i="10" s="1"/>
  <c r="M113" i="10"/>
  <c r="L114" i="10"/>
  <c r="M114" i="10"/>
  <c r="C113" i="9"/>
  <c r="I112" i="9"/>
  <c r="C112" i="9"/>
  <c r="M112" i="9"/>
  <c r="M113" i="9"/>
  <c r="M114" i="9"/>
  <c r="J114" i="9"/>
  <c r="L114" i="9" s="1"/>
  <c r="L113" i="9"/>
  <c r="D113" i="9" s="1"/>
  <c r="G113" i="9" s="1"/>
  <c r="L112" i="9"/>
  <c r="L107" i="8"/>
  <c r="D107" i="8" s="1"/>
  <c r="G107" i="8" s="1"/>
  <c r="M107" i="8"/>
  <c r="L108" i="8"/>
  <c r="D108" i="8" s="1"/>
  <c r="G108" i="8" s="1"/>
  <c r="M108" i="8"/>
  <c r="M109" i="8"/>
  <c r="J109" i="8"/>
  <c r="L109" i="8" s="1"/>
  <c r="D109" i="8" s="1"/>
  <c r="G109" i="8" s="1"/>
  <c r="C107" i="8"/>
  <c r="C108" i="8"/>
  <c r="C109" i="8"/>
  <c r="I109" i="7"/>
  <c r="C107" i="7"/>
  <c r="C108" i="7"/>
  <c r="C109" i="7"/>
  <c r="C106" i="6"/>
  <c r="C107" i="6"/>
  <c r="C108" i="6"/>
  <c r="M106" i="6"/>
  <c r="M107" i="6"/>
  <c r="M108" i="6"/>
  <c r="J108" i="6"/>
  <c r="L108" i="6" s="1"/>
  <c r="D108" i="6" s="1"/>
  <c r="G108" i="6" s="1"/>
  <c r="L107" i="6"/>
  <c r="D107" i="6" s="1"/>
  <c r="G107" i="6" s="1"/>
  <c r="L106" i="6"/>
  <c r="D106" i="6" s="1"/>
  <c r="G106" i="6" s="1"/>
  <c r="M106" i="5"/>
  <c r="M107" i="5"/>
  <c r="M108" i="5"/>
  <c r="M109" i="5"/>
  <c r="M110" i="5"/>
  <c r="M111" i="5"/>
  <c r="M112" i="5"/>
  <c r="L108" i="5"/>
  <c r="D108" i="5" s="1"/>
  <c r="G108" i="5" s="1"/>
  <c r="L107" i="5"/>
  <c r="D107" i="5" s="1"/>
  <c r="G107" i="5" s="1"/>
  <c r="J109" i="5"/>
  <c r="L109" i="5" s="1"/>
  <c r="D109" i="5" s="1"/>
  <c r="G109" i="5" s="1"/>
  <c r="I108" i="5"/>
  <c r="C107" i="5"/>
  <c r="C108" i="5"/>
  <c r="C109" i="5"/>
  <c r="BJ43" i="20" l="1"/>
  <c r="BJ42" i="20"/>
  <c r="BJ39" i="20"/>
  <c r="BF40" i="20"/>
  <c r="BJ40" i="20" s="1"/>
  <c r="BA40" i="20"/>
  <c r="BG41" i="20"/>
  <c r="BJ41" i="20" s="1"/>
  <c r="BA41" i="20"/>
  <c r="BI38" i="20"/>
  <c r="BJ38" i="20" s="1"/>
  <c r="BA38" i="20"/>
  <c r="M111" i="9"/>
  <c r="L111" i="9"/>
  <c r="D111" i="9" s="1"/>
  <c r="G111" i="9" s="1"/>
  <c r="M111" i="10"/>
  <c r="L111" i="10"/>
  <c r="D111" i="10" s="1"/>
  <c r="G111" i="10" s="1"/>
  <c r="C111" i="10"/>
  <c r="M111" i="12"/>
  <c r="L111" i="12"/>
  <c r="D111" i="12" s="1"/>
  <c r="G111" i="12" s="1"/>
  <c r="M106" i="8"/>
  <c r="L106" i="8"/>
  <c r="D106" i="8" s="1"/>
  <c r="G106" i="8" s="1"/>
  <c r="I106" i="8"/>
  <c r="C106" i="8"/>
  <c r="C111" i="9"/>
  <c r="I110" i="9"/>
  <c r="I110" i="11"/>
  <c r="C111" i="11"/>
  <c r="L111" i="11"/>
  <c r="D111" i="11" s="1"/>
  <c r="G111" i="11" s="1"/>
  <c r="M106" i="7"/>
  <c r="L106" i="7"/>
  <c r="D106" i="7" s="1"/>
  <c r="G106" i="7" s="1"/>
  <c r="I106" i="7"/>
  <c r="C106" i="7"/>
  <c r="M105" i="6"/>
  <c r="I105" i="6"/>
  <c r="C105" i="6"/>
  <c r="L105" i="6"/>
  <c r="D105" i="6" s="1"/>
  <c r="G105" i="6" s="1"/>
  <c r="L106" i="5"/>
  <c r="D106" i="5" s="1"/>
  <c r="G106" i="5" s="1"/>
  <c r="I106" i="5"/>
  <c r="C106" i="5"/>
  <c r="M110" i="10" l="1"/>
  <c r="L110" i="10"/>
  <c r="I110" i="10"/>
  <c r="C110" i="10"/>
  <c r="M110" i="9"/>
  <c r="L110" i="9"/>
  <c r="D110" i="9" s="1"/>
  <c r="G110" i="9" s="1"/>
  <c r="I109" i="9"/>
  <c r="C110" i="9"/>
  <c r="L110" i="11"/>
  <c r="D110" i="11" s="1"/>
  <c r="G110" i="11" s="1"/>
  <c r="I108" i="11"/>
  <c r="I109" i="11"/>
  <c r="C110" i="11"/>
  <c r="M110" i="12"/>
  <c r="L110" i="12"/>
  <c r="D110" i="12" s="1"/>
  <c r="G110" i="12" s="1"/>
  <c r="C110" i="12"/>
  <c r="M104" i="6"/>
  <c r="L104" i="6"/>
  <c r="D104" i="6" s="1"/>
  <c r="G104" i="6" s="1"/>
  <c r="I104" i="6"/>
  <c r="C104" i="6"/>
  <c r="M105" i="8"/>
  <c r="L105" i="8"/>
  <c r="D105" i="8" s="1"/>
  <c r="G105" i="8" s="1"/>
  <c r="I105" i="8"/>
  <c r="C105" i="8"/>
  <c r="M105" i="7"/>
  <c r="L105" i="7"/>
  <c r="D105" i="7" s="1"/>
  <c r="G105" i="7" s="1"/>
  <c r="I105" i="7"/>
  <c r="C105" i="7"/>
  <c r="M103" i="5"/>
  <c r="M104" i="5"/>
  <c r="M105" i="5"/>
  <c r="L105" i="5"/>
  <c r="D105" i="5" s="1"/>
  <c r="G105" i="5" s="1"/>
  <c r="I105" i="5"/>
  <c r="C105" i="5"/>
  <c r="V34" i="20" l="1"/>
  <c r="AE34" i="20" s="1"/>
  <c r="U34" i="20"/>
  <c r="AD34" i="20" s="1"/>
  <c r="AA34" i="20"/>
  <c r="AH34" i="20"/>
  <c r="AI34" i="20"/>
  <c r="AJ34" i="20"/>
  <c r="AN34" i="20"/>
  <c r="AR34" i="20"/>
  <c r="AS34" i="20"/>
  <c r="BC35" i="20" s="1"/>
  <c r="AT34" i="20"/>
  <c r="AW34" i="20"/>
  <c r="AA35" i="20"/>
  <c r="AH35" i="20"/>
  <c r="AI35" i="20"/>
  <c r="AJ35" i="20"/>
  <c r="AN35" i="20"/>
  <c r="AR35" i="20"/>
  <c r="AS35" i="20"/>
  <c r="BC36" i="20" s="1"/>
  <c r="AT35" i="20"/>
  <c r="AW35" i="20"/>
  <c r="V35" i="20"/>
  <c r="AE35" i="20" s="1"/>
  <c r="U35" i="20"/>
  <c r="AD35" i="20" s="1"/>
  <c r="M103" i="6"/>
  <c r="I103" i="6"/>
  <c r="C103" i="6"/>
  <c r="M104" i="7"/>
  <c r="L104" i="7"/>
  <c r="D104" i="7" s="1"/>
  <c r="G104" i="7" s="1"/>
  <c r="I104" i="7"/>
  <c r="C104" i="7"/>
  <c r="M104" i="8"/>
  <c r="L104" i="8"/>
  <c r="D104" i="8" s="1"/>
  <c r="G104" i="8" s="1"/>
  <c r="I104" i="8"/>
  <c r="C104" i="8"/>
  <c r="M109" i="10"/>
  <c r="L109" i="10"/>
  <c r="D109" i="10" s="1"/>
  <c r="G109" i="10" s="1"/>
  <c r="I108" i="10"/>
  <c r="C109" i="10"/>
  <c r="M109" i="9"/>
  <c r="L109" i="9"/>
  <c r="D109" i="9" s="1"/>
  <c r="G109" i="9" s="1"/>
  <c r="I108" i="9"/>
  <c r="C109" i="9"/>
  <c r="L109" i="11"/>
  <c r="D109" i="11" s="1"/>
  <c r="G109" i="11" s="1"/>
  <c r="C109" i="11"/>
  <c r="M109" i="12"/>
  <c r="L109" i="12"/>
  <c r="D109" i="12" s="1"/>
  <c r="G109" i="12" s="1"/>
  <c r="I109" i="12"/>
  <c r="C109" i="12"/>
  <c r="L103" i="6"/>
  <c r="D103" i="6" s="1"/>
  <c r="G103" i="6" s="1"/>
  <c r="L104" i="5"/>
  <c r="D104" i="5" s="1"/>
  <c r="G104" i="5" s="1"/>
  <c r="I104" i="5"/>
  <c r="C104" i="5"/>
  <c r="BD35" i="20" l="1"/>
  <c r="BB35" i="20"/>
  <c r="BD36" i="20"/>
  <c r="BB36" i="20"/>
  <c r="W35" i="20"/>
  <c r="AB35" i="20"/>
  <c r="W34" i="20"/>
  <c r="AB34" i="20"/>
  <c r="Y35" i="20"/>
  <c r="AC35" i="20"/>
  <c r="Y34" i="20"/>
  <c r="AC34" i="20"/>
  <c r="X35" i="20"/>
  <c r="Z35" i="20"/>
  <c r="X34" i="20"/>
  <c r="Z34" i="20"/>
  <c r="AX35" i="20"/>
  <c r="AV35" i="20"/>
  <c r="BA36" i="20" s="1"/>
  <c r="AX34" i="20"/>
  <c r="AV34" i="20"/>
  <c r="BA35" i="20" s="1"/>
  <c r="I102" i="8"/>
  <c r="L102" i="8"/>
  <c r="D102" i="8" s="1"/>
  <c r="G102" i="8" s="1"/>
  <c r="M102" i="8"/>
  <c r="L103" i="8"/>
  <c r="D103" i="8" s="1"/>
  <c r="G103" i="8" s="1"/>
  <c r="M103" i="8"/>
  <c r="I103" i="8"/>
  <c r="C102" i="8"/>
  <c r="C103" i="8"/>
  <c r="C108" i="12"/>
  <c r="M108" i="12"/>
  <c r="L108" i="12"/>
  <c r="D108" i="12" s="1"/>
  <c r="G108" i="12" s="1"/>
  <c r="M108" i="10"/>
  <c r="L108" i="10"/>
  <c r="D108" i="10" s="1"/>
  <c r="G108" i="10" s="1"/>
  <c r="C108" i="10"/>
  <c r="M108" i="9"/>
  <c r="L108" i="9"/>
  <c r="D108" i="9" s="1"/>
  <c r="G108" i="9" s="1"/>
  <c r="C108" i="9"/>
  <c r="L108" i="11"/>
  <c r="D108" i="11" s="1"/>
  <c r="G108" i="11" s="1"/>
  <c r="C108" i="11"/>
  <c r="I103" i="7"/>
  <c r="M103" i="7"/>
  <c r="L103" i="7"/>
  <c r="C103" i="7"/>
  <c r="C102" i="7"/>
  <c r="M102" i="6"/>
  <c r="I102" i="6"/>
  <c r="C102" i="6"/>
  <c r="I103" i="5"/>
  <c r="C103" i="5"/>
  <c r="L102" i="6"/>
  <c r="D102" i="6" s="1"/>
  <c r="G102" i="6" s="1"/>
  <c r="L103" i="5"/>
  <c r="D103" i="5" s="1"/>
  <c r="G103" i="5" s="1"/>
  <c r="I107" i="10" l="1"/>
  <c r="I107" i="9"/>
  <c r="M102" i="7"/>
  <c r="L102" i="7"/>
  <c r="M101" i="6"/>
  <c r="L101" i="6"/>
  <c r="D101" i="6" s="1"/>
  <c r="G101" i="6" s="1"/>
  <c r="I101" i="6"/>
  <c r="C101" i="6"/>
  <c r="B37" i="20" l="1"/>
  <c r="B36" i="20"/>
  <c r="B35" i="20"/>
  <c r="B34" i="20"/>
  <c r="AA32" i="20"/>
  <c r="AH32" i="20"/>
  <c r="AI32" i="20"/>
  <c r="AJ32" i="20"/>
  <c r="AN32" i="20"/>
  <c r="AR32" i="20"/>
  <c r="AS32" i="20"/>
  <c r="BC33" i="20" s="1"/>
  <c r="AT32" i="20"/>
  <c r="AV32" i="20"/>
  <c r="BA33" i="20" s="1"/>
  <c r="AW32" i="20"/>
  <c r="AX32" i="20"/>
  <c r="AA33" i="20"/>
  <c r="AH33" i="20"/>
  <c r="AI33" i="20"/>
  <c r="AJ33" i="20"/>
  <c r="AN33" i="20"/>
  <c r="AR33" i="20"/>
  <c r="AS33" i="20"/>
  <c r="BC34" i="20" s="1"/>
  <c r="AT33" i="20"/>
  <c r="AV33" i="20"/>
  <c r="BA34" i="20" s="1"/>
  <c r="AW33" i="20"/>
  <c r="AX33" i="20"/>
  <c r="L107" i="10"/>
  <c r="D107" i="10" s="1"/>
  <c r="G107" i="10" s="1"/>
  <c r="M107" i="10"/>
  <c r="I106" i="10"/>
  <c r="C107" i="10"/>
  <c r="L106" i="9"/>
  <c r="M106" i="9"/>
  <c r="L107" i="9"/>
  <c r="D107" i="9" s="1"/>
  <c r="G107" i="9" s="1"/>
  <c r="M107" i="9"/>
  <c r="I106" i="9"/>
  <c r="C107" i="9"/>
  <c r="L107" i="11"/>
  <c r="D107" i="11" s="1"/>
  <c r="G107" i="11" s="1"/>
  <c r="I107" i="11"/>
  <c r="C107" i="11"/>
  <c r="I104" i="12"/>
  <c r="I106" i="12"/>
  <c r="M107" i="12"/>
  <c r="L107" i="12"/>
  <c r="D107" i="12" s="1"/>
  <c r="G107" i="12" s="1"/>
  <c r="I107" i="12"/>
  <c r="C107" i="12"/>
  <c r="M102" i="5"/>
  <c r="L102" i="5"/>
  <c r="D102" i="5" s="1"/>
  <c r="G102" i="5" s="1"/>
  <c r="I102" i="5"/>
  <c r="C102" i="5"/>
  <c r="BD33" i="20" l="1"/>
  <c r="BB33" i="20"/>
  <c r="BD34" i="20"/>
  <c r="BB34" i="20"/>
  <c r="BI37" i="20"/>
  <c r="BG37" i="20"/>
  <c r="BI34" i="20"/>
  <c r="BG34" i="20"/>
  <c r="BI35" i="20"/>
  <c r="BG35" i="20"/>
  <c r="BI36" i="20"/>
  <c r="BG36" i="20"/>
  <c r="BH36" i="20"/>
  <c r="BF36" i="20"/>
  <c r="BH34" i="20"/>
  <c r="BF34" i="20"/>
  <c r="BH35" i="20"/>
  <c r="BF35" i="20"/>
  <c r="BF37" i="20"/>
  <c r="BH37" i="20"/>
  <c r="M100" i="6"/>
  <c r="L106" i="10"/>
  <c r="D106" i="10" s="1"/>
  <c r="G106" i="10" s="1"/>
  <c r="M106" i="10"/>
  <c r="I105" i="10"/>
  <c r="C106" i="10"/>
  <c r="D106" i="9"/>
  <c r="G106" i="9" s="1"/>
  <c r="C106" i="9"/>
  <c r="L106" i="11"/>
  <c r="D106" i="11" s="1"/>
  <c r="G106" i="11" s="1"/>
  <c r="I106" i="11"/>
  <c r="C106" i="11"/>
  <c r="M106" i="12"/>
  <c r="L106" i="12"/>
  <c r="D106" i="12" s="1"/>
  <c r="G106" i="12" s="1"/>
  <c r="C106" i="12"/>
  <c r="L101" i="8"/>
  <c r="D101" i="8" s="1"/>
  <c r="G101" i="8" s="1"/>
  <c r="M101" i="8"/>
  <c r="I101" i="8"/>
  <c r="C101" i="8"/>
  <c r="M101" i="7"/>
  <c r="L101" i="7"/>
  <c r="D101" i="7" s="1"/>
  <c r="G101" i="7" s="1"/>
  <c r="I101" i="7"/>
  <c r="C101" i="7"/>
  <c r="I100" i="6"/>
  <c r="C100" i="6"/>
  <c r="L100" i="6"/>
  <c r="D100" i="6" s="1"/>
  <c r="G100" i="6" s="1"/>
  <c r="M101" i="5"/>
  <c r="L101" i="5"/>
  <c r="D101" i="5" s="1"/>
  <c r="G101" i="5" s="1"/>
  <c r="I101" i="5"/>
  <c r="C101" i="5"/>
  <c r="BJ35" i="20" l="1"/>
  <c r="BJ37" i="20"/>
  <c r="BJ34" i="20"/>
  <c r="BJ36" i="20"/>
  <c r="AA31" i="20"/>
  <c r="AH31" i="20"/>
  <c r="AI31" i="20"/>
  <c r="AJ31" i="20"/>
  <c r="AN31" i="20"/>
  <c r="AR31" i="20"/>
  <c r="AS31" i="20"/>
  <c r="BC32" i="20" s="1"/>
  <c r="AT31" i="20"/>
  <c r="AV31" i="20"/>
  <c r="BA32" i="20" s="1"/>
  <c r="AW31" i="20"/>
  <c r="AX31" i="20"/>
  <c r="BD32" i="20" l="1"/>
  <c r="BB32" i="20"/>
  <c r="M100" i="8"/>
  <c r="L100" i="8"/>
  <c r="D100" i="8" s="1"/>
  <c r="I100" i="8"/>
  <c r="C100" i="8"/>
  <c r="L105" i="11"/>
  <c r="D105" i="11" s="1"/>
  <c r="G105" i="11" s="1"/>
  <c r="I105" i="11"/>
  <c r="C105" i="11"/>
  <c r="I104" i="10"/>
  <c r="L105" i="10"/>
  <c r="D105" i="10" s="1"/>
  <c r="G105" i="10" s="1"/>
  <c r="M105" i="10"/>
  <c r="C105" i="10"/>
  <c r="I105" i="9"/>
  <c r="C105" i="9"/>
  <c r="L105" i="9"/>
  <c r="M105" i="9"/>
  <c r="M105" i="12"/>
  <c r="L105" i="12"/>
  <c r="D105" i="12" s="1"/>
  <c r="G105" i="12" s="1"/>
  <c r="I105" i="12"/>
  <c r="C105" i="12"/>
  <c r="M100" i="7"/>
  <c r="L100" i="7"/>
  <c r="D100" i="7" s="1"/>
  <c r="G100" i="7" s="1"/>
  <c r="I100" i="7"/>
  <c r="C100" i="7"/>
  <c r="C99" i="6"/>
  <c r="I99" i="6"/>
  <c r="M98" i="6"/>
  <c r="M99" i="6"/>
  <c r="L99" i="6"/>
  <c r="D99" i="6" s="1"/>
  <c r="G99" i="6" s="1"/>
  <c r="M99" i="5"/>
  <c r="M100" i="5"/>
  <c r="L100" i="5"/>
  <c r="D100" i="5" s="1"/>
  <c r="G100" i="5" s="1"/>
  <c r="C100" i="5"/>
  <c r="I100" i="5"/>
  <c r="G100" i="8" l="1"/>
  <c r="AX30" i="20"/>
  <c r="I103" i="10"/>
  <c r="M102" i="10"/>
  <c r="M103" i="10"/>
  <c r="L104" i="10"/>
  <c r="D104" i="10" s="1"/>
  <c r="G104" i="10" s="1"/>
  <c r="M104" i="10"/>
  <c r="C104" i="10"/>
  <c r="I104" i="11"/>
  <c r="C104" i="11"/>
  <c r="L104" i="11"/>
  <c r="C103" i="11"/>
  <c r="L104" i="12"/>
  <c r="M104" i="12"/>
  <c r="I103" i="12"/>
  <c r="C104" i="12"/>
  <c r="M99" i="7"/>
  <c r="L99" i="7"/>
  <c r="I99" i="7"/>
  <c r="C99" i="7"/>
  <c r="I99" i="8"/>
  <c r="C99" i="8"/>
  <c r="M97" i="8"/>
  <c r="M98" i="8"/>
  <c r="M99" i="8"/>
  <c r="L99" i="8"/>
  <c r="D99" i="8" s="1"/>
  <c r="G99" i="8" s="1"/>
  <c r="M102" i="9"/>
  <c r="M103" i="9"/>
  <c r="M104" i="9"/>
  <c r="L104" i="9"/>
  <c r="D104" i="9" s="1"/>
  <c r="G104" i="9" s="1"/>
  <c r="I103" i="9"/>
  <c r="C104" i="9"/>
  <c r="L99" i="5"/>
  <c r="D99" i="5" s="1"/>
  <c r="G99" i="5" s="1"/>
  <c r="L98" i="6"/>
  <c r="I98" i="6"/>
  <c r="C98" i="6"/>
  <c r="I99" i="5"/>
  <c r="C99" i="5"/>
  <c r="AA30" i="20" l="1"/>
  <c r="AH30" i="20"/>
  <c r="AI30" i="20"/>
  <c r="AJ30" i="20"/>
  <c r="AN30" i="20"/>
  <c r="AR30" i="20"/>
  <c r="AS30" i="20"/>
  <c r="BC31" i="20" s="1"/>
  <c r="AT30" i="20"/>
  <c r="AV30" i="20"/>
  <c r="BA31" i="20" s="1"/>
  <c r="AW30" i="20"/>
  <c r="BD31" i="20" l="1"/>
  <c r="BB31" i="20"/>
  <c r="AA28" i="20"/>
  <c r="AH28" i="20"/>
  <c r="AI28" i="20"/>
  <c r="AJ28" i="20"/>
  <c r="AN28" i="20"/>
  <c r="AR28" i="20"/>
  <c r="AS28" i="20"/>
  <c r="BC29" i="20" s="1"/>
  <c r="AT28" i="20"/>
  <c r="AV28" i="20"/>
  <c r="BA29" i="20" s="1"/>
  <c r="AW28" i="20"/>
  <c r="AX28" i="20"/>
  <c r="AA29" i="20"/>
  <c r="AH29" i="20"/>
  <c r="AI29" i="20"/>
  <c r="AJ29" i="20"/>
  <c r="AN29" i="20"/>
  <c r="AR29" i="20"/>
  <c r="AS29" i="20"/>
  <c r="BC30" i="20" s="1"/>
  <c r="AT29" i="20"/>
  <c r="AV29" i="20"/>
  <c r="BA30" i="20" s="1"/>
  <c r="AW29" i="20"/>
  <c r="AX29" i="20"/>
  <c r="B29" i="20"/>
  <c r="B30" i="20"/>
  <c r="B31" i="20"/>
  <c r="B32" i="20"/>
  <c r="B33" i="20"/>
  <c r="M98" i="5"/>
  <c r="L98" i="5"/>
  <c r="D98" i="5" s="1"/>
  <c r="G98" i="5" s="1"/>
  <c r="M95" i="6"/>
  <c r="M96" i="6"/>
  <c r="M97" i="6"/>
  <c r="L97" i="6"/>
  <c r="D97" i="6" s="1"/>
  <c r="G97" i="6" s="1"/>
  <c r="M97" i="7"/>
  <c r="M98" i="7"/>
  <c r="L98" i="7"/>
  <c r="D98" i="7" s="1"/>
  <c r="G98" i="7" s="1"/>
  <c r="I98" i="8"/>
  <c r="D97" i="8"/>
  <c r="C97" i="8"/>
  <c r="C98" i="8"/>
  <c r="D103" i="10"/>
  <c r="G103" i="10" s="1"/>
  <c r="C103" i="10"/>
  <c r="C102" i="9"/>
  <c r="D102" i="9"/>
  <c r="C103" i="9"/>
  <c r="D103" i="9"/>
  <c r="G103" i="9" s="1"/>
  <c r="M102" i="12"/>
  <c r="M103" i="12"/>
  <c r="L102" i="12"/>
  <c r="J103" i="12"/>
  <c r="L103" i="12" s="1"/>
  <c r="D103" i="12" s="1"/>
  <c r="G103" i="12" s="1"/>
  <c r="C102" i="12"/>
  <c r="C103" i="12"/>
  <c r="C98" i="7"/>
  <c r="C97" i="6"/>
  <c r="C98" i="5"/>
  <c r="I98" i="5"/>
  <c r="BD29" i="20" l="1"/>
  <c r="BB29" i="20"/>
  <c r="BD30" i="20"/>
  <c r="BB30" i="20"/>
  <c r="BI30" i="20"/>
  <c r="BG30" i="20"/>
  <c r="BI33" i="20"/>
  <c r="BG33" i="20"/>
  <c r="BI29" i="20"/>
  <c r="BG29" i="20"/>
  <c r="BI32" i="20"/>
  <c r="BG32" i="20"/>
  <c r="BI31" i="20"/>
  <c r="BG31" i="20"/>
  <c r="BH30" i="20"/>
  <c r="BF30" i="20"/>
  <c r="BF33" i="20"/>
  <c r="BH33" i="20"/>
  <c r="BF29" i="20"/>
  <c r="BH29" i="20"/>
  <c r="BH32" i="20"/>
  <c r="BF32" i="20"/>
  <c r="BH31" i="20"/>
  <c r="BF31" i="20"/>
  <c r="I96" i="6"/>
  <c r="L96" i="6"/>
  <c r="D96" i="6" s="1"/>
  <c r="G96" i="6" s="1"/>
  <c r="M97" i="5"/>
  <c r="L97" i="5"/>
  <c r="C102" i="10"/>
  <c r="I102" i="10"/>
  <c r="I102" i="9"/>
  <c r="I102" i="11"/>
  <c r="C102" i="11"/>
  <c r="L102" i="11"/>
  <c r="L97" i="7"/>
  <c r="D97" i="7" s="1"/>
  <c r="G97" i="7" s="1"/>
  <c r="I97" i="7"/>
  <c r="C97" i="7"/>
  <c r="C96" i="6"/>
  <c r="I97" i="5"/>
  <c r="D97" i="5"/>
  <c r="G97" i="5" s="1"/>
  <c r="C97" i="5"/>
  <c r="BJ29" i="20" l="1"/>
  <c r="BJ31" i="20"/>
  <c r="BJ30" i="20"/>
  <c r="BJ32" i="20"/>
  <c r="BJ33" i="20"/>
  <c r="AA27" i="20"/>
  <c r="AH27" i="20"/>
  <c r="AI27" i="20"/>
  <c r="AJ27" i="20"/>
  <c r="AN27" i="20"/>
  <c r="AR27" i="20"/>
  <c r="AS27" i="20"/>
  <c r="BC28" i="20" s="1"/>
  <c r="AT27" i="20"/>
  <c r="AV27" i="20"/>
  <c r="BA28" i="20" s="1"/>
  <c r="AW27" i="20"/>
  <c r="AX27" i="20"/>
  <c r="I95" i="6"/>
  <c r="C95" i="6"/>
  <c r="C96" i="5"/>
  <c r="I96" i="5"/>
  <c r="M96" i="5"/>
  <c r="L96" i="5"/>
  <c r="D96" i="5" s="1"/>
  <c r="G96" i="5" s="1"/>
  <c r="M94" i="6"/>
  <c r="L95" i="6"/>
  <c r="D95" i="6" s="1"/>
  <c r="G95" i="6" s="1"/>
  <c r="M96" i="7"/>
  <c r="L96" i="7"/>
  <c r="D96" i="7" s="1"/>
  <c r="G96" i="7" s="1"/>
  <c r="L101" i="11"/>
  <c r="D101" i="11" s="1"/>
  <c r="G101" i="11" s="1"/>
  <c r="I96" i="7"/>
  <c r="C96" i="7"/>
  <c r="L96" i="8"/>
  <c r="D96" i="8" s="1"/>
  <c r="G96" i="8" s="1"/>
  <c r="M96" i="8"/>
  <c r="I96" i="8"/>
  <c r="C96" i="8"/>
  <c r="C101" i="11"/>
  <c r="I100" i="11"/>
  <c r="M101" i="10"/>
  <c r="L101" i="10"/>
  <c r="I101" i="10"/>
  <c r="C101" i="10"/>
  <c r="I101" i="9"/>
  <c r="M101" i="9"/>
  <c r="L101" i="9"/>
  <c r="D101" i="9" s="1"/>
  <c r="G101" i="9" s="1"/>
  <c r="I100" i="9"/>
  <c r="C101" i="9"/>
  <c r="M101" i="12"/>
  <c r="L101" i="12"/>
  <c r="D101" i="12" s="1"/>
  <c r="G101" i="12" s="1"/>
  <c r="I100" i="12"/>
  <c r="C101" i="12"/>
  <c r="BD28" i="20" l="1"/>
  <c r="BB28" i="20"/>
  <c r="C94" i="6"/>
  <c r="I94" i="6"/>
  <c r="M94" i="8"/>
  <c r="M95" i="8"/>
  <c r="J95" i="8"/>
  <c r="L95" i="8" s="1"/>
  <c r="I95" i="8"/>
  <c r="C95" i="8"/>
  <c r="C94" i="8"/>
  <c r="M95" i="7"/>
  <c r="L95" i="7"/>
  <c r="D95" i="7" s="1"/>
  <c r="G95" i="7" s="1"/>
  <c r="I95" i="7"/>
  <c r="C95" i="7"/>
  <c r="M100" i="10"/>
  <c r="L100" i="10"/>
  <c r="D100" i="10" s="1"/>
  <c r="G100" i="10" s="1"/>
  <c r="C100" i="10"/>
  <c r="M100" i="9"/>
  <c r="L100" i="9"/>
  <c r="D100" i="9" s="1"/>
  <c r="G100" i="9" s="1"/>
  <c r="I99" i="9"/>
  <c r="C100" i="9"/>
  <c r="L100" i="11"/>
  <c r="D100" i="11" s="1"/>
  <c r="G100" i="11" s="1"/>
  <c r="I99" i="11"/>
  <c r="C100" i="11"/>
  <c r="M100" i="12"/>
  <c r="L100" i="12"/>
  <c r="D100" i="12" s="1"/>
  <c r="G100" i="12" s="1"/>
  <c r="I99" i="12"/>
  <c r="C100" i="12"/>
  <c r="L94" i="6"/>
  <c r="D94" i="6" s="1"/>
  <c r="G94" i="6" s="1"/>
  <c r="M95" i="5"/>
  <c r="L95" i="5"/>
  <c r="D95" i="5" s="1"/>
  <c r="G95" i="5" s="1"/>
  <c r="I95" i="5"/>
  <c r="C95" i="5"/>
  <c r="B28" i="20" l="1"/>
  <c r="B27" i="20"/>
  <c r="AS8" i="20"/>
  <c r="BC9" i="20" s="1"/>
  <c r="AS9" i="20"/>
  <c r="BC10" i="20" s="1"/>
  <c r="AS10" i="20"/>
  <c r="BC11" i="20" s="1"/>
  <c r="AS11" i="20"/>
  <c r="BC12" i="20" s="1"/>
  <c r="AS12" i="20"/>
  <c r="BC13" i="20" s="1"/>
  <c r="AS13" i="20"/>
  <c r="BC14" i="20" s="1"/>
  <c r="AS14" i="20"/>
  <c r="BC15" i="20" s="1"/>
  <c r="AS15" i="20"/>
  <c r="BC16" i="20" s="1"/>
  <c r="AS16" i="20"/>
  <c r="BC17" i="20" s="1"/>
  <c r="AS17" i="20"/>
  <c r="BC18" i="20" s="1"/>
  <c r="AS18" i="20"/>
  <c r="BC19" i="20" s="1"/>
  <c r="AS19" i="20"/>
  <c r="BC20" i="20" s="1"/>
  <c r="AS20" i="20"/>
  <c r="BC21" i="20" s="1"/>
  <c r="AS21" i="20"/>
  <c r="BC22" i="20" s="1"/>
  <c r="AS22" i="20"/>
  <c r="BC23" i="20" s="1"/>
  <c r="AS23" i="20"/>
  <c r="BC24" i="20" s="1"/>
  <c r="AS24" i="20"/>
  <c r="BC25" i="20" s="1"/>
  <c r="AS25" i="20"/>
  <c r="BC26" i="20" s="1"/>
  <c r="AS26" i="20"/>
  <c r="BC27" i="20" s="1"/>
  <c r="AS7" i="20"/>
  <c r="BC8" i="20" s="1"/>
  <c r="AA25" i="20"/>
  <c r="AH25" i="20"/>
  <c r="AI25" i="20"/>
  <c r="AJ25" i="20"/>
  <c r="AN25" i="20"/>
  <c r="AR25" i="20"/>
  <c r="AT25" i="20"/>
  <c r="AV25" i="20"/>
  <c r="BA26" i="20" s="1"/>
  <c r="AW25" i="20"/>
  <c r="AX25" i="20"/>
  <c r="AA26" i="20"/>
  <c r="AH26" i="20"/>
  <c r="AI26" i="20"/>
  <c r="AJ26" i="20"/>
  <c r="AN26" i="20"/>
  <c r="AR26" i="20"/>
  <c r="AT26" i="20"/>
  <c r="AV26" i="20"/>
  <c r="BA27" i="20" s="1"/>
  <c r="AW26" i="20"/>
  <c r="AX26" i="20"/>
  <c r="B26" i="20"/>
  <c r="M93" i="7"/>
  <c r="M94" i="7"/>
  <c r="L94" i="7"/>
  <c r="D94" i="7" s="1"/>
  <c r="G94" i="7" s="1"/>
  <c r="I94" i="7"/>
  <c r="C94" i="7"/>
  <c r="M92" i="6"/>
  <c r="M93" i="6"/>
  <c r="I93" i="6"/>
  <c r="C93" i="6"/>
  <c r="L93" i="6"/>
  <c r="D93" i="6" s="1"/>
  <c r="G93" i="6" s="1"/>
  <c r="M91" i="5"/>
  <c r="M92" i="5"/>
  <c r="M93" i="5"/>
  <c r="M94" i="5"/>
  <c r="L94" i="5"/>
  <c r="D94" i="5" s="1"/>
  <c r="G94" i="5" s="1"/>
  <c r="I94" i="5"/>
  <c r="C94" i="5"/>
  <c r="I99" i="10"/>
  <c r="M99" i="10"/>
  <c r="L99" i="10"/>
  <c r="D99" i="10" s="1"/>
  <c r="G99" i="10" s="1"/>
  <c r="I98" i="10"/>
  <c r="C99" i="10"/>
  <c r="I98" i="9"/>
  <c r="M99" i="9"/>
  <c r="L99" i="9"/>
  <c r="D99" i="9" s="1"/>
  <c r="G99" i="9" s="1"/>
  <c r="C99" i="9"/>
  <c r="L99" i="11"/>
  <c r="D99" i="11" s="1"/>
  <c r="G99" i="11" s="1"/>
  <c r="I98" i="11"/>
  <c r="C99" i="11"/>
  <c r="M98" i="12"/>
  <c r="M99" i="12"/>
  <c r="L99" i="12"/>
  <c r="D99" i="12" s="1"/>
  <c r="G99" i="12" s="1"/>
  <c r="I98" i="12"/>
  <c r="C99" i="12"/>
  <c r="BD26" i="20" l="1"/>
  <c r="BB26" i="20"/>
  <c r="BD27" i="20"/>
  <c r="BB27" i="20"/>
  <c r="BI26" i="20"/>
  <c r="BG26" i="20"/>
  <c r="BI27" i="20"/>
  <c r="BG27" i="20"/>
  <c r="BI28" i="20"/>
  <c r="BG28" i="20"/>
  <c r="BH26" i="20"/>
  <c r="BF26" i="20"/>
  <c r="BF27" i="20"/>
  <c r="BH27" i="20"/>
  <c r="BH28" i="20"/>
  <c r="BF28" i="20"/>
  <c r="L98" i="11"/>
  <c r="D98" i="11" s="1"/>
  <c r="G98" i="11" s="1"/>
  <c r="C98" i="11"/>
  <c r="M97" i="9"/>
  <c r="M98" i="9"/>
  <c r="M94" i="10"/>
  <c r="M95" i="10"/>
  <c r="M96" i="10"/>
  <c r="M97" i="10"/>
  <c r="M98" i="10"/>
  <c r="L98" i="10"/>
  <c r="D98" i="10" s="1"/>
  <c r="G98" i="10" s="1"/>
  <c r="C98" i="10"/>
  <c r="L98" i="9"/>
  <c r="D98" i="9" s="1"/>
  <c r="G98" i="9" s="1"/>
  <c r="C98" i="9"/>
  <c r="L98" i="12"/>
  <c r="D98" i="12" s="1"/>
  <c r="G98" i="12" s="1"/>
  <c r="C98" i="12"/>
  <c r="L92" i="6"/>
  <c r="I92" i="6"/>
  <c r="C92" i="6"/>
  <c r="M90" i="8"/>
  <c r="M91" i="8"/>
  <c r="M92" i="8"/>
  <c r="M93" i="8"/>
  <c r="L93" i="8"/>
  <c r="I93" i="8"/>
  <c r="C93" i="8"/>
  <c r="M92" i="7"/>
  <c r="L93" i="7"/>
  <c r="I93" i="7"/>
  <c r="C93" i="7"/>
  <c r="L93" i="5"/>
  <c r="D93" i="5" s="1"/>
  <c r="G93" i="5" s="1"/>
  <c r="C93" i="5"/>
  <c r="I93" i="5"/>
  <c r="BJ28" i="20" l="1"/>
  <c r="BJ26" i="20"/>
  <c r="BJ27" i="20"/>
  <c r="AA23" i="20"/>
  <c r="AH23" i="20"/>
  <c r="AI23" i="20"/>
  <c r="AJ23" i="20"/>
  <c r="AN23" i="20"/>
  <c r="AR23" i="20"/>
  <c r="AT23" i="20"/>
  <c r="AV23" i="20"/>
  <c r="BA24" i="20" s="1"/>
  <c r="AW23" i="20"/>
  <c r="AX23" i="20"/>
  <c r="AA24" i="20"/>
  <c r="AH24" i="20"/>
  <c r="AI24" i="20"/>
  <c r="AJ24" i="20"/>
  <c r="AN24" i="20"/>
  <c r="AR24" i="20"/>
  <c r="AT24" i="20"/>
  <c r="AV24" i="20"/>
  <c r="BA25" i="20" s="1"/>
  <c r="AW24" i="20"/>
  <c r="AX24" i="20"/>
  <c r="B25" i="20"/>
  <c r="B24" i="20"/>
  <c r="BD25" i="20" l="1"/>
  <c r="BB25" i="20"/>
  <c r="BD24" i="20"/>
  <c r="BB24" i="20"/>
  <c r="BI25" i="20"/>
  <c r="BG25" i="20"/>
  <c r="BI24" i="20"/>
  <c r="BG24" i="20"/>
  <c r="BH24" i="20"/>
  <c r="BF24" i="20"/>
  <c r="BF25" i="20"/>
  <c r="BH25" i="20"/>
  <c r="L95" i="10"/>
  <c r="L96" i="10"/>
  <c r="L97" i="10"/>
  <c r="I97" i="10"/>
  <c r="C96" i="10"/>
  <c r="C97" i="10"/>
  <c r="M95" i="9"/>
  <c r="M96" i="9"/>
  <c r="L96" i="9"/>
  <c r="L97" i="9"/>
  <c r="I97" i="9"/>
  <c r="C95" i="9"/>
  <c r="C96" i="9"/>
  <c r="C97" i="9"/>
  <c r="I97" i="11"/>
  <c r="L96" i="11"/>
  <c r="L97" i="11"/>
  <c r="C96" i="11"/>
  <c r="C97" i="11"/>
  <c r="I96" i="12"/>
  <c r="I95" i="12"/>
  <c r="L96" i="12"/>
  <c r="D96" i="12" s="1"/>
  <c r="G96" i="12" s="1"/>
  <c r="M96" i="12"/>
  <c r="L97" i="12"/>
  <c r="D97" i="12" s="1"/>
  <c r="G97" i="12" s="1"/>
  <c r="M97" i="12"/>
  <c r="I97" i="12"/>
  <c r="C96" i="12"/>
  <c r="C97" i="12"/>
  <c r="L91" i="7"/>
  <c r="M91" i="7"/>
  <c r="L92" i="7"/>
  <c r="D92" i="7" s="1"/>
  <c r="G92" i="7" s="1"/>
  <c r="C92" i="7"/>
  <c r="I91" i="7"/>
  <c r="C91" i="7"/>
  <c r="I90" i="6"/>
  <c r="L90" i="6"/>
  <c r="D90" i="6" s="1"/>
  <c r="M90" i="6"/>
  <c r="L91" i="6"/>
  <c r="D91" i="6" s="1"/>
  <c r="G91" i="6" s="1"/>
  <c r="M91" i="6"/>
  <c r="C90" i="6"/>
  <c r="C91" i="6"/>
  <c r="I91" i="8"/>
  <c r="L91" i="8"/>
  <c r="D91" i="8" s="1"/>
  <c r="G91" i="8" s="1"/>
  <c r="L92" i="8"/>
  <c r="D92" i="8" s="1"/>
  <c r="G92" i="8" s="1"/>
  <c r="C91" i="8"/>
  <c r="C92" i="8"/>
  <c r="L91" i="5"/>
  <c r="D91" i="5" s="1"/>
  <c r="G91" i="5" s="1"/>
  <c r="L92" i="5"/>
  <c r="D92" i="5" s="1"/>
  <c r="G92" i="5" s="1"/>
  <c r="I92" i="5"/>
  <c r="C92" i="5"/>
  <c r="C91" i="5"/>
  <c r="BJ25" i="20" l="1"/>
  <c r="BJ24" i="20"/>
  <c r="C95" i="10"/>
  <c r="L95" i="9"/>
  <c r="D95" i="9" s="1"/>
  <c r="G95" i="9" s="1"/>
  <c r="M91" i="12"/>
  <c r="M92" i="12"/>
  <c r="M93" i="12"/>
  <c r="M94" i="12"/>
  <c r="M95" i="12"/>
  <c r="L95" i="12"/>
  <c r="D95" i="12" s="1"/>
  <c r="G95" i="12" s="1"/>
  <c r="I94" i="12"/>
  <c r="C95" i="12"/>
  <c r="M89" i="6"/>
  <c r="L89" i="6"/>
  <c r="D89" i="6" s="1"/>
  <c r="G89" i="6" s="1"/>
  <c r="I89" i="6"/>
  <c r="C89" i="6"/>
  <c r="L90" i="8"/>
  <c r="D90" i="8" s="1"/>
  <c r="G90" i="8" s="1"/>
  <c r="I90" i="8"/>
  <c r="C90" i="8"/>
  <c r="I94" i="9"/>
  <c r="L95" i="11"/>
  <c r="D95" i="11" s="1"/>
  <c r="G95" i="11" s="1"/>
  <c r="C95" i="11"/>
  <c r="M90" i="7"/>
  <c r="L90" i="7"/>
  <c r="D90" i="7" s="1"/>
  <c r="G90" i="7" s="1"/>
  <c r="I90" i="7"/>
  <c r="C90" i="7"/>
  <c r="M90" i="5"/>
  <c r="L90" i="5"/>
  <c r="D90" i="5" s="1"/>
  <c r="G90" i="5" s="1"/>
  <c r="I90" i="5"/>
  <c r="C90" i="5"/>
  <c r="AX8" i="20" l="1"/>
  <c r="AX9" i="20"/>
  <c r="AX10" i="20"/>
  <c r="AX11" i="20"/>
  <c r="AX12" i="20"/>
  <c r="AX13" i="20"/>
  <c r="AX14" i="20"/>
  <c r="AX15" i="20"/>
  <c r="AX16" i="20"/>
  <c r="AX17" i="20"/>
  <c r="AX18" i="20"/>
  <c r="AX19" i="20"/>
  <c r="AX20" i="20"/>
  <c r="AX21" i="20"/>
  <c r="AX22" i="20"/>
  <c r="AX7" i="20"/>
  <c r="AA22" i="20" l="1"/>
  <c r="AH22" i="20"/>
  <c r="AI22" i="20"/>
  <c r="AJ22" i="20"/>
  <c r="AN22" i="20"/>
  <c r="AR22" i="20"/>
  <c r="AT22" i="20"/>
  <c r="AV22" i="20"/>
  <c r="BA23" i="20" s="1"/>
  <c r="AW22" i="20"/>
  <c r="I93" i="10"/>
  <c r="C94" i="10"/>
  <c r="L94" i="10"/>
  <c r="D94" i="10" s="1"/>
  <c r="G94" i="10" s="1"/>
  <c r="M94" i="9"/>
  <c r="L94" i="9"/>
  <c r="D94" i="9" s="1"/>
  <c r="G94" i="9" s="1"/>
  <c r="C94" i="9"/>
  <c r="I94" i="11"/>
  <c r="C94" i="11"/>
  <c r="L94" i="11"/>
  <c r="D94" i="11" s="1"/>
  <c r="G94" i="11" s="1"/>
  <c r="C94" i="12"/>
  <c r="L94" i="12"/>
  <c r="D94" i="12" s="1"/>
  <c r="G94" i="12" s="1"/>
  <c r="C89" i="8"/>
  <c r="I89" i="8"/>
  <c r="M89" i="8"/>
  <c r="L89" i="8"/>
  <c r="D89" i="8" s="1"/>
  <c r="G89" i="8" s="1"/>
  <c r="M89" i="7"/>
  <c r="L89" i="7"/>
  <c r="D89" i="7" s="1"/>
  <c r="G89" i="7" s="1"/>
  <c r="C89" i="7"/>
  <c r="I89" i="7"/>
  <c r="M88" i="6"/>
  <c r="L88" i="6"/>
  <c r="D88" i="6" s="1"/>
  <c r="G88" i="6" s="1"/>
  <c r="I88" i="6"/>
  <c r="C88" i="6"/>
  <c r="I89" i="5"/>
  <c r="C89" i="5"/>
  <c r="M89" i="5"/>
  <c r="L89" i="5"/>
  <c r="D89" i="5" s="1"/>
  <c r="G89" i="5" s="1"/>
  <c r="BD23" i="20" l="1"/>
  <c r="BB23" i="20"/>
  <c r="M87" i="7"/>
  <c r="M88" i="7"/>
  <c r="I88" i="7"/>
  <c r="C88" i="7"/>
  <c r="M93" i="10"/>
  <c r="L93" i="10"/>
  <c r="D93" i="10" s="1"/>
  <c r="G93" i="10" s="1"/>
  <c r="C93" i="10"/>
  <c r="M88" i="8"/>
  <c r="L88" i="8"/>
  <c r="D88" i="8" s="1"/>
  <c r="G88" i="8" s="1"/>
  <c r="I88" i="8"/>
  <c r="C88" i="8"/>
  <c r="M93" i="9"/>
  <c r="L93" i="9"/>
  <c r="D93" i="9" s="1"/>
  <c r="G93" i="9" s="1"/>
  <c r="I93" i="9"/>
  <c r="C93" i="9"/>
  <c r="L93" i="11"/>
  <c r="D93" i="11" s="1"/>
  <c r="G93" i="11" s="1"/>
  <c r="L93" i="12"/>
  <c r="D93" i="12" s="1"/>
  <c r="G93" i="12" s="1"/>
  <c r="I93" i="12"/>
  <c r="C93" i="12"/>
  <c r="I93" i="11"/>
  <c r="C93" i="11"/>
  <c r="L88" i="7"/>
  <c r="D88" i="7" s="1"/>
  <c r="G88" i="7" s="1"/>
  <c r="I87" i="6"/>
  <c r="C87" i="6"/>
  <c r="L87" i="6"/>
  <c r="D87" i="6" s="1"/>
  <c r="G87" i="6" s="1"/>
  <c r="M87" i="5"/>
  <c r="M88" i="5"/>
  <c r="L88" i="5"/>
  <c r="D88" i="5" s="1"/>
  <c r="G88" i="5" s="1"/>
  <c r="I88" i="5"/>
  <c r="C88" i="5"/>
  <c r="AA21" i="20" l="1"/>
  <c r="AV21" i="20"/>
  <c r="BA22" i="20" s="1"/>
  <c r="AT21" i="20"/>
  <c r="AR21" i="20"/>
  <c r="AW21" i="20"/>
  <c r="AN21" i="20"/>
  <c r="AJ21" i="20"/>
  <c r="AI21" i="20"/>
  <c r="AH21" i="20"/>
  <c r="BD22" i="20" l="1"/>
  <c r="BB22" i="20"/>
  <c r="L87" i="8"/>
  <c r="D87" i="8" s="1"/>
  <c r="G87" i="8" s="1"/>
  <c r="M87" i="8"/>
  <c r="I87" i="8"/>
  <c r="C87" i="8"/>
  <c r="B23" i="20"/>
  <c r="B22" i="20"/>
  <c r="B21" i="20"/>
  <c r="L92" i="12"/>
  <c r="I92" i="12"/>
  <c r="C92" i="12"/>
  <c r="I92" i="11"/>
  <c r="C92" i="11"/>
  <c r="M92" i="10"/>
  <c r="L92" i="10"/>
  <c r="I92" i="10"/>
  <c r="C92" i="10"/>
  <c r="M92" i="9"/>
  <c r="L92" i="9"/>
  <c r="I92" i="9"/>
  <c r="C92" i="9"/>
  <c r="L92" i="11"/>
  <c r="L87" i="7"/>
  <c r="D87" i="7" s="1"/>
  <c r="G87" i="7" s="1"/>
  <c r="I87" i="7"/>
  <c r="C87" i="7"/>
  <c r="I86" i="6"/>
  <c r="C86" i="6"/>
  <c r="L86" i="6"/>
  <c r="D86" i="6" s="1"/>
  <c r="G86" i="6" s="1"/>
  <c r="L87" i="5"/>
  <c r="D87" i="5" s="1"/>
  <c r="G87" i="5" s="1"/>
  <c r="I87" i="5"/>
  <c r="C87" i="5"/>
  <c r="BI21" i="20" l="1"/>
  <c r="BG21" i="20"/>
  <c r="BI23" i="20"/>
  <c r="BG23" i="20"/>
  <c r="BI22" i="20"/>
  <c r="BG22" i="20"/>
  <c r="BH22" i="20"/>
  <c r="BF22" i="20"/>
  <c r="BH23" i="20"/>
  <c r="BF23" i="20"/>
  <c r="BF21" i="20"/>
  <c r="BH21" i="20"/>
  <c r="B8" i="20"/>
  <c r="B9" i="20"/>
  <c r="B10" i="20"/>
  <c r="BG10" i="20" s="1"/>
  <c r="B11" i="20"/>
  <c r="B12" i="20"/>
  <c r="B13" i="20"/>
  <c r="B14" i="20"/>
  <c r="B15" i="20"/>
  <c r="BG15" i="20" s="1"/>
  <c r="B16" i="20"/>
  <c r="B17" i="20"/>
  <c r="B18" i="20"/>
  <c r="B19" i="20"/>
  <c r="B20" i="20"/>
  <c r="BG20" i="20" s="1"/>
  <c r="B7" i="20"/>
  <c r="AV20" i="20"/>
  <c r="BA21" i="20" s="1"/>
  <c r="AR20" i="20"/>
  <c r="AW20" i="20"/>
  <c r="BJ21" i="20" l="1"/>
  <c r="BJ22" i="20"/>
  <c r="BJ23" i="20"/>
  <c r="BD21" i="20"/>
  <c r="BB21" i="20"/>
  <c r="BI16" i="20"/>
  <c r="BG16" i="20"/>
  <c r="BI19" i="20"/>
  <c r="BG19" i="20"/>
  <c r="BI11" i="20"/>
  <c r="BG11" i="20"/>
  <c r="BI18" i="20"/>
  <c r="BI14" i="20"/>
  <c r="BG14" i="20"/>
  <c r="BI12" i="20"/>
  <c r="BG12" i="20"/>
  <c r="BI17" i="20"/>
  <c r="BG17" i="20"/>
  <c r="BI13" i="20"/>
  <c r="BI9" i="20"/>
  <c r="BG9" i="20"/>
  <c r="BI8" i="20"/>
  <c r="BH10" i="20"/>
  <c r="BF10" i="20"/>
  <c r="BH17" i="20"/>
  <c r="BF9" i="20"/>
  <c r="BH20" i="20"/>
  <c r="BF20" i="20"/>
  <c r="BH16" i="20"/>
  <c r="BF16" i="20"/>
  <c r="BH12" i="20"/>
  <c r="BH8" i="20"/>
  <c r="BF8" i="20"/>
  <c r="BH18" i="20"/>
  <c r="BF18" i="20"/>
  <c r="BF13" i="20"/>
  <c r="BH13" i="20"/>
  <c r="BF19" i="20"/>
  <c r="BF15" i="20"/>
  <c r="BH15" i="20"/>
  <c r="BH11" i="20"/>
  <c r="BF11" i="20"/>
  <c r="BF14" i="20"/>
  <c r="AA20" i="20"/>
  <c r="AH20" i="20"/>
  <c r="AI20" i="20"/>
  <c r="AJ20" i="20"/>
  <c r="AN20" i="20"/>
  <c r="AT20" i="20"/>
  <c r="AW19" i="20"/>
  <c r="AV19" i="20"/>
  <c r="AT19" i="20"/>
  <c r="AR19" i="20"/>
  <c r="AN19" i="20"/>
  <c r="AJ19" i="20"/>
  <c r="AI19" i="20"/>
  <c r="AH19" i="20"/>
  <c r="AA19" i="20"/>
  <c r="BJ16" i="20" l="1"/>
  <c r="BJ11" i="20"/>
  <c r="BI20" i="20"/>
  <c r="BJ20" i="20" s="1"/>
  <c r="BA20" i="20"/>
  <c r="BD20" i="20"/>
  <c r="BB20" i="20"/>
  <c r="M85" i="8"/>
  <c r="M86" i="8"/>
  <c r="L86" i="8"/>
  <c r="D86" i="8" s="1"/>
  <c r="G86" i="8" s="1"/>
  <c r="I86" i="8"/>
  <c r="C86" i="8"/>
  <c r="M83" i="7"/>
  <c r="M84" i="7"/>
  <c r="M85" i="7"/>
  <c r="M86" i="7"/>
  <c r="L86" i="7"/>
  <c r="D86" i="7" s="1"/>
  <c r="G86" i="7" s="1"/>
  <c r="I86" i="7"/>
  <c r="C86" i="7"/>
  <c r="C85" i="6"/>
  <c r="I85" i="6"/>
  <c r="M85" i="6"/>
  <c r="L85" i="6"/>
  <c r="D85" i="6" s="1"/>
  <c r="G85" i="6" s="1"/>
  <c r="M85" i="5"/>
  <c r="M86" i="5"/>
  <c r="L86" i="5"/>
  <c r="D86" i="5" s="1"/>
  <c r="G86" i="5" s="1"/>
  <c r="I86" i="5"/>
  <c r="C86" i="5"/>
  <c r="C91" i="11"/>
  <c r="I90" i="11"/>
  <c r="I90" i="10"/>
  <c r="M90" i="10"/>
  <c r="M91" i="10"/>
  <c r="L91" i="10"/>
  <c r="D91" i="10" s="1"/>
  <c r="G91" i="10" s="1"/>
  <c r="C91" i="10"/>
  <c r="M91" i="9"/>
  <c r="L91" i="9"/>
  <c r="D91" i="9" s="1"/>
  <c r="G91" i="9" s="1"/>
  <c r="I90" i="9"/>
  <c r="C91" i="9"/>
  <c r="L91" i="11"/>
  <c r="D91" i="11" s="1"/>
  <c r="G91" i="11" s="1"/>
  <c r="M90" i="12"/>
  <c r="L91" i="12"/>
  <c r="D91" i="12" s="1"/>
  <c r="G91" i="12" s="1"/>
  <c r="I90" i="12"/>
  <c r="C91" i="12"/>
  <c r="AV18" i="20" l="1"/>
  <c r="AR18" i="20"/>
  <c r="AW18" i="20"/>
  <c r="M80" i="5"/>
  <c r="M81" i="5"/>
  <c r="M82" i="5"/>
  <c r="M83" i="5"/>
  <c r="M84" i="5"/>
  <c r="I85" i="8"/>
  <c r="C85" i="8"/>
  <c r="I85" i="5"/>
  <c r="L85" i="5"/>
  <c r="D85" i="5" s="1"/>
  <c r="G85" i="5" s="1"/>
  <c r="L84" i="6"/>
  <c r="D84" i="6" s="1"/>
  <c r="G84" i="6" s="1"/>
  <c r="I84" i="6"/>
  <c r="C84" i="6"/>
  <c r="I85" i="7"/>
  <c r="L85" i="7"/>
  <c r="D85" i="7" s="1"/>
  <c r="G85" i="7" s="1"/>
  <c r="C85" i="7"/>
  <c r="M83" i="8"/>
  <c r="M84" i="8"/>
  <c r="L85" i="8"/>
  <c r="D85" i="8" s="1"/>
  <c r="G85" i="8" s="1"/>
  <c r="L90" i="10"/>
  <c r="D90" i="10" s="1"/>
  <c r="G90" i="10" s="1"/>
  <c r="I89" i="10"/>
  <c r="C90" i="10"/>
  <c r="M90" i="9"/>
  <c r="L90" i="9"/>
  <c r="D90" i="9" s="1"/>
  <c r="G90" i="9" s="1"/>
  <c r="L90" i="11"/>
  <c r="D90" i="11" s="1"/>
  <c r="G90" i="11" s="1"/>
  <c r="I89" i="11"/>
  <c r="C90" i="11"/>
  <c r="I89" i="12"/>
  <c r="L88" i="12"/>
  <c r="M88" i="12"/>
  <c r="M89" i="12"/>
  <c r="L90" i="12"/>
  <c r="D90" i="12" s="1"/>
  <c r="G90" i="12" s="1"/>
  <c r="C90" i="12"/>
  <c r="I89" i="9"/>
  <c r="C90" i="9"/>
  <c r="C85" i="5"/>
  <c r="AG167" i="20" l="1"/>
  <c r="BC167" i="20"/>
  <c r="AP167" i="20"/>
  <c r="AA167" i="20"/>
  <c r="BD19" i="20"/>
  <c r="BB19" i="20"/>
  <c r="BH19" i="20"/>
  <c r="BJ19" i="20" s="1"/>
  <c r="BA19" i="20"/>
  <c r="AA18" i="20"/>
  <c r="AN18" i="20"/>
  <c r="AT18" i="20"/>
  <c r="AJ18" i="20"/>
  <c r="AI18" i="20"/>
  <c r="AH18" i="20"/>
  <c r="BF167" i="20" l="1"/>
  <c r="BE167" i="20"/>
  <c r="BA167" i="20"/>
  <c r="BD167" i="20"/>
  <c r="BB167" i="20"/>
  <c r="M89" i="10"/>
  <c r="L89" i="10"/>
  <c r="D89" i="10" s="1"/>
  <c r="G89" i="10" s="1"/>
  <c r="I88" i="10"/>
  <c r="C89" i="10"/>
  <c r="I88" i="9"/>
  <c r="L89" i="11"/>
  <c r="D89" i="11" s="1"/>
  <c r="G89" i="11" s="1"/>
  <c r="I88" i="11"/>
  <c r="C88" i="11"/>
  <c r="C89" i="11"/>
  <c r="C87" i="11"/>
  <c r="D88" i="12"/>
  <c r="G88" i="12" s="1"/>
  <c r="J89" i="12"/>
  <c r="L89" i="12" s="1"/>
  <c r="D89" i="12" s="1"/>
  <c r="G89" i="12" s="1"/>
  <c r="C88" i="12"/>
  <c r="C89" i="12"/>
  <c r="I84" i="8"/>
  <c r="C84" i="8"/>
  <c r="I84" i="5"/>
  <c r="C84" i="5"/>
  <c r="I83" i="6"/>
  <c r="C83" i="6"/>
  <c r="L83" i="6"/>
  <c r="D83" i="6" s="1"/>
  <c r="G83" i="6" s="1"/>
  <c r="L84" i="5"/>
  <c r="D84" i="5" s="1"/>
  <c r="G84" i="5" s="1"/>
  <c r="I84" i="7"/>
  <c r="C84" i="7"/>
  <c r="L84" i="7"/>
  <c r="D84" i="7" s="1"/>
  <c r="G84" i="7" s="1"/>
  <c r="L84" i="8"/>
  <c r="D84" i="8" s="1"/>
  <c r="G84" i="8" s="1"/>
  <c r="M89" i="9"/>
  <c r="L89" i="9"/>
  <c r="D89" i="9" s="1"/>
  <c r="G89" i="9" s="1"/>
  <c r="C89" i="9"/>
  <c r="BJ167" i="20" l="1"/>
  <c r="AV17" i="20"/>
  <c r="AT17" i="20"/>
  <c r="AR17" i="20"/>
  <c r="AW17" i="20"/>
  <c r="AA17" i="20"/>
  <c r="AH17" i="20"/>
  <c r="AI17" i="20"/>
  <c r="AJ17" i="20"/>
  <c r="AN17" i="20"/>
  <c r="BD18" i="20" l="1"/>
  <c r="BB18" i="20"/>
  <c r="BG18" i="20"/>
  <c r="BJ18" i="20" s="1"/>
  <c r="BA18" i="20"/>
  <c r="AV16" i="20"/>
  <c r="AR16" i="20"/>
  <c r="BB17" i="20" s="1"/>
  <c r="AW16" i="20"/>
  <c r="AN16" i="20"/>
  <c r="BF17" i="20" l="1"/>
  <c r="BJ17" i="20" s="1"/>
  <c r="BA17" i="20"/>
  <c r="BD17" i="20"/>
  <c r="I83" i="8"/>
  <c r="C83" i="8"/>
  <c r="L83" i="8"/>
  <c r="D83" i="8" s="1"/>
  <c r="G83" i="8" s="1"/>
  <c r="M88" i="9"/>
  <c r="L88" i="9"/>
  <c r="D88" i="9" s="1"/>
  <c r="G88" i="9" s="1"/>
  <c r="C88" i="9"/>
  <c r="M88" i="10"/>
  <c r="L88" i="10"/>
  <c r="D88" i="10" s="1"/>
  <c r="G88" i="10" s="1"/>
  <c r="C88" i="10"/>
  <c r="L88" i="11"/>
  <c r="D88" i="11" s="1"/>
  <c r="G88" i="11" s="1"/>
  <c r="I83" i="7"/>
  <c r="C83" i="7"/>
  <c r="L83" i="7"/>
  <c r="D83" i="7" s="1"/>
  <c r="G83" i="7" s="1"/>
  <c r="I82" i="6"/>
  <c r="C82" i="6"/>
  <c r="C81" i="6"/>
  <c r="L82" i="6"/>
  <c r="D82" i="6" s="1"/>
  <c r="G82" i="6" s="1"/>
  <c r="L83" i="5"/>
  <c r="D83" i="5" s="1"/>
  <c r="G83" i="5" s="1"/>
  <c r="I83" i="5"/>
  <c r="C83" i="5"/>
  <c r="AT16" i="20" l="1"/>
  <c r="AJ16" i="20"/>
  <c r="AA16" i="20"/>
  <c r="AI16" i="20"/>
  <c r="AH16" i="20"/>
  <c r="I82" i="8" l="1"/>
  <c r="C87" i="10"/>
  <c r="I87" i="10"/>
  <c r="C87" i="9"/>
  <c r="I87" i="9"/>
  <c r="I87" i="11"/>
  <c r="M79" i="6"/>
  <c r="M80" i="6"/>
  <c r="M81" i="6"/>
  <c r="M82" i="6"/>
  <c r="M83" i="6"/>
  <c r="M84" i="6"/>
  <c r="M86" i="6"/>
  <c r="M87" i="6"/>
  <c r="I81" i="6"/>
  <c r="I87" i="12"/>
  <c r="G87" i="12"/>
  <c r="C87" i="12"/>
  <c r="I82" i="5"/>
  <c r="AA15" i="20" l="1"/>
  <c r="AH15" i="20"/>
  <c r="AI15" i="20"/>
  <c r="AJ15" i="20"/>
  <c r="AN15" i="20"/>
  <c r="AR15" i="20"/>
  <c r="AT15" i="20"/>
  <c r="AV15" i="20"/>
  <c r="BA16" i="20" s="1"/>
  <c r="AW15" i="20"/>
  <c r="C82" i="7"/>
  <c r="C81" i="7"/>
  <c r="M80" i="7"/>
  <c r="M81" i="7"/>
  <c r="M82" i="7"/>
  <c r="L82" i="7"/>
  <c r="L81" i="7"/>
  <c r="D81" i="7" s="1"/>
  <c r="G81" i="7" s="1"/>
  <c r="I82" i="7"/>
  <c r="L81" i="8"/>
  <c r="M81" i="8"/>
  <c r="L82" i="8"/>
  <c r="D82" i="8" s="1"/>
  <c r="G82" i="8" s="1"/>
  <c r="M82" i="8"/>
  <c r="I81" i="8"/>
  <c r="C82" i="8"/>
  <c r="C81" i="8"/>
  <c r="I86" i="12"/>
  <c r="C86" i="12"/>
  <c r="L86" i="10"/>
  <c r="M86" i="10"/>
  <c r="L87" i="10"/>
  <c r="D87" i="10" s="1"/>
  <c r="G87" i="10" s="1"/>
  <c r="M87" i="10"/>
  <c r="I86" i="10"/>
  <c r="C86" i="10"/>
  <c r="I86" i="9"/>
  <c r="L85" i="9"/>
  <c r="M85" i="9"/>
  <c r="L86" i="9"/>
  <c r="M86" i="9"/>
  <c r="L87" i="9"/>
  <c r="D87" i="9" s="1"/>
  <c r="G87" i="9" s="1"/>
  <c r="M87" i="9"/>
  <c r="C86" i="9"/>
  <c r="L86" i="11"/>
  <c r="D86" i="11" s="1"/>
  <c r="G86" i="11" s="1"/>
  <c r="L87" i="11"/>
  <c r="D87" i="11" s="1"/>
  <c r="G87" i="11" s="1"/>
  <c r="I86" i="11"/>
  <c r="C86" i="11"/>
  <c r="M86" i="12"/>
  <c r="L87" i="12"/>
  <c r="M87" i="12"/>
  <c r="I80" i="6"/>
  <c r="C80" i="6"/>
  <c r="L81" i="6"/>
  <c r="D81" i="6" s="1"/>
  <c r="G81" i="6" s="1"/>
  <c r="L80" i="6"/>
  <c r="D80" i="6" s="1"/>
  <c r="G80" i="6" s="1"/>
  <c r="L81" i="5"/>
  <c r="D81" i="5" s="1"/>
  <c r="G81" i="5" s="1"/>
  <c r="L82" i="5"/>
  <c r="D82" i="5" s="1"/>
  <c r="G82" i="5" s="1"/>
  <c r="I81" i="5"/>
  <c r="C81" i="5"/>
  <c r="C82" i="5"/>
  <c r="BD16" i="20" l="1"/>
  <c r="BB16" i="20"/>
  <c r="AW14" i="20"/>
  <c r="AV14" i="20"/>
  <c r="AR14" i="20"/>
  <c r="AN14" i="20"/>
  <c r="AT14" i="20"/>
  <c r="AA14" i="20"/>
  <c r="AH14" i="20"/>
  <c r="AI14" i="20"/>
  <c r="AJ14" i="20"/>
  <c r="AW8" i="20"/>
  <c r="AW9" i="20"/>
  <c r="AW10" i="20"/>
  <c r="AW11" i="20"/>
  <c r="AW12" i="20"/>
  <c r="AW13" i="20"/>
  <c r="AW7" i="20"/>
  <c r="BI15" i="20" l="1"/>
  <c r="BJ15" i="20" s="1"/>
  <c r="BA15" i="20"/>
  <c r="BD15" i="20"/>
  <c r="BB15" i="20"/>
  <c r="AV13" i="20"/>
  <c r="AT13" i="20"/>
  <c r="AR13" i="20"/>
  <c r="AN13" i="20"/>
  <c r="AJ13" i="20"/>
  <c r="AI13" i="20"/>
  <c r="AH13" i="20"/>
  <c r="AA13" i="20"/>
  <c r="AV12" i="20"/>
  <c r="BA13" i="20" s="1"/>
  <c r="AT12" i="20"/>
  <c r="AR12" i="20"/>
  <c r="BB13" i="20" s="1"/>
  <c r="AN12" i="20"/>
  <c r="AJ12" i="20"/>
  <c r="AI12" i="20"/>
  <c r="AH12" i="20"/>
  <c r="AA12" i="20"/>
  <c r="BD14" i="20" l="1"/>
  <c r="BB14" i="20"/>
  <c r="BH14" i="20"/>
  <c r="BJ14" i="20" s="1"/>
  <c r="BA14" i="20"/>
  <c r="BG13" i="20"/>
  <c r="BJ13" i="20" s="1"/>
  <c r="BD13" i="20"/>
  <c r="I80" i="7"/>
  <c r="C80" i="7"/>
  <c r="M78" i="8"/>
  <c r="M79" i="8"/>
  <c r="M80" i="8"/>
  <c r="I80" i="8"/>
  <c r="C80" i="8"/>
  <c r="M85" i="12"/>
  <c r="L85" i="12"/>
  <c r="D85" i="12" s="1"/>
  <c r="G85" i="12" s="1"/>
  <c r="I84" i="12"/>
  <c r="C85" i="12"/>
  <c r="L85" i="11"/>
  <c r="I85" i="11"/>
  <c r="C85" i="11"/>
  <c r="D85" i="9"/>
  <c r="G85" i="9" s="1"/>
  <c r="I84" i="9"/>
  <c r="C85" i="9"/>
  <c r="C85" i="10"/>
  <c r="I84" i="10"/>
  <c r="M85" i="10"/>
  <c r="L85" i="10"/>
  <c r="D85" i="10" s="1"/>
  <c r="G85" i="10" s="1"/>
  <c r="L80" i="8"/>
  <c r="D80" i="8" s="1"/>
  <c r="G80" i="8" s="1"/>
  <c r="L80" i="7"/>
  <c r="D80" i="7" s="1"/>
  <c r="G80" i="7" s="1"/>
  <c r="I79" i="6"/>
  <c r="C79" i="6"/>
  <c r="L79" i="6"/>
  <c r="D79" i="6" s="1"/>
  <c r="G79" i="6" s="1"/>
  <c r="L80" i="5"/>
  <c r="D80" i="5" s="1"/>
  <c r="G80" i="5" s="1"/>
  <c r="I80" i="5"/>
  <c r="C80" i="5"/>
  <c r="M77" i="6" l="1"/>
  <c r="M78" i="6"/>
  <c r="M83" i="10" l="1"/>
  <c r="M84" i="10"/>
  <c r="L84" i="10"/>
  <c r="D84" i="10" s="1"/>
  <c r="G84" i="10" s="1"/>
  <c r="I83" i="10"/>
  <c r="C84" i="10"/>
  <c r="I83" i="9"/>
  <c r="C84" i="9"/>
  <c r="I78" i="6"/>
  <c r="C78" i="6"/>
  <c r="L78" i="6"/>
  <c r="D78" i="6" s="1"/>
  <c r="G78" i="6" s="1"/>
  <c r="I79" i="5"/>
  <c r="C79" i="5"/>
  <c r="M78" i="5"/>
  <c r="M79" i="5"/>
  <c r="L79" i="5"/>
  <c r="D79" i="5" s="1"/>
  <c r="G79" i="5" s="1"/>
  <c r="M78" i="7"/>
  <c r="M79" i="7"/>
  <c r="I79" i="7"/>
  <c r="C79" i="7"/>
  <c r="L79" i="7"/>
  <c r="D79" i="7" s="1"/>
  <c r="G79" i="7" s="1"/>
  <c r="I79" i="8"/>
  <c r="C79" i="8"/>
  <c r="L79" i="8"/>
  <c r="D79" i="8" s="1"/>
  <c r="G79" i="8" s="1"/>
  <c r="M83" i="9"/>
  <c r="M84" i="9"/>
  <c r="L84" i="9"/>
  <c r="D84" i="9" s="1"/>
  <c r="G84" i="9" s="1"/>
  <c r="C84" i="11"/>
  <c r="L84" i="11"/>
  <c r="D84" i="11" s="1"/>
  <c r="G84" i="11" s="1"/>
  <c r="M84" i="12"/>
  <c r="L84" i="12"/>
  <c r="D84" i="12" s="1"/>
  <c r="G84" i="12" s="1"/>
  <c r="I83" i="12"/>
  <c r="C84" i="12"/>
  <c r="AN8" i="20" l="1"/>
  <c r="AN9" i="20"/>
  <c r="AN10" i="20"/>
  <c r="AN11" i="20"/>
  <c r="AN7" i="20"/>
  <c r="AV11" i="20"/>
  <c r="BA12" i="20" s="1"/>
  <c r="AR11" i="20"/>
  <c r="BB12" i="20" s="1"/>
  <c r="BD12" i="20" l="1"/>
  <c r="BF12" i="20"/>
  <c r="BJ12" i="20" s="1"/>
  <c r="I83" i="11"/>
  <c r="C83" i="11"/>
  <c r="M82" i="9"/>
  <c r="C83" i="9"/>
  <c r="L83" i="10"/>
  <c r="D83" i="10" s="1"/>
  <c r="G83" i="10" s="1"/>
  <c r="C83" i="10"/>
  <c r="M83" i="12"/>
  <c r="L83" i="12"/>
  <c r="D83" i="12" s="1"/>
  <c r="G83" i="12" s="1"/>
  <c r="C83" i="12"/>
  <c r="I78" i="8"/>
  <c r="C78" i="8"/>
  <c r="I78" i="7"/>
  <c r="C78" i="7"/>
  <c r="L78" i="8"/>
  <c r="D78" i="8" s="1"/>
  <c r="G78" i="8" s="1"/>
  <c r="L83" i="9"/>
  <c r="D83" i="9" s="1"/>
  <c r="G83" i="9" s="1"/>
  <c r="L83" i="11"/>
  <c r="D83" i="11" s="1"/>
  <c r="G83" i="11" s="1"/>
  <c r="L78" i="7"/>
  <c r="D78" i="7" s="1"/>
  <c r="G78" i="7" s="1"/>
  <c r="I77" i="6"/>
  <c r="C77" i="6"/>
  <c r="L77" i="6"/>
  <c r="D77" i="6" s="1"/>
  <c r="G77" i="6" s="1"/>
  <c r="L78" i="5"/>
  <c r="D78" i="5" s="1"/>
  <c r="G78" i="5" s="1"/>
  <c r="I78" i="5"/>
  <c r="C78" i="5"/>
  <c r="AA11" i="20" l="1"/>
  <c r="AT11" i="20"/>
  <c r="AJ11" i="20"/>
  <c r="AI11" i="20"/>
  <c r="AH11" i="20"/>
  <c r="I77" i="5" l="1"/>
  <c r="C77" i="5"/>
  <c r="I82" i="10"/>
  <c r="I82" i="11"/>
  <c r="M74" i="6" l="1"/>
  <c r="M75" i="6"/>
  <c r="M76" i="6"/>
  <c r="I76" i="6"/>
  <c r="C76" i="6"/>
  <c r="L77" i="7"/>
  <c r="D77" i="7" s="1"/>
  <c r="G77" i="7" s="1"/>
  <c r="I77" i="7"/>
  <c r="C77" i="7"/>
  <c r="M75" i="8"/>
  <c r="M76" i="8"/>
  <c r="M77" i="8"/>
  <c r="I77" i="8"/>
  <c r="C77" i="8"/>
  <c r="M79" i="10"/>
  <c r="M80" i="10"/>
  <c r="M81" i="10"/>
  <c r="M82" i="10"/>
  <c r="L82" i="10"/>
  <c r="D82" i="10" s="1"/>
  <c r="G82" i="10" s="1"/>
  <c r="I81" i="10"/>
  <c r="C82" i="10"/>
  <c r="I82" i="9"/>
  <c r="C82" i="11"/>
  <c r="L82" i="11"/>
  <c r="D82" i="11" s="1"/>
  <c r="G82" i="11" s="1"/>
  <c r="I81" i="11"/>
  <c r="C82" i="12"/>
  <c r="I82" i="12"/>
  <c r="M79" i="12"/>
  <c r="M80" i="12"/>
  <c r="M81" i="12"/>
  <c r="M82" i="12"/>
  <c r="L82" i="12"/>
  <c r="L77" i="8"/>
  <c r="D77" i="8" s="1"/>
  <c r="G77" i="8" s="1"/>
  <c r="M81" i="9"/>
  <c r="L82" i="9"/>
  <c r="C82" i="9"/>
  <c r="L76" i="6"/>
  <c r="D76" i="6" s="1"/>
  <c r="G76" i="6" s="1"/>
  <c r="M74" i="5"/>
  <c r="M75" i="5"/>
  <c r="M76" i="5"/>
  <c r="M77" i="5"/>
  <c r="L77" i="5"/>
  <c r="D77" i="5" s="1"/>
  <c r="G77" i="5" s="1"/>
  <c r="AA10" i="20"/>
  <c r="AH10" i="20"/>
  <c r="AI10" i="20"/>
  <c r="AJ10" i="20"/>
  <c r="AR10" i="20"/>
  <c r="BB11" i="20" s="1"/>
  <c r="AT10" i="20"/>
  <c r="AV10" i="20"/>
  <c r="BA11" i="20" s="1"/>
  <c r="BD11" i="20" l="1"/>
  <c r="AA9" i="20"/>
  <c r="AA8" i="20"/>
  <c r="AR9" i="20"/>
  <c r="AT9" i="20"/>
  <c r="AV9" i="20"/>
  <c r="BD10" i="20" l="1"/>
  <c r="BB10" i="20"/>
  <c r="BI10" i="20"/>
  <c r="BJ10" i="20" s="1"/>
  <c r="BA10" i="20"/>
  <c r="I80" i="10"/>
  <c r="C81" i="10"/>
  <c r="M79" i="9"/>
  <c r="M80" i="9"/>
  <c r="I80" i="9"/>
  <c r="C81" i="9"/>
  <c r="C81" i="11"/>
  <c r="I80" i="11"/>
  <c r="C81" i="12"/>
  <c r="L81" i="12"/>
  <c r="D81" i="12" s="1"/>
  <c r="G81" i="12" s="1"/>
  <c r="I80" i="12"/>
  <c r="I76" i="8"/>
  <c r="C76" i="8"/>
  <c r="L75" i="6"/>
  <c r="D75" i="6" s="1"/>
  <c r="G75" i="6" s="1"/>
  <c r="I75" i="6"/>
  <c r="C75" i="6"/>
  <c r="C76" i="5"/>
  <c r="I76" i="5"/>
  <c r="C76" i="7"/>
  <c r="I76" i="7"/>
  <c r="L76" i="7"/>
  <c r="D76" i="7" s="1"/>
  <c r="G76" i="7" s="1"/>
  <c r="L81" i="11"/>
  <c r="D81" i="11" s="1"/>
  <c r="G81" i="11" s="1"/>
  <c r="L81" i="10"/>
  <c r="D81" i="10" s="1"/>
  <c r="G81" i="10" s="1"/>
  <c r="L76" i="8"/>
  <c r="D76" i="8" s="1"/>
  <c r="G76" i="8" s="1"/>
  <c r="L81" i="9"/>
  <c r="D81" i="9" s="1"/>
  <c r="G81" i="9" s="1"/>
  <c r="L76" i="5"/>
  <c r="D76" i="5" s="1"/>
  <c r="G76" i="5" s="1"/>
  <c r="AH9" i="20" l="1"/>
  <c r="AI9" i="20"/>
  <c r="AJ9" i="20"/>
  <c r="AH8" i="20"/>
  <c r="AI8" i="20"/>
  <c r="AJ8" i="20"/>
  <c r="AR8" i="20"/>
  <c r="AT8" i="20"/>
  <c r="AV8" i="20"/>
  <c r="BD9" i="20" l="1"/>
  <c r="BB9" i="20"/>
  <c r="BH9" i="20"/>
  <c r="BJ9" i="20" s="1"/>
  <c r="BA9" i="20"/>
  <c r="M73" i="7"/>
  <c r="M74" i="7"/>
  <c r="M75" i="7"/>
  <c r="M76" i="7"/>
  <c r="M77" i="7"/>
  <c r="I75" i="8"/>
  <c r="C75" i="8"/>
  <c r="I79" i="11"/>
  <c r="C80" i="11"/>
  <c r="L80" i="11"/>
  <c r="D80" i="11" s="1"/>
  <c r="G80" i="11" s="1"/>
  <c r="I79" i="12"/>
  <c r="C80" i="12"/>
  <c r="L80" i="12"/>
  <c r="D80" i="12" s="1"/>
  <c r="G80" i="12" s="1"/>
  <c r="L80" i="10"/>
  <c r="D80" i="10" s="1"/>
  <c r="G80" i="10" s="1"/>
  <c r="I79" i="10"/>
  <c r="C80" i="10"/>
  <c r="I79" i="9"/>
  <c r="C80" i="9"/>
  <c r="L80" i="9"/>
  <c r="D80" i="9" s="1"/>
  <c r="G80" i="9" s="1"/>
  <c r="M74" i="8"/>
  <c r="L75" i="8"/>
  <c r="D75" i="8" s="1"/>
  <c r="G75" i="8" s="1"/>
  <c r="L75" i="7"/>
  <c r="D75" i="7" s="1"/>
  <c r="G75" i="7" s="1"/>
  <c r="I75" i="7"/>
  <c r="C75" i="7"/>
  <c r="M72" i="6"/>
  <c r="M73" i="6"/>
  <c r="I74" i="6"/>
  <c r="L74" i="6"/>
  <c r="D74" i="6" s="1"/>
  <c r="G74" i="6" s="1"/>
  <c r="C74" i="6"/>
  <c r="I75" i="5"/>
  <c r="C75" i="5"/>
  <c r="L75" i="5"/>
  <c r="D75" i="5" s="1"/>
  <c r="G75" i="5" s="1"/>
  <c r="AV7" i="20" l="1"/>
  <c r="BA8" i="20" s="1"/>
  <c r="AT7" i="20"/>
  <c r="AJ7" i="20"/>
  <c r="AH7" i="20"/>
  <c r="AI7" i="20"/>
  <c r="AR7" i="20"/>
  <c r="AK7" i="20"/>
  <c r="M72" i="8"/>
  <c r="M73" i="8"/>
  <c r="L74" i="8"/>
  <c r="D74" i="8" s="1"/>
  <c r="G74" i="8" s="1"/>
  <c r="I74" i="8"/>
  <c r="C74" i="8"/>
  <c r="I73" i="6"/>
  <c r="C73" i="6"/>
  <c r="I74" i="7"/>
  <c r="C74" i="7"/>
  <c r="I78" i="10"/>
  <c r="C79" i="10"/>
  <c r="M76" i="10"/>
  <c r="M77" i="10"/>
  <c r="M78" i="10"/>
  <c r="L79" i="10"/>
  <c r="D79" i="10" s="1"/>
  <c r="G79" i="10" s="1"/>
  <c r="M78" i="12"/>
  <c r="L79" i="12"/>
  <c r="D79" i="12" s="1"/>
  <c r="G79" i="12" s="1"/>
  <c r="I78" i="12"/>
  <c r="C79" i="12"/>
  <c r="M77" i="9"/>
  <c r="M78" i="9"/>
  <c r="I78" i="9"/>
  <c r="C79" i="9"/>
  <c r="L79" i="9"/>
  <c r="D79" i="9" s="1"/>
  <c r="G79" i="9" s="1"/>
  <c r="I78" i="11"/>
  <c r="C79" i="11"/>
  <c r="L79" i="11"/>
  <c r="D79" i="11" s="1"/>
  <c r="G79" i="11" s="1"/>
  <c r="L74" i="7"/>
  <c r="D74" i="7" s="1"/>
  <c r="G74" i="7" s="1"/>
  <c r="L73" i="6"/>
  <c r="D73" i="6" s="1"/>
  <c r="G73" i="6" s="1"/>
  <c r="I74" i="5"/>
  <c r="M73" i="5"/>
  <c r="L74" i="5"/>
  <c r="D74" i="5" s="1"/>
  <c r="G74" i="5" s="1"/>
  <c r="C74" i="5"/>
  <c r="BD8" i="20" l="1"/>
  <c r="BB8" i="20"/>
  <c r="BG8" i="20"/>
  <c r="BJ8" i="20" s="1"/>
  <c r="M70" i="6"/>
  <c r="M71" i="6"/>
  <c r="L78" i="11"/>
  <c r="D78" i="11" s="1"/>
  <c r="G78" i="11" s="1"/>
  <c r="C78" i="11"/>
  <c r="M77" i="12"/>
  <c r="C78" i="12"/>
  <c r="L78" i="12"/>
  <c r="D78" i="12" s="1"/>
  <c r="G78" i="12" s="1"/>
  <c r="C78" i="10"/>
  <c r="C78" i="9"/>
  <c r="L78" i="10"/>
  <c r="D78" i="10" s="1"/>
  <c r="G78" i="10" s="1"/>
  <c r="L78" i="9"/>
  <c r="D78" i="9" s="1"/>
  <c r="G78" i="9" s="1"/>
  <c r="L73" i="8"/>
  <c r="D73" i="8" s="1"/>
  <c r="G73" i="8" s="1"/>
  <c r="I73" i="8"/>
  <c r="C73" i="8"/>
  <c r="L73" i="7"/>
  <c r="D73" i="7" s="1"/>
  <c r="G73" i="7" s="1"/>
  <c r="I73" i="7"/>
  <c r="C73" i="7"/>
  <c r="L72" i="6"/>
  <c r="D72" i="6" s="1"/>
  <c r="G72" i="6" s="1"/>
  <c r="I72" i="6"/>
  <c r="C72" i="6"/>
  <c r="L73" i="5"/>
  <c r="D73" i="5" s="1"/>
  <c r="G73" i="5" s="1"/>
  <c r="I73" i="5"/>
  <c r="C73" i="5"/>
  <c r="I77" i="9" l="1"/>
  <c r="I77" i="11"/>
  <c r="I77" i="12"/>
  <c r="I71" i="8" l="1"/>
  <c r="G71" i="8"/>
  <c r="L70" i="8"/>
  <c r="M70" i="8"/>
  <c r="L71" i="8"/>
  <c r="M71" i="8"/>
  <c r="L72" i="8"/>
  <c r="D72" i="8" s="1"/>
  <c r="G72" i="8" s="1"/>
  <c r="I72" i="8"/>
  <c r="C71" i="8"/>
  <c r="C72" i="8"/>
  <c r="I77" i="10"/>
  <c r="L77" i="11"/>
  <c r="D77" i="11" s="1"/>
  <c r="G77" i="11" s="1"/>
  <c r="I76" i="11"/>
  <c r="C77" i="11"/>
  <c r="M76" i="9"/>
  <c r="L77" i="9"/>
  <c r="D77" i="9" s="1"/>
  <c r="G77" i="9" s="1"/>
  <c r="I76" i="9"/>
  <c r="C77" i="9"/>
  <c r="L77" i="10"/>
  <c r="D77" i="10" s="1"/>
  <c r="G77" i="10" s="1"/>
  <c r="I76" i="10"/>
  <c r="C77" i="10"/>
  <c r="I76" i="12"/>
  <c r="C77" i="12"/>
  <c r="M76" i="12"/>
  <c r="L77" i="12"/>
  <c r="D77" i="12" s="1"/>
  <c r="G77" i="12" s="1"/>
  <c r="I72" i="7"/>
  <c r="C72" i="7"/>
  <c r="M71" i="7"/>
  <c r="M72" i="7"/>
  <c r="L72" i="7"/>
  <c r="D72" i="7" s="1"/>
  <c r="G72" i="7" s="1"/>
  <c r="I71" i="6"/>
  <c r="C71" i="6"/>
  <c r="L71" i="6"/>
  <c r="D71" i="6" s="1"/>
  <c r="G71" i="6" s="1"/>
  <c r="L72" i="5"/>
  <c r="D72" i="5" s="1"/>
  <c r="G72" i="5" s="1"/>
  <c r="I72" i="5"/>
  <c r="C72" i="5"/>
  <c r="M75" i="12" l="1"/>
  <c r="L76" i="12"/>
  <c r="D76" i="12" s="1"/>
  <c r="G76" i="12" s="1"/>
  <c r="I75" i="12"/>
  <c r="C76" i="12"/>
  <c r="M75" i="10"/>
  <c r="L76" i="10"/>
  <c r="D76" i="10" s="1"/>
  <c r="G76" i="10" s="1"/>
  <c r="I75" i="10"/>
  <c r="C76" i="10"/>
  <c r="M75" i="9"/>
  <c r="L76" i="9"/>
  <c r="D76" i="9" s="1"/>
  <c r="G76" i="9" s="1"/>
  <c r="I75" i="9"/>
  <c r="C76" i="9"/>
  <c r="I75" i="11"/>
  <c r="C76" i="11"/>
  <c r="L76" i="11"/>
  <c r="D76" i="11" s="1"/>
  <c r="G76" i="11" s="1"/>
  <c r="M70" i="7"/>
  <c r="I71" i="7"/>
  <c r="C71" i="7"/>
  <c r="L71" i="7"/>
  <c r="D71" i="7" s="1"/>
  <c r="G71" i="7" s="1"/>
  <c r="M69" i="6"/>
  <c r="L70" i="6"/>
  <c r="D70" i="6" s="1"/>
  <c r="G70" i="6" s="1"/>
  <c r="I70" i="6"/>
  <c r="C70" i="6"/>
  <c r="I71" i="5"/>
  <c r="C71" i="5"/>
  <c r="L71" i="5"/>
  <c r="D71" i="5" s="1"/>
  <c r="G71" i="5" s="1"/>
  <c r="M67" i="6" l="1"/>
  <c r="M68" i="6"/>
  <c r="M69" i="7"/>
  <c r="I70" i="7"/>
  <c r="C70" i="7"/>
  <c r="L70" i="7"/>
  <c r="D70" i="7" s="1"/>
  <c r="G70" i="7" s="1"/>
  <c r="M68" i="8"/>
  <c r="M69" i="8"/>
  <c r="I70" i="8"/>
  <c r="D70" i="8"/>
  <c r="G70" i="8" s="1"/>
  <c r="C70" i="8"/>
  <c r="M74" i="10"/>
  <c r="L75" i="10"/>
  <c r="D75" i="10" s="1"/>
  <c r="G75" i="10" s="1"/>
  <c r="I74" i="10"/>
  <c r="C75" i="10"/>
  <c r="I74" i="11"/>
  <c r="C75" i="11"/>
  <c r="L75" i="11"/>
  <c r="D75" i="11" s="1"/>
  <c r="G75" i="11" s="1"/>
  <c r="I74" i="12"/>
  <c r="C75" i="12"/>
  <c r="L75" i="12"/>
  <c r="D75" i="12" s="1"/>
  <c r="G75" i="12" s="1"/>
  <c r="I74" i="9"/>
  <c r="C75" i="9"/>
  <c r="L75" i="9"/>
  <c r="D75" i="9" s="1"/>
  <c r="G75" i="9" s="1"/>
  <c r="I69" i="6"/>
  <c r="C69" i="6"/>
  <c r="L69" i="6"/>
  <c r="D69" i="6" s="1"/>
  <c r="G69" i="6" s="1"/>
  <c r="I70" i="5"/>
  <c r="C70" i="5"/>
  <c r="L70" i="5"/>
  <c r="D70" i="5" s="1"/>
  <c r="G70" i="5" s="1"/>
  <c r="M73" i="10" l="1"/>
  <c r="L74" i="10"/>
  <c r="D74" i="10" s="1"/>
  <c r="G74" i="10" s="1"/>
  <c r="I73" i="10"/>
  <c r="C74" i="10"/>
  <c r="I73" i="9"/>
  <c r="C74" i="9"/>
  <c r="L69" i="8"/>
  <c r="D69" i="8" s="1"/>
  <c r="G69" i="8" s="1"/>
  <c r="I69" i="8"/>
  <c r="C69" i="8"/>
  <c r="M67" i="7"/>
  <c r="M68" i="7"/>
  <c r="L69" i="7"/>
  <c r="D69" i="7" s="1"/>
  <c r="G69" i="7" s="1"/>
  <c r="I69" i="7"/>
  <c r="C69" i="7"/>
  <c r="I68" i="6"/>
  <c r="C68" i="6"/>
  <c r="M73" i="9"/>
  <c r="M74" i="9"/>
  <c r="L74" i="9"/>
  <c r="D74" i="9" s="1"/>
  <c r="G74" i="9" s="1"/>
  <c r="L74" i="11"/>
  <c r="D74" i="11" s="1"/>
  <c r="G74" i="11" s="1"/>
  <c r="I73" i="11"/>
  <c r="C74" i="11"/>
  <c r="I73" i="12" l="1"/>
  <c r="C74" i="12"/>
  <c r="M73" i="12"/>
  <c r="M74" i="12"/>
  <c r="L74" i="12"/>
  <c r="D74" i="12" s="1"/>
  <c r="G74" i="12" s="1"/>
  <c r="L68" i="6"/>
  <c r="D68" i="6" s="1"/>
  <c r="G68" i="6" s="1"/>
  <c r="L69" i="5"/>
  <c r="D69" i="5" s="1"/>
  <c r="G69" i="5" s="1"/>
  <c r="I69" i="5"/>
  <c r="C69" i="5"/>
  <c r="I68" i="8" l="1"/>
  <c r="C68" i="8"/>
  <c r="L68" i="8"/>
  <c r="D68" i="8" s="1"/>
  <c r="G68" i="8" s="1"/>
  <c r="M72" i="12"/>
  <c r="C73" i="12"/>
  <c r="L73" i="12"/>
  <c r="D73" i="12" s="1"/>
  <c r="G73" i="12" s="1"/>
  <c r="C73" i="11"/>
  <c r="M72" i="10"/>
  <c r="L73" i="10"/>
  <c r="D73" i="10" s="1"/>
  <c r="G73" i="10" s="1"/>
  <c r="C73" i="10"/>
  <c r="M67" i="9"/>
  <c r="M68" i="9"/>
  <c r="M69" i="9"/>
  <c r="M70" i="9"/>
  <c r="M71" i="9"/>
  <c r="M72" i="9"/>
  <c r="C73" i="9"/>
  <c r="L73" i="9"/>
  <c r="D73" i="9" s="1"/>
  <c r="G73" i="9" s="1"/>
  <c r="L73" i="11"/>
  <c r="D73" i="11" s="1"/>
  <c r="G73" i="11" s="1"/>
  <c r="L68" i="7"/>
  <c r="D68" i="7" s="1"/>
  <c r="G68" i="7" s="1"/>
  <c r="I68" i="7"/>
  <c r="C68" i="7"/>
  <c r="I67" i="6"/>
  <c r="C67" i="6"/>
  <c r="L67" i="6"/>
  <c r="D67" i="6" s="1"/>
  <c r="G67" i="6" s="1"/>
  <c r="L68" i="5"/>
  <c r="D68" i="5" s="1"/>
  <c r="G68" i="5" s="1"/>
  <c r="I68" i="5"/>
  <c r="C68" i="5"/>
  <c r="L71" i="12" l="1"/>
  <c r="J72" i="12"/>
  <c r="L72" i="12" s="1"/>
  <c r="I67" i="8"/>
  <c r="M67" i="8"/>
  <c r="L67" i="8"/>
  <c r="D67" i="8" s="1"/>
  <c r="G67" i="8" s="1"/>
  <c r="C67" i="8"/>
  <c r="M72" i="5"/>
  <c r="M71" i="5"/>
  <c r="M70" i="5"/>
  <c r="M69" i="5"/>
  <c r="M68" i="5"/>
  <c r="J67" i="7" l="1"/>
  <c r="L67" i="7" s="1"/>
  <c r="D67" i="7" s="1"/>
  <c r="G67" i="7" s="1"/>
  <c r="I67" i="7"/>
  <c r="C67" i="7"/>
  <c r="I66" i="6"/>
  <c r="C66" i="6"/>
  <c r="L66" i="6"/>
  <c r="D66" i="6" s="1"/>
  <c r="G66" i="6" s="1"/>
  <c r="M66" i="5"/>
  <c r="M67" i="5"/>
  <c r="L67" i="5"/>
  <c r="D67" i="5" s="1"/>
  <c r="G67" i="5" s="1"/>
  <c r="I67" i="5"/>
  <c r="C67" i="5"/>
  <c r="I72" i="11"/>
  <c r="C72" i="11"/>
  <c r="C71" i="11"/>
  <c r="M67" i="10"/>
  <c r="M68" i="10"/>
  <c r="M69" i="10"/>
  <c r="M70" i="10"/>
  <c r="M71" i="10"/>
  <c r="I72" i="10"/>
  <c r="C72" i="10"/>
  <c r="C71" i="10"/>
  <c r="L71" i="10"/>
  <c r="L72" i="10"/>
  <c r="I72" i="9"/>
  <c r="C72" i="9"/>
  <c r="C71" i="9"/>
  <c r="L71" i="9"/>
  <c r="L72" i="9"/>
  <c r="J72" i="11"/>
  <c r="L72" i="11" s="1"/>
  <c r="I72" i="12"/>
  <c r="C72" i="12"/>
  <c r="C71" i="12"/>
  <c r="I65" i="6" l="1"/>
  <c r="C65" i="6"/>
  <c r="I66" i="7"/>
  <c r="C66" i="7"/>
  <c r="L66" i="7"/>
  <c r="D66" i="7" s="1"/>
  <c r="G66" i="7" s="1"/>
  <c r="I66" i="8"/>
  <c r="L66" i="8"/>
  <c r="D66" i="8" s="1"/>
  <c r="G66" i="8" s="1"/>
  <c r="C66" i="8"/>
  <c r="L65" i="6"/>
  <c r="D65" i="6" s="1"/>
  <c r="G65" i="6" s="1"/>
  <c r="L66" i="5"/>
  <c r="D66" i="5" s="1"/>
  <c r="G66" i="5" s="1"/>
  <c r="C66" i="5"/>
  <c r="M67" i="12" l="1"/>
  <c r="M68" i="12"/>
  <c r="M69" i="12"/>
  <c r="M70" i="12"/>
  <c r="M71" i="12"/>
  <c r="I70" i="12"/>
  <c r="C70" i="12"/>
  <c r="L70" i="12"/>
  <c r="I65" i="8" l="1"/>
  <c r="L65" i="8"/>
  <c r="D65" i="8" s="1"/>
  <c r="G65" i="8" s="1"/>
  <c r="C65" i="8"/>
  <c r="L70" i="10"/>
  <c r="D70" i="10" s="1"/>
  <c r="G70" i="10" s="1"/>
  <c r="I69" i="10"/>
  <c r="C70" i="10"/>
  <c r="L70" i="9"/>
  <c r="D70" i="9" s="1"/>
  <c r="G70" i="9" s="1"/>
  <c r="I69" i="9"/>
  <c r="C70" i="9"/>
  <c r="I70" i="11"/>
  <c r="C70" i="11"/>
  <c r="L70" i="11"/>
  <c r="L65" i="7"/>
  <c r="D65" i="7" s="1"/>
  <c r="G65" i="7" s="1"/>
  <c r="I65" i="7"/>
  <c r="C65" i="7"/>
  <c r="I64" i="6"/>
  <c r="L64" i="6"/>
  <c r="D64" i="6" s="1"/>
  <c r="G64" i="6" s="1"/>
  <c r="C64" i="6"/>
  <c r="I65" i="5"/>
  <c r="C65" i="5"/>
  <c r="L65" i="5"/>
  <c r="D65" i="5" s="1"/>
  <c r="G65" i="5" s="1"/>
  <c r="I64" i="5" l="1"/>
  <c r="C64" i="5"/>
  <c r="I63" i="6"/>
  <c r="C63" i="6"/>
  <c r="I64" i="7"/>
  <c r="C64" i="7"/>
  <c r="J64" i="8"/>
  <c r="L64" i="8" s="1"/>
  <c r="D64" i="8" s="1"/>
  <c r="G64" i="8" s="1"/>
  <c r="I64" i="8"/>
  <c r="C64" i="8"/>
  <c r="I68" i="11"/>
  <c r="C69" i="11"/>
  <c r="C68" i="11"/>
  <c r="L69" i="10"/>
  <c r="D69" i="10" s="1"/>
  <c r="G69" i="10" s="1"/>
  <c r="I68" i="10"/>
  <c r="C69" i="10"/>
  <c r="C68" i="10"/>
  <c r="I68" i="9"/>
  <c r="J69" i="9"/>
  <c r="L69" i="9" s="1"/>
  <c r="D69" i="9" s="1"/>
  <c r="G69" i="9" s="1"/>
  <c r="L68" i="9"/>
  <c r="C68" i="9"/>
  <c r="C69" i="9"/>
  <c r="B68" i="12"/>
  <c r="I68" i="12" s="1"/>
  <c r="L68" i="12"/>
  <c r="J69" i="12"/>
  <c r="L69" i="12" s="1"/>
  <c r="D69" i="12" s="1"/>
  <c r="G69" i="12" s="1"/>
  <c r="L69" i="11"/>
  <c r="D69" i="11" s="1"/>
  <c r="G69" i="11" s="1"/>
  <c r="L64" i="7"/>
  <c r="D64" i="7" s="1"/>
  <c r="G64" i="7" s="1"/>
  <c r="L63" i="6"/>
  <c r="D63" i="6" s="1"/>
  <c r="G63" i="6" s="1"/>
  <c r="L64" i="5"/>
  <c r="D64" i="5" s="1"/>
  <c r="G64" i="5" s="1"/>
  <c r="C68" i="12" l="1"/>
  <c r="C69" i="12"/>
  <c r="I63" i="7"/>
  <c r="C63" i="7"/>
  <c r="L63" i="7"/>
  <c r="D63" i="7" s="1"/>
  <c r="G63" i="7" s="1"/>
  <c r="I63" i="8"/>
  <c r="C63" i="8"/>
  <c r="L63" i="8"/>
  <c r="D63" i="8" s="1"/>
  <c r="G63" i="8" s="1"/>
  <c r="L67" i="10"/>
  <c r="I67" i="10"/>
  <c r="C67" i="10"/>
  <c r="L67" i="9"/>
  <c r="I67" i="9"/>
  <c r="C67" i="9"/>
  <c r="L67" i="11"/>
  <c r="I67" i="11"/>
  <c r="C67" i="11"/>
  <c r="L67" i="12"/>
  <c r="I67" i="12"/>
  <c r="C67" i="12"/>
  <c r="I62" i="6"/>
  <c r="C62" i="6"/>
  <c r="L62" i="6"/>
  <c r="D62" i="6" s="1"/>
  <c r="G62" i="6" s="1"/>
  <c r="I63" i="5"/>
  <c r="L63" i="5"/>
  <c r="D63" i="5" s="1"/>
  <c r="G63" i="5" s="1"/>
  <c r="C63" i="5"/>
  <c r="I66" i="10" l="1"/>
  <c r="L66" i="10"/>
  <c r="C66" i="10"/>
  <c r="L66" i="9"/>
  <c r="D66" i="9" s="1"/>
  <c r="G66" i="9" s="1"/>
  <c r="I65" i="9"/>
  <c r="C66" i="9"/>
  <c r="L66" i="11"/>
  <c r="D66" i="11" s="1"/>
  <c r="G66" i="11" s="1"/>
  <c r="I65" i="11"/>
  <c r="C66" i="11"/>
  <c r="L66" i="12"/>
  <c r="D66" i="12" s="1"/>
  <c r="G66" i="12" s="1"/>
  <c r="I65" i="12"/>
  <c r="C66" i="12"/>
  <c r="L62" i="8"/>
  <c r="D62" i="8" s="1"/>
  <c r="G62" i="8" s="1"/>
  <c r="I62" i="8"/>
  <c r="C62" i="8"/>
  <c r="I62" i="7"/>
  <c r="C62" i="7"/>
  <c r="L62" i="7"/>
  <c r="D62" i="7" s="1"/>
  <c r="G62" i="7" s="1"/>
  <c r="I61" i="6"/>
  <c r="C61" i="6"/>
  <c r="L61" i="6"/>
  <c r="D61" i="6" s="1"/>
  <c r="G61" i="6" s="1"/>
  <c r="L62" i="5"/>
  <c r="D62" i="5" s="1"/>
  <c r="G62" i="5" s="1"/>
  <c r="I62" i="5"/>
  <c r="C62" i="5"/>
  <c r="L65" i="10" l="1"/>
  <c r="D65" i="10" s="1"/>
  <c r="G65" i="10" s="1"/>
  <c r="I64" i="10"/>
  <c r="C65" i="10"/>
  <c r="I64" i="9"/>
  <c r="C65" i="9"/>
  <c r="L65" i="9"/>
  <c r="D65" i="9" s="1"/>
  <c r="G65" i="9" s="1"/>
  <c r="I64" i="11"/>
  <c r="C65" i="11"/>
  <c r="L65" i="11"/>
  <c r="D65" i="11" s="1"/>
  <c r="G65" i="11" s="1"/>
  <c r="I64" i="12"/>
  <c r="C65" i="12"/>
  <c r="L65" i="12"/>
  <c r="D65" i="12" s="1"/>
  <c r="G65" i="12" s="1"/>
  <c r="I61" i="8"/>
  <c r="C61" i="8"/>
  <c r="L61" i="8"/>
  <c r="D61" i="8" s="1"/>
  <c r="G61" i="8" s="1"/>
  <c r="I61" i="7"/>
  <c r="C61" i="7"/>
  <c r="L61" i="7"/>
  <c r="D61" i="7" s="1"/>
  <c r="G61" i="7" s="1"/>
  <c r="I60" i="6"/>
  <c r="C60" i="6"/>
  <c r="L60" i="6"/>
  <c r="D60" i="6" s="1"/>
  <c r="G60" i="6" s="1"/>
  <c r="I61" i="5"/>
  <c r="L61" i="5"/>
  <c r="G61" i="5" s="1"/>
  <c r="C61" i="5"/>
  <c r="M65" i="5" l="1"/>
  <c r="M64" i="5"/>
  <c r="M63" i="5"/>
  <c r="M62" i="5"/>
  <c r="M61" i="5"/>
  <c r="M60" i="5"/>
  <c r="M59" i="5"/>
  <c r="M58" i="5"/>
  <c r="M57" i="5"/>
  <c r="M56" i="5"/>
  <c r="M55" i="5"/>
  <c r="M54" i="5"/>
  <c r="M53" i="5"/>
  <c r="M52" i="5"/>
  <c r="M51" i="5"/>
  <c r="M50" i="5"/>
  <c r="M49" i="5"/>
  <c r="M48" i="5"/>
  <c r="M47" i="5"/>
  <c r="M46" i="5"/>
  <c r="M45" i="5"/>
  <c r="M44" i="5"/>
  <c r="M43" i="5"/>
  <c r="M42" i="5"/>
  <c r="M41" i="5"/>
  <c r="M40" i="5"/>
  <c r="M39" i="5"/>
  <c r="M38" i="5"/>
  <c r="M37" i="5"/>
  <c r="M36" i="5"/>
  <c r="M35" i="5"/>
  <c r="M34" i="5"/>
  <c r="M33" i="5"/>
  <c r="M32" i="5"/>
  <c r="M31" i="5"/>
  <c r="M30" i="5"/>
  <c r="M29" i="5"/>
  <c r="M28" i="5"/>
  <c r="M27" i="5"/>
  <c r="M26" i="5"/>
  <c r="M25" i="5"/>
  <c r="M24" i="5"/>
  <c r="M23" i="5"/>
  <c r="M22" i="5"/>
  <c r="M21" i="5"/>
  <c r="M20" i="5"/>
  <c r="M19" i="5"/>
  <c r="M18" i="5"/>
  <c r="M17" i="5"/>
  <c r="M16" i="5"/>
  <c r="M15" i="5"/>
  <c r="M14" i="5"/>
  <c r="M13" i="5"/>
  <c r="M12" i="5"/>
  <c r="M11" i="5"/>
  <c r="M10" i="5"/>
  <c r="M9" i="5"/>
  <c r="M8" i="5"/>
  <c r="M7" i="5"/>
  <c r="M6" i="5"/>
  <c r="M5" i="5"/>
  <c r="M3" i="5"/>
  <c r="M66" i="6"/>
  <c r="M65" i="6"/>
  <c r="M64" i="6"/>
  <c r="M63" i="6"/>
  <c r="M62" i="6"/>
  <c r="M61" i="6"/>
  <c r="M60" i="6"/>
  <c r="M59" i="6"/>
  <c r="M58" i="6"/>
  <c r="M57" i="6"/>
  <c r="M56" i="6"/>
  <c r="M55" i="6"/>
  <c r="M54" i="6"/>
  <c r="M53" i="6"/>
  <c r="M52" i="6"/>
  <c r="M51" i="6"/>
  <c r="M50" i="6"/>
  <c r="M49" i="6"/>
  <c r="M48" i="6"/>
  <c r="M47" i="6"/>
  <c r="M46" i="6"/>
  <c r="M45" i="6"/>
  <c r="M44" i="6"/>
  <c r="M43" i="6"/>
  <c r="M42" i="6"/>
  <c r="M41" i="6"/>
  <c r="M40" i="6"/>
  <c r="M39" i="6"/>
  <c r="M38" i="6"/>
  <c r="M37" i="6"/>
  <c r="M36" i="6"/>
  <c r="M35" i="6"/>
  <c r="M34" i="6"/>
  <c r="M33" i="6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M14" i="6"/>
  <c r="M13" i="6"/>
  <c r="M12" i="6"/>
  <c r="M11" i="6"/>
  <c r="M10" i="6"/>
  <c r="M9" i="6"/>
  <c r="M8" i="6"/>
  <c r="M7" i="6"/>
  <c r="M6" i="6"/>
  <c r="M5" i="6"/>
  <c r="M3" i="6"/>
  <c r="M66" i="7"/>
  <c r="M65" i="7"/>
  <c r="M64" i="7"/>
  <c r="M63" i="7"/>
  <c r="M62" i="7"/>
  <c r="M61" i="7"/>
  <c r="M60" i="7"/>
  <c r="M59" i="7"/>
  <c r="M58" i="7"/>
  <c r="M57" i="7"/>
  <c r="M56" i="7"/>
  <c r="M55" i="7"/>
  <c r="M54" i="7"/>
  <c r="M53" i="7"/>
  <c r="M52" i="7"/>
  <c r="M51" i="7"/>
  <c r="M50" i="7"/>
  <c r="M49" i="7"/>
  <c r="M48" i="7"/>
  <c r="M47" i="7"/>
  <c r="M46" i="7"/>
  <c r="M45" i="7"/>
  <c r="M44" i="7"/>
  <c r="M43" i="7"/>
  <c r="M42" i="7"/>
  <c r="M41" i="7"/>
  <c r="M40" i="7"/>
  <c r="M39" i="7"/>
  <c r="M38" i="7"/>
  <c r="M37" i="7"/>
  <c r="M36" i="7"/>
  <c r="M35" i="7"/>
  <c r="M34" i="7"/>
  <c r="M33" i="7"/>
  <c r="M32" i="7"/>
  <c r="M31" i="7"/>
  <c r="M30" i="7"/>
  <c r="M29" i="7"/>
  <c r="M28" i="7"/>
  <c r="M27" i="7"/>
  <c r="M26" i="7"/>
  <c r="M25" i="7"/>
  <c r="M24" i="7"/>
  <c r="M23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  <c r="M9" i="7"/>
  <c r="M8" i="7"/>
  <c r="M7" i="7"/>
  <c r="M6" i="7"/>
  <c r="M5" i="7"/>
  <c r="M3" i="7"/>
  <c r="M66" i="8"/>
  <c r="M65" i="8"/>
  <c r="M64" i="8"/>
  <c r="M63" i="8"/>
  <c r="M62" i="8"/>
  <c r="M61" i="8"/>
  <c r="M60" i="8"/>
  <c r="M59" i="8"/>
  <c r="M58" i="8"/>
  <c r="M57" i="8"/>
  <c r="M56" i="8"/>
  <c r="M55" i="8"/>
  <c r="M54" i="8"/>
  <c r="M53" i="8"/>
  <c r="M52" i="8"/>
  <c r="M51" i="8"/>
  <c r="M50" i="8"/>
  <c r="M49" i="8"/>
  <c r="M48" i="8"/>
  <c r="M47" i="8"/>
  <c r="M46" i="8"/>
  <c r="M45" i="8"/>
  <c r="M44" i="8"/>
  <c r="M43" i="8"/>
  <c r="M42" i="8"/>
  <c r="M41" i="8"/>
  <c r="M40" i="8"/>
  <c r="M39" i="8"/>
  <c r="M38" i="8"/>
  <c r="M37" i="8"/>
  <c r="M36" i="8"/>
  <c r="M35" i="8"/>
  <c r="M34" i="8"/>
  <c r="M33" i="8"/>
  <c r="M32" i="8"/>
  <c r="M31" i="8"/>
  <c r="M30" i="8"/>
  <c r="M29" i="8"/>
  <c r="M28" i="8"/>
  <c r="M27" i="8"/>
  <c r="M26" i="8"/>
  <c r="M25" i="8"/>
  <c r="M24" i="8"/>
  <c r="M23" i="8"/>
  <c r="M22" i="8"/>
  <c r="M21" i="8"/>
  <c r="M20" i="8"/>
  <c r="M19" i="8"/>
  <c r="M18" i="8"/>
  <c r="M17" i="8"/>
  <c r="M16" i="8"/>
  <c r="M15" i="8"/>
  <c r="M14" i="8"/>
  <c r="M13" i="8"/>
  <c r="M12" i="8"/>
  <c r="M11" i="8"/>
  <c r="M10" i="8"/>
  <c r="M9" i="8"/>
  <c r="M8" i="8"/>
  <c r="M7" i="8"/>
  <c r="M6" i="8"/>
  <c r="M5" i="8"/>
  <c r="M3" i="8"/>
  <c r="M66" i="12"/>
  <c r="M65" i="12"/>
  <c r="M64" i="12"/>
  <c r="M63" i="12"/>
  <c r="M62" i="12"/>
  <c r="M61" i="12"/>
  <c r="M60" i="12"/>
  <c r="M59" i="12"/>
  <c r="M58" i="12"/>
  <c r="M57" i="12"/>
  <c r="M56" i="12"/>
  <c r="M55" i="12"/>
  <c r="M54" i="12"/>
  <c r="M53" i="12"/>
  <c r="M52" i="12"/>
  <c r="M51" i="12"/>
  <c r="M50" i="12"/>
  <c r="M49" i="12"/>
  <c r="M48" i="12"/>
  <c r="M47" i="12"/>
  <c r="M46" i="12"/>
  <c r="M45" i="12"/>
  <c r="M44" i="12"/>
  <c r="M43" i="12"/>
  <c r="M42" i="12"/>
  <c r="M41" i="12"/>
  <c r="M40" i="12"/>
  <c r="M39" i="12"/>
  <c r="M38" i="12"/>
  <c r="M37" i="12"/>
  <c r="M36" i="12"/>
  <c r="M35" i="12"/>
  <c r="M34" i="12"/>
  <c r="M33" i="12"/>
  <c r="M32" i="12"/>
  <c r="M31" i="12"/>
  <c r="M30" i="12"/>
  <c r="M29" i="12"/>
  <c r="M28" i="12"/>
  <c r="M27" i="12"/>
  <c r="M26" i="12"/>
  <c r="M25" i="12"/>
  <c r="M24" i="12"/>
  <c r="M23" i="12"/>
  <c r="M22" i="12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6" i="12"/>
  <c r="M5" i="12"/>
  <c r="M3" i="12"/>
  <c r="M66" i="9"/>
  <c r="M65" i="9"/>
  <c r="M64" i="9"/>
  <c r="M63" i="9"/>
  <c r="M62" i="9"/>
  <c r="M61" i="9"/>
  <c r="M60" i="9"/>
  <c r="M59" i="9"/>
  <c r="M58" i="9"/>
  <c r="M57" i="9"/>
  <c r="M56" i="9"/>
  <c r="M55" i="9"/>
  <c r="M54" i="9"/>
  <c r="M53" i="9"/>
  <c r="M52" i="9"/>
  <c r="M51" i="9"/>
  <c r="M50" i="9"/>
  <c r="M49" i="9"/>
  <c r="M48" i="9"/>
  <c r="M47" i="9"/>
  <c r="M46" i="9"/>
  <c r="M45" i="9"/>
  <c r="M44" i="9"/>
  <c r="M43" i="9"/>
  <c r="M42" i="9"/>
  <c r="M41" i="9"/>
  <c r="M40" i="9"/>
  <c r="M39" i="9"/>
  <c r="M38" i="9"/>
  <c r="M37" i="9"/>
  <c r="M36" i="9"/>
  <c r="M35" i="9"/>
  <c r="M34" i="9"/>
  <c r="M33" i="9"/>
  <c r="M32" i="9"/>
  <c r="M31" i="9"/>
  <c r="M30" i="9"/>
  <c r="M29" i="9"/>
  <c r="M28" i="9"/>
  <c r="M27" i="9"/>
  <c r="M26" i="9"/>
  <c r="M25" i="9"/>
  <c r="M24" i="9"/>
  <c r="M23" i="9"/>
  <c r="M22" i="9"/>
  <c r="M21" i="9"/>
  <c r="M20" i="9"/>
  <c r="M19" i="9"/>
  <c r="M18" i="9"/>
  <c r="M17" i="9"/>
  <c r="M16" i="9"/>
  <c r="M15" i="9"/>
  <c r="M14" i="9"/>
  <c r="M13" i="9"/>
  <c r="M12" i="9"/>
  <c r="M11" i="9"/>
  <c r="M10" i="9"/>
  <c r="M9" i="9"/>
  <c r="M8" i="9"/>
  <c r="M7" i="9"/>
  <c r="M6" i="9"/>
  <c r="M5" i="9"/>
  <c r="M3" i="9"/>
  <c r="M65" i="10"/>
  <c r="M66" i="10"/>
  <c r="M5" i="10"/>
  <c r="M6" i="10"/>
  <c r="M7" i="10"/>
  <c r="M8" i="10"/>
  <c r="M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24" i="10"/>
  <c r="M25" i="10"/>
  <c r="M26" i="10"/>
  <c r="M27" i="10"/>
  <c r="M28" i="10"/>
  <c r="M29" i="10"/>
  <c r="M30" i="10"/>
  <c r="M31" i="10"/>
  <c r="M32" i="10"/>
  <c r="M33" i="10"/>
  <c r="M34" i="10"/>
  <c r="M35" i="10"/>
  <c r="M36" i="10"/>
  <c r="M37" i="10"/>
  <c r="M38" i="10"/>
  <c r="M39" i="10"/>
  <c r="M40" i="10"/>
  <c r="M41" i="10"/>
  <c r="M42" i="10"/>
  <c r="M43" i="10"/>
  <c r="M44" i="10"/>
  <c r="M45" i="10"/>
  <c r="M46" i="10"/>
  <c r="M47" i="10"/>
  <c r="M48" i="10"/>
  <c r="M49" i="10"/>
  <c r="M50" i="10"/>
  <c r="M51" i="10"/>
  <c r="M52" i="10"/>
  <c r="M53" i="10"/>
  <c r="M54" i="10"/>
  <c r="M55" i="10"/>
  <c r="M56" i="10"/>
  <c r="M57" i="10"/>
  <c r="M58" i="10"/>
  <c r="M59" i="10"/>
  <c r="M60" i="10"/>
  <c r="M61" i="10"/>
  <c r="M62" i="10"/>
  <c r="M63" i="10"/>
  <c r="M64" i="10"/>
  <c r="M3" i="10"/>
  <c r="L64" i="10"/>
  <c r="D64" i="10" s="1"/>
  <c r="G64" i="10" s="1"/>
  <c r="I63" i="10"/>
  <c r="C64" i="10"/>
  <c r="I63" i="9"/>
  <c r="C64" i="9"/>
  <c r="I63" i="11"/>
  <c r="C64" i="11"/>
  <c r="L64" i="11"/>
  <c r="D64" i="11" s="1"/>
  <c r="G64" i="11" s="1"/>
  <c r="L64" i="12"/>
  <c r="D64" i="12" s="1"/>
  <c r="G64" i="12" s="1"/>
  <c r="I63" i="12"/>
  <c r="C64" i="12"/>
  <c r="L64" i="9"/>
  <c r="D64" i="9" s="1"/>
  <c r="G64" i="9" s="1"/>
  <c r="I60" i="8"/>
  <c r="C60" i="8"/>
  <c r="L60" i="8"/>
  <c r="D60" i="8" s="1"/>
  <c r="G60" i="8" s="1"/>
  <c r="I60" i="7"/>
  <c r="C60" i="7"/>
  <c r="L60" i="7"/>
  <c r="D60" i="7" s="1"/>
  <c r="G60" i="7" s="1"/>
  <c r="L59" i="6"/>
  <c r="D59" i="6" s="1"/>
  <c r="G59" i="6" s="1"/>
  <c r="I59" i="6"/>
  <c r="C59" i="6"/>
  <c r="L60" i="5"/>
  <c r="G60" i="5" s="1"/>
  <c r="I60" i="5"/>
  <c r="C60" i="5"/>
  <c r="I59" i="8" l="1"/>
  <c r="C59" i="8"/>
  <c r="J59" i="8"/>
  <c r="L59" i="8" s="1"/>
  <c r="D59" i="8" s="1"/>
  <c r="G59" i="8" s="1"/>
  <c r="I58" i="6"/>
  <c r="C58" i="6"/>
  <c r="L58" i="6"/>
  <c r="D58" i="6" s="1"/>
  <c r="G58" i="6" s="1"/>
  <c r="L59" i="5"/>
  <c r="G59" i="5" s="1"/>
  <c r="I59" i="5"/>
  <c r="C59" i="5"/>
  <c r="C63" i="10"/>
  <c r="L63" i="10"/>
  <c r="D63" i="10" s="1"/>
  <c r="G63" i="10" s="1"/>
  <c r="J63" i="9"/>
  <c r="L63" i="9" s="1"/>
  <c r="D63" i="9" s="1"/>
  <c r="G63" i="9" s="1"/>
  <c r="C63" i="9"/>
  <c r="L63" i="11"/>
  <c r="D63" i="11" s="1"/>
  <c r="G63" i="11" s="1"/>
  <c r="C63" i="11"/>
  <c r="L63" i="12"/>
  <c r="D63" i="12" s="1"/>
  <c r="G63" i="12" s="1"/>
  <c r="C63" i="12"/>
  <c r="I62" i="12" l="1"/>
  <c r="L62" i="12"/>
  <c r="C62" i="12"/>
  <c r="L62" i="10"/>
  <c r="I62" i="10"/>
  <c r="C62" i="10"/>
  <c r="I62" i="9"/>
  <c r="C62" i="9"/>
  <c r="L62" i="9"/>
  <c r="I62" i="11"/>
  <c r="C62" i="11"/>
  <c r="L62" i="11"/>
  <c r="L59" i="7"/>
  <c r="I59" i="7"/>
  <c r="C59" i="7"/>
  <c r="I57" i="6"/>
  <c r="C57" i="6"/>
  <c r="L57" i="6"/>
  <c r="L58" i="5"/>
  <c r="I58" i="5"/>
  <c r="C58" i="5"/>
  <c r="L61" i="10" l="1"/>
  <c r="D61" i="10" s="1"/>
  <c r="G61" i="10" s="1"/>
  <c r="I60" i="10"/>
  <c r="C61" i="10"/>
  <c r="C60" i="10"/>
  <c r="G61" i="9"/>
  <c r="I60" i="9"/>
  <c r="C61" i="9"/>
  <c r="C60" i="9"/>
  <c r="L61" i="9"/>
  <c r="I60" i="11"/>
  <c r="C60" i="11"/>
  <c r="C61" i="11"/>
  <c r="L61" i="11"/>
  <c r="D61" i="11" s="1"/>
  <c r="G61" i="11" s="1"/>
  <c r="L61" i="12"/>
  <c r="G61" i="12"/>
  <c r="I60" i="12"/>
  <c r="C61" i="12"/>
  <c r="C60" i="12"/>
  <c r="L58" i="8"/>
  <c r="I58" i="8"/>
  <c r="C58" i="8"/>
  <c r="L58" i="7"/>
  <c r="I58" i="7"/>
  <c r="C58" i="7"/>
  <c r="I56" i="6"/>
  <c r="C56" i="6"/>
  <c r="L56" i="6"/>
  <c r="L57" i="5"/>
  <c r="I57" i="5"/>
  <c r="C57" i="5"/>
  <c r="I55" i="8" l="1"/>
  <c r="L55" i="8"/>
  <c r="D55" i="8" s="1"/>
  <c r="G55" i="8" s="1"/>
  <c r="C55" i="8"/>
  <c r="I55" i="7"/>
  <c r="C55" i="7"/>
  <c r="L55" i="7"/>
  <c r="D55" i="7" s="1"/>
  <c r="G55" i="7" s="1"/>
  <c r="L54" i="6"/>
  <c r="D54" i="6" s="1"/>
  <c r="G54" i="6" s="1"/>
  <c r="I54" i="6"/>
  <c r="C54" i="6"/>
  <c r="L55" i="5"/>
  <c r="G55" i="5"/>
  <c r="I55" i="5"/>
  <c r="C55" i="5"/>
  <c r="L59" i="10"/>
  <c r="D59" i="10" s="1"/>
  <c r="G59" i="10" s="1"/>
  <c r="I58" i="10"/>
  <c r="C59" i="10"/>
  <c r="L59" i="9"/>
  <c r="D59" i="9" s="1"/>
  <c r="G59" i="9" s="1"/>
  <c r="I58" i="9"/>
  <c r="C59" i="9"/>
  <c r="L59" i="11"/>
  <c r="I59" i="11"/>
  <c r="C59" i="11"/>
  <c r="L59" i="12"/>
  <c r="I58" i="12"/>
  <c r="C59" i="12"/>
  <c r="D59" i="12" l="1"/>
  <c r="G59" i="12" s="1"/>
  <c r="L58" i="10"/>
  <c r="D58" i="10" s="1"/>
  <c r="G58" i="10" s="1"/>
  <c r="C58" i="10"/>
  <c r="C58" i="9"/>
  <c r="L58" i="9"/>
  <c r="D58" i="9" s="1"/>
  <c r="G58" i="9" s="1"/>
  <c r="C58" i="11"/>
  <c r="L58" i="11"/>
  <c r="D58" i="11" s="1"/>
  <c r="G58" i="11" s="1"/>
  <c r="C58" i="12"/>
  <c r="L58" i="12"/>
  <c r="D58" i="12" s="1"/>
  <c r="G58" i="12" s="1"/>
  <c r="I54" i="8"/>
  <c r="C54" i="8"/>
  <c r="L54" i="8"/>
  <c r="D54" i="8" s="1"/>
  <c r="G54" i="8" s="1"/>
  <c r="I54" i="7"/>
  <c r="C54" i="7"/>
  <c r="L54" i="7"/>
  <c r="D54" i="7" s="1"/>
  <c r="G54" i="7" s="1"/>
  <c r="I53" i="6"/>
  <c r="C53" i="6"/>
  <c r="L53" i="6"/>
  <c r="D53" i="6" s="1"/>
  <c r="G53" i="6" s="1"/>
  <c r="L54" i="5"/>
  <c r="I54" i="5"/>
  <c r="C54" i="5"/>
  <c r="L57" i="10" l="1"/>
  <c r="I57" i="10"/>
  <c r="C57" i="10"/>
  <c r="L57" i="9"/>
  <c r="I57" i="9"/>
  <c r="C57" i="9"/>
  <c r="L57" i="11"/>
  <c r="I57" i="11"/>
  <c r="C57" i="11"/>
  <c r="I57" i="12"/>
  <c r="L57" i="12"/>
  <c r="C57" i="12"/>
  <c r="L53" i="8"/>
  <c r="D53" i="8" s="1"/>
  <c r="I53" i="8"/>
  <c r="C53" i="8"/>
  <c r="I53" i="7"/>
  <c r="L53" i="7"/>
  <c r="D53" i="7" s="1"/>
  <c r="G53" i="7" s="1"/>
  <c r="C53" i="7"/>
  <c r="I52" i="6"/>
  <c r="C52" i="6"/>
  <c r="L52" i="6"/>
  <c r="D52" i="6" s="1"/>
  <c r="G52" i="6" s="1"/>
  <c r="L53" i="5"/>
  <c r="I53" i="5"/>
  <c r="C53" i="5"/>
  <c r="L52" i="8" l="1"/>
  <c r="L51" i="8"/>
  <c r="D51" i="8" s="1"/>
  <c r="G51" i="8" s="1"/>
  <c r="C52" i="8"/>
  <c r="C51" i="8"/>
  <c r="I52" i="8"/>
  <c r="I52" i="7"/>
  <c r="C52" i="7"/>
  <c r="L52" i="7"/>
  <c r="D52" i="7" s="1"/>
  <c r="G52" i="7" s="1"/>
  <c r="I51" i="6"/>
  <c r="C51" i="6"/>
  <c r="L51" i="6"/>
  <c r="D51" i="6" s="1"/>
  <c r="G51" i="6" s="1"/>
  <c r="L52" i="5"/>
  <c r="D52" i="5" s="1"/>
  <c r="G52" i="5" s="1"/>
  <c r="C52" i="5"/>
  <c r="I55" i="10"/>
  <c r="C56" i="10"/>
  <c r="L56" i="10"/>
  <c r="D56" i="10" s="1"/>
  <c r="G56" i="10" s="1"/>
  <c r="I55" i="9"/>
  <c r="C56" i="9"/>
  <c r="L56" i="9"/>
  <c r="D56" i="9" s="1"/>
  <c r="G56" i="9" s="1"/>
  <c r="I55" i="11"/>
  <c r="L56" i="11"/>
  <c r="D56" i="11" s="1"/>
  <c r="G56" i="11" s="1"/>
  <c r="C56" i="11"/>
  <c r="L56" i="12"/>
  <c r="D56" i="12" s="1"/>
  <c r="G56" i="12" s="1"/>
  <c r="I55" i="12"/>
  <c r="C56" i="12"/>
  <c r="L55" i="10" l="1"/>
  <c r="D55" i="10" s="1"/>
  <c r="G55" i="10" s="1"/>
  <c r="C55" i="10"/>
  <c r="I54" i="9"/>
  <c r="C55" i="9"/>
  <c r="L55" i="9"/>
  <c r="D55" i="9" s="1"/>
  <c r="G55" i="9" s="1"/>
  <c r="L55" i="11"/>
  <c r="D55" i="11" s="1"/>
  <c r="G55" i="11" s="1"/>
  <c r="C55" i="11"/>
  <c r="C55" i="12"/>
  <c r="L55" i="12"/>
  <c r="D55" i="12" s="1"/>
  <c r="G55" i="12" s="1"/>
  <c r="I54" i="12"/>
  <c r="I51" i="7"/>
  <c r="L51" i="7"/>
  <c r="D51" i="7" s="1"/>
  <c r="G51" i="7" s="1"/>
  <c r="C51" i="7"/>
  <c r="I50" i="6"/>
  <c r="L50" i="6"/>
  <c r="D50" i="6" s="1"/>
  <c r="G50" i="6" s="1"/>
  <c r="C50" i="6"/>
  <c r="I51" i="5"/>
  <c r="L51" i="5"/>
  <c r="C51" i="5"/>
  <c r="D51" i="5" l="1"/>
  <c r="G51" i="5" s="1"/>
  <c r="I54" i="10"/>
  <c r="L54" i="10"/>
  <c r="D54" i="10" s="1"/>
  <c r="G54" i="10" s="1"/>
  <c r="C54" i="10"/>
  <c r="L54" i="9"/>
  <c r="D54" i="9" s="1"/>
  <c r="G54" i="9" s="1"/>
  <c r="C54" i="9"/>
  <c r="I54" i="11"/>
  <c r="L54" i="11"/>
  <c r="C54" i="11"/>
  <c r="I53" i="12"/>
  <c r="L54" i="12"/>
  <c r="D54" i="12" s="1"/>
  <c r="G54" i="12" s="1"/>
  <c r="C54" i="12"/>
  <c r="I50" i="8"/>
  <c r="L50" i="8"/>
  <c r="D50" i="8" s="1"/>
  <c r="G50" i="8" s="1"/>
  <c r="C50" i="8"/>
  <c r="I50" i="7"/>
  <c r="C50" i="7"/>
  <c r="I49" i="6"/>
  <c r="C49" i="6"/>
  <c r="L50" i="7"/>
  <c r="D50" i="7" s="1"/>
  <c r="G50" i="7" s="1"/>
  <c r="I50" i="5"/>
  <c r="L49" i="6"/>
  <c r="D49" i="6" s="1"/>
  <c r="G49" i="6" s="1"/>
  <c r="L50" i="5"/>
  <c r="D50" i="5" s="1"/>
  <c r="G50" i="5" s="1"/>
  <c r="C50" i="5"/>
  <c r="C53" i="10" l="1"/>
  <c r="I53" i="10"/>
  <c r="I53" i="9"/>
  <c r="C53" i="9"/>
  <c r="L53" i="10"/>
  <c r="D53" i="10" s="1"/>
  <c r="G53" i="10" s="1"/>
  <c r="L53" i="9"/>
  <c r="L53" i="11"/>
  <c r="D53" i="11" s="1"/>
  <c r="G53" i="11" s="1"/>
  <c r="L49" i="8"/>
  <c r="I49" i="8"/>
  <c r="C53" i="11"/>
  <c r="L53" i="12"/>
  <c r="D53" i="12" s="1"/>
  <c r="G53" i="12" s="1"/>
  <c r="C53" i="12"/>
  <c r="D49" i="8" l="1"/>
  <c r="G49" i="8" s="1"/>
  <c r="C49" i="8"/>
  <c r="I49" i="7"/>
  <c r="C49" i="7"/>
  <c r="L49" i="7"/>
  <c r="D49" i="7" s="1"/>
  <c r="G49" i="7" s="1"/>
  <c r="I48" i="6"/>
  <c r="C48" i="6"/>
  <c r="L48" i="6"/>
  <c r="D48" i="6" s="1"/>
  <c r="G48" i="6" s="1"/>
  <c r="I49" i="5"/>
  <c r="L49" i="5"/>
  <c r="D49" i="5" s="1"/>
  <c r="G49" i="5" s="1"/>
  <c r="C49" i="5"/>
  <c r="L52" i="10" l="1"/>
  <c r="I52" i="10"/>
  <c r="C52" i="10"/>
  <c r="I52" i="9"/>
  <c r="L52" i="9"/>
  <c r="C52" i="9"/>
  <c r="I52" i="11"/>
  <c r="L52" i="11"/>
  <c r="C52" i="11"/>
  <c r="I52" i="12"/>
  <c r="L52" i="12"/>
  <c r="D52" i="12" s="1"/>
  <c r="G52" i="12" s="1"/>
  <c r="I51" i="12" l="1"/>
  <c r="C52" i="12"/>
  <c r="L48" i="8"/>
  <c r="D48" i="8" s="1"/>
  <c r="G48" i="8" s="1"/>
  <c r="I48" i="8"/>
  <c r="C48" i="8"/>
  <c r="I48" i="7"/>
  <c r="L48" i="7"/>
  <c r="D48" i="7" s="1"/>
  <c r="G48" i="7" s="1"/>
  <c r="C48" i="7"/>
  <c r="I47" i="6"/>
  <c r="C47" i="6"/>
  <c r="L47" i="6"/>
  <c r="D47" i="6" s="1"/>
  <c r="G47" i="6" s="1"/>
  <c r="I48" i="5"/>
  <c r="L48" i="5"/>
  <c r="D48" i="5" s="1"/>
  <c r="G48" i="5" s="1"/>
  <c r="C48" i="5"/>
  <c r="C51" i="10" l="1"/>
  <c r="L51" i="10"/>
  <c r="D51" i="10" s="1"/>
  <c r="G51" i="10" s="1"/>
  <c r="I50" i="10"/>
  <c r="L51" i="9"/>
  <c r="D51" i="9" s="1"/>
  <c r="G51" i="9" s="1"/>
  <c r="I50" i="9"/>
  <c r="C51" i="9"/>
  <c r="C51" i="11"/>
  <c r="L51" i="11"/>
  <c r="D51" i="11" s="1"/>
  <c r="G51" i="11" s="1"/>
  <c r="I50" i="11"/>
  <c r="L51" i="12"/>
  <c r="D51" i="12" s="1"/>
  <c r="G51" i="12" s="1"/>
  <c r="I50" i="12"/>
  <c r="C51" i="12"/>
  <c r="I47" i="8"/>
  <c r="L47" i="8"/>
  <c r="D47" i="8" s="1"/>
  <c r="G47" i="8" s="1"/>
  <c r="C47" i="8"/>
  <c r="I47" i="7"/>
  <c r="L47" i="7"/>
  <c r="D47" i="7" s="1"/>
  <c r="G47" i="7" s="1"/>
  <c r="C47" i="7"/>
  <c r="L46" i="6"/>
  <c r="D46" i="6" s="1"/>
  <c r="G46" i="6" s="1"/>
  <c r="I46" i="6"/>
  <c r="C46" i="6"/>
  <c r="I47" i="5"/>
  <c r="C47" i="5"/>
  <c r="L47" i="5"/>
  <c r="D47" i="5" s="1"/>
  <c r="G47" i="5" s="1"/>
  <c r="L46" i="8" l="1"/>
  <c r="D46" i="8" s="1"/>
  <c r="G46" i="8" s="1"/>
  <c r="C46" i="8"/>
  <c r="I46" i="8"/>
  <c r="I46" i="7"/>
  <c r="L46" i="7"/>
  <c r="D46" i="7" s="1"/>
  <c r="G46" i="7" s="1"/>
  <c r="C46" i="7"/>
  <c r="I45" i="6"/>
  <c r="C45" i="6"/>
  <c r="L45" i="6"/>
  <c r="D45" i="6" s="1"/>
  <c r="G45" i="6" s="1"/>
  <c r="I46" i="5"/>
  <c r="C46" i="5"/>
  <c r="L46" i="5"/>
  <c r="D46" i="5" s="1"/>
  <c r="G46" i="5" s="1"/>
  <c r="L50" i="10"/>
  <c r="D50" i="10" s="1"/>
  <c r="G50" i="10" s="1"/>
  <c r="I49" i="10"/>
  <c r="C50" i="10"/>
  <c r="C50" i="9"/>
  <c r="L50" i="9"/>
  <c r="D50" i="9" s="1"/>
  <c r="G50" i="9" s="1"/>
  <c r="I49" i="9"/>
  <c r="L50" i="11"/>
  <c r="D50" i="11" s="1"/>
  <c r="G50" i="11" s="1"/>
  <c r="I49" i="11"/>
  <c r="C50" i="11"/>
  <c r="I49" i="12"/>
  <c r="C50" i="12"/>
  <c r="L50" i="12"/>
  <c r="D50" i="12" s="1"/>
  <c r="G50" i="12" s="1"/>
  <c r="L49" i="10" l="1"/>
  <c r="D49" i="10" s="1"/>
  <c r="G49" i="10" s="1"/>
  <c r="I48" i="10"/>
  <c r="C49" i="10"/>
  <c r="L49" i="9"/>
  <c r="D49" i="9" s="1"/>
  <c r="G49" i="9" s="1"/>
  <c r="I48" i="9"/>
  <c r="C49" i="9"/>
  <c r="L49" i="11"/>
  <c r="D49" i="11" s="1"/>
  <c r="G49" i="11" s="1"/>
  <c r="I48" i="11"/>
  <c r="C49" i="11"/>
  <c r="I48" i="12"/>
  <c r="C49" i="12"/>
  <c r="L49" i="12"/>
  <c r="D49" i="12" s="1"/>
  <c r="G49" i="12" s="1"/>
  <c r="I45" i="8"/>
  <c r="L45" i="8"/>
  <c r="D45" i="8" s="1"/>
  <c r="G45" i="8" s="1"/>
  <c r="C45" i="8"/>
  <c r="I45" i="7"/>
  <c r="C45" i="7"/>
  <c r="L45" i="7"/>
  <c r="D45" i="7" s="1"/>
  <c r="G45" i="7" s="1"/>
  <c r="I44" i="6"/>
  <c r="C44" i="6"/>
  <c r="L44" i="6"/>
  <c r="D44" i="6" s="1"/>
  <c r="G44" i="6" s="1"/>
  <c r="L45" i="5"/>
  <c r="D45" i="5" s="1"/>
  <c r="G45" i="5" s="1"/>
  <c r="C45" i="5"/>
  <c r="I45" i="5"/>
  <c r="L48" i="10" l="1"/>
  <c r="D48" i="10" s="1"/>
  <c r="G48" i="10" s="1"/>
  <c r="C48" i="10"/>
  <c r="C48" i="9"/>
  <c r="L48" i="9"/>
  <c r="D48" i="9" s="1"/>
  <c r="G48" i="9" s="1"/>
  <c r="C48" i="11"/>
  <c r="L48" i="11"/>
  <c r="D48" i="11" s="1"/>
  <c r="G48" i="11" s="1"/>
  <c r="L48" i="12"/>
  <c r="D48" i="12" s="1"/>
  <c r="G48" i="12" s="1"/>
  <c r="C48" i="12"/>
  <c r="I47" i="10" l="1"/>
  <c r="I47" i="9"/>
  <c r="I47" i="11"/>
  <c r="I47" i="12"/>
  <c r="I43" i="6"/>
  <c r="L43" i="6"/>
  <c r="D43" i="6" s="1"/>
  <c r="G43" i="6" s="1"/>
  <c r="C43" i="6"/>
  <c r="I44" i="5"/>
  <c r="C44" i="5"/>
  <c r="C47" i="10" l="1"/>
  <c r="L47" i="10"/>
  <c r="D47" i="10" s="1"/>
  <c r="G47" i="10" s="1"/>
  <c r="I46" i="10"/>
  <c r="I46" i="9"/>
  <c r="C47" i="9"/>
  <c r="L47" i="9"/>
  <c r="D47" i="9" s="1"/>
  <c r="G47" i="9" s="1"/>
  <c r="I44" i="8"/>
  <c r="C44" i="8"/>
  <c r="L44" i="8"/>
  <c r="D44" i="8" s="1"/>
  <c r="G44" i="8" s="1"/>
  <c r="I44" i="7"/>
  <c r="C44" i="7"/>
  <c r="L44" i="7"/>
  <c r="D44" i="7" s="1"/>
  <c r="G44" i="7" s="1"/>
  <c r="C47" i="11"/>
  <c r="L47" i="11"/>
  <c r="D47" i="11" s="1"/>
  <c r="G47" i="11" s="1"/>
  <c r="I46" i="11"/>
  <c r="C47" i="12"/>
  <c r="L47" i="12"/>
  <c r="D47" i="12" s="1"/>
  <c r="G47" i="12" s="1"/>
  <c r="I46" i="12"/>
  <c r="L44" i="5"/>
  <c r="D44" i="5" s="1"/>
  <c r="G44" i="5" s="1"/>
  <c r="I45" i="10" l="1"/>
  <c r="C46" i="10"/>
  <c r="L46" i="10"/>
  <c r="D46" i="10" s="1"/>
  <c r="G46" i="10" s="1"/>
  <c r="C46" i="9"/>
  <c r="L46" i="9"/>
  <c r="D46" i="9" s="1"/>
  <c r="G46" i="9" s="1"/>
  <c r="I45" i="9"/>
  <c r="L46" i="11"/>
  <c r="D46" i="11" s="1"/>
  <c r="G46" i="11" s="1"/>
  <c r="I45" i="11"/>
  <c r="C46" i="11"/>
  <c r="L46" i="12"/>
  <c r="D46" i="12" s="1"/>
  <c r="G46" i="12" s="1"/>
  <c r="I45" i="12"/>
  <c r="C46" i="12"/>
  <c r="I43" i="8"/>
  <c r="C43" i="8"/>
  <c r="L43" i="8"/>
  <c r="D43" i="8" s="1"/>
  <c r="G43" i="8" s="1"/>
  <c r="I43" i="7"/>
  <c r="C43" i="7"/>
  <c r="L43" i="7"/>
  <c r="D43" i="7" s="1"/>
  <c r="G43" i="7" s="1"/>
  <c r="I42" i="6"/>
  <c r="C42" i="6"/>
  <c r="L42" i="6"/>
  <c r="D42" i="6" s="1"/>
  <c r="G42" i="6" s="1"/>
  <c r="I43" i="5"/>
  <c r="C43" i="5"/>
  <c r="L43" i="5"/>
  <c r="D43" i="5" s="1"/>
  <c r="G43" i="5" s="1"/>
  <c r="L45" i="10" l="1"/>
  <c r="D45" i="10" s="1"/>
  <c r="G45" i="10" s="1"/>
  <c r="I44" i="10"/>
  <c r="C45" i="10"/>
  <c r="I44" i="9"/>
  <c r="C45" i="9"/>
  <c r="L45" i="9"/>
  <c r="D45" i="9" s="1"/>
  <c r="G45" i="9" s="1"/>
  <c r="I44" i="11"/>
  <c r="L45" i="11"/>
  <c r="D45" i="11" s="1"/>
  <c r="G45" i="11" s="1"/>
  <c r="I42" i="7"/>
  <c r="C45" i="11"/>
  <c r="L45" i="12"/>
  <c r="D45" i="12" s="1"/>
  <c r="G45" i="12" s="1"/>
  <c r="C45" i="12"/>
  <c r="I44" i="12"/>
  <c r="I42" i="8"/>
  <c r="L42" i="8"/>
  <c r="D42" i="8" s="1"/>
  <c r="G42" i="8" s="1"/>
  <c r="C42" i="8"/>
  <c r="L42" i="7"/>
  <c r="D42" i="7" s="1"/>
  <c r="G42" i="7" s="1"/>
  <c r="C42" i="7"/>
  <c r="C41" i="6"/>
  <c r="L41" i="6"/>
  <c r="D41" i="6" s="1"/>
  <c r="G41" i="6" s="1"/>
  <c r="I41" i="6"/>
  <c r="I42" i="5"/>
  <c r="L42" i="5"/>
  <c r="D42" i="5" s="1"/>
  <c r="G42" i="5" s="1"/>
  <c r="C42" i="5"/>
  <c r="L40" i="7" l="1"/>
  <c r="L39" i="7"/>
  <c r="I41" i="7"/>
  <c r="L41" i="7"/>
  <c r="L40" i="8"/>
  <c r="L41" i="8"/>
  <c r="I41" i="8"/>
  <c r="C41" i="8"/>
  <c r="C40" i="8"/>
  <c r="C44" i="11"/>
  <c r="L44" i="11"/>
  <c r="D44" i="11" s="1"/>
  <c r="G44" i="11" s="1"/>
  <c r="I43" i="11"/>
  <c r="L44" i="10"/>
  <c r="D44" i="10" s="1"/>
  <c r="G44" i="10" s="1"/>
  <c r="C44" i="10"/>
  <c r="L44" i="9"/>
  <c r="D44" i="9" s="1"/>
  <c r="G44" i="9" s="1"/>
  <c r="C44" i="9"/>
  <c r="L44" i="12"/>
  <c r="D44" i="12" s="1"/>
  <c r="G44" i="12" s="1"/>
  <c r="I43" i="12"/>
  <c r="C44" i="12"/>
  <c r="C41" i="7"/>
  <c r="C40" i="7"/>
  <c r="I40" i="6"/>
  <c r="C40" i="6"/>
  <c r="I41" i="5"/>
  <c r="I40" i="5"/>
  <c r="I39" i="5"/>
  <c r="L41" i="5"/>
  <c r="D41" i="5" s="1"/>
  <c r="G41" i="5" s="1"/>
  <c r="C41" i="5"/>
  <c r="L43" i="10" l="1"/>
  <c r="D43" i="10" s="1"/>
  <c r="G43" i="10" s="1"/>
  <c r="C43" i="10"/>
  <c r="L43" i="9"/>
  <c r="D43" i="9" s="1"/>
  <c r="G43" i="9" s="1"/>
  <c r="C43" i="9"/>
  <c r="I42" i="11"/>
  <c r="L43" i="11"/>
  <c r="D43" i="11" s="1"/>
  <c r="G43" i="11" s="1"/>
  <c r="C43" i="11"/>
  <c r="L43" i="12"/>
  <c r="D43" i="12" s="1"/>
  <c r="G43" i="12" s="1"/>
  <c r="C43" i="12"/>
  <c r="L40" i="6"/>
  <c r="C40" i="5"/>
  <c r="L40" i="5"/>
  <c r="D40" i="5" s="1"/>
  <c r="G40" i="5" s="1"/>
  <c r="L42" i="12" l="1"/>
  <c r="D42" i="12" s="1"/>
  <c r="G42" i="12" s="1"/>
  <c r="I42" i="12"/>
  <c r="C42" i="12"/>
  <c r="C39" i="8"/>
  <c r="L39" i="8"/>
  <c r="D39" i="8" s="1"/>
  <c r="G39" i="8" s="1"/>
  <c r="D39" i="7"/>
  <c r="G39" i="7" s="1"/>
  <c r="C39" i="7"/>
  <c r="C39" i="6"/>
  <c r="C39" i="5"/>
  <c r="C42" i="11"/>
  <c r="L42" i="11"/>
  <c r="D42" i="11" s="1"/>
  <c r="G42" i="11" s="1"/>
  <c r="C42" i="9"/>
  <c r="L42" i="9"/>
  <c r="D42" i="9" s="1"/>
  <c r="G42" i="9" s="1"/>
  <c r="C42" i="10"/>
  <c r="L42" i="10"/>
  <c r="D42" i="10" s="1"/>
  <c r="G42" i="10" s="1"/>
  <c r="I41" i="10"/>
  <c r="I41" i="9"/>
  <c r="I41" i="12"/>
  <c r="L39" i="6"/>
  <c r="D39" i="6" s="1"/>
  <c r="G39" i="6" s="1"/>
  <c r="L39" i="5"/>
  <c r="D39" i="5" s="1"/>
  <c r="G39" i="5" s="1"/>
  <c r="C41" i="10" l="1"/>
  <c r="L41" i="10"/>
  <c r="D41" i="10" s="1"/>
  <c r="G41" i="10" s="1"/>
  <c r="I40" i="10"/>
  <c r="L41" i="9"/>
  <c r="D41" i="9" s="1"/>
  <c r="G41" i="9" s="1"/>
  <c r="I40" i="9"/>
  <c r="C41" i="9"/>
  <c r="I41" i="11"/>
  <c r="L41" i="11"/>
  <c r="D41" i="11" s="1"/>
  <c r="G41" i="11" s="1"/>
  <c r="I40" i="11"/>
  <c r="C41" i="11"/>
  <c r="L41" i="12"/>
  <c r="D41" i="12" s="1"/>
  <c r="G41" i="12" s="1"/>
  <c r="I40" i="12"/>
  <c r="C41" i="12"/>
  <c r="L38" i="8"/>
  <c r="D38" i="8" s="1"/>
  <c r="G38" i="8" s="1"/>
  <c r="I38" i="8"/>
  <c r="C38" i="8"/>
  <c r="L38" i="7"/>
  <c r="D38" i="7" s="1"/>
  <c r="G38" i="7" s="1"/>
  <c r="I38" i="7"/>
  <c r="C38" i="7"/>
  <c r="I38" i="6"/>
  <c r="C38" i="6"/>
  <c r="I38" i="5"/>
  <c r="C38" i="5"/>
  <c r="L38" i="6"/>
  <c r="D38" i="6" s="1"/>
  <c r="G38" i="6" s="1"/>
  <c r="L38" i="5"/>
  <c r="D38" i="5" s="1"/>
  <c r="G38" i="5" s="1"/>
  <c r="L40" i="10" l="1"/>
  <c r="C40" i="10"/>
  <c r="I39" i="10"/>
  <c r="C40" i="9"/>
  <c r="L40" i="9"/>
  <c r="D40" i="9" s="1"/>
  <c r="G40" i="9" s="1"/>
  <c r="C40" i="11"/>
  <c r="C40" i="12"/>
  <c r="L40" i="12"/>
  <c r="D40" i="12" s="1"/>
  <c r="G40" i="12" s="1"/>
  <c r="I39" i="12"/>
  <c r="I37" i="8"/>
  <c r="I37" i="7"/>
  <c r="C37" i="7"/>
  <c r="I37" i="6"/>
  <c r="C37" i="6"/>
  <c r="I37" i="5"/>
  <c r="C37" i="5"/>
  <c r="L37" i="8"/>
  <c r="D37" i="8" s="1"/>
  <c r="G37" i="8" s="1"/>
  <c r="C37" i="8"/>
  <c r="L37" i="6"/>
  <c r="D37" i="6" s="1"/>
  <c r="G37" i="6" s="1"/>
  <c r="L37" i="5"/>
  <c r="D37" i="5" s="1"/>
  <c r="G37" i="5" s="1"/>
  <c r="D40" i="10" l="1"/>
  <c r="G40" i="10" s="1"/>
  <c r="L37" i="7"/>
  <c r="D37" i="7" s="1"/>
  <c r="G37" i="7" s="1"/>
  <c r="L40" i="11"/>
  <c r="D40" i="11" s="1"/>
  <c r="G40" i="11" s="1"/>
  <c r="I38" i="10" l="1"/>
  <c r="C39" i="10"/>
  <c r="G39" i="9"/>
  <c r="I38" i="9"/>
  <c r="I39" i="9"/>
  <c r="C39" i="9"/>
  <c r="I39" i="11"/>
  <c r="C39" i="11"/>
  <c r="C39" i="12"/>
  <c r="I38" i="12"/>
  <c r="I36" i="8"/>
  <c r="I36" i="7"/>
  <c r="I36" i="6"/>
  <c r="C36" i="6"/>
  <c r="I36" i="5"/>
  <c r="C36" i="5"/>
  <c r="I38" i="11" l="1"/>
  <c r="L39" i="10"/>
  <c r="D39" i="10" s="1"/>
  <c r="G39" i="10" s="1"/>
  <c r="L39" i="9"/>
  <c r="L39" i="11"/>
  <c r="D39" i="11" s="1"/>
  <c r="G39" i="11" s="1"/>
  <c r="J39" i="12"/>
  <c r="L39" i="12" s="1"/>
  <c r="D39" i="12" s="1"/>
  <c r="G39" i="12" s="1"/>
  <c r="C36" i="8"/>
  <c r="L36" i="8"/>
  <c r="D36" i="8" s="1"/>
  <c r="G36" i="8" s="1"/>
  <c r="C36" i="7"/>
  <c r="L36" i="7"/>
  <c r="D36" i="7" s="1"/>
  <c r="G36" i="7" s="1"/>
  <c r="L36" i="6"/>
  <c r="D36" i="6" s="1"/>
  <c r="G36" i="6" s="1"/>
  <c r="L36" i="5"/>
  <c r="D36" i="5" s="1"/>
  <c r="G36" i="5" s="1"/>
  <c r="C38" i="10" l="1"/>
  <c r="C38" i="9"/>
  <c r="C38" i="11"/>
  <c r="C38" i="12"/>
  <c r="I35" i="8"/>
  <c r="I35" i="7"/>
  <c r="I35" i="6"/>
  <c r="I35" i="5"/>
  <c r="L38" i="10" l="1"/>
  <c r="D38" i="10" s="1"/>
  <c r="G38" i="10" s="1"/>
  <c r="L38" i="9"/>
  <c r="D38" i="9" s="1"/>
  <c r="G38" i="9" s="1"/>
  <c r="L38" i="11"/>
  <c r="D38" i="11" s="1"/>
  <c r="G38" i="11" s="1"/>
  <c r="L38" i="12"/>
  <c r="D38" i="12" s="1"/>
  <c r="G38" i="12" s="1"/>
  <c r="C35" i="5"/>
  <c r="C35" i="6"/>
  <c r="C35" i="7"/>
  <c r="C35" i="8"/>
  <c r="L35" i="8"/>
  <c r="D35" i="8" s="1"/>
  <c r="G35" i="8" s="1"/>
  <c r="L35" i="7"/>
  <c r="D35" i="7" s="1"/>
  <c r="G35" i="7" s="1"/>
  <c r="L35" i="6"/>
  <c r="D35" i="6" s="1"/>
  <c r="G35" i="6" s="1"/>
  <c r="L35" i="5"/>
  <c r="D35" i="5" s="1"/>
  <c r="G35" i="5" s="1"/>
  <c r="I37" i="12" l="1"/>
  <c r="I37" i="11"/>
  <c r="I37" i="9"/>
  <c r="I37" i="10"/>
  <c r="I36" i="10" l="1"/>
  <c r="C37" i="10"/>
  <c r="I36" i="9"/>
  <c r="C37" i="9"/>
  <c r="I36" i="11"/>
  <c r="C37" i="11"/>
  <c r="L37" i="12"/>
  <c r="D37" i="12" s="1"/>
  <c r="G37" i="12" s="1"/>
  <c r="I36" i="12"/>
  <c r="C37" i="12"/>
  <c r="I34" i="8"/>
  <c r="I34" i="7"/>
  <c r="I34" i="6"/>
  <c r="I34" i="5"/>
  <c r="C34" i="8" l="1"/>
  <c r="L34" i="8"/>
  <c r="D34" i="8" s="1"/>
  <c r="G34" i="8" s="1"/>
  <c r="L37" i="10"/>
  <c r="D37" i="10" s="1"/>
  <c r="G37" i="10" s="1"/>
  <c r="L37" i="9"/>
  <c r="D37" i="9" s="1"/>
  <c r="G37" i="9" s="1"/>
  <c r="C34" i="7"/>
  <c r="C34" i="6"/>
  <c r="C34" i="5"/>
  <c r="L37" i="11"/>
  <c r="D37" i="11" s="1"/>
  <c r="G37" i="11" s="1"/>
  <c r="L34" i="7"/>
  <c r="D34" i="7" s="1"/>
  <c r="G34" i="7" s="1"/>
  <c r="L34" i="6"/>
  <c r="D34" i="6" s="1"/>
  <c r="G34" i="6" s="1"/>
  <c r="L34" i="5"/>
  <c r="D34" i="5" s="1"/>
  <c r="G34" i="5" s="1"/>
  <c r="I35" i="10" l="1"/>
  <c r="C36" i="10"/>
  <c r="I35" i="9"/>
  <c r="C36" i="9"/>
  <c r="I35" i="11"/>
  <c r="C36" i="11"/>
  <c r="L36" i="12"/>
  <c r="D36" i="12" s="1"/>
  <c r="G36" i="12" s="1"/>
  <c r="I35" i="12"/>
  <c r="C36" i="12"/>
  <c r="I33" i="8"/>
  <c r="I33" i="7"/>
  <c r="I33" i="6"/>
  <c r="I33" i="5"/>
  <c r="L36" i="10" l="1"/>
  <c r="D36" i="10" s="1"/>
  <c r="G36" i="10" s="1"/>
  <c r="L36" i="9"/>
  <c r="D36" i="9" s="1"/>
  <c r="G36" i="9" s="1"/>
  <c r="L36" i="11"/>
  <c r="D36" i="11" s="1"/>
  <c r="G36" i="11" s="1"/>
  <c r="C33" i="8"/>
  <c r="L33" i="8"/>
  <c r="D33" i="8" s="1"/>
  <c r="G33" i="8" s="1"/>
  <c r="C33" i="7"/>
  <c r="L33" i="7"/>
  <c r="D33" i="7" s="1"/>
  <c r="G33" i="7" s="1"/>
  <c r="C33" i="6"/>
  <c r="L33" i="6"/>
  <c r="D33" i="6" s="1"/>
  <c r="G33" i="6" s="1"/>
  <c r="C33" i="5"/>
  <c r="L33" i="5"/>
  <c r="D33" i="5" s="1"/>
  <c r="G33" i="5" s="1"/>
  <c r="I34" i="10" l="1"/>
  <c r="C35" i="10"/>
  <c r="I34" i="9"/>
  <c r="C35" i="9"/>
  <c r="I34" i="11"/>
  <c r="C35" i="11"/>
  <c r="C35" i="12"/>
  <c r="I34" i="12"/>
  <c r="I32" i="8"/>
  <c r="I32" i="7"/>
  <c r="I32" i="6"/>
  <c r="I32" i="5"/>
  <c r="L35" i="10" l="1"/>
  <c r="D35" i="10" s="1"/>
  <c r="G35" i="10" s="1"/>
  <c r="L35" i="12"/>
  <c r="D35" i="12" s="1"/>
  <c r="G35" i="12" s="1"/>
  <c r="L35" i="9"/>
  <c r="D35" i="9" s="1"/>
  <c r="G35" i="9" s="1"/>
  <c r="L32" i="7"/>
  <c r="L35" i="11"/>
  <c r="D35" i="11" s="1"/>
  <c r="G35" i="11" s="1"/>
  <c r="L32" i="6"/>
  <c r="C32" i="8" l="1"/>
  <c r="L32" i="8"/>
  <c r="D32" i="8" s="1"/>
  <c r="G32" i="8" s="1"/>
  <c r="D32" i="6"/>
  <c r="G32" i="6" s="1"/>
  <c r="C32" i="7"/>
  <c r="C32" i="6"/>
  <c r="C32" i="5"/>
  <c r="L32" i="5"/>
  <c r="D32" i="5" s="1"/>
  <c r="G32" i="5" s="1"/>
  <c r="D32" i="7"/>
  <c r="G32" i="7" s="1"/>
  <c r="I33" i="10" l="1"/>
  <c r="C34" i="10"/>
  <c r="L34" i="9"/>
  <c r="D34" i="9" s="1"/>
  <c r="G34" i="9" s="1"/>
  <c r="C34" i="9"/>
  <c r="L34" i="10"/>
  <c r="D34" i="10" s="1"/>
  <c r="G34" i="10" s="1"/>
  <c r="L31" i="8"/>
  <c r="D31" i="8" s="1"/>
  <c r="G31" i="8" s="1"/>
  <c r="I31" i="8"/>
  <c r="C31" i="8"/>
  <c r="I31" i="7"/>
  <c r="C34" i="11"/>
  <c r="L34" i="11"/>
  <c r="D34" i="11" s="1"/>
  <c r="G34" i="11" s="1"/>
  <c r="I31" i="6"/>
  <c r="C31" i="6"/>
  <c r="L31" i="7"/>
  <c r="D31" i="7" s="1"/>
  <c r="G31" i="7" s="1"/>
  <c r="I33" i="11"/>
  <c r="I31" i="5"/>
  <c r="C31" i="5"/>
  <c r="L34" i="12"/>
  <c r="D34" i="12" s="1"/>
  <c r="G34" i="12" s="1"/>
  <c r="C34" i="12"/>
  <c r="I33" i="12"/>
  <c r="C31" i="7" l="1"/>
  <c r="L31" i="6"/>
  <c r="D31" i="6" s="1"/>
  <c r="G31" i="6" s="1"/>
  <c r="L31" i="5"/>
  <c r="D31" i="5" s="1"/>
  <c r="G31" i="5" s="1"/>
  <c r="L33" i="10" l="1"/>
  <c r="D33" i="10" s="1"/>
  <c r="G33" i="10" s="1"/>
  <c r="C33" i="10"/>
  <c r="I33" i="9"/>
  <c r="C33" i="9"/>
  <c r="L33" i="9"/>
  <c r="D33" i="9" s="1"/>
  <c r="G33" i="9" s="1"/>
  <c r="L33" i="11"/>
  <c r="D33" i="11" s="1"/>
  <c r="G33" i="11" s="1"/>
  <c r="C33" i="11"/>
  <c r="C33" i="12"/>
  <c r="L33" i="12"/>
  <c r="D33" i="12" s="1"/>
  <c r="G33" i="12" s="1"/>
  <c r="L30" i="8"/>
  <c r="D30" i="8" s="1"/>
  <c r="G30" i="8" s="1"/>
  <c r="I30" i="8"/>
  <c r="C30" i="8"/>
  <c r="I30" i="7"/>
  <c r="L30" i="7"/>
  <c r="D30" i="7" s="1"/>
  <c r="G30" i="7" s="1"/>
  <c r="C30" i="7"/>
  <c r="I30" i="6"/>
  <c r="C30" i="6"/>
  <c r="L30" i="6"/>
  <c r="D30" i="6" s="1"/>
  <c r="G30" i="6" s="1"/>
  <c r="I30" i="5"/>
  <c r="C30" i="5"/>
  <c r="L30" i="5"/>
  <c r="D30" i="5" s="1"/>
  <c r="G30" i="5" s="1"/>
  <c r="I32" i="10" l="1"/>
  <c r="I32" i="9"/>
  <c r="I32" i="11"/>
  <c r="I32" i="12"/>
  <c r="I31" i="10" l="1"/>
  <c r="L32" i="10"/>
  <c r="D32" i="10" s="1"/>
  <c r="G32" i="10" s="1"/>
  <c r="C32" i="10"/>
  <c r="L32" i="9"/>
  <c r="D32" i="9" s="1"/>
  <c r="G32" i="9" s="1"/>
  <c r="C32" i="9"/>
  <c r="I31" i="9"/>
  <c r="I31" i="11"/>
  <c r="C32" i="11"/>
  <c r="L32" i="11"/>
  <c r="D32" i="11" s="1"/>
  <c r="G32" i="11" s="1"/>
  <c r="J32" i="12"/>
  <c r="L32" i="12" s="1"/>
  <c r="D32" i="12" s="1"/>
  <c r="G32" i="12" s="1"/>
  <c r="C32" i="12"/>
  <c r="I31" i="12"/>
  <c r="I29" i="8"/>
  <c r="C29" i="8"/>
  <c r="L29" i="8"/>
  <c r="D29" i="8" s="1"/>
  <c r="G29" i="8" s="1"/>
  <c r="I29" i="7"/>
  <c r="L29" i="7"/>
  <c r="D29" i="7" s="1"/>
  <c r="G29" i="7" s="1"/>
  <c r="C29" i="7"/>
  <c r="I29" i="6"/>
  <c r="C29" i="6"/>
  <c r="L29" i="6"/>
  <c r="D29" i="6" s="1"/>
  <c r="G29" i="6" s="1"/>
  <c r="I29" i="5"/>
  <c r="C29" i="5"/>
  <c r="L29" i="5"/>
  <c r="D29" i="5" s="1"/>
  <c r="G29" i="5" s="1"/>
  <c r="I28" i="8" l="1"/>
  <c r="C28" i="8"/>
  <c r="I28" i="7"/>
  <c r="C28" i="7"/>
  <c r="I28" i="6"/>
  <c r="I28" i="5"/>
  <c r="C28" i="5"/>
  <c r="I30" i="10"/>
  <c r="C31" i="10"/>
  <c r="C31" i="9"/>
  <c r="I30" i="9"/>
  <c r="C31" i="11"/>
  <c r="I30" i="11"/>
  <c r="C31" i="12"/>
  <c r="I30" i="12"/>
  <c r="L31" i="12" l="1"/>
  <c r="D31" i="12" s="1"/>
  <c r="G31" i="12" s="1"/>
  <c r="C28" i="6"/>
  <c r="L31" i="10"/>
  <c r="D31" i="10" s="1"/>
  <c r="G31" i="10" s="1"/>
  <c r="J31" i="9"/>
  <c r="L31" i="9" s="1"/>
  <c r="D31" i="9" s="1"/>
  <c r="G31" i="9" s="1"/>
  <c r="J28" i="8"/>
  <c r="L28" i="8" s="1"/>
  <c r="D28" i="8" s="1"/>
  <c r="G28" i="8" s="1"/>
  <c r="L28" i="7"/>
  <c r="D28" i="7" s="1"/>
  <c r="G28" i="7" s="1"/>
  <c r="L31" i="11"/>
  <c r="D31" i="11" s="1"/>
  <c r="G31" i="11" s="1"/>
  <c r="L28" i="6"/>
  <c r="D28" i="6" s="1"/>
  <c r="G28" i="6" s="1"/>
  <c r="L28" i="5"/>
  <c r="D28" i="5" s="1"/>
  <c r="G28" i="5" s="1"/>
  <c r="I29" i="10" l="1"/>
  <c r="C30" i="10"/>
  <c r="C30" i="9"/>
  <c r="I29" i="9"/>
  <c r="I29" i="11"/>
  <c r="C30" i="11"/>
  <c r="L30" i="12"/>
  <c r="D30" i="12" s="1"/>
  <c r="G30" i="12" s="1"/>
  <c r="I29" i="12"/>
  <c r="C30" i="12"/>
  <c r="I27" i="8"/>
  <c r="I27" i="7"/>
  <c r="I27" i="6"/>
  <c r="C27" i="6"/>
  <c r="I27" i="5"/>
  <c r="L27" i="8" l="1"/>
  <c r="D27" i="8" s="1"/>
  <c r="G27" i="8" s="1"/>
  <c r="I26" i="8"/>
  <c r="C27" i="8"/>
  <c r="C27" i="7"/>
  <c r="C27" i="5"/>
  <c r="L30" i="10"/>
  <c r="D30" i="10" s="1"/>
  <c r="G30" i="10" s="1"/>
  <c r="L30" i="9"/>
  <c r="D30" i="9" s="1"/>
  <c r="G30" i="9" s="1"/>
  <c r="L30" i="11"/>
  <c r="D30" i="11" s="1"/>
  <c r="G30" i="11" s="1"/>
  <c r="L27" i="7"/>
  <c r="D27" i="7" s="1"/>
  <c r="G27" i="7" s="1"/>
  <c r="L27" i="6"/>
  <c r="D27" i="6" s="1"/>
  <c r="G27" i="6" s="1"/>
  <c r="L27" i="5"/>
  <c r="D27" i="5" s="1"/>
  <c r="G27" i="5" s="1"/>
  <c r="I26" i="7" l="1"/>
  <c r="I26" i="6"/>
  <c r="I26" i="5"/>
  <c r="C29" i="10"/>
  <c r="I28" i="10"/>
  <c r="I28" i="9"/>
  <c r="C29" i="9"/>
  <c r="C29" i="11"/>
  <c r="I28" i="11"/>
  <c r="C29" i="12"/>
  <c r="I28" i="12"/>
  <c r="L29" i="10" l="1"/>
  <c r="D29" i="10" s="1"/>
  <c r="G29" i="10" s="1"/>
  <c r="L29" i="9"/>
  <c r="D29" i="9" s="1"/>
  <c r="G29" i="9" s="1"/>
  <c r="L29" i="11"/>
  <c r="D29" i="11" s="1"/>
  <c r="G29" i="11" s="1"/>
  <c r="L29" i="12"/>
  <c r="D29" i="12" s="1"/>
  <c r="G29" i="12" s="1"/>
  <c r="L26" i="8"/>
  <c r="D26" i="8" s="1"/>
  <c r="G26" i="8" s="1"/>
  <c r="C26" i="8"/>
  <c r="C26" i="7"/>
  <c r="L26" i="7"/>
  <c r="D26" i="7" s="1"/>
  <c r="G26" i="7" s="1"/>
  <c r="C26" i="6"/>
  <c r="L26" i="6"/>
  <c r="D26" i="6" s="1"/>
  <c r="G26" i="6" s="1"/>
  <c r="C26" i="5"/>
  <c r="L26" i="5"/>
  <c r="D26" i="5" s="1"/>
  <c r="G26" i="5" s="1"/>
  <c r="L28" i="10" l="1"/>
  <c r="D28" i="10" s="1"/>
  <c r="G28" i="10" s="1"/>
  <c r="C28" i="10"/>
  <c r="C28" i="9"/>
  <c r="L28" i="9"/>
  <c r="D28" i="9" s="1"/>
  <c r="G28" i="9" s="1"/>
  <c r="C28" i="11"/>
  <c r="L28" i="11"/>
  <c r="D28" i="11" s="1"/>
  <c r="G28" i="11" s="1"/>
  <c r="L28" i="12"/>
  <c r="D28" i="12" s="1"/>
  <c r="G28" i="12" s="1"/>
  <c r="C28" i="12"/>
  <c r="I25" i="8"/>
  <c r="C25" i="8"/>
  <c r="L25" i="8"/>
  <c r="D25" i="8" s="1"/>
  <c r="G25" i="8" s="1"/>
  <c r="I25" i="7"/>
  <c r="L25" i="7"/>
  <c r="D25" i="7" s="1"/>
  <c r="G25" i="7" s="1"/>
  <c r="C25" i="7"/>
  <c r="I25" i="6"/>
  <c r="C25" i="6"/>
  <c r="L25" i="6"/>
  <c r="D25" i="6" s="1"/>
  <c r="G25" i="6" s="1"/>
  <c r="I25" i="5"/>
  <c r="L25" i="5"/>
  <c r="D25" i="5" s="1"/>
  <c r="G25" i="5" s="1"/>
  <c r="C25" i="5"/>
  <c r="I27" i="10" l="1"/>
  <c r="I27" i="9"/>
  <c r="I27" i="11"/>
  <c r="I27" i="12"/>
  <c r="L27" i="11" l="1"/>
  <c r="D27" i="11" s="1"/>
  <c r="G27" i="11" s="1"/>
  <c r="I26" i="10"/>
  <c r="C27" i="10"/>
  <c r="L27" i="10"/>
  <c r="D27" i="10" s="1"/>
  <c r="G27" i="10" s="1"/>
  <c r="L27" i="9"/>
  <c r="D27" i="9" s="1"/>
  <c r="G27" i="9" s="1"/>
  <c r="C27" i="9"/>
  <c r="I26" i="9"/>
  <c r="I26" i="11"/>
  <c r="C27" i="11"/>
  <c r="L27" i="12"/>
  <c r="D27" i="12" s="1"/>
  <c r="G27" i="12" s="1"/>
  <c r="C27" i="12"/>
  <c r="I26" i="12"/>
  <c r="I24" i="8"/>
  <c r="L24" i="8"/>
  <c r="D24" i="8" s="1"/>
  <c r="G24" i="8" s="1"/>
  <c r="C24" i="8"/>
  <c r="I24" i="7"/>
  <c r="I24" i="6"/>
  <c r="I24" i="5"/>
  <c r="L24" i="6" l="1"/>
  <c r="D24" i="6" s="1"/>
  <c r="G24" i="6" s="1"/>
  <c r="L24" i="5"/>
  <c r="D24" i="5" s="1"/>
  <c r="G24" i="5" s="1"/>
  <c r="L24" i="7"/>
  <c r="D24" i="7" s="1"/>
  <c r="G24" i="7" s="1"/>
  <c r="C24" i="6"/>
  <c r="C24" i="5"/>
  <c r="C24" i="7"/>
  <c r="L23" i="7" l="1"/>
  <c r="I23" i="7"/>
  <c r="C23" i="7"/>
  <c r="I22" i="8"/>
  <c r="I23" i="8"/>
  <c r="L23" i="8"/>
  <c r="D23" i="8" s="1"/>
  <c r="G23" i="8" s="1"/>
  <c r="C23" i="8"/>
  <c r="L26" i="10"/>
  <c r="D26" i="10" s="1"/>
  <c r="G26" i="10" s="1"/>
  <c r="I25" i="10"/>
  <c r="C26" i="10"/>
  <c r="L26" i="9"/>
  <c r="D26" i="9" s="1"/>
  <c r="G26" i="9" s="1"/>
  <c r="I25" i="9"/>
  <c r="C26" i="9"/>
  <c r="L26" i="11"/>
  <c r="D26" i="11" s="1"/>
  <c r="G26" i="11" s="1"/>
  <c r="I25" i="11"/>
  <c r="C26" i="11"/>
  <c r="J26" i="12"/>
  <c r="L26" i="12" s="1"/>
  <c r="D26" i="12" s="1"/>
  <c r="G26" i="12" s="1"/>
  <c r="I25" i="12"/>
  <c r="C26" i="12"/>
  <c r="L23" i="6"/>
  <c r="D23" i="6" s="1"/>
  <c r="G23" i="6" s="1"/>
  <c r="I23" i="6"/>
  <c r="I22" i="6"/>
  <c r="C23" i="6"/>
  <c r="I23" i="5"/>
  <c r="I22" i="5"/>
  <c r="C23" i="5"/>
  <c r="L23" i="5"/>
  <c r="D23" i="5" s="1"/>
  <c r="G23" i="5" s="1"/>
  <c r="I24" i="10" l="1"/>
  <c r="C25" i="10"/>
  <c r="I24" i="9"/>
  <c r="C25" i="9"/>
  <c r="I24" i="11"/>
  <c r="C25" i="11"/>
  <c r="I24" i="12"/>
  <c r="C25" i="12"/>
  <c r="L25" i="10" l="1"/>
  <c r="D25" i="10" s="1"/>
  <c r="G25" i="10" s="1"/>
  <c r="L25" i="9"/>
  <c r="D25" i="9" s="1"/>
  <c r="G25" i="9" s="1"/>
  <c r="L25" i="12"/>
  <c r="D25" i="12" s="1"/>
  <c r="G25" i="12" s="1"/>
  <c r="L25" i="11"/>
  <c r="D25" i="11" s="1"/>
  <c r="G25" i="11" s="1"/>
  <c r="L22" i="8"/>
  <c r="D22" i="8" s="1"/>
  <c r="G22" i="8" s="1"/>
  <c r="C22" i="8"/>
  <c r="L22" i="7"/>
  <c r="D22" i="7" s="1"/>
  <c r="G22" i="7" s="1"/>
  <c r="C22" i="7"/>
  <c r="C22" i="6"/>
  <c r="L22" i="6"/>
  <c r="D22" i="6" s="1"/>
  <c r="G22" i="6" s="1"/>
  <c r="C22" i="5"/>
  <c r="L22" i="5"/>
  <c r="D22" i="5" s="1"/>
  <c r="G22" i="5" s="1"/>
  <c r="I23" i="10" l="1"/>
  <c r="C24" i="10"/>
  <c r="C24" i="9"/>
  <c r="I23" i="9"/>
  <c r="I23" i="11"/>
  <c r="C24" i="11"/>
  <c r="C24" i="12"/>
  <c r="I23" i="12"/>
  <c r="I21" i="8"/>
  <c r="I21" i="7"/>
  <c r="I21" i="6"/>
  <c r="I21" i="5"/>
  <c r="L24" i="10" l="1"/>
  <c r="D24" i="10" s="1"/>
  <c r="G24" i="10" s="1"/>
  <c r="L24" i="9"/>
  <c r="D24" i="9" s="1"/>
  <c r="G24" i="9" s="1"/>
  <c r="L24" i="11"/>
  <c r="D24" i="11" s="1"/>
  <c r="G24" i="11" s="1"/>
  <c r="L24" i="12"/>
  <c r="D24" i="12" s="1"/>
  <c r="G24" i="12" s="1"/>
  <c r="C21" i="8"/>
  <c r="L21" i="8"/>
  <c r="D21" i="8" s="1"/>
  <c r="G21" i="8" s="1"/>
  <c r="C21" i="7"/>
  <c r="L21" i="7"/>
  <c r="D21" i="7" s="1"/>
  <c r="G21" i="7" s="1"/>
  <c r="C21" i="6"/>
  <c r="C21" i="5"/>
  <c r="L21" i="6"/>
  <c r="D21" i="6" s="1"/>
  <c r="G21" i="6" s="1"/>
  <c r="L21" i="5"/>
  <c r="D21" i="5" s="1"/>
  <c r="G21" i="5" s="1"/>
  <c r="C23" i="10" l="1"/>
  <c r="C23" i="9"/>
  <c r="C23" i="11"/>
  <c r="C23" i="12"/>
  <c r="I20" i="8"/>
  <c r="I20" i="7"/>
  <c r="I20" i="6"/>
  <c r="I20" i="5"/>
  <c r="L23" i="10" l="1"/>
  <c r="D23" i="10" s="1"/>
  <c r="G23" i="10" s="1"/>
  <c r="L23" i="9"/>
  <c r="D23" i="9" s="1"/>
  <c r="G23" i="9" s="1"/>
  <c r="L23" i="11"/>
  <c r="D23" i="11" s="1"/>
  <c r="G23" i="11" s="1"/>
  <c r="L23" i="12"/>
  <c r="D23" i="12" s="1"/>
  <c r="G23" i="12" s="1"/>
  <c r="L20" i="8"/>
  <c r="D20" i="8" s="1"/>
  <c r="G20" i="8" s="1"/>
  <c r="C20" i="8"/>
  <c r="C20" i="7"/>
  <c r="L20" i="7"/>
  <c r="D20" i="7" s="1"/>
  <c r="G20" i="7" s="1"/>
  <c r="C20" i="6"/>
  <c r="L20" i="6"/>
  <c r="D20" i="6" s="1"/>
  <c r="G20" i="6" s="1"/>
  <c r="C20" i="5"/>
  <c r="L20" i="5"/>
  <c r="D20" i="5" s="1"/>
  <c r="G20" i="5" s="1"/>
  <c r="I21" i="12" l="1"/>
  <c r="L22" i="10"/>
  <c r="I22" i="10"/>
  <c r="C22" i="10"/>
  <c r="I22" i="9"/>
  <c r="L22" i="9"/>
  <c r="C22" i="9"/>
  <c r="L22" i="11"/>
  <c r="I22" i="11"/>
  <c r="C22" i="11"/>
  <c r="J22" i="12"/>
  <c r="L22" i="12" s="1"/>
  <c r="D22" i="12" s="1"/>
  <c r="G22" i="12" s="1"/>
  <c r="I22" i="12"/>
  <c r="C22" i="12"/>
  <c r="I19" i="8"/>
  <c r="L19" i="8"/>
  <c r="D19" i="8" s="1"/>
  <c r="G19" i="8" s="1"/>
  <c r="C19" i="8"/>
  <c r="I19" i="7"/>
  <c r="L19" i="7"/>
  <c r="D19" i="7" s="1"/>
  <c r="G19" i="7" s="1"/>
  <c r="C19" i="7"/>
  <c r="I19" i="6"/>
  <c r="C19" i="6"/>
  <c r="L19" i="6"/>
  <c r="D19" i="6" s="1"/>
  <c r="G19" i="6" s="1"/>
  <c r="I19" i="5"/>
  <c r="L19" i="5"/>
  <c r="D19" i="5" s="1"/>
  <c r="G19" i="5" s="1"/>
  <c r="C19" i="5"/>
  <c r="I20" i="10" l="1"/>
  <c r="C21" i="10"/>
  <c r="I20" i="9"/>
  <c r="C21" i="9"/>
  <c r="I20" i="11"/>
  <c r="C21" i="11"/>
  <c r="I20" i="12"/>
  <c r="C21" i="12"/>
  <c r="I18" i="8"/>
  <c r="I18" i="7"/>
  <c r="I18" i="6"/>
  <c r="I18" i="5"/>
  <c r="L21" i="10" l="1"/>
  <c r="D21" i="10" s="1"/>
  <c r="G21" i="10" s="1"/>
  <c r="L21" i="9"/>
  <c r="D21" i="9" s="1"/>
  <c r="G21" i="9" s="1"/>
  <c r="L21" i="11"/>
  <c r="D21" i="11" s="1"/>
  <c r="G21" i="11" s="1"/>
  <c r="L18" i="8"/>
  <c r="D18" i="8" s="1"/>
  <c r="G18" i="8" s="1"/>
  <c r="C18" i="8"/>
  <c r="C18" i="6"/>
  <c r="L18" i="6"/>
  <c r="D18" i="6" s="1"/>
  <c r="G18" i="6" s="1"/>
  <c r="C18" i="5"/>
  <c r="L18" i="5"/>
  <c r="D18" i="5" s="1"/>
  <c r="G18" i="5" s="1"/>
  <c r="L18" i="7" l="1"/>
  <c r="D18" i="7" s="1"/>
  <c r="G18" i="7" s="1"/>
  <c r="C18" i="7"/>
  <c r="I19" i="10"/>
  <c r="C20" i="10"/>
  <c r="I19" i="9"/>
  <c r="C20" i="9"/>
  <c r="I19" i="11"/>
  <c r="C20" i="11"/>
  <c r="C20" i="12"/>
  <c r="I19" i="12"/>
  <c r="I17" i="8"/>
  <c r="C17" i="8"/>
  <c r="C17" i="7"/>
  <c r="I17" i="7"/>
  <c r="I17" i="6"/>
  <c r="C17" i="6"/>
  <c r="I17" i="5"/>
  <c r="C17" i="5"/>
  <c r="L20" i="10" l="1"/>
  <c r="D20" i="10" s="1"/>
  <c r="G20" i="10" s="1"/>
  <c r="L20" i="9"/>
  <c r="D20" i="9" s="1"/>
  <c r="G20" i="9" s="1"/>
  <c r="L20" i="11"/>
  <c r="D20" i="11" s="1"/>
  <c r="G20" i="11" s="1"/>
  <c r="L20" i="12"/>
  <c r="D20" i="12" s="1"/>
  <c r="G20" i="12" s="1"/>
  <c r="L17" i="8"/>
  <c r="D17" i="8" s="1"/>
  <c r="G17" i="8" s="1"/>
  <c r="L17" i="7"/>
  <c r="D17" i="7" s="1"/>
  <c r="G17" i="7" s="1"/>
  <c r="L17" i="6"/>
  <c r="D17" i="6" s="1"/>
  <c r="G17" i="6" s="1"/>
  <c r="L17" i="5"/>
  <c r="D17" i="5" s="1"/>
  <c r="G17" i="5" s="1"/>
  <c r="L19" i="10" l="1"/>
  <c r="D19" i="10" s="1"/>
  <c r="G19" i="10" s="1"/>
  <c r="I18" i="10"/>
  <c r="C19" i="10"/>
  <c r="I18" i="9"/>
  <c r="C19" i="9"/>
  <c r="L19" i="9"/>
  <c r="D19" i="9" s="1"/>
  <c r="G19" i="9" s="1"/>
  <c r="I18" i="11"/>
  <c r="C19" i="11"/>
  <c r="L19" i="11"/>
  <c r="D19" i="11" s="1"/>
  <c r="G19" i="11" s="1"/>
  <c r="I18" i="12"/>
  <c r="L19" i="12"/>
  <c r="D19" i="12" s="1"/>
  <c r="G19" i="12" s="1"/>
  <c r="C19" i="12"/>
  <c r="I16" i="7"/>
  <c r="C16" i="7"/>
  <c r="L16" i="7"/>
  <c r="D16" i="7" s="1"/>
  <c r="G16" i="7" s="1"/>
  <c r="L16" i="8"/>
  <c r="D16" i="8" s="1"/>
  <c r="G16" i="8" s="1"/>
  <c r="C16" i="8"/>
  <c r="I16" i="8"/>
  <c r="I16" i="6"/>
  <c r="C16" i="6"/>
  <c r="L16" i="6"/>
  <c r="D16" i="6" s="1"/>
  <c r="G16" i="6" s="1"/>
  <c r="I16" i="5"/>
  <c r="L16" i="5"/>
  <c r="D16" i="5" s="1"/>
  <c r="G16" i="5" s="1"/>
  <c r="C16" i="5"/>
  <c r="C18" i="10" l="1"/>
  <c r="L18" i="10"/>
  <c r="D18" i="10" s="1"/>
  <c r="G18" i="10" s="1"/>
  <c r="L18" i="9"/>
  <c r="D18" i="9" s="1"/>
  <c r="G18" i="9" s="1"/>
  <c r="C18" i="9"/>
  <c r="C18" i="11"/>
  <c r="L18" i="11"/>
  <c r="D18" i="11" s="1"/>
  <c r="G18" i="11" s="1"/>
  <c r="L18" i="12"/>
  <c r="D18" i="12" s="1"/>
  <c r="G18" i="12" s="1"/>
  <c r="C18" i="12"/>
  <c r="I15" i="8"/>
  <c r="I15" i="7"/>
  <c r="L15" i="7"/>
  <c r="D15" i="7" s="1"/>
  <c r="G15" i="7" s="1"/>
  <c r="C15" i="7"/>
  <c r="I15" i="6"/>
  <c r="I15" i="5"/>
  <c r="C15" i="8" l="1"/>
  <c r="L15" i="8"/>
  <c r="D15" i="8" s="1"/>
  <c r="G15" i="8" s="1"/>
  <c r="L15" i="6"/>
  <c r="D15" i="6" s="1"/>
  <c r="G15" i="6" s="1"/>
  <c r="C15" i="6"/>
  <c r="C15" i="5"/>
  <c r="L15" i="5"/>
  <c r="D15" i="5" s="1"/>
  <c r="G15" i="5" s="1"/>
  <c r="I17" i="10" l="1"/>
  <c r="I17" i="9"/>
  <c r="I17" i="11"/>
  <c r="I17" i="12"/>
  <c r="L17" i="10" l="1"/>
  <c r="D17" i="10" s="1"/>
  <c r="G17" i="10" s="1"/>
  <c r="I16" i="10"/>
  <c r="C17" i="10"/>
  <c r="L17" i="9"/>
  <c r="D17" i="9" s="1"/>
  <c r="G17" i="9" s="1"/>
  <c r="I16" i="9"/>
  <c r="C17" i="9"/>
  <c r="C17" i="11"/>
  <c r="I16" i="11"/>
  <c r="L17" i="11"/>
  <c r="D17" i="11" s="1"/>
  <c r="G17" i="11" s="1"/>
  <c r="I16" i="12"/>
  <c r="L17" i="12"/>
  <c r="D17" i="12" s="1"/>
  <c r="G17" i="12" s="1"/>
  <c r="C17" i="12"/>
  <c r="I14" i="8"/>
  <c r="C14" i="8"/>
  <c r="L14" i="8"/>
  <c r="D14" i="8" s="1"/>
  <c r="G14" i="8" s="1"/>
  <c r="I14" i="7"/>
  <c r="L14" i="7"/>
  <c r="D14" i="7" s="1"/>
  <c r="G14" i="7" s="1"/>
  <c r="C14" i="7"/>
  <c r="I14" i="5"/>
  <c r="I14" i="6"/>
  <c r="C14" i="6"/>
  <c r="L14" i="6"/>
  <c r="D14" i="6" s="1"/>
  <c r="G14" i="6" s="1"/>
  <c r="L14" i="5"/>
  <c r="D14" i="5" s="1"/>
  <c r="G14" i="5" s="1"/>
  <c r="C14" i="5"/>
  <c r="I15" i="10" l="1"/>
  <c r="C16" i="10"/>
  <c r="L16" i="10"/>
  <c r="D16" i="10" s="1"/>
  <c r="G16" i="10" s="1"/>
  <c r="I15" i="9"/>
  <c r="L16" i="9"/>
  <c r="D16" i="9" s="1"/>
  <c r="G16" i="9" s="1"/>
  <c r="C16" i="9"/>
  <c r="I15" i="11"/>
  <c r="L16" i="11"/>
  <c r="D16" i="11" s="1"/>
  <c r="G16" i="11" s="1"/>
  <c r="C16" i="11"/>
  <c r="I15" i="12"/>
  <c r="L16" i="12"/>
  <c r="D16" i="12" s="1"/>
  <c r="G16" i="12" s="1"/>
  <c r="C16" i="12"/>
  <c r="I13" i="8"/>
  <c r="L13" i="8"/>
  <c r="D13" i="8" s="1"/>
  <c r="G13" i="8" s="1"/>
  <c r="C13" i="8"/>
  <c r="I13" i="7"/>
  <c r="L13" i="7"/>
  <c r="D13" i="7" s="1"/>
  <c r="G13" i="7" s="1"/>
  <c r="C13" i="7"/>
  <c r="I13" i="6"/>
  <c r="C13" i="6"/>
  <c r="L13" i="6"/>
  <c r="D13" i="6" s="1"/>
  <c r="G13" i="6" s="1"/>
  <c r="I13" i="5"/>
  <c r="C13" i="5"/>
  <c r="L13" i="5"/>
  <c r="D13" i="5" s="1"/>
  <c r="G13" i="5" s="1"/>
  <c r="L15" i="10" l="1"/>
  <c r="I14" i="10"/>
  <c r="C15" i="10"/>
  <c r="I14" i="9"/>
  <c r="C15" i="9"/>
  <c r="L15" i="9"/>
  <c r="D15" i="9" s="1"/>
  <c r="G15" i="9" s="1"/>
  <c r="L15" i="11"/>
  <c r="D15" i="11" s="1"/>
  <c r="G15" i="11" s="1"/>
  <c r="I14" i="11"/>
  <c r="C15" i="11"/>
  <c r="L15" i="12"/>
  <c r="D15" i="12" s="1"/>
  <c r="G15" i="12" s="1"/>
  <c r="I14" i="12"/>
  <c r="C15" i="12"/>
  <c r="I12" i="8"/>
  <c r="C12" i="8"/>
  <c r="L12" i="8"/>
  <c r="D12" i="8" s="1"/>
  <c r="G12" i="8" s="1"/>
  <c r="I12" i="7"/>
  <c r="L12" i="7"/>
  <c r="D12" i="7" s="1"/>
  <c r="G12" i="7" s="1"/>
  <c r="C12" i="7"/>
  <c r="I12" i="6"/>
  <c r="C12" i="6"/>
  <c r="L12" i="6"/>
  <c r="D12" i="6" s="1"/>
  <c r="G12" i="6" s="1"/>
  <c r="I12" i="5"/>
  <c r="L12" i="5"/>
  <c r="D12" i="5" s="1"/>
  <c r="G12" i="5" s="1"/>
  <c r="C12" i="5"/>
  <c r="D15" i="10" l="1"/>
  <c r="G15" i="10" s="1"/>
  <c r="L14" i="9"/>
  <c r="C14" i="9"/>
  <c r="L14" i="10"/>
  <c r="C14" i="10"/>
  <c r="L14" i="11"/>
  <c r="C14" i="11"/>
  <c r="I11" i="8"/>
  <c r="I11" i="7"/>
  <c r="I11" i="6"/>
  <c r="I11" i="5"/>
  <c r="C14" i="12" l="1"/>
  <c r="L14" i="12"/>
  <c r="I13" i="12"/>
  <c r="L11" i="6"/>
  <c r="D14" i="12" l="1"/>
  <c r="G14" i="12" s="1"/>
  <c r="C11" i="8"/>
  <c r="L11" i="8"/>
  <c r="D11" i="8" s="1"/>
  <c r="G11" i="8" s="1"/>
  <c r="D11" i="6"/>
  <c r="G11" i="6" s="1"/>
  <c r="C11" i="7"/>
  <c r="L11" i="7"/>
  <c r="D11" i="7" s="1"/>
  <c r="G11" i="7" s="1"/>
  <c r="C11" i="6"/>
  <c r="L11" i="5"/>
  <c r="D11" i="5" s="1"/>
  <c r="G11" i="5" s="1"/>
  <c r="C11" i="5"/>
  <c r="I10" i="8" l="1"/>
  <c r="I10" i="7"/>
  <c r="I10" i="6"/>
  <c r="I10" i="5"/>
  <c r="L10" i="8" l="1"/>
  <c r="L13" i="11"/>
  <c r="F13" i="11" s="1"/>
  <c r="D14" i="11" s="1"/>
  <c r="G14" i="11" s="1"/>
  <c r="L10" i="6"/>
  <c r="C13" i="10"/>
  <c r="C13" i="9"/>
  <c r="L13" i="9"/>
  <c r="D13" i="9" l="1"/>
  <c r="G13" i="9" s="1"/>
  <c r="F13" i="9"/>
  <c r="L13" i="10"/>
  <c r="F13" i="10" s="1"/>
  <c r="C13" i="11"/>
  <c r="D13" i="11"/>
  <c r="G13" i="11" s="1"/>
  <c r="C13" i="12"/>
  <c r="L13" i="12"/>
  <c r="D13" i="12" s="1"/>
  <c r="G13" i="12" s="1"/>
  <c r="D10" i="8"/>
  <c r="G10" i="8" s="1"/>
  <c r="C10" i="8"/>
  <c r="L10" i="7"/>
  <c r="D10" i="7" s="1"/>
  <c r="G10" i="7" s="1"/>
  <c r="C10" i="7"/>
  <c r="D10" i="6"/>
  <c r="G10" i="6" s="1"/>
  <c r="C10" i="6"/>
  <c r="L10" i="5"/>
  <c r="D10" i="5" s="1"/>
  <c r="G10" i="5" s="1"/>
  <c r="C10" i="5"/>
  <c r="I13" i="9" l="1"/>
  <c r="D14" i="9"/>
  <c r="G14" i="9" s="1"/>
  <c r="I13" i="10"/>
  <c r="D14" i="10"/>
  <c r="G14" i="10" s="1"/>
  <c r="D13" i="10"/>
  <c r="G13" i="10" s="1"/>
  <c r="I12" i="10"/>
  <c r="I12" i="9"/>
  <c r="I12" i="11"/>
  <c r="I12" i="12"/>
  <c r="L9" i="8" l="1"/>
  <c r="D9" i="8" s="1"/>
  <c r="G9" i="8" s="1"/>
  <c r="I9" i="8"/>
  <c r="I8" i="8"/>
  <c r="C9" i="8"/>
  <c r="I9" i="7"/>
  <c r="I8" i="7"/>
  <c r="C9" i="7"/>
  <c r="L9" i="6"/>
  <c r="D9" i="6" s="1"/>
  <c r="G9" i="6" s="1"/>
  <c r="C9" i="6"/>
  <c r="I9" i="6"/>
  <c r="I9" i="5"/>
  <c r="L9" i="5"/>
  <c r="D9" i="5" s="1"/>
  <c r="G9" i="5" s="1"/>
  <c r="C9" i="5"/>
  <c r="L12" i="10"/>
  <c r="D12" i="10" s="1"/>
  <c r="G12" i="10" s="1"/>
  <c r="I11" i="10"/>
  <c r="C12" i="10"/>
  <c r="L12" i="9"/>
  <c r="D12" i="9" s="1"/>
  <c r="G12" i="9" s="1"/>
  <c r="I11" i="9"/>
  <c r="C12" i="9"/>
  <c r="L12" i="11"/>
  <c r="D12" i="11" s="1"/>
  <c r="G12" i="11" s="1"/>
  <c r="I11" i="11"/>
  <c r="C12" i="11"/>
  <c r="L12" i="12"/>
  <c r="D12" i="12" s="1"/>
  <c r="G12" i="12" s="1"/>
  <c r="I11" i="12"/>
  <c r="C12" i="12"/>
  <c r="L11" i="10" l="1"/>
  <c r="D11" i="10" s="1"/>
  <c r="G11" i="10" s="1"/>
  <c r="I10" i="10"/>
  <c r="C11" i="10"/>
  <c r="L11" i="9"/>
  <c r="D11" i="9" s="1"/>
  <c r="G11" i="9" s="1"/>
  <c r="I10" i="9"/>
  <c r="C11" i="9"/>
  <c r="L8" i="8"/>
  <c r="D8" i="8" s="1"/>
  <c r="G8" i="8" s="1"/>
  <c r="C8" i="8"/>
  <c r="I8" i="6"/>
  <c r="L8" i="6"/>
  <c r="D8" i="6" s="1"/>
  <c r="G8" i="6" s="1"/>
  <c r="C8" i="6"/>
  <c r="I8" i="5"/>
  <c r="L8" i="5"/>
  <c r="D8" i="5" s="1"/>
  <c r="G8" i="5" s="1"/>
  <c r="C8" i="5"/>
  <c r="L9" i="7"/>
  <c r="D9" i="7" s="1"/>
  <c r="G9" i="7" s="1"/>
  <c r="L8" i="7"/>
  <c r="D8" i="7" s="1"/>
  <c r="G8" i="7" s="1"/>
  <c r="I7" i="7"/>
  <c r="C8" i="7"/>
  <c r="L11" i="11"/>
  <c r="D11" i="11" s="1"/>
  <c r="G11" i="11" s="1"/>
  <c r="I10" i="11"/>
  <c r="C11" i="11"/>
  <c r="L11" i="12"/>
  <c r="D11" i="12" s="1"/>
  <c r="G11" i="12" s="1"/>
  <c r="C11" i="12"/>
  <c r="I10" i="12"/>
  <c r="C7" i="7" l="1"/>
  <c r="L10" i="9" l="1"/>
  <c r="D10" i="9" s="1"/>
  <c r="G10" i="9" s="1"/>
  <c r="I9" i="9"/>
  <c r="C10" i="9"/>
  <c r="L10" i="10"/>
  <c r="D10" i="10" s="1"/>
  <c r="G10" i="10" s="1"/>
  <c r="I9" i="10"/>
  <c r="C10" i="10"/>
  <c r="L10" i="11"/>
  <c r="D10" i="11" s="1"/>
  <c r="G10" i="11" s="1"/>
  <c r="I9" i="11"/>
  <c r="C10" i="11"/>
  <c r="L10" i="12"/>
  <c r="D10" i="12" s="1"/>
  <c r="G10" i="12" s="1"/>
  <c r="I9" i="12"/>
  <c r="C10" i="12"/>
  <c r="L9" i="10" l="1"/>
  <c r="D9" i="10" s="1"/>
  <c r="G9" i="10" s="1"/>
  <c r="I8" i="10"/>
  <c r="C9" i="10"/>
  <c r="L9" i="9"/>
  <c r="D9" i="9" s="1"/>
  <c r="G9" i="9" s="1"/>
  <c r="I8" i="9"/>
  <c r="C9" i="9"/>
  <c r="L9" i="11"/>
  <c r="D9" i="11" s="1"/>
  <c r="G9" i="11" s="1"/>
  <c r="C9" i="11"/>
  <c r="I8" i="11"/>
  <c r="L9" i="12"/>
  <c r="D9" i="12" s="1"/>
  <c r="G9" i="12" s="1"/>
  <c r="I8" i="12"/>
  <c r="C9" i="12"/>
  <c r="I7" i="9" l="1"/>
  <c r="L8" i="9"/>
  <c r="D8" i="9" s="1"/>
  <c r="G8" i="9" s="1"/>
  <c r="C8" i="9"/>
  <c r="L8" i="10"/>
  <c r="D8" i="10" s="1"/>
  <c r="G8" i="10" s="1"/>
  <c r="I7" i="10"/>
  <c r="C8" i="10"/>
  <c r="L8" i="11"/>
  <c r="D8" i="11" s="1"/>
  <c r="G8" i="11" s="1"/>
  <c r="I7" i="11"/>
  <c r="C8" i="11"/>
  <c r="I7" i="12"/>
  <c r="L8" i="12"/>
  <c r="D8" i="12" s="1"/>
  <c r="G8" i="12" s="1"/>
  <c r="C8" i="12"/>
  <c r="L7" i="10" l="1"/>
  <c r="D7" i="10" s="1"/>
  <c r="G7" i="10" s="1"/>
  <c r="I6" i="10"/>
  <c r="C7" i="10"/>
  <c r="L7" i="9"/>
  <c r="D7" i="9" s="1"/>
  <c r="G7" i="9" s="1"/>
  <c r="I6" i="9"/>
  <c r="C7" i="9"/>
  <c r="I6" i="11"/>
  <c r="C7" i="11"/>
  <c r="L7" i="11"/>
  <c r="D7" i="11" s="1"/>
  <c r="G7" i="11" s="1"/>
  <c r="L7" i="7"/>
  <c r="D7" i="7" s="1"/>
  <c r="G7" i="7" s="1"/>
  <c r="I6" i="12"/>
  <c r="C7" i="12"/>
  <c r="L7" i="12"/>
  <c r="D7" i="12" s="1"/>
  <c r="G7" i="12" s="1"/>
  <c r="I7" i="8"/>
  <c r="C7" i="8"/>
  <c r="L7" i="8"/>
  <c r="D7" i="8" s="1"/>
  <c r="G7" i="8" s="1"/>
  <c r="I7" i="6"/>
  <c r="L7" i="6"/>
  <c r="D7" i="6" s="1"/>
  <c r="G7" i="6" s="1"/>
  <c r="C7" i="6"/>
  <c r="I7" i="5"/>
  <c r="L7" i="5"/>
  <c r="D7" i="5" s="1"/>
  <c r="G7" i="5" s="1"/>
  <c r="C7" i="5"/>
  <c r="I5" i="10" l="1"/>
  <c r="L6" i="10"/>
  <c r="D6" i="10" s="1"/>
  <c r="G6" i="10" s="1"/>
  <c r="C6" i="10"/>
  <c r="I5" i="9"/>
  <c r="L6" i="9"/>
  <c r="D6" i="9" s="1"/>
  <c r="G6" i="9" s="1"/>
  <c r="C6" i="9"/>
  <c r="I5" i="11"/>
  <c r="C6" i="11"/>
  <c r="L6" i="11"/>
  <c r="D6" i="11" s="1"/>
  <c r="G6" i="11" s="1"/>
  <c r="I5" i="12"/>
  <c r="L6" i="12"/>
  <c r="D6" i="12" s="1"/>
  <c r="G6" i="12" s="1"/>
  <c r="C6" i="12"/>
  <c r="I6" i="8"/>
  <c r="L6" i="8"/>
  <c r="D6" i="8" s="1"/>
  <c r="G6" i="8" s="1"/>
  <c r="C6" i="8"/>
  <c r="I6" i="7"/>
  <c r="L6" i="7"/>
  <c r="D6" i="7" s="1"/>
  <c r="G6" i="7" s="1"/>
  <c r="C6" i="7"/>
  <c r="I6" i="6"/>
  <c r="L6" i="6"/>
  <c r="D6" i="6" s="1"/>
  <c r="G6" i="6" s="1"/>
  <c r="C6" i="6"/>
  <c r="I6" i="5"/>
  <c r="L6" i="5"/>
  <c r="D6" i="5" s="1"/>
  <c r="G6" i="5" s="1"/>
  <c r="C6" i="5"/>
  <c r="I4" i="10" l="1"/>
  <c r="C5" i="10"/>
  <c r="L5" i="10"/>
  <c r="D5" i="10" s="1"/>
  <c r="G5" i="10" s="1"/>
  <c r="I4" i="9"/>
  <c r="L5" i="9"/>
  <c r="D5" i="9" s="1"/>
  <c r="G5" i="9" s="1"/>
  <c r="C5" i="9"/>
  <c r="I4" i="11"/>
  <c r="C5" i="11"/>
  <c r="L5" i="11"/>
  <c r="D5" i="11" s="1"/>
  <c r="G5" i="11" s="1"/>
  <c r="I4" i="12"/>
  <c r="L5" i="12"/>
  <c r="D5" i="12" s="1"/>
  <c r="G5" i="12" s="1"/>
  <c r="C5" i="12"/>
  <c r="I5" i="7"/>
  <c r="L5" i="7"/>
  <c r="D5" i="7" s="1"/>
  <c r="G5" i="7" s="1"/>
  <c r="L4" i="7"/>
  <c r="C5" i="7"/>
  <c r="I5" i="8"/>
  <c r="L5" i="8"/>
  <c r="D5" i="8" s="1"/>
  <c r="G5" i="8" s="1"/>
  <c r="C5" i="8"/>
  <c r="I5" i="6"/>
  <c r="L5" i="6"/>
  <c r="D5" i="6" s="1"/>
  <c r="G5" i="6" s="1"/>
  <c r="C5" i="6"/>
  <c r="I5" i="5"/>
  <c r="L5" i="5"/>
  <c r="D5" i="5" s="1"/>
  <c r="G5" i="5" s="1"/>
  <c r="C5" i="5"/>
  <c r="I4" i="8" l="1"/>
  <c r="I3" i="8"/>
  <c r="L4" i="8"/>
  <c r="D4" i="8" s="1"/>
  <c r="G4" i="8" s="1"/>
  <c r="C4" i="8"/>
  <c r="A4" i="8"/>
  <c r="M4" i="8" s="1"/>
  <c r="F3" i="7"/>
  <c r="D4" i="7" s="1"/>
  <c r="G4" i="7" s="1"/>
  <c r="I4" i="7"/>
  <c r="C4" i="7"/>
  <c r="A4" i="7"/>
  <c r="M4" i="7" s="1"/>
  <c r="I4" i="6"/>
  <c r="L4" i="6"/>
  <c r="D4" i="6" s="1"/>
  <c r="G4" i="6" s="1"/>
  <c r="C4" i="6"/>
  <c r="A4" i="6"/>
  <c r="M4" i="6" s="1"/>
  <c r="I3" i="6"/>
  <c r="I3" i="5"/>
  <c r="L4" i="5"/>
  <c r="D4" i="5" s="1"/>
  <c r="G4" i="5" s="1"/>
  <c r="I4" i="5"/>
  <c r="C4" i="5"/>
  <c r="A4" i="5"/>
  <c r="M4" i="5" s="1"/>
  <c r="C4" i="11"/>
  <c r="I3" i="11"/>
  <c r="L4" i="11"/>
  <c r="D4" i="11" s="1"/>
  <c r="G4" i="11" s="1"/>
  <c r="A4" i="11"/>
  <c r="M4" i="11" s="1"/>
  <c r="L4" i="12"/>
  <c r="D4" i="12" s="1"/>
  <c r="G4" i="12" s="1"/>
  <c r="A4" i="12"/>
  <c r="M4" i="12" s="1"/>
  <c r="I3" i="12"/>
  <c r="J4" i="10"/>
  <c r="L4" i="10" s="1"/>
  <c r="D4" i="10" s="1"/>
  <c r="G4" i="10" s="1"/>
  <c r="L4" i="9"/>
  <c r="D4" i="9" s="1"/>
  <c r="G4" i="9" s="1"/>
  <c r="B3" i="9"/>
  <c r="I3" i="9" s="1"/>
  <c r="A4" i="9"/>
  <c r="M4" i="9" s="1"/>
  <c r="B3" i="10"/>
  <c r="C4" i="10" s="1"/>
  <c r="A4" i="10"/>
  <c r="M4" i="10" s="1"/>
  <c r="I3" i="10" l="1"/>
  <c r="I3" i="7"/>
  <c r="C4" i="12"/>
  <c r="C4" i="9"/>
  <c r="AC59" i="1"/>
  <c r="AC58" i="1"/>
  <c r="AC57" i="1"/>
  <c r="X59" i="1"/>
  <c r="W59" i="1"/>
  <c r="Q59" i="1"/>
  <c r="R59" i="1"/>
  <c r="R58" i="1"/>
  <c r="Q58" i="1"/>
  <c r="Q57" i="1"/>
  <c r="R57" i="1"/>
  <c r="Q55" i="1"/>
  <c r="R55" i="1"/>
  <c r="Q54" i="1"/>
  <c r="R54" i="1"/>
  <c r="K58" i="1"/>
  <c r="K57" i="1"/>
  <c r="L58" i="1"/>
  <c r="K54" i="1"/>
  <c r="L54" i="1"/>
  <c r="L57" i="1"/>
  <c r="L59" i="1"/>
  <c r="K59" i="1"/>
  <c r="E54" i="1"/>
  <c r="F54" i="1"/>
  <c r="E57" i="1"/>
  <c r="F57" i="1"/>
  <c r="F58" i="1"/>
  <c r="E58" i="1"/>
  <c r="F59" i="1"/>
  <c r="E59" i="1"/>
  <c r="BH55" i="1" l="1"/>
  <c r="BG56" i="1"/>
  <c r="BO55" i="1"/>
  <c r="BN56" i="1"/>
  <c r="BA55" i="1"/>
  <c r="AZ56" i="1"/>
  <c r="AZ55" i="1"/>
  <c r="AS56" i="1"/>
  <c r="AT55" i="1"/>
  <c r="AC55" i="1"/>
  <c r="AC54" i="1"/>
  <c r="AC56" i="1"/>
  <c r="X55" i="1"/>
  <c r="W55" i="1"/>
  <c r="X56" i="1"/>
  <c r="W56" i="1"/>
  <c r="R56" i="1"/>
  <c r="Q56" i="1"/>
  <c r="F56" i="1"/>
  <c r="E56" i="1"/>
  <c r="F55" i="1"/>
  <c r="E55" i="1"/>
  <c r="L56" i="1"/>
  <c r="K56" i="1"/>
  <c r="L55" i="1"/>
  <c r="K55" i="1"/>
  <c r="AL53" i="1" l="1"/>
  <c r="AK53" i="1"/>
  <c r="AM53" i="1"/>
  <c r="AJ53" i="1"/>
  <c r="AF53" i="1"/>
  <c r="BH52" i="1"/>
  <c r="BG53" i="1"/>
  <c r="BO52" i="1"/>
  <c r="BN53" i="1"/>
  <c r="AZ53" i="1"/>
  <c r="BA52" i="1"/>
  <c r="AS52" i="1"/>
  <c r="AS53" i="1"/>
  <c r="AT52" i="1"/>
  <c r="AC53" i="1"/>
  <c r="W53" i="1"/>
  <c r="X53" i="1"/>
  <c r="Q53" i="1"/>
  <c r="R53" i="1"/>
  <c r="E53" i="1"/>
  <c r="F53" i="1"/>
  <c r="K53" i="1"/>
  <c r="L53" i="1"/>
  <c r="AF52" i="1" l="1"/>
  <c r="AM52" i="1"/>
  <c r="AL52" i="1"/>
  <c r="AK52" i="1"/>
  <c r="AJ52" i="1" l="1"/>
  <c r="BG52" i="1"/>
  <c r="BN52" i="1"/>
  <c r="BP51" i="1"/>
  <c r="BO51" i="1"/>
  <c r="BN51" i="1"/>
  <c r="BH51" i="1"/>
  <c r="BG51" i="1"/>
  <c r="BI51" i="1"/>
  <c r="BK22" i="1"/>
  <c r="BK23" i="1" s="1"/>
  <c r="BK24" i="1" s="1"/>
  <c r="BK18" i="1"/>
  <c r="BK19" i="1" s="1"/>
  <c r="BK20" i="1" s="1"/>
  <c r="BD22" i="1"/>
  <c r="BD23" i="1" s="1"/>
  <c r="BD24" i="1" s="1"/>
  <c r="BD18" i="1"/>
  <c r="BD19" i="1" s="1"/>
  <c r="BD20" i="1" s="1"/>
  <c r="AZ52" i="1"/>
  <c r="AC52" i="1"/>
  <c r="Q52" i="1"/>
  <c r="R52" i="1"/>
  <c r="W52" i="1"/>
  <c r="X52" i="1"/>
  <c r="E52" i="1"/>
  <c r="F52" i="1"/>
  <c r="K52" i="1"/>
  <c r="L52" i="1"/>
  <c r="AL51" i="1" l="1"/>
  <c r="AK51" i="1"/>
  <c r="AM51" i="1"/>
  <c r="AJ51" i="1"/>
  <c r="AF51" i="1"/>
  <c r="AC51" i="1"/>
  <c r="BB51" i="1"/>
  <c r="AZ51" i="1"/>
  <c r="BA51" i="1"/>
  <c r="AS51" i="1"/>
  <c r="AT51" i="1"/>
  <c r="W51" i="1"/>
  <c r="X51" i="1"/>
  <c r="Q51" i="1"/>
  <c r="R51" i="1"/>
  <c r="E51" i="1"/>
  <c r="F51" i="1"/>
  <c r="K51" i="1"/>
  <c r="L51" i="1"/>
  <c r="AN51" i="1" l="1"/>
  <c r="AN56" i="1"/>
  <c r="AN55" i="1"/>
  <c r="AN54" i="1"/>
  <c r="AN53" i="1"/>
  <c r="AN52" i="1"/>
  <c r="AC50" i="1"/>
  <c r="AJ50" i="1"/>
  <c r="AN50" i="1"/>
  <c r="AM50" i="1"/>
  <c r="AL50" i="1"/>
  <c r="AK50" i="1"/>
  <c r="BB46" i="1"/>
  <c r="BB47" i="1"/>
  <c r="BB48" i="1"/>
  <c r="BB49" i="1"/>
  <c r="BB50" i="1"/>
  <c r="AU46" i="1"/>
  <c r="AU47" i="1"/>
  <c r="AU48" i="1"/>
  <c r="AU49" i="1"/>
  <c r="AU50" i="1"/>
  <c r="BA50" i="1"/>
  <c r="BA49" i="1"/>
  <c r="AZ50" i="1"/>
  <c r="AT49" i="1"/>
  <c r="AS50" i="1"/>
  <c r="AT50" i="1"/>
  <c r="W50" i="1"/>
  <c r="X50" i="1"/>
  <c r="Q50" i="1"/>
  <c r="R50" i="1"/>
  <c r="E50" i="1" l="1"/>
  <c r="F50" i="1"/>
  <c r="K50" i="1"/>
  <c r="L50" i="1"/>
  <c r="AF50" i="1" l="1"/>
  <c r="AZ49" i="1" l="1"/>
  <c r="AC49" i="1"/>
  <c r="AL49" i="1"/>
  <c r="AM49" i="1"/>
  <c r="AN49" i="1"/>
  <c r="AN47" i="1"/>
  <c r="AM47" i="1"/>
  <c r="AL47" i="1"/>
  <c r="AK47" i="1"/>
  <c r="AJ47" i="1"/>
  <c r="AF47" i="1"/>
  <c r="AN48" i="1"/>
  <c r="AM48" i="1"/>
  <c r="AL48" i="1"/>
  <c r="AK48" i="1"/>
  <c r="AJ48" i="1"/>
  <c r="AF48" i="1"/>
  <c r="AF49" i="1"/>
  <c r="AK49" i="1"/>
  <c r="AJ49" i="1"/>
  <c r="BA48" i="1"/>
  <c r="AT48" i="1"/>
  <c r="AS49" i="1"/>
  <c r="Q49" i="1"/>
  <c r="R49" i="1"/>
  <c r="W49" i="1"/>
  <c r="X49" i="1"/>
  <c r="E49" i="1"/>
  <c r="F49" i="1"/>
  <c r="K49" i="1"/>
  <c r="L49" i="1"/>
  <c r="AZ48" i="1" l="1"/>
  <c r="BA47" i="1"/>
  <c r="AS48" i="1"/>
  <c r="AC47" i="1"/>
  <c r="AC48" i="1"/>
  <c r="W48" i="1"/>
  <c r="X48" i="1"/>
  <c r="Q48" i="1"/>
  <c r="R48" i="1"/>
  <c r="E48" i="1"/>
  <c r="F48" i="1"/>
  <c r="K48" i="1"/>
  <c r="L48" i="1"/>
  <c r="W47" i="1" l="1"/>
  <c r="E46" i="1"/>
  <c r="E47" i="1"/>
  <c r="F47" i="1"/>
  <c r="AZ47" i="1"/>
  <c r="BA46" i="1"/>
  <c r="AS47" i="1"/>
  <c r="AS46" i="1"/>
  <c r="AT47" i="1"/>
  <c r="X47" i="1"/>
  <c r="Q47" i="1"/>
  <c r="R47" i="1"/>
  <c r="K47" i="1"/>
  <c r="L47" i="1"/>
  <c r="AN45" i="1" l="1"/>
  <c r="AM45" i="1"/>
  <c r="AL45" i="1"/>
  <c r="AK45" i="1"/>
  <c r="AJ45" i="1"/>
  <c r="AN46" i="1"/>
  <c r="AM46" i="1"/>
  <c r="AL46" i="1"/>
  <c r="AK46" i="1"/>
  <c r="AJ46" i="1"/>
  <c r="AF46" i="1"/>
  <c r="AC46" i="1"/>
  <c r="Q46" i="1" l="1"/>
  <c r="R46" i="1"/>
  <c r="AZ46" i="1"/>
  <c r="AT46" i="1"/>
  <c r="W46" i="1"/>
  <c r="X46" i="1"/>
  <c r="K46" i="1"/>
  <c r="L46" i="1"/>
  <c r="AZ43" i="1" l="1"/>
  <c r="BA43" i="1"/>
  <c r="BB43" i="1"/>
  <c r="AZ44" i="1"/>
  <c r="BA44" i="1"/>
  <c r="BB44" i="1"/>
  <c r="AZ45" i="1"/>
  <c r="BA45" i="1"/>
  <c r="BB45" i="1"/>
  <c r="AS43" i="1" l="1"/>
  <c r="AT43" i="1"/>
  <c r="AU43" i="1"/>
  <c r="AS44" i="1"/>
  <c r="AT44" i="1"/>
  <c r="AU44" i="1"/>
  <c r="AS45" i="1"/>
  <c r="AT45" i="1"/>
  <c r="AU45" i="1"/>
  <c r="W45" i="1"/>
  <c r="X45" i="1"/>
  <c r="Q45" i="1"/>
  <c r="R45" i="1"/>
  <c r="E45" i="1"/>
  <c r="F45" i="1"/>
  <c r="K45" i="1"/>
  <c r="L45" i="1"/>
  <c r="AF45" i="1" l="1"/>
  <c r="AC45" i="1"/>
  <c r="AC44" i="1" l="1"/>
  <c r="Q44" i="1"/>
  <c r="R44" i="1"/>
  <c r="W44" i="1"/>
  <c r="X44" i="1"/>
  <c r="E44" i="1"/>
  <c r="F44" i="1"/>
  <c r="K44" i="1"/>
  <c r="L44" i="1"/>
  <c r="BB42" i="1" l="1"/>
  <c r="BA42" i="1"/>
  <c r="AZ42" i="1"/>
  <c r="AW22" i="1"/>
  <c r="AW23" i="1" s="1"/>
  <c r="AW24" i="1" s="1"/>
  <c r="AW18" i="1"/>
  <c r="AW19" i="1" s="1"/>
  <c r="AW20" i="1" s="1"/>
  <c r="AU40" i="1"/>
  <c r="AU41" i="1"/>
  <c r="AU42" i="1"/>
  <c r="Q43" i="1"/>
  <c r="R43" i="1"/>
  <c r="W43" i="1"/>
  <c r="X43" i="1"/>
  <c r="K43" i="1"/>
  <c r="AC43" i="1"/>
  <c r="L43" i="1"/>
  <c r="E43" i="1"/>
  <c r="F43" i="1"/>
  <c r="AS42" i="1" l="1"/>
  <c r="AT42" i="1"/>
  <c r="AC42" i="1"/>
  <c r="W42" i="1"/>
  <c r="X42" i="1"/>
  <c r="Q42" i="1"/>
  <c r="R42" i="1"/>
  <c r="E42" i="1"/>
  <c r="F42" i="1"/>
  <c r="K42" i="1"/>
  <c r="L42" i="1"/>
  <c r="AS41" i="1" l="1"/>
  <c r="AS40" i="1"/>
  <c r="AT41" i="1"/>
  <c r="AT40" i="1"/>
  <c r="AC41" i="1"/>
  <c r="W41" i="1"/>
  <c r="X41" i="1"/>
  <c r="Q41" i="1"/>
  <c r="R41" i="1"/>
  <c r="K41" i="1"/>
  <c r="L41" i="1"/>
  <c r="E41" i="1"/>
  <c r="F41" i="1"/>
  <c r="AC40" i="1" l="1"/>
  <c r="AC39" i="1"/>
  <c r="W40" i="1"/>
  <c r="X40" i="1"/>
  <c r="Q40" i="1"/>
  <c r="R40" i="1"/>
  <c r="K40" i="1"/>
  <c r="L40" i="1"/>
  <c r="E40" i="1"/>
  <c r="F40" i="1"/>
  <c r="AS38" i="1" l="1"/>
  <c r="AT38" i="1"/>
  <c r="AU38" i="1"/>
  <c r="AS39" i="1"/>
  <c r="AT39" i="1"/>
  <c r="AU39" i="1"/>
  <c r="Q39" i="1"/>
  <c r="R39" i="1"/>
  <c r="W39" i="1"/>
  <c r="X39" i="1"/>
  <c r="K39" i="1"/>
  <c r="L39" i="1"/>
  <c r="E39" i="1"/>
  <c r="F39" i="1"/>
  <c r="AC38" i="1" l="1"/>
  <c r="Q38" i="1"/>
  <c r="R38" i="1"/>
  <c r="W38" i="1"/>
  <c r="X38" i="1"/>
  <c r="AT37" i="1"/>
  <c r="K38" i="1"/>
  <c r="L38" i="1"/>
  <c r="F38" i="1"/>
  <c r="E38" i="1"/>
  <c r="AF36" i="1" l="1"/>
  <c r="AJ36" i="1"/>
  <c r="AK36" i="1"/>
  <c r="AL36" i="1"/>
  <c r="AM36" i="1"/>
  <c r="AN36" i="1"/>
  <c r="AJ37" i="1"/>
  <c r="AK37" i="1"/>
  <c r="AL37" i="1"/>
  <c r="AM37" i="1"/>
  <c r="AN37" i="1"/>
  <c r="AF37" i="1"/>
  <c r="AC37" i="1" l="1"/>
  <c r="AT36" i="1"/>
  <c r="AS37" i="1"/>
  <c r="AU37" i="1"/>
  <c r="K37" i="1"/>
  <c r="L37" i="1"/>
  <c r="Q37" i="1"/>
  <c r="R37" i="1"/>
  <c r="W37" i="1"/>
  <c r="W36" i="1"/>
  <c r="X37" i="1"/>
  <c r="E37" i="1"/>
  <c r="F37" i="1"/>
  <c r="AC36" i="1" l="1"/>
  <c r="AS35" i="1"/>
  <c r="AT35" i="1"/>
  <c r="AU35" i="1"/>
  <c r="AS36" i="1"/>
  <c r="AU36" i="1"/>
  <c r="X36" i="1"/>
  <c r="Q36" i="1"/>
  <c r="R36" i="1"/>
  <c r="K36" i="1"/>
  <c r="L36" i="1"/>
  <c r="E36" i="1"/>
  <c r="F36" i="1"/>
  <c r="AM35" i="1" l="1"/>
  <c r="AM34" i="1"/>
  <c r="AN35" i="1"/>
  <c r="AN34" i="1"/>
  <c r="AN33" i="1"/>
  <c r="AN32" i="1"/>
  <c r="AN31" i="1"/>
  <c r="AJ35" i="1"/>
  <c r="AK35" i="1"/>
  <c r="AL35" i="1"/>
  <c r="AJ34" i="1"/>
  <c r="AK32" i="1"/>
  <c r="AF34" i="1"/>
  <c r="AF33" i="1"/>
  <c r="AF32" i="1"/>
  <c r="AF31" i="1"/>
  <c r="AF30" i="1"/>
  <c r="AF35" i="1"/>
  <c r="AL34" i="1"/>
  <c r="AK34" i="1"/>
  <c r="AM33" i="1"/>
  <c r="AL33" i="1"/>
  <c r="AK33" i="1"/>
  <c r="AJ33" i="1"/>
  <c r="AM32" i="1"/>
  <c r="AL32" i="1"/>
  <c r="AJ32" i="1"/>
  <c r="AM31" i="1"/>
  <c r="AL31" i="1"/>
  <c r="AK31" i="1"/>
  <c r="AJ31" i="1"/>
  <c r="AN30" i="1"/>
  <c r="AM30" i="1"/>
  <c r="AL30" i="1"/>
  <c r="AK30" i="1"/>
  <c r="AJ30" i="1"/>
  <c r="AC35" i="1"/>
  <c r="AU34" i="1"/>
  <c r="AT34" i="1"/>
  <c r="AS34" i="1"/>
  <c r="X35" i="1"/>
  <c r="W35" i="1"/>
  <c r="R35" i="1"/>
  <c r="Q35" i="1"/>
  <c r="L35" i="1"/>
  <c r="K35" i="1"/>
  <c r="F35" i="1"/>
  <c r="E35" i="1"/>
  <c r="AC34" i="1" l="1"/>
  <c r="AC33" i="1"/>
  <c r="AU33" i="1"/>
  <c r="AT33" i="1"/>
  <c r="Q34" i="1"/>
  <c r="Q33" i="1"/>
  <c r="R34" i="1"/>
  <c r="R33" i="1"/>
  <c r="X34" i="1"/>
  <c r="W34" i="1"/>
  <c r="W33" i="1"/>
  <c r="L34" i="1"/>
  <c r="K34" i="1"/>
  <c r="L33" i="1"/>
  <c r="K33" i="1"/>
  <c r="F34" i="1"/>
  <c r="E34" i="1"/>
  <c r="F33" i="1"/>
  <c r="E33" i="1"/>
  <c r="AS33" i="1" l="1"/>
  <c r="AS32" i="1"/>
  <c r="AC32" i="1" l="1"/>
  <c r="V32" i="1"/>
  <c r="X32" i="1"/>
  <c r="W32" i="1"/>
  <c r="Q32" i="1"/>
  <c r="R32" i="1"/>
  <c r="K32" i="1"/>
  <c r="L32" i="1"/>
  <c r="E32" i="1"/>
  <c r="F32" i="1"/>
  <c r="AT30" i="1" l="1"/>
  <c r="AS31" i="1"/>
  <c r="AS30" i="1"/>
  <c r="AC31" i="1"/>
  <c r="W30" i="1"/>
  <c r="X31" i="1"/>
  <c r="W31" i="1"/>
  <c r="R31" i="1"/>
  <c r="Q31" i="1"/>
  <c r="R30" i="1"/>
  <c r="Q30" i="1"/>
  <c r="L31" i="1"/>
  <c r="K31" i="1"/>
  <c r="L30" i="1"/>
  <c r="K30" i="1"/>
  <c r="E31" i="1"/>
  <c r="E30" i="1"/>
  <c r="F31" i="1"/>
  <c r="F30" i="1"/>
  <c r="AC30" i="1" l="1"/>
  <c r="AK13" i="1" l="1"/>
  <c r="AK12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13" i="1"/>
  <c r="AM28" i="1"/>
  <c r="AM29" i="1"/>
  <c r="AK29" i="1" l="1"/>
  <c r="AL29" i="1"/>
  <c r="AJ29" i="1"/>
  <c r="AF29" i="1"/>
  <c r="AC29" i="1"/>
  <c r="W29" i="1"/>
  <c r="X29" i="1"/>
  <c r="Q29" i="1"/>
  <c r="R29" i="1"/>
  <c r="E29" i="1"/>
  <c r="F29" i="1"/>
  <c r="AT28" i="1"/>
  <c r="AU28" i="1"/>
  <c r="AS29" i="1"/>
  <c r="K29" i="1"/>
  <c r="L29" i="1"/>
  <c r="W28" i="1" l="1"/>
  <c r="X28" i="1"/>
  <c r="Q28" i="1"/>
  <c r="R28" i="1"/>
  <c r="K28" i="1"/>
  <c r="L28" i="1"/>
  <c r="E28" i="1"/>
  <c r="F28" i="1"/>
  <c r="AU21" i="1"/>
  <c r="AT27" i="1"/>
  <c r="AS28" i="1"/>
  <c r="AJ27" i="1" l="1"/>
  <c r="AF27" i="1"/>
  <c r="AJ26" i="1"/>
  <c r="AF26" i="1"/>
  <c r="AM26" i="1"/>
  <c r="AM27" i="1"/>
  <c r="AK25" i="1"/>
  <c r="AL25" i="1"/>
  <c r="AK26" i="1"/>
  <c r="AL26" i="1"/>
  <c r="AK27" i="1"/>
  <c r="AL27" i="1"/>
  <c r="AM25" i="1"/>
  <c r="AJ25" i="1"/>
  <c r="AF25" i="1"/>
  <c r="AM24" i="1"/>
  <c r="AJ28" i="1"/>
  <c r="AL28" i="1"/>
  <c r="AK28" i="1"/>
  <c r="AF28" i="1"/>
  <c r="AC28" i="1"/>
  <c r="AC27" i="1" l="1"/>
  <c r="AT26" i="1"/>
  <c r="AS27" i="1"/>
  <c r="AU27" i="1"/>
  <c r="AS26" i="1"/>
  <c r="AU26" i="1"/>
  <c r="X27" i="1"/>
  <c r="W27" i="1"/>
  <c r="Q27" i="1"/>
  <c r="R27" i="1"/>
  <c r="L27" i="1"/>
  <c r="K27" i="1"/>
  <c r="K26" i="1"/>
  <c r="E26" i="1"/>
  <c r="E27" i="1"/>
  <c r="F27" i="1"/>
  <c r="AC25" i="1" l="1"/>
  <c r="AC26" i="1"/>
  <c r="W26" i="1"/>
  <c r="Q26" i="1"/>
  <c r="R26" i="1"/>
  <c r="J26" i="1"/>
  <c r="L26" i="1" s="1"/>
  <c r="F26" i="1"/>
  <c r="AS21" i="1" l="1"/>
  <c r="AS25" i="1"/>
  <c r="AU25" i="1"/>
  <c r="AT24" i="1"/>
  <c r="W25" i="1"/>
  <c r="X25" i="1"/>
  <c r="Q25" i="1"/>
  <c r="R25" i="1"/>
  <c r="K25" i="1"/>
  <c r="L25" i="1"/>
  <c r="E25" i="1"/>
  <c r="F25" i="1"/>
  <c r="AU24" i="1"/>
  <c r="AS24" i="1"/>
  <c r="AU23" i="1"/>
  <c r="AU22" i="1"/>
  <c r="AT23" i="1"/>
  <c r="W24" i="1"/>
  <c r="X24" i="1"/>
  <c r="Q24" i="1"/>
  <c r="R24" i="1"/>
  <c r="K24" i="1"/>
  <c r="L24" i="1"/>
  <c r="E24" i="1"/>
  <c r="F24" i="1"/>
  <c r="AK24" i="1"/>
  <c r="AK18" i="1"/>
  <c r="AK19" i="1"/>
  <c r="AK22" i="1"/>
  <c r="AL22" i="1"/>
  <c r="AM22" i="1"/>
  <c r="AJ22" i="1"/>
  <c r="AF22" i="1"/>
  <c r="AM23" i="1"/>
  <c r="AL23" i="1"/>
  <c r="AK23" i="1"/>
  <c r="AJ23" i="1"/>
  <c r="AF23" i="1"/>
  <c r="AL24" i="1"/>
  <c r="AJ24" i="1"/>
  <c r="AF24" i="1"/>
  <c r="AC24" i="1"/>
  <c r="AT22" i="1"/>
  <c r="AS23" i="1"/>
  <c r="AS22" i="1"/>
  <c r="X23" i="1"/>
  <c r="W23" i="1"/>
  <c r="R23" i="1"/>
  <c r="Q23" i="1"/>
  <c r="L23" i="1"/>
  <c r="K23" i="1"/>
  <c r="K21" i="1"/>
  <c r="L21" i="1"/>
  <c r="F23" i="1"/>
  <c r="E23" i="1"/>
  <c r="E22" i="1"/>
  <c r="AC23" i="1"/>
  <c r="AC22" i="1"/>
  <c r="F22" i="1"/>
  <c r="B22" i="1"/>
  <c r="B23" i="1" s="1"/>
  <c r="B24" i="1" s="1"/>
  <c r="H22" i="1"/>
  <c r="H23" i="1" s="1"/>
  <c r="H24" i="1" s="1"/>
  <c r="N22" i="1"/>
  <c r="N23" i="1" s="1"/>
  <c r="N24" i="1" s="1"/>
  <c r="T22" i="1"/>
  <c r="T23" i="1" s="1"/>
  <c r="T24" i="1" s="1"/>
  <c r="Z22" i="1"/>
  <c r="Z23" i="1" s="1"/>
  <c r="Z24" i="1" s="1"/>
  <c r="AU20" i="1"/>
  <c r="AK21" i="1"/>
  <c r="AL21" i="1"/>
  <c r="AM21" i="1"/>
  <c r="AJ21" i="1"/>
  <c r="AF21" i="1"/>
  <c r="AC21" i="1"/>
  <c r="Q21" i="1"/>
  <c r="R21" i="1"/>
  <c r="X21" i="1"/>
  <c r="W21" i="1"/>
  <c r="E21" i="1"/>
  <c r="F21" i="1"/>
  <c r="AP22" i="1"/>
  <c r="AP23" i="1" s="1"/>
  <c r="AP24" i="1" s="1"/>
  <c r="AS20" i="1"/>
  <c r="AT20" i="1"/>
  <c r="AT19" i="1"/>
  <c r="AK20" i="1"/>
  <c r="AL20" i="1"/>
  <c r="AM20" i="1"/>
  <c r="AJ20" i="1"/>
  <c r="AF20" i="1"/>
  <c r="AC20" i="1"/>
  <c r="X18" i="1"/>
  <c r="W18" i="1"/>
  <c r="W20" i="1"/>
  <c r="X20" i="1"/>
  <c r="Q20" i="1"/>
  <c r="R20" i="1"/>
  <c r="R19" i="1"/>
  <c r="Q19" i="1"/>
  <c r="K20" i="1"/>
  <c r="K18" i="1"/>
  <c r="L20" i="1"/>
  <c r="L18" i="1"/>
  <c r="K19" i="1"/>
  <c r="L19" i="1"/>
  <c r="E19" i="1"/>
  <c r="F18" i="1"/>
  <c r="E18" i="1"/>
  <c r="F19" i="1"/>
  <c r="F20" i="1"/>
  <c r="E20" i="1"/>
  <c r="AL19" i="1"/>
  <c r="AM19" i="1"/>
  <c r="AJ19" i="1"/>
  <c r="AF19" i="1"/>
  <c r="AU13" i="1"/>
  <c r="AU14" i="1"/>
  <c r="AU15" i="1"/>
  <c r="AU16" i="1"/>
  <c r="AU17" i="1"/>
  <c r="AU18" i="1"/>
  <c r="AU19" i="1"/>
  <c r="AU12" i="1"/>
  <c r="Q18" i="1"/>
  <c r="R18" i="1"/>
  <c r="AS19" i="1"/>
  <c r="AT18" i="1"/>
  <c r="AA19" i="1"/>
  <c r="AC19" i="1" s="1"/>
  <c r="AL18" i="1"/>
  <c r="AM18" i="1"/>
  <c r="AJ18" i="1"/>
  <c r="AF17" i="1"/>
  <c r="AF18" i="1"/>
  <c r="AC18" i="1"/>
  <c r="AS18" i="1"/>
  <c r="AT17" i="1"/>
  <c r="AP18" i="1"/>
  <c r="AP19" i="1" s="1"/>
  <c r="AP20" i="1" s="1"/>
  <c r="Z18" i="1"/>
  <c r="Z19" i="1" s="1"/>
  <c r="Z20" i="1" s="1"/>
  <c r="AK17" i="1"/>
  <c r="AL17" i="1"/>
  <c r="AM17" i="1"/>
  <c r="AJ17" i="1"/>
  <c r="AS17" i="1"/>
  <c r="AT16" i="1"/>
  <c r="X17" i="1"/>
  <c r="W17" i="1"/>
  <c r="T17" i="1"/>
  <c r="T18" i="1" s="1"/>
  <c r="T19" i="1" s="1"/>
  <c r="T20" i="1" s="1"/>
  <c r="Q17" i="1"/>
  <c r="R17" i="1"/>
  <c r="K17" i="1"/>
  <c r="L17" i="1"/>
  <c r="F17" i="1"/>
  <c r="E17" i="1"/>
  <c r="AC17" i="1"/>
  <c r="N17" i="1"/>
  <c r="N18" i="1" s="1"/>
  <c r="N19" i="1" s="1"/>
  <c r="N20" i="1" s="1"/>
  <c r="H17" i="1"/>
  <c r="H18" i="1" s="1"/>
  <c r="H19" i="1" s="1"/>
  <c r="H20" i="1" s="1"/>
  <c r="B17" i="1"/>
  <c r="B18" i="1" s="1"/>
  <c r="B19" i="1" s="1"/>
  <c r="B20" i="1" s="1"/>
  <c r="AF13" i="1"/>
  <c r="AF14" i="1"/>
  <c r="AF15" i="1"/>
  <c r="AF16" i="1"/>
  <c r="AF12" i="1"/>
  <c r="AM14" i="1"/>
  <c r="AM13" i="1"/>
  <c r="AM12" i="1"/>
  <c r="AL16" i="1"/>
  <c r="AL15" i="1"/>
  <c r="AK16" i="1"/>
  <c r="AK15" i="1"/>
  <c r="AM16" i="1"/>
  <c r="AJ16" i="1"/>
  <c r="AC16" i="1"/>
  <c r="AT15" i="1"/>
  <c r="AS16" i="1"/>
  <c r="Q16" i="1"/>
  <c r="R16" i="1"/>
  <c r="K16" i="1"/>
  <c r="L16" i="1"/>
  <c r="E16" i="1"/>
  <c r="F16" i="1"/>
  <c r="B14" i="1"/>
  <c r="B15" i="1" s="1"/>
  <c r="AT14" i="1"/>
  <c r="AM15" i="1"/>
  <c r="AL12" i="1"/>
  <c r="AL13" i="1"/>
  <c r="AL14" i="1"/>
  <c r="AJ12" i="1"/>
  <c r="AJ13" i="1"/>
  <c r="AJ14" i="1"/>
  <c r="AJ15" i="1"/>
  <c r="AJ11" i="1"/>
  <c r="AK14" i="1"/>
  <c r="AM11" i="1"/>
  <c r="AC11" i="1"/>
  <c r="AC12" i="1"/>
  <c r="AC13" i="1"/>
  <c r="AC14" i="1"/>
  <c r="AC15" i="1"/>
  <c r="AC10" i="1"/>
  <c r="AS13" i="1"/>
  <c r="AS14" i="1"/>
  <c r="AS15" i="1"/>
  <c r="AS12" i="1"/>
  <c r="AT13" i="1"/>
  <c r="R15" i="1"/>
  <c r="Q15" i="1"/>
  <c r="Q14" i="1"/>
  <c r="Q13" i="1"/>
  <c r="Q12" i="1"/>
  <c r="Q11" i="1"/>
  <c r="Q10" i="1"/>
  <c r="Q9" i="1"/>
  <c r="Q8" i="1"/>
  <c r="Q7" i="1"/>
  <c r="Q6" i="1"/>
  <c r="Q5" i="1"/>
  <c r="Q4" i="1"/>
  <c r="L15" i="1"/>
  <c r="K4" i="1"/>
  <c r="K5" i="1"/>
  <c r="K6" i="1"/>
  <c r="K7" i="1"/>
  <c r="K8" i="1"/>
  <c r="K9" i="1"/>
  <c r="K10" i="1"/>
  <c r="K11" i="1"/>
  <c r="K12" i="1"/>
  <c r="K13" i="1"/>
  <c r="K14" i="1"/>
  <c r="K15" i="1"/>
  <c r="E15" i="1"/>
  <c r="F15" i="1"/>
  <c r="R14" i="1"/>
  <c r="E5" i="1"/>
  <c r="E6" i="1"/>
  <c r="E7" i="1"/>
  <c r="E8" i="1"/>
  <c r="E9" i="1"/>
  <c r="E10" i="1"/>
  <c r="E11" i="1"/>
  <c r="E12" i="1"/>
  <c r="E13" i="1"/>
  <c r="E14" i="1"/>
  <c r="E4" i="1"/>
  <c r="F14" i="1"/>
  <c r="L14" i="1"/>
  <c r="R13" i="1"/>
  <c r="L13" i="1"/>
  <c r="F13" i="1"/>
  <c r="AT12" i="1"/>
  <c r="AT11" i="1"/>
  <c r="R12" i="1"/>
  <c r="F12" i="1"/>
  <c r="L12" i="1"/>
  <c r="F46" i="1"/>
  <c r="L21" i="12"/>
  <c r="D21" i="12" s="1"/>
  <c r="G21" i="12" s="1"/>
  <c r="L71" i="11"/>
  <c r="L86" i="12"/>
  <c r="L94" i="8"/>
  <c r="D94" i="8" s="1"/>
  <c r="G94" i="8" s="1"/>
</calcChain>
</file>

<file path=xl/sharedStrings.xml><?xml version="1.0" encoding="utf-8"?>
<sst xmlns="http://schemas.openxmlformats.org/spreadsheetml/2006/main" count="692" uniqueCount="596">
  <si>
    <t>XU</t>
    <phoneticPr fontId="1" type="noConversion"/>
  </si>
  <si>
    <t>FXI</t>
    <phoneticPr fontId="1" type="noConversion"/>
  </si>
  <si>
    <t>Cash close</t>
    <phoneticPr fontId="1" type="noConversion"/>
  </si>
  <si>
    <t>Prem/Disc</t>
    <phoneticPr fontId="1" type="noConversion"/>
  </si>
  <si>
    <t>1D Ret</t>
    <phoneticPr fontId="1" type="noConversion"/>
  </si>
  <si>
    <t xml:space="preserve">  </t>
    <phoneticPr fontId="1" type="noConversion"/>
  </si>
  <si>
    <t>1D ret</t>
    <phoneticPr fontId="1" type="noConversion"/>
  </si>
  <si>
    <t>1D return</t>
    <phoneticPr fontId="1" type="noConversion"/>
  </si>
  <si>
    <t>Disc/Premium</t>
    <phoneticPr fontId="1" type="noConversion"/>
  </si>
  <si>
    <t>Cash open</t>
    <phoneticPr fontId="1" type="noConversion"/>
  </si>
  <si>
    <t>T+1 Fut @ 2am</t>
    <phoneticPr fontId="1" type="noConversion"/>
  </si>
  <si>
    <t>Cash 1D Ret</t>
    <phoneticPr fontId="1" type="noConversion"/>
  </si>
  <si>
    <t>Fut @ 3pm</t>
    <phoneticPr fontId="1" type="noConversion"/>
  </si>
  <si>
    <t>Fut @ 4pm</t>
    <phoneticPr fontId="1" type="noConversion"/>
  </si>
  <si>
    <t>3pm Fut/Cash</t>
    <phoneticPr fontId="1" type="noConversion"/>
  </si>
  <si>
    <t>NightChg</t>
    <phoneticPr fontId="1" type="noConversion"/>
  </si>
  <si>
    <t>Fut @ 9am</t>
    <phoneticPr fontId="1" type="noConversion"/>
  </si>
  <si>
    <t>Fut @ 930</t>
    <phoneticPr fontId="1" type="noConversion"/>
  </si>
  <si>
    <t>PreOpen Ret</t>
    <phoneticPr fontId="1" type="noConversion"/>
  </si>
  <si>
    <t>Disc/Premium T+1</t>
    <phoneticPr fontId="1" type="noConversion"/>
  </si>
  <si>
    <t>Ret 2am-4pm</t>
    <phoneticPr fontId="1" type="noConversion"/>
  </si>
  <si>
    <t>Ret 4pm-4pm</t>
    <phoneticPr fontId="1" type="noConversion"/>
  </si>
  <si>
    <t>9am/pvs 3</t>
    <phoneticPr fontId="1" type="noConversion"/>
  </si>
  <si>
    <t>CNXT</t>
    <phoneticPr fontId="1" type="noConversion"/>
  </si>
  <si>
    <t>ASHR</t>
    <phoneticPr fontId="1" type="noConversion"/>
  </si>
  <si>
    <t>ASHS</t>
    <phoneticPr fontId="1" type="noConversion"/>
  </si>
  <si>
    <t>Close</t>
    <phoneticPr fontId="1" type="noConversion"/>
  </si>
  <si>
    <t>Confirmed NAV</t>
    <phoneticPr fontId="1" type="noConversion"/>
  </si>
  <si>
    <t>Index Open</t>
    <phoneticPr fontId="1" type="noConversion"/>
  </si>
  <si>
    <t>Index Close</t>
    <phoneticPr fontId="1" type="noConversion"/>
  </si>
  <si>
    <t>Index Change</t>
    <phoneticPr fontId="1" type="noConversion"/>
  </si>
  <si>
    <t>Confirmed Disc</t>
    <phoneticPr fontId="1" type="noConversion"/>
  </si>
  <si>
    <t>Cons discount</t>
    <phoneticPr fontId="1" type="noConversion"/>
  </si>
  <si>
    <t>Change on Day</t>
    <phoneticPr fontId="1" type="noConversion"/>
  </si>
  <si>
    <t>INFO</t>
    <phoneticPr fontId="1" type="noConversion"/>
  </si>
  <si>
    <t>Market Cap</t>
    <phoneticPr fontId="1" type="noConversion"/>
  </si>
  <si>
    <t>Top Constituents</t>
    <phoneticPr fontId="1" type="noConversion"/>
  </si>
  <si>
    <t>Tencent</t>
    <phoneticPr fontId="1" type="noConversion"/>
  </si>
  <si>
    <t>China Mobile</t>
    <phoneticPr fontId="1" type="noConversion"/>
  </si>
  <si>
    <t>CCB</t>
    <phoneticPr fontId="1" type="noConversion"/>
  </si>
  <si>
    <t>ICBC</t>
    <phoneticPr fontId="1" type="noConversion"/>
  </si>
  <si>
    <t>Bank of China</t>
    <phoneticPr fontId="1" type="noConversion"/>
  </si>
  <si>
    <t>Ping An Insurance</t>
    <phoneticPr fontId="1" type="noConversion"/>
  </si>
  <si>
    <t>CNOOC</t>
    <phoneticPr fontId="1" type="noConversion"/>
  </si>
  <si>
    <t>China life Insu</t>
    <phoneticPr fontId="1" type="noConversion"/>
  </si>
  <si>
    <t>PetroChina</t>
    <phoneticPr fontId="1" type="noConversion"/>
  </si>
  <si>
    <t xml:space="preserve">Sinopec </t>
    <phoneticPr fontId="1" type="noConversion"/>
  </si>
  <si>
    <t>4.2B</t>
    <phoneticPr fontId="1" type="noConversion"/>
  </si>
  <si>
    <t>weekday</t>
    <phoneticPr fontId="1" type="noConversion"/>
  </si>
  <si>
    <t>Shcomp</t>
    <phoneticPr fontId="1" type="noConversion"/>
  </si>
  <si>
    <t>AmFirst5</t>
    <phoneticPr fontId="1" type="noConversion"/>
  </si>
  <si>
    <t>retAMCO</t>
    <phoneticPr fontId="1" type="noConversion"/>
  </si>
  <si>
    <t>retPMCO</t>
    <phoneticPr fontId="1" type="noConversion"/>
  </si>
  <si>
    <t>AmClose</t>
    <phoneticPr fontId="1" type="noConversion"/>
  </si>
  <si>
    <t>AmFirst1</t>
    <phoneticPr fontId="1" type="noConversion"/>
  </si>
  <si>
    <t>AmFirst10</t>
    <phoneticPr fontId="1" type="noConversion"/>
  </si>
  <si>
    <t>dayHigh</t>
    <phoneticPr fontId="1" type="noConversion"/>
  </si>
  <si>
    <t>dayLow</t>
    <phoneticPr fontId="1" type="noConversion"/>
  </si>
  <si>
    <t>amClosePerc</t>
    <phoneticPr fontId="1" type="noConversion"/>
  </si>
  <si>
    <t>AmMax</t>
    <phoneticPr fontId="1" type="noConversion"/>
  </si>
  <si>
    <t>AmMin</t>
    <phoneticPr fontId="1" type="noConversion"/>
  </si>
  <si>
    <t>AmMaxT</t>
    <phoneticPr fontId="1" type="noConversion"/>
  </si>
  <si>
    <t>AmMinT</t>
    <phoneticPr fontId="1" type="noConversion"/>
  </si>
  <si>
    <t>retOPC</t>
    <phoneticPr fontId="1" type="noConversion"/>
  </si>
  <si>
    <t>noonCHg</t>
    <phoneticPr fontId="1" type="noConversion"/>
  </si>
  <si>
    <t>Day return</t>
    <phoneticPr fontId="1" type="noConversion"/>
  </si>
  <si>
    <t>Weekday</t>
    <phoneticPr fontId="1" type="noConversion"/>
  </si>
  <si>
    <t>Global chg in percentile</t>
    <phoneticPr fontId="1" type="noConversion"/>
  </si>
  <si>
    <t>retCO</t>
    <phoneticPr fontId="1" type="noConversion"/>
  </si>
  <si>
    <t>retPMCL</t>
    <phoneticPr fontId="1" type="noConversion"/>
  </si>
  <si>
    <t>retAMCL</t>
    <phoneticPr fontId="1" type="noConversion"/>
  </si>
  <si>
    <t>HK Closed</t>
    <phoneticPr fontId="1" type="noConversion"/>
  </si>
  <si>
    <t>Based on estimated NAV on Jul1</t>
    <phoneticPr fontId="1" type="noConversion"/>
  </si>
  <si>
    <t>PMFirst10</t>
    <phoneticPr fontId="1" type="noConversion"/>
  </si>
  <si>
    <t>retAMHL</t>
    <phoneticPr fontId="1" type="noConversion"/>
  </si>
  <si>
    <t>retPMHL</t>
    <phoneticPr fontId="1" type="noConversion"/>
  </si>
  <si>
    <t>closeYAMPercentile</t>
    <phoneticPr fontId="1" type="noConversion"/>
  </si>
  <si>
    <t>OpenAMPercentile</t>
    <phoneticPr fontId="1" type="noConversion"/>
  </si>
  <si>
    <t>PMPercentile</t>
    <phoneticPr fontId="1" type="noConversion"/>
  </si>
  <si>
    <t>DayMaxT</t>
    <phoneticPr fontId="1" type="noConversion"/>
  </si>
  <si>
    <t>DayMinT</t>
    <phoneticPr fontId="1" type="noConversion"/>
  </si>
  <si>
    <t>深港通 speculation</t>
    <phoneticPr fontId="1" type="noConversion"/>
  </si>
  <si>
    <t>Strategy Checking</t>
    <phoneticPr fontId="1" type="noConversion"/>
  </si>
  <si>
    <t>Quick Check</t>
    <phoneticPr fontId="1" type="noConversion"/>
  </si>
  <si>
    <t>Day Range</t>
    <phoneticPr fontId="1" type="noConversion"/>
  </si>
  <si>
    <t>retCH</t>
    <phoneticPr fontId="1" type="noConversion"/>
  </si>
  <si>
    <t>retCL</t>
    <phoneticPr fontId="1" type="noConversion"/>
  </si>
  <si>
    <t>Range</t>
    <phoneticPr fontId="1" type="noConversion"/>
  </si>
  <si>
    <t>Note</t>
    <phoneticPr fontId="1" type="noConversion"/>
  </si>
  <si>
    <t>US Holiday</t>
    <phoneticPr fontId="1" type="noConversion"/>
  </si>
  <si>
    <t>Two days</t>
    <phoneticPr fontId="1" type="noConversion"/>
  </si>
  <si>
    <t>US Holiday</t>
    <phoneticPr fontId="1" type="noConversion"/>
  </si>
  <si>
    <t>Note</t>
    <phoneticPr fontId="1" type="noConversion"/>
  </si>
  <si>
    <t>PercentileY</t>
    <phoneticPr fontId="1" type="noConversion"/>
  </si>
  <si>
    <t>RetPMCOY</t>
    <phoneticPr fontId="1" type="noConversion"/>
  </si>
  <si>
    <t>retCOY</t>
    <phoneticPr fontId="1" type="noConversion"/>
  </si>
  <si>
    <t>retHO</t>
    <phoneticPr fontId="1" type="noConversion"/>
  </si>
  <si>
    <t>retLO</t>
    <phoneticPr fontId="1" type="noConversion"/>
  </si>
  <si>
    <t>retCO</t>
    <phoneticPr fontId="1" type="noConversion"/>
  </si>
  <si>
    <t>retCC</t>
    <phoneticPr fontId="1" type="noConversion"/>
  </si>
  <si>
    <t>Note</t>
    <phoneticPr fontId="1" type="noConversion"/>
  </si>
  <si>
    <t>Div, ex div price 11.22</t>
    <phoneticPr fontId="1" type="noConversion"/>
  </si>
  <si>
    <t>ex div: 0.689194</t>
    <phoneticPr fontId="1" type="noConversion"/>
  </si>
  <si>
    <t>First premium after 13 days</t>
    <phoneticPr fontId="1" type="noConversion"/>
  </si>
  <si>
    <t>Deep discount for EOY</t>
    <phoneticPr fontId="1" type="noConversion"/>
  </si>
  <si>
    <t>ETF outperformance</t>
    <phoneticPr fontId="1" type="noConversion"/>
  </si>
  <si>
    <t>ETF outperformance for 2nd day</t>
    <phoneticPr fontId="1" type="noConversion"/>
  </si>
  <si>
    <t>Note</t>
    <phoneticPr fontId="1" type="noConversion"/>
  </si>
  <si>
    <t>constantly trading at discount this etf</t>
    <phoneticPr fontId="1" type="noConversion"/>
  </si>
  <si>
    <t>Switch into premium, dec12 to dec30 was discount.</t>
    <phoneticPr fontId="1" type="noConversion"/>
  </si>
  <si>
    <t>dec bearishness starts</t>
    <phoneticPr fontId="1" type="noConversion"/>
  </si>
  <si>
    <t>from RMB move</t>
    <phoneticPr fontId="1" type="noConversion"/>
  </si>
  <si>
    <t>HK Chg</t>
    <phoneticPr fontId="1" type="noConversion"/>
  </si>
  <si>
    <t>US chg</t>
    <phoneticPr fontId="1" type="noConversion"/>
  </si>
  <si>
    <t>Ytd was more RMB move, take offshore rmb at US close</t>
    <phoneticPr fontId="1" type="noConversion"/>
  </si>
  <si>
    <t>this etf doesn't use a shares to hedge, hence there seems to be no influence from rmb</t>
    <phoneticPr fontId="1" type="noConversion"/>
  </si>
  <si>
    <t>Implied fx move</t>
    <phoneticPr fontId="1" type="noConversion"/>
  </si>
  <si>
    <t>Actual FX move</t>
    <phoneticPr fontId="1" type="noConversion"/>
  </si>
  <si>
    <t>Ma</t>
    <phoneticPr fontId="1" type="noConversion"/>
  </si>
  <si>
    <t>Bull?</t>
    <phoneticPr fontId="1" type="noConversion"/>
  </si>
  <si>
    <t>disc continues to reduce</t>
    <phoneticPr fontId="1" type="noConversion"/>
  </si>
  <si>
    <t>at premium</t>
    <phoneticPr fontId="1" type="noConversion"/>
  </si>
  <si>
    <t>discount reduced</t>
    <phoneticPr fontId="1" type="noConversion"/>
  </si>
  <si>
    <t>slight prem</t>
    <phoneticPr fontId="1" type="noConversion"/>
  </si>
  <si>
    <t>market got it wrong on this day. Wed closed down.</t>
    <phoneticPr fontId="1" type="noConversion"/>
  </si>
  <si>
    <t>Market not optimistic on thurs</t>
    <phoneticPr fontId="1" type="noConversion"/>
  </si>
  <si>
    <t>bearish on small caps</t>
    <phoneticPr fontId="1" type="noConversion"/>
  </si>
  <si>
    <t>big caps at a premium, due to fri morning rally</t>
    <phoneticPr fontId="1" type="noConversion"/>
  </si>
  <si>
    <t>flattish disc</t>
    <phoneticPr fontId="1" type="noConversion"/>
  </si>
  <si>
    <t>hk closed the week up 2%</t>
    <phoneticPr fontId="1" type="noConversion"/>
  </si>
  <si>
    <t>still bearish on small caps, rmb climbed 20bps, finished the weak down 3%</t>
    <phoneticPr fontId="1" type="noConversion"/>
  </si>
  <si>
    <t>finished the week flat, avg discount back to -1.3 to 1.8</t>
    <phoneticPr fontId="1" type="noConversion"/>
  </si>
  <si>
    <t>two day constructed NAV</t>
    <phoneticPr fontId="1" type="noConversion"/>
  </si>
  <si>
    <t>Monday  down, fri relief rally.</t>
    <phoneticPr fontId="1" type="noConversion"/>
  </si>
  <si>
    <t>up 1%</t>
    <phoneticPr fontId="1" type="noConversion"/>
  </si>
  <si>
    <t>index/etf down 80 bps, trump sworn in</t>
    <phoneticPr fontId="1" type="noConversion"/>
  </si>
  <si>
    <t>etf down 1%</t>
    <phoneticPr fontId="1" type="noConversion"/>
  </si>
  <si>
    <t>index up 1.7% on the week, pd down by -80 bps</t>
    <phoneticPr fontId="1" type="noConversion"/>
  </si>
  <si>
    <t>etf up 1.8%. Tues/wed index made back the discount on mon, thurs gave it back and fri was flat discount. Discount can be taken advantage of in 2822.</t>
    <phoneticPr fontId="1" type="noConversion"/>
  </si>
  <si>
    <t>HK Chg</t>
    <phoneticPr fontId="1" type="noConversion"/>
  </si>
  <si>
    <t>this NAV uses noon FX</t>
    <phoneticPr fontId="1" type="noConversion"/>
  </si>
  <si>
    <t>1/16 US holiday</t>
    <phoneticPr fontId="1" type="noConversion"/>
  </si>
  <si>
    <t>etf moving into premium</t>
    <phoneticPr fontId="1" type="noConversion"/>
  </si>
  <si>
    <t>Small caps 2/3/5 good value, up 1% on the week, index up 1.6% on rmb appreciating 40 bps. Prem for the entire week.</t>
    <phoneticPr fontId="1" type="noConversion"/>
  </si>
  <si>
    <t>trading flat, since jan18 positive prem</t>
    <phoneticPr fontId="1" type="noConversion"/>
  </si>
  <si>
    <t>still trading at discount most of the time</t>
    <phoneticPr fontId="1" type="noConversion"/>
  </si>
  <si>
    <t>rose for 5 days, at a discount, been trading at premium for 4 days, index up 2%</t>
    <phoneticPr fontId="1" type="noConversion"/>
  </si>
  <si>
    <t>index up 1.6% since jan12. 50 bps prem going into new year</t>
    <phoneticPr fontId="1" type="noConversion"/>
  </si>
  <si>
    <t>us is crashing</t>
    <phoneticPr fontId="1" type="noConversion"/>
  </si>
  <si>
    <t>china is still closed, us closed @ premium on wed</t>
    <phoneticPr fontId="1" type="noConversion"/>
  </si>
  <si>
    <t>fut closed @ 10487.5 (1.2%p), sold off on wed but with a semi strong f1</t>
    <phoneticPr fontId="1" type="noConversion"/>
  </si>
  <si>
    <t>rmb rose by about 40 bps in the holidays</t>
    <phoneticPr fontId="1" type="noConversion"/>
  </si>
  <si>
    <t>etf didn't move</t>
    <phoneticPr fontId="1" type="noConversion"/>
  </si>
  <si>
    <t>nav didn't change even tho fx moved. Using fx=0 should be appropriate. ETF @ 50 bps premium</t>
    <phoneticPr fontId="1" type="noConversion"/>
  </si>
  <si>
    <t>24 bps premium, etf change 0</t>
    <phoneticPr fontId="1" type="noConversion"/>
  </si>
  <si>
    <t>etf down 25 bps, reducing d to 0.15</t>
    <phoneticPr fontId="1" type="noConversion"/>
  </si>
  <si>
    <t>etf down 50 bps</t>
    <phoneticPr fontId="1" type="noConversion"/>
  </si>
  <si>
    <t>etf up 50 bps in the holidays, rmb fx was up 60 bps, prem didn't change</t>
    <phoneticPr fontId="1" type="noConversion"/>
  </si>
  <si>
    <t>cny holiday: etf up 90bps and fx up only 50 bps, prem from 40 to 80bps, bullish on small caps</t>
    <phoneticPr fontId="1" type="noConversion"/>
  </si>
  <si>
    <t>70 bps premium</t>
    <phoneticPr fontId="1" type="noConversion"/>
  </si>
  <si>
    <t>30 bps prem going into next week</t>
    <phoneticPr fontId="1" type="noConversion"/>
  </si>
  <si>
    <t>disc going into next week</t>
    <phoneticPr fontId="1" type="noConversion"/>
  </si>
  <si>
    <t>40 bps premium going into next week</t>
    <phoneticPr fontId="1" type="noConversion"/>
  </si>
  <si>
    <t>70 bps premium going into next week - rather bullish</t>
    <phoneticPr fontId="1" type="noConversion"/>
  </si>
  <si>
    <t>flat premium</t>
    <phoneticPr fontId="1" type="noConversion"/>
  </si>
  <si>
    <t>slight prem</t>
    <phoneticPr fontId="1" type="noConversion"/>
  </si>
  <si>
    <t>big caps expected to b stronger than small caps</t>
    <phoneticPr fontId="1" type="noConversion"/>
  </si>
  <si>
    <t>discount in 1 handle after 1/18</t>
    <phoneticPr fontId="1" type="noConversion"/>
  </si>
  <si>
    <t>pd strange, NAV should be 1.3% smaller on 2/3 and p ~ 0.6% today</t>
    <phoneticPr fontId="1" type="noConversion"/>
  </si>
  <si>
    <t>small caps @ 0.3%p, cyb expected further weakeness</t>
    <phoneticPr fontId="1" type="noConversion"/>
  </si>
  <si>
    <t>slight premium not justified, thurs shud be weak</t>
    <phoneticPr fontId="1" type="noConversion"/>
  </si>
  <si>
    <t>cyb showing some signs of recovery. Early gen was complete disaster</t>
    <phoneticPr fontId="1" type="noConversion"/>
  </si>
  <si>
    <t>still not bullish on big caps</t>
    <phoneticPr fontId="1" type="noConversion"/>
  </si>
  <si>
    <t>hk bearish</t>
    <phoneticPr fontId="1" type="noConversion"/>
  </si>
  <si>
    <t>small caps a bit bearish</t>
    <phoneticPr fontId="1" type="noConversion"/>
  </si>
  <si>
    <t>small caps more attractive than big caps</t>
    <phoneticPr fontId="1" type="noConversion"/>
  </si>
  <si>
    <t>big caps rally from mid jan is ending, ytd first day in discount since jan 12</t>
    <phoneticPr fontId="1" type="noConversion"/>
  </si>
  <si>
    <t>rmb lost 60 bps in 2 days</t>
    <phoneticPr fontId="1" type="noConversion"/>
  </si>
  <si>
    <t>discount lessened</t>
    <phoneticPr fontId="1" type="noConversion"/>
  </si>
  <si>
    <t>index up 1.5% this week, etf only up 1%</t>
    <phoneticPr fontId="1" type="noConversion"/>
  </si>
  <si>
    <t>rmb down 1% this week</t>
    <phoneticPr fontId="1" type="noConversion"/>
  </si>
  <si>
    <t>rally 3 days in a row - pricing in strong mon, index up 1.5%, etf up 0.5%, rmb down 1%</t>
    <phoneticPr fontId="1" type="noConversion"/>
  </si>
  <si>
    <t>etf up 0.4%, cyb up 1.4%</t>
    <phoneticPr fontId="1" type="noConversion"/>
  </si>
  <si>
    <t>index up 2%, etf up 0.8%. (rmb down 1%, prem down by 0.2%). Small caps all in premium this week showing US preferring valuation of small stocks</t>
    <phoneticPr fontId="1" type="noConversion"/>
  </si>
  <si>
    <t>3147 bullish since Wednesday. ETF up 0.9%, index up 1.5%. RMB down 0.7%.</t>
    <phoneticPr fontId="1" type="noConversion"/>
  </si>
  <si>
    <t>bearish. Index up 1.3%, rmb up 0.3%, etf only up 0.4%, prem godes down to -1% disc</t>
    <phoneticPr fontId="1" type="noConversion"/>
  </si>
  <si>
    <t>index up 1.3%, nav only up 0.2%. Premium lessed by 0.4% and rmb dropped 0.6%</t>
    <phoneticPr fontId="1" type="noConversion"/>
  </si>
  <si>
    <t>discount drastically lower, tues after was the best chance. This week etf up 1.8% while index only up. Discount less by 1% and rmb down 0.6%</t>
    <phoneticPr fontId="1" type="noConversion"/>
  </si>
  <si>
    <t>note</t>
    <phoneticPr fontId="1" type="noConversion"/>
  </si>
  <si>
    <t>index up 2% this week. AM up 0.9%, pm up 1.2%.</t>
    <phoneticPr fontId="1" type="noConversion"/>
  </si>
  <si>
    <t xml:space="preserve">weak Tuesday </t>
    <phoneticPr fontId="1" type="noConversion"/>
  </si>
  <si>
    <t>flat premium</t>
    <phoneticPr fontId="1" type="noConversion"/>
  </si>
  <si>
    <t>still slight premium</t>
    <phoneticPr fontId="1" type="noConversion"/>
  </si>
  <si>
    <t>Tuesday correction, discount in the sub 1% region for 2 days</t>
    <phoneticPr fontId="1" type="noConversion"/>
  </si>
  <si>
    <t>biggest premium since last aug</t>
    <phoneticPr fontId="1" type="noConversion"/>
  </si>
  <si>
    <t>heaviest drop in pm since jan 13, pretty good chance for rebound today, but its Thursday so limit overall pos to 25%</t>
    <phoneticPr fontId="1" type="noConversion"/>
  </si>
  <si>
    <t>in disc after 5, weekly return 2.6%</t>
    <phoneticPr fontId="1" type="noConversion"/>
  </si>
  <si>
    <t>weekly down</t>
    <phoneticPr fontId="1" type="noConversion"/>
  </si>
  <si>
    <t>prem counted 50 bps</t>
    <phoneticPr fontId="1" type="noConversion"/>
  </si>
  <si>
    <t>rmb flat this week</t>
    <phoneticPr fontId="1" type="noConversion"/>
  </si>
  <si>
    <t>index up 1.8%, etf up 1.3%, discount flat</t>
    <phoneticPr fontId="1" type="noConversion"/>
  </si>
  <si>
    <t>3 down day only mon thurs up, index and etf flattish</t>
    <phoneticPr fontId="1" type="noConversion"/>
  </si>
  <si>
    <t>refused to rally with small caps</t>
    <phoneticPr fontId="1" type="noConversion"/>
  </si>
  <si>
    <t>small caps up 2.6%</t>
    <phoneticPr fontId="1" type="noConversion"/>
  </si>
  <si>
    <t>cyb up 3% this week</t>
    <phoneticPr fontId="1" type="noConversion"/>
  </si>
  <si>
    <t>p% close quite high, today was good to put on positioning</t>
    <phoneticPr fontId="1" type="noConversion"/>
  </si>
  <si>
    <t>index up 1.5%, etf up 1.7%</t>
    <phoneticPr fontId="1" type="noConversion"/>
  </si>
  <si>
    <t>xu up 1.1% mostly on mon. rest of week weak.Index up 1.5%. Discount worsened to -1.5%</t>
    <phoneticPr fontId="1" type="noConversion"/>
  </si>
  <si>
    <t>rmb range bound, less volatile</t>
    <phoneticPr fontId="1" type="noConversion"/>
  </si>
  <si>
    <t>big caps at a premium</t>
    <phoneticPr fontId="1" type="noConversion"/>
  </si>
  <si>
    <t>drop, offering good opp for Friday</t>
    <phoneticPr fontId="1" type="noConversion"/>
  </si>
  <si>
    <t>not an easy week, index down -50 bps</t>
    <phoneticPr fontId="1" type="noConversion"/>
  </si>
  <si>
    <t>mon</t>
    <phoneticPr fontId="1" type="noConversion"/>
  </si>
  <si>
    <t>tue</t>
    <phoneticPr fontId="1" type="noConversion"/>
  </si>
  <si>
    <t>P%</t>
    <phoneticPr fontId="1" type="noConversion"/>
  </si>
  <si>
    <t>fast riser. Outperforming rest since end of feb</t>
    <phoneticPr fontId="1" type="noConversion"/>
  </si>
  <si>
    <t>big disc</t>
    <phoneticPr fontId="1" type="noConversion"/>
  </si>
  <si>
    <t>sz399006</t>
    <phoneticPr fontId="1" type="noConversion"/>
  </si>
  <si>
    <t>sh000300</t>
    <phoneticPr fontId="1" type="noConversion"/>
  </si>
  <si>
    <t>XIN0U</t>
    <phoneticPr fontId="1" type="noConversion"/>
  </si>
  <si>
    <t>sh000905</t>
    <phoneticPr fontId="1" type="noConversion"/>
  </si>
  <si>
    <t>Cons NAV</t>
    <phoneticPr fontId="1" type="noConversion"/>
  </si>
  <si>
    <t>Cons NAV FX</t>
    <phoneticPr fontId="1" type="noConversion"/>
  </si>
  <si>
    <t>Cons NAV FX</t>
    <phoneticPr fontId="1" type="noConversion"/>
  </si>
  <si>
    <t>Cons disc FX</t>
    <phoneticPr fontId="1" type="noConversion"/>
  </si>
  <si>
    <t>Cons Discount</t>
    <phoneticPr fontId="1" type="noConversion"/>
  </si>
  <si>
    <t>Con Disc FX</t>
    <phoneticPr fontId="1" type="noConversion"/>
  </si>
  <si>
    <t>Cons Disc FX</t>
    <phoneticPr fontId="1" type="noConversion"/>
  </si>
  <si>
    <t>Cons Nav FX</t>
    <phoneticPr fontId="1" type="noConversion"/>
  </si>
  <si>
    <t>FTSE A50</t>
    <phoneticPr fontId="1" type="noConversion"/>
  </si>
  <si>
    <t>Cons Disc FX</t>
    <phoneticPr fontId="1" type="noConversion"/>
  </si>
  <si>
    <t>index flat</t>
    <phoneticPr fontId="1" type="noConversion"/>
  </si>
  <si>
    <t>index flat</t>
    <phoneticPr fontId="1" type="noConversion"/>
  </si>
  <si>
    <t>HK NOON</t>
    <phoneticPr fontId="1" type="noConversion"/>
  </si>
  <si>
    <t>HK CLOSE</t>
    <phoneticPr fontId="1" type="noConversion"/>
  </si>
  <si>
    <t>US CLOSE</t>
    <phoneticPr fontId="1" type="noConversion"/>
  </si>
  <si>
    <t>still disc</t>
    <phoneticPr fontId="1" type="noConversion"/>
  </si>
  <si>
    <t>heavy disc</t>
    <phoneticPr fontId="1" type="noConversion"/>
  </si>
  <si>
    <t>discount narrowing</t>
    <phoneticPr fontId="1" type="noConversion"/>
  </si>
  <si>
    <t>flat pd</t>
    <phoneticPr fontId="1" type="noConversion"/>
  </si>
  <si>
    <t>BOCFX</t>
    <phoneticPr fontId="1" type="noConversion"/>
  </si>
  <si>
    <t>50 bps of premium</t>
    <phoneticPr fontId="1" type="noConversion"/>
  </si>
  <si>
    <t>flat pd</t>
    <phoneticPr fontId="1" type="noConversion"/>
  </si>
  <si>
    <t>PmMax</t>
    <phoneticPr fontId="1" type="noConversion"/>
  </si>
  <si>
    <t>PmClose</t>
    <phoneticPr fontId="1" type="noConversion"/>
  </si>
  <si>
    <t>Pm1310</t>
    <phoneticPr fontId="1" type="noConversion"/>
  </si>
  <si>
    <t>PmOpen</t>
    <phoneticPr fontId="1" type="noConversion"/>
  </si>
  <si>
    <t>PmMin</t>
    <phoneticPr fontId="1" type="noConversion"/>
  </si>
  <si>
    <t>PmMaxT</t>
    <phoneticPr fontId="1" type="noConversion"/>
  </si>
  <si>
    <t>PmMinT</t>
    <phoneticPr fontId="1" type="noConversion"/>
  </si>
  <si>
    <t>AmOpen</t>
    <phoneticPr fontId="1" type="noConversion"/>
  </si>
  <si>
    <t>last yr discount was at 10%, etf rose about 30% last yr, that is the potential profits</t>
    <phoneticPr fontId="1" type="noConversion"/>
  </si>
  <si>
    <t>flat discount</t>
    <phoneticPr fontId="1" type="noConversion"/>
  </si>
  <si>
    <t xml:space="preserve">at premium now. Rose 20% last year. </t>
    <phoneticPr fontId="1" type="noConversion"/>
  </si>
  <si>
    <t>US tanks heavily. End of trump rally.</t>
    <phoneticPr fontId="1" type="noConversion"/>
  </si>
  <si>
    <t>slight prem</t>
    <phoneticPr fontId="1" type="noConversion"/>
  </si>
  <si>
    <t>was able to withstand a US drop, confidence pushes PD to prem</t>
    <phoneticPr fontId="1" type="noConversion"/>
  </si>
  <si>
    <t>disc lessened</t>
    <phoneticPr fontId="1" type="noConversion"/>
  </si>
  <si>
    <t>thurs effect</t>
    <phoneticPr fontId="1" type="noConversion"/>
  </si>
  <si>
    <t>disc worsened and stabilized arnd -1.5%</t>
    <phoneticPr fontId="1" type="noConversion"/>
  </si>
  <si>
    <t>slight rebound in index</t>
    <phoneticPr fontId="1" type="noConversion"/>
  </si>
  <si>
    <t>premium persists into today - hk bullish</t>
    <phoneticPr fontId="1" type="noConversion"/>
  </si>
  <si>
    <t>confidence in big caps</t>
    <phoneticPr fontId="1" type="noConversion"/>
  </si>
  <si>
    <t>disc lessened to less than 1%</t>
    <phoneticPr fontId="1" type="noConversion"/>
  </si>
  <si>
    <t>disc looks strange</t>
    <phoneticPr fontId="1" type="noConversion"/>
  </si>
  <si>
    <t>discount shrinking on small caps</t>
    <phoneticPr fontId="1" type="noConversion"/>
  </si>
  <si>
    <t>still bearish on big caps in hk</t>
    <phoneticPr fontId="1" type="noConversion"/>
  </si>
  <si>
    <t>expectation of index strength/further rmb appreciation</t>
    <phoneticPr fontId="1" type="noConversion"/>
  </si>
  <si>
    <t>small caps weaker than big caps in terms of US expectations</t>
    <phoneticPr fontId="1" type="noConversion"/>
  </si>
  <si>
    <t>p close weak. Good to pick up some positions today.</t>
    <phoneticPr fontId="1" type="noConversion"/>
  </si>
  <si>
    <t>prem</t>
    <phoneticPr fontId="1" type="noConversion"/>
  </si>
  <si>
    <t>discount less than 1%</t>
    <phoneticPr fontId="1" type="noConversion"/>
  </si>
  <si>
    <t>etf corrected after being overly optim on tue</t>
    <phoneticPr fontId="1" type="noConversion"/>
  </si>
  <si>
    <t>big caps flat prem from US side</t>
    <phoneticPr fontId="1" type="noConversion"/>
  </si>
  <si>
    <t>small caps continue to have weak view</t>
    <phoneticPr fontId="1" type="noConversion"/>
  </si>
  <si>
    <t>flat week</t>
    <phoneticPr fontId="1" type="noConversion"/>
  </si>
  <si>
    <t>index down 2%</t>
    <phoneticPr fontId="1" type="noConversion"/>
  </si>
  <si>
    <t>big caps prem</t>
    <phoneticPr fontId="1" type="noConversion"/>
  </si>
  <si>
    <t>big caps prem, index down -60 bps</t>
    <phoneticPr fontId="1" type="noConversion"/>
  </si>
  <si>
    <t>china closed. Etf up</t>
    <phoneticPr fontId="1" type="noConversion"/>
  </si>
  <si>
    <t>china closed. Fx roughly flat.</t>
    <phoneticPr fontId="1" type="noConversion"/>
  </si>
  <si>
    <t>etf goes to 0.5 prem which is about half a month high</t>
    <phoneticPr fontId="1" type="noConversion"/>
  </si>
  <si>
    <t>80 bps premium</t>
    <phoneticPr fontId="1" type="noConversion"/>
  </si>
  <si>
    <t>30 bps premium, in positive territory after 23 days!</t>
    <phoneticPr fontId="1" type="noConversion"/>
  </si>
  <si>
    <t>dist least negative in 20 days</t>
    <phoneticPr fontId="1" type="noConversion"/>
  </si>
  <si>
    <t>prem at 50bps one week high, discount wise has been bullish on hk since  for 2 week</t>
    <phoneticPr fontId="1" type="noConversion"/>
  </si>
  <si>
    <t>discount sinking - thurs</t>
    <phoneticPr fontId="1" type="noConversion"/>
  </si>
  <si>
    <t>slight neg - first time in a week</t>
    <phoneticPr fontId="1" type="noConversion"/>
  </si>
  <si>
    <t>heavy disc, not very bullish.</t>
    <phoneticPr fontId="1" type="noConversion"/>
  </si>
  <si>
    <t>prem</t>
    <phoneticPr fontId="1" type="noConversion"/>
  </si>
  <si>
    <t>fxi merely flat instead of neg. HK strength</t>
    <phoneticPr fontId="1" type="noConversion"/>
  </si>
  <si>
    <t>still at a premium. Use this to exit pos this morning.</t>
    <phoneticPr fontId="1" type="noConversion"/>
  </si>
  <si>
    <t>slight disc, showing some overbot signs</t>
    <phoneticPr fontId="1" type="noConversion"/>
  </si>
  <si>
    <t>slight disc, showing cautious after 3 day rally</t>
    <phoneticPr fontId="1" type="noConversion"/>
  </si>
  <si>
    <t>first disc in 7 days</t>
    <phoneticPr fontId="1" type="noConversion"/>
  </si>
  <si>
    <t>further discount than yest - expecting a correction</t>
    <phoneticPr fontId="1" type="noConversion"/>
  </si>
  <si>
    <t>most negative discount in 21 days - cut pos</t>
    <phoneticPr fontId="1" type="noConversion"/>
  </si>
  <si>
    <t>big caps go into heavy discount</t>
    <phoneticPr fontId="1" type="noConversion"/>
  </si>
  <si>
    <t>not looking rosy for small caps</t>
    <phoneticPr fontId="1" type="noConversion"/>
  </si>
  <si>
    <t xml:space="preserve">not huge discount. HK understand Tuesday bullishness better </t>
    <phoneticPr fontId="1" type="noConversion"/>
  </si>
  <si>
    <t>after thurs, fri, mon, cyb disc recovering</t>
    <phoneticPr fontId="1" type="noConversion"/>
  </si>
  <si>
    <t>weak day. Little rebound in afternoon. Good to trade today.</t>
    <phoneticPr fontId="1" type="noConversion"/>
  </si>
  <si>
    <t>big caps not bullish</t>
    <phoneticPr fontId="1" type="noConversion"/>
  </si>
  <si>
    <t>small caps still weak</t>
    <phoneticPr fontId="1" type="noConversion"/>
  </si>
  <si>
    <t>1.34% rebound in pm</t>
    <phoneticPr fontId="1" type="noConversion"/>
  </si>
  <si>
    <t>close to close US drop is big</t>
    <phoneticPr fontId="1" type="noConversion"/>
  </si>
  <si>
    <t>index down -1.43%</t>
    <phoneticPr fontId="1" type="noConversion"/>
  </si>
  <si>
    <t>pm rebound happened a bit early, sharpe is not that good for pm</t>
    <phoneticPr fontId="1" type="noConversion"/>
  </si>
  <si>
    <t>corrected for about 2.5%</t>
    <phoneticPr fontId="1" type="noConversion"/>
  </si>
  <si>
    <t>big disc</t>
    <phoneticPr fontId="1" type="noConversion"/>
  </si>
  <si>
    <t>bigger disc</t>
    <phoneticPr fontId="1" type="noConversion"/>
  </si>
  <si>
    <t>stable premium for the big cap</t>
    <phoneticPr fontId="1" type="noConversion"/>
  </si>
  <si>
    <t>bearish in hk</t>
    <phoneticPr fontId="1" type="noConversion"/>
  </si>
  <si>
    <t>bearish on small caps</t>
    <phoneticPr fontId="1" type="noConversion"/>
  </si>
  <si>
    <t>index down -2% for 4 consecutive days</t>
    <phoneticPr fontId="1" type="noConversion"/>
  </si>
  <si>
    <t>small caps down 4% for the last 4 days</t>
    <phoneticPr fontId="1" type="noConversion"/>
  </si>
  <si>
    <t>first day flat prem this week</t>
    <phoneticPr fontId="1" type="noConversion"/>
  </si>
  <si>
    <t>small caps in play</t>
    <phoneticPr fontId="1" type="noConversion"/>
  </si>
  <si>
    <t>a50 didn't drop that much tho</t>
    <phoneticPr fontId="1" type="noConversion"/>
  </si>
  <si>
    <t>dropped 7% since apr11</t>
    <phoneticPr fontId="1" type="noConversion"/>
  </si>
  <si>
    <t>big caps outperforming small</t>
    <phoneticPr fontId="1" type="noConversion"/>
  </si>
  <si>
    <t>small caps hammered</t>
    <phoneticPr fontId="1" type="noConversion"/>
  </si>
  <si>
    <t>7% correction from xiongan highs</t>
    <phoneticPr fontId="1" type="noConversion"/>
  </si>
  <si>
    <t>down 2% since xiong an</t>
    <phoneticPr fontId="1" type="noConversion"/>
  </si>
  <si>
    <t>discount is within 40 bps first time in 11 days</t>
    <phoneticPr fontId="1" type="noConversion"/>
  </si>
  <si>
    <t>big caps still closed in premium</t>
    <phoneticPr fontId="1" type="noConversion"/>
  </si>
  <si>
    <t>big caps not strong</t>
    <phoneticPr fontId="1" type="noConversion"/>
  </si>
  <si>
    <t>big discount. Watch out</t>
    <phoneticPr fontId="1" type="noConversion"/>
  </si>
  <si>
    <t>still bearish</t>
    <phoneticPr fontId="1" type="noConversion"/>
  </si>
  <si>
    <t>US not believing in china</t>
    <phoneticPr fontId="1" type="noConversion"/>
  </si>
  <si>
    <t>bullish on small caps played out, been a hefty week, not much positioning before the holidays</t>
    <phoneticPr fontId="1" type="noConversion"/>
  </si>
  <si>
    <t>big caps bigger discount due to market shifting towards small caps</t>
    <phoneticPr fontId="1" type="noConversion"/>
  </si>
  <si>
    <t>markets not bullish on small caps either</t>
    <phoneticPr fontId="1" type="noConversion"/>
  </si>
  <si>
    <t>am down and pm up. Not for a good Thursday.</t>
    <phoneticPr fontId="1" type="noConversion"/>
  </si>
  <si>
    <t>strange big caps are at a prem</t>
    <phoneticPr fontId="1" type="noConversion"/>
  </si>
  <si>
    <t>index everyday is down…</t>
    <phoneticPr fontId="1" type="noConversion"/>
  </si>
  <si>
    <t>5 day consecutive drop</t>
    <phoneticPr fontId="1" type="noConversion"/>
  </si>
  <si>
    <t>rates climbing up</t>
    <phoneticPr fontId="1" type="noConversion"/>
  </si>
  <si>
    <t>only 1% discount, index down 6 days in a row</t>
    <phoneticPr fontId="1" type="noConversion"/>
  </si>
  <si>
    <t>etf at a premium</t>
    <phoneticPr fontId="1" type="noConversion"/>
  </si>
  <si>
    <t>discount narrowing, index down 6 days in a row</t>
    <phoneticPr fontId="1" type="noConversion"/>
  </si>
  <si>
    <t>rates stabilizing around this level</t>
    <phoneticPr fontId="1" type="noConversion"/>
  </si>
  <si>
    <t>US underestimated the rebound</t>
    <phoneticPr fontId="1" type="noConversion"/>
  </si>
  <si>
    <t>discount narrowed to 1% from 10% a year ago</t>
    <phoneticPr fontId="1" type="noConversion"/>
  </si>
  <si>
    <t>index rebounded 3% within last 4 days</t>
    <phoneticPr fontId="1" type="noConversion"/>
  </si>
  <si>
    <t>FXI up 5% within last 5 days. HK listed China stocks really bullish. HHI at a regional new high.</t>
    <phoneticPr fontId="1" type="noConversion"/>
  </si>
  <si>
    <t xml:space="preserve">cyb getting bullish. </t>
    <phoneticPr fontId="1" type="noConversion"/>
  </si>
  <si>
    <t>shot up when china's closed.</t>
    <phoneticPr fontId="1" type="noConversion"/>
  </si>
  <si>
    <t>sh000300</t>
  </si>
  <si>
    <t>market up 6% since apr</t>
    <phoneticPr fontId="1" type="noConversion"/>
  </si>
  <si>
    <t xml:space="preserve">rmb up 2% </t>
    <phoneticPr fontId="1" type="noConversion"/>
  </si>
  <si>
    <t>off by 2% for 2 days</t>
    <phoneticPr fontId="1" type="noConversion"/>
  </si>
  <si>
    <t>index rose by 2% for 2 days</t>
    <phoneticPr fontId="1" type="noConversion"/>
  </si>
  <si>
    <t>rebound</t>
    <phoneticPr fontId="1" type="noConversion"/>
  </si>
  <si>
    <t>big caps at premium</t>
    <phoneticPr fontId="1" type="noConversion"/>
  </si>
  <si>
    <t>prem to flat</t>
    <phoneticPr fontId="1" type="noConversion"/>
  </si>
  <si>
    <t>big caps in prem</t>
    <phoneticPr fontId="1" type="noConversion"/>
  </si>
  <si>
    <t>big premium</t>
    <phoneticPr fontId="1" type="noConversion"/>
  </si>
  <si>
    <t>still at prem</t>
    <phoneticPr fontId="1" type="noConversion"/>
  </si>
  <si>
    <t>usd rebound</t>
    <phoneticPr fontId="1" type="noConversion"/>
  </si>
  <si>
    <t>down -2.5% this week</t>
    <phoneticPr fontId="1" type="noConversion"/>
  </si>
  <si>
    <t>goes to flat prem</t>
    <phoneticPr fontId="1" type="noConversion"/>
  </si>
  <si>
    <t>shows the expected strength of cyb</t>
    <phoneticPr fontId="1" type="noConversion"/>
  </si>
  <si>
    <t>usd rebound</t>
    <phoneticPr fontId="1" type="noConversion"/>
  </si>
  <si>
    <t>note cutting is in order when market gets in V shape</t>
    <phoneticPr fontId="1" type="noConversion"/>
  </si>
  <si>
    <t>A shares incl in msci</t>
    <phoneticPr fontId="1" type="noConversion"/>
  </si>
  <si>
    <t>index up 3%</t>
    <phoneticPr fontId="1" type="noConversion"/>
  </si>
  <si>
    <t>rmb dropped by 0.4% this week</t>
    <phoneticPr fontId="1" type="noConversion"/>
  </si>
  <si>
    <t>rmb rose more than 1% since 1.5 weeks</t>
    <phoneticPr fontId="1" type="noConversion"/>
  </si>
  <si>
    <t>rmb rising steadily</t>
    <phoneticPr fontId="1" type="noConversion"/>
  </si>
  <si>
    <t>index down 2%</t>
    <phoneticPr fontId="1" type="noConversion"/>
  </si>
  <si>
    <t>US shut</t>
    <phoneticPr fontId="1" type="noConversion"/>
  </si>
  <si>
    <t>fut at a big prem</t>
    <phoneticPr fontId="1" type="noConversion"/>
  </si>
  <si>
    <t>index down -1.5% this week</t>
    <phoneticPr fontId="1" type="noConversion"/>
  </si>
  <si>
    <t>hk up 5% wow, etc up 6%</t>
    <phoneticPr fontId="1" type="noConversion"/>
  </si>
  <si>
    <t>index rose by 3.25% this week</t>
    <phoneticPr fontId="1" type="noConversion"/>
  </si>
  <si>
    <t>index dropped -0.8% this week</t>
    <phoneticPr fontId="1" type="noConversion"/>
  </si>
  <si>
    <t>rose by 0.86% this week</t>
    <phoneticPr fontId="1" type="noConversion"/>
  </si>
  <si>
    <t>index rose by 1.29%</t>
    <phoneticPr fontId="1" type="noConversion"/>
  </si>
  <si>
    <t>index down -0.3%</t>
    <phoneticPr fontId="1" type="noConversion"/>
  </si>
  <si>
    <t>index rose by 1.22%</t>
    <phoneticPr fontId="1" type="noConversion"/>
  </si>
  <si>
    <t>cons stuff doesn't make sense</t>
    <phoneticPr fontId="1" type="noConversion"/>
  </si>
  <si>
    <t xml:space="preserve">small discount </t>
    <phoneticPr fontId="1" type="noConversion"/>
  </si>
  <si>
    <t>rmb going nuts</t>
    <phoneticPr fontId="1" type="noConversion"/>
  </si>
  <si>
    <t>still losing this week</t>
    <phoneticPr fontId="1" type="noConversion"/>
  </si>
  <si>
    <t>losing wrt the market this week, up 1.23%</t>
    <phoneticPr fontId="1" type="noConversion"/>
  </si>
  <si>
    <t>volatile week</t>
    <phoneticPr fontId="1" type="noConversion"/>
  </si>
  <si>
    <t>rmb continue to test new highs</t>
    <phoneticPr fontId="1" type="noConversion"/>
  </si>
  <si>
    <t>discounts are screwed up</t>
    <phoneticPr fontId="1" type="noConversion"/>
  </si>
  <si>
    <t>premium</t>
    <phoneticPr fontId="1" type="noConversion"/>
  </si>
  <si>
    <t>hk up 6% in jul</t>
    <phoneticPr fontId="1" type="noConversion"/>
  </si>
  <si>
    <t xml:space="preserve">up 2% </t>
    <phoneticPr fontId="1" type="noConversion"/>
  </si>
  <si>
    <t>cyb dropped 5% in jul</t>
    <phoneticPr fontId="1" type="noConversion"/>
  </si>
  <si>
    <t xml:space="preserve">index up 3%, etf up 5%, mostly due to rmb appreciating. </t>
    <phoneticPr fontId="1" type="noConversion"/>
  </si>
  <si>
    <t>FX dropped 80 bps in jul</t>
    <phoneticPr fontId="1" type="noConversion"/>
  </si>
  <si>
    <t>etf up 5.8%, index up 3%. FX changed by 80 bps, discount improved by 1.5%</t>
    <phoneticPr fontId="1" type="noConversion"/>
  </si>
  <si>
    <t>weak down to negative.</t>
    <phoneticPr fontId="1" type="noConversion"/>
  </si>
  <si>
    <t>persistent premium</t>
    <phoneticPr fontId="1" type="noConversion"/>
  </si>
  <si>
    <t>index only down -0.5%, ptf down 2.5%. Position sizing issues.</t>
    <phoneticPr fontId="1" type="noConversion"/>
  </si>
  <si>
    <t>Means you cannot have a higher position at a higher level than at a lower level.</t>
    <phoneticPr fontId="1" type="noConversion"/>
  </si>
  <si>
    <t>index broke earlier highs</t>
    <phoneticPr fontId="1" type="noConversion"/>
  </si>
  <si>
    <t>financials underperform</t>
    <phoneticPr fontId="1" type="noConversion"/>
  </si>
  <si>
    <t>pre market expected to drop 1.35%</t>
    <phoneticPr fontId="1" type="noConversion"/>
  </si>
  <si>
    <t>expected to drop 1.7%</t>
    <phoneticPr fontId="1" type="noConversion"/>
  </si>
  <si>
    <t>still in discount</t>
    <phoneticPr fontId="1" type="noConversion"/>
  </si>
  <si>
    <t>cyb did well</t>
    <phoneticPr fontId="1" type="noConversion"/>
  </si>
  <si>
    <t>hs300 stronger than financials</t>
    <phoneticPr fontId="1" type="noConversion"/>
  </si>
  <si>
    <t>shift towards small caps is apparent in jul</t>
    <phoneticPr fontId="1" type="noConversion"/>
  </si>
  <si>
    <t>this line is wrong, fix</t>
    <phoneticPr fontId="1" type="noConversion"/>
  </si>
  <si>
    <t>USD continues to rebound</t>
    <phoneticPr fontId="1" type="noConversion"/>
  </si>
  <si>
    <t>market up 1.6%</t>
    <phoneticPr fontId="1" type="noConversion"/>
  </si>
  <si>
    <t>cyb up 4.5% this week</t>
    <phoneticPr fontId="1" type="noConversion"/>
  </si>
  <si>
    <t>index up 2%</t>
    <phoneticPr fontId="1" type="noConversion"/>
  </si>
  <si>
    <t>rmb flat this week</t>
    <phoneticPr fontId="1" type="noConversion"/>
  </si>
  <si>
    <t>flat</t>
    <phoneticPr fontId="1" type="noConversion"/>
  </si>
  <si>
    <t>flat</t>
    <phoneticPr fontId="1" type="noConversion"/>
  </si>
  <si>
    <t>big disc at the end of day</t>
    <phoneticPr fontId="1" type="noConversion"/>
  </si>
  <si>
    <t>cyb down so far this week. Big caps stronger</t>
    <phoneticPr fontId="1" type="noConversion"/>
  </si>
  <si>
    <t>mkt closed due to typhoon</t>
    <phoneticPr fontId="1" type="noConversion"/>
  </si>
  <si>
    <t>up 2% this week. First 10 days of August recorded a loss of 4.5%. Felt so on Tuesday when mkt refused to go down. Only 1 neg sessions out of the 8 recent sessions due to the heavy loss in early Aug. The takeaway is when losses are fast and precipitous the smart way is to cut and have a rest instead of adding pos which will suffer heavier losses.</t>
    <phoneticPr fontId="1" type="noConversion"/>
  </si>
  <si>
    <t>rmb rose 33 bps 4 days in a row</t>
    <phoneticPr fontId="1" type="noConversion"/>
  </si>
  <si>
    <t>ytd's discount was quite accurate in being bearish on thurs</t>
    <phoneticPr fontId="1" type="noConversion"/>
  </si>
  <si>
    <t>thurs neg thurs had a boosting impact for fri</t>
    <phoneticPr fontId="1" type="noConversion"/>
  </si>
  <si>
    <t>fx is boosting etf returns</t>
    <phoneticPr fontId="1" type="noConversion"/>
  </si>
  <si>
    <t>short squeeze, rmb rose more than 2% over past 1.5 months</t>
    <phoneticPr fontId="1" type="noConversion"/>
  </si>
  <si>
    <t>etf rose 30%, index rose 20%. Rose 50% from Feb 2016. As long as you controlled the losses from jan 2016 impt.</t>
    <phoneticPr fontId="1" type="noConversion"/>
  </si>
  <si>
    <t>offshore breaks 6.6</t>
    <phoneticPr fontId="1" type="noConversion"/>
  </si>
  <si>
    <t>rose 10% from liquidation point, index only rose 6%</t>
    <phoneticPr fontId="1" type="noConversion"/>
  </si>
  <si>
    <t>ETF up 10% since aug, signifying change of preference</t>
    <phoneticPr fontId="1" type="noConversion"/>
  </si>
  <si>
    <t>this index has the highest wtd sharpe, but at big discount</t>
    <phoneticPr fontId="1" type="noConversion"/>
  </si>
  <si>
    <t>discount slowly getting bigger</t>
    <phoneticPr fontId="1" type="noConversion"/>
  </si>
  <si>
    <t>12 days of dropping in a row</t>
    <phoneticPr fontId="1" type="noConversion"/>
  </si>
  <si>
    <t>rmb accerlates upward</t>
    <phoneticPr fontId="1" type="noConversion"/>
  </si>
  <si>
    <t>etf up 5% this week</t>
    <phoneticPr fontId="1" type="noConversion"/>
  </si>
  <si>
    <t>tradign at persistent premiums</t>
    <phoneticPr fontId="1" type="noConversion"/>
  </si>
  <si>
    <t>massive rebound up, foreign etfs suffer due to fx</t>
    <phoneticPr fontId="1" type="noConversion"/>
  </si>
  <si>
    <t>index down 4 days in row</t>
    <phoneticPr fontId="1" type="noConversion"/>
  </si>
  <si>
    <t>small caps still stronger</t>
    <phoneticPr fontId="1" type="noConversion"/>
  </si>
  <si>
    <t>shsz weak</t>
    <phoneticPr fontId="1" type="noConversion"/>
  </si>
  <si>
    <t>big caps corrected for 1 week</t>
    <phoneticPr fontId="1" type="noConversion"/>
  </si>
  <si>
    <t>correction week</t>
    <phoneticPr fontId="1" type="noConversion"/>
  </si>
  <si>
    <t>etf bullish</t>
    <phoneticPr fontId="1" type="noConversion"/>
  </si>
  <si>
    <t>etf underperformed</t>
    <phoneticPr fontId="1" type="noConversion"/>
  </si>
  <si>
    <t>going back to deep disc again.</t>
    <phoneticPr fontId="1" type="noConversion"/>
  </si>
  <si>
    <t>usd rose for 3 days</t>
    <phoneticPr fontId="1" type="noConversion"/>
  </si>
  <si>
    <t>ETF suffer due to fx</t>
    <phoneticPr fontId="1" type="noConversion"/>
  </si>
  <si>
    <t>small caps down this week</t>
    <phoneticPr fontId="1" type="noConversion"/>
  </si>
  <si>
    <t>USD rebounded 50 bps this week</t>
    <phoneticPr fontId="1" type="noConversion"/>
  </si>
  <si>
    <t>index up 0.7%</t>
    <phoneticPr fontId="1" type="noConversion"/>
  </si>
  <si>
    <t>cyb down -50 bps</t>
    <phoneticPr fontId="1" type="noConversion"/>
  </si>
  <si>
    <t>hs flat</t>
    <phoneticPr fontId="1" type="noConversion"/>
  </si>
  <si>
    <t>index down</t>
    <phoneticPr fontId="1" type="noConversion"/>
  </si>
  <si>
    <t>bear market territory now</t>
    <phoneticPr fontId="1" type="noConversion"/>
  </si>
  <si>
    <t>more disc than previously</t>
    <phoneticPr fontId="1" type="noConversion"/>
  </si>
  <si>
    <t>small caps still over ashr</t>
    <phoneticPr fontId="1" type="noConversion"/>
  </si>
  <si>
    <t>fx continues to rebound (after pboc showed stance to stop manipulation of fx)</t>
    <phoneticPr fontId="1" type="noConversion"/>
  </si>
  <si>
    <t>11937.02 is the settlement price of the sep futures.</t>
    <phoneticPr fontId="1" type="noConversion"/>
  </si>
  <si>
    <t>still no love for big caps</t>
    <phoneticPr fontId="1" type="noConversion"/>
  </si>
  <si>
    <t>super low vol this week</t>
    <phoneticPr fontId="1" type="noConversion"/>
  </si>
  <si>
    <t>USD massively higher</t>
    <phoneticPr fontId="1" type="noConversion"/>
  </si>
  <si>
    <t>china closed. US rising.</t>
    <phoneticPr fontId="1" type="noConversion"/>
  </si>
  <si>
    <t>ETFs going crazy every national holiday</t>
    <phoneticPr fontId="1" type="noConversion"/>
  </si>
  <si>
    <t>HK up 3%, quite incredible</t>
    <phoneticPr fontId="1" type="noConversion"/>
  </si>
  <si>
    <t>Big caps at 2% premium. Up 2.6% wtd</t>
    <phoneticPr fontId="1" type="noConversion"/>
  </si>
  <si>
    <t>HK up 4.5% this week</t>
    <phoneticPr fontId="1" type="noConversion"/>
  </si>
  <si>
    <t>at 3% premium already</t>
    <phoneticPr fontId="1" type="noConversion"/>
  </si>
  <si>
    <t>HK closed for mid autumn</t>
    <phoneticPr fontId="1" type="noConversion"/>
  </si>
  <si>
    <t>ETF rose 6%.</t>
    <phoneticPr fontId="1" type="noConversion"/>
  </si>
  <si>
    <t>ETF rose again. 3% prem</t>
    <phoneticPr fontId="1" type="noConversion"/>
  </si>
  <si>
    <t>3% prem of ETFs</t>
    <phoneticPr fontId="1" type="noConversion"/>
  </si>
  <si>
    <t>rmb flat this week</t>
    <phoneticPr fontId="1" type="noConversion"/>
  </si>
  <si>
    <t>ETF rose 4% wtd</t>
    <phoneticPr fontId="1" type="noConversion"/>
  </si>
  <si>
    <t>2.4% premium for small caps</t>
    <phoneticPr fontId="1" type="noConversion"/>
  </si>
  <si>
    <t xml:space="preserve">2.6% premium for big caps </t>
    <phoneticPr fontId="1" type="noConversion"/>
  </si>
  <si>
    <t>2.8% premium for big caps</t>
    <phoneticPr fontId="1" type="noConversion"/>
  </si>
  <si>
    <t>3.4% premium for cyb</t>
    <phoneticPr fontId="1" type="noConversion"/>
  </si>
  <si>
    <t>index only up 1.2%, rmb up 0.5%, that's 0.9% premium, ETF gave back 0.7 leaving 0.2.</t>
    <phoneticPr fontId="1" type="noConversion"/>
  </si>
  <si>
    <t>all premium was killed.  Index+FX was 1.8%</t>
    <phoneticPr fontId="1" type="noConversion"/>
  </si>
  <si>
    <t>flat now</t>
    <phoneticPr fontId="1" type="noConversion"/>
  </si>
  <si>
    <t xml:space="preserve">rmb up big on this day. Inc the NAV of all ETFs. </t>
    <phoneticPr fontId="1" type="noConversion"/>
  </si>
  <si>
    <t>FX up 75 bps, pd didn't change</t>
    <phoneticPr fontId="1" type="noConversion"/>
  </si>
  <si>
    <t>flat</t>
    <phoneticPr fontId="1" type="noConversion"/>
  </si>
  <si>
    <t>discount first time in a week</t>
    <phoneticPr fontId="1" type="noConversion"/>
  </si>
  <si>
    <t>from oct.1, ETF up 3.3%, index up 1.7%, FX up 1.2, P up 0.4</t>
    <phoneticPr fontId="1" type="noConversion"/>
  </si>
  <si>
    <t>big premium there</t>
    <phoneticPr fontId="1" type="noConversion"/>
  </si>
  <si>
    <t>this week hk is down. Last week too aggressive</t>
    <phoneticPr fontId="1" type="noConversion"/>
  </si>
  <si>
    <t>XU stably up (2% this week)</t>
    <phoneticPr fontId="1" type="noConversion"/>
  </si>
  <si>
    <t>up 4 days in a row, 2.5%</t>
    <phoneticPr fontId="1" type="noConversion"/>
  </si>
  <si>
    <t>still at a premium</t>
    <phoneticPr fontId="1" type="noConversion"/>
  </si>
  <si>
    <t>bullish</t>
    <phoneticPr fontId="1" type="noConversion"/>
  </si>
  <si>
    <t>wtd: fx up 1%, index up 2.5%, premium reduced by 3.3%.</t>
    <phoneticPr fontId="1" type="noConversion"/>
  </si>
  <si>
    <t>rmb not doing much</t>
    <phoneticPr fontId="1" type="noConversion"/>
  </si>
  <si>
    <t>not doin gmuch</t>
    <phoneticPr fontId="1" type="noConversion"/>
  </si>
  <si>
    <t>rmb going nuts, boosting ETFs again</t>
    <phoneticPr fontId="1" type="noConversion"/>
  </si>
  <si>
    <t>rmb up more than 1% this week</t>
    <phoneticPr fontId="1" type="noConversion"/>
  </si>
  <si>
    <t>etf flat</t>
    <phoneticPr fontId="1" type="noConversion"/>
  </si>
  <si>
    <t>index up 2.2%, etf 1.4%, fx up 1.3%</t>
    <phoneticPr fontId="1" type="noConversion"/>
  </si>
  <si>
    <t>big drop</t>
    <phoneticPr fontId="1" type="noConversion"/>
  </si>
  <si>
    <t>still some premium</t>
    <phoneticPr fontId="1" type="noConversion"/>
  </si>
  <si>
    <t>most premium gone</t>
    <phoneticPr fontId="1" type="noConversion"/>
  </si>
  <si>
    <t>pmco down 2 days in a row</t>
    <phoneticPr fontId="1" type="noConversion"/>
  </si>
  <si>
    <t>rmb down fast 60 bps this week</t>
    <phoneticPr fontId="1" type="noConversion"/>
  </si>
  <si>
    <t>usd climbing back 3 days in a row</t>
    <phoneticPr fontId="1" type="noConversion"/>
  </si>
  <si>
    <t>pmco compensation</t>
    <phoneticPr fontId="1" type="noConversion"/>
  </si>
  <si>
    <t>flat since national holidays</t>
    <phoneticPr fontId="1" type="noConversion"/>
  </si>
  <si>
    <t>no down day for more than 1 week, up 4% since national holidays, ETF in discount due to FX pressure</t>
    <phoneticPr fontId="1" type="noConversion"/>
  </si>
  <si>
    <t>small caps down</t>
    <phoneticPr fontId="1" type="noConversion"/>
  </si>
  <si>
    <t>hushen up 3%</t>
    <phoneticPr fontId="1" type="noConversion"/>
  </si>
  <si>
    <t>so far, index up 1.6%, fx -0.7%, pd down -1.2%. Net etf down.</t>
    <phoneticPr fontId="1" type="noConversion"/>
  </si>
  <si>
    <t>usd up 70 bps this week (US is always the most up to date every morning)</t>
    <phoneticPr fontId="1" type="noConversion"/>
  </si>
  <si>
    <t>pd drastically went down 1%.</t>
    <phoneticPr fontId="1" type="noConversion"/>
  </si>
  <si>
    <t>fxi holding on tight</t>
    <phoneticPr fontId="1" type="noConversion"/>
  </si>
  <si>
    <t>small caps holding on well, cyb down 4 days in row</t>
    <phoneticPr fontId="1" type="noConversion"/>
  </si>
  <si>
    <t>rmb down 0.85% this week</t>
    <phoneticPr fontId="1" type="noConversion"/>
  </si>
  <si>
    <t>index flat, rmb down -0.8%, premium lessened by 30 bps</t>
    <phoneticPr fontId="1" type="noConversion"/>
  </si>
  <si>
    <t>rmb down -0.65%, index up 0.15%, prem -0.3 , (implied rmb move is -1%)</t>
    <phoneticPr fontId="1" type="noConversion"/>
  </si>
  <si>
    <t>implied fx move is rmb +0.9% which is wrong. NAV is not trustworthy here</t>
    <phoneticPr fontId="1" type="noConversion"/>
  </si>
  <si>
    <t>overnight dropped even more</t>
    <phoneticPr fontId="1" type="noConversion"/>
  </si>
  <si>
    <t>rmb -0.21%, index +0.1%, pd -0.49%</t>
    <phoneticPr fontId="1" type="noConversion"/>
  </si>
  <si>
    <t>hk has been flat after the national holiday rally</t>
    <phoneticPr fontId="1" type="noConversion"/>
  </si>
  <si>
    <t>pd + 0.6%</t>
    <phoneticPr fontId="1" type="noConversion"/>
  </si>
  <si>
    <t>broke 3400</t>
    <phoneticPr fontId="1" type="noConversion"/>
  </si>
  <si>
    <t>sh000001</t>
  </si>
  <si>
    <t>sz399006</t>
  </si>
  <si>
    <t>sz399001</t>
  </si>
  <si>
    <t>sh000905</t>
  </si>
  <si>
    <t>sh000016</t>
  </si>
  <si>
    <t>2823:HK</t>
  </si>
  <si>
    <t>2822:HK</t>
  </si>
  <si>
    <t>3147:HK</t>
  </si>
  <si>
    <t>3188:HK</t>
  </si>
  <si>
    <t>FXI:US</t>
  </si>
  <si>
    <t>CNXT:US</t>
  </si>
  <si>
    <t>ASHR:US</t>
  </si>
  <si>
    <t>ASHS:US</t>
  </si>
  <si>
    <t>FTSE A50</t>
  </si>
  <si>
    <t>XIN0U</t>
  </si>
  <si>
    <t>BOCFX</t>
  </si>
  <si>
    <t>AmOpen</t>
  </si>
  <si>
    <t>AmClose</t>
  </si>
  <si>
    <t>AmMax</t>
  </si>
  <si>
    <t>AmMin</t>
  </si>
  <si>
    <t>AmMaxT</t>
  </si>
  <si>
    <t>AmMinT</t>
  </si>
  <si>
    <t>PmOpen</t>
  </si>
  <si>
    <t>Pm1310</t>
  </si>
  <si>
    <t>PmClose</t>
  </si>
  <si>
    <t>PmMax</t>
  </si>
  <si>
    <t>PmMin</t>
  </si>
  <si>
    <t>PmMaxT</t>
  </si>
  <si>
    <t>PmMinT</t>
  </si>
  <si>
    <t>usd rose 0.36%</t>
    <phoneticPr fontId="1" type="noConversion"/>
  </si>
  <si>
    <t>index 2.4%, fx -0.36%, pd+0.33%. ETF +2.4%</t>
    <phoneticPr fontId="1" type="noConversion"/>
  </si>
  <si>
    <t>US pd +0.3%</t>
    <phoneticPr fontId="1" type="noConversion"/>
  </si>
  <si>
    <t>this week index -0.73 fx +0.16 pd -0.62, ETF -1.2</t>
    <phoneticPr fontId="1" type="noConversion"/>
  </si>
  <si>
    <t xml:space="preserve">USD massively up on Friday and makes up for the losses wtd. </t>
    <phoneticPr fontId="1" type="noConversion"/>
  </si>
  <si>
    <t>this week index flat, pd -0.37, implied fx +0.54, etf +0.14. FX fri aftermarket will cost another 20 bps from etf</t>
    <phoneticPr fontId="1" type="noConversion"/>
  </si>
  <si>
    <t>index -3.1%, pd -0.2%, fx +0.2%</t>
    <phoneticPr fontId="1" type="noConversion"/>
  </si>
  <si>
    <t>index +0.91%, PD +0.05%, FX -0.36%,  ETF +0.61%</t>
    <phoneticPr fontId="1" type="noConversion"/>
  </si>
  <si>
    <t>HK NOON</t>
  </si>
  <si>
    <t>HK CLOSE</t>
  </si>
  <si>
    <t>US CLOSE</t>
  </si>
  <si>
    <t>p up 0.4%</t>
    <phoneticPr fontId="1" type="noConversion"/>
  </si>
  <si>
    <t>fx +0.2, pd +0.3</t>
    <phoneticPr fontId="1" type="noConversion"/>
  </si>
  <si>
    <t>pd up 0.7%</t>
    <phoneticPr fontId="1" type="noConversion"/>
  </si>
  <si>
    <t>fxi pd down 1%</t>
    <phoneticPr fontId="1" type="noConversion"/>
  </si>
  <si>
    <t>pd up 0.4%, fx up 0.2%</t>
    <phoneticPr fontId="1" type="noConversion"/>
  </si>
  <si>
    <t>up 6% in oct, pd unchg, fx +0.7%</t>
    <phoneticPr fontId="1" type="noConversion"/>
  </si>
  <si>
    <t>sep: ETF -1%, index -1%</t>
    <phoneticPr fontId="1" type="noConversion"/>
  </si>
  <si>
    <t>pmco makes next day good to trade</t>
    <phoneticPr fontId="1" type="noConversion"/>
  </si>
  <si>
    <t>rmb flat this week so far</t>
    <phoneticPr fontId="1" type="noConversion"/>
  </si>
  <si>
    <t>small caps up 4 days in a row</t>
    <phoneticPr fontId="1" type="noConversion"/>
  </si>
  <si>
    <t>index up 2% wtd</t>
    <phoneticPr fontId="1" type="noConversion"/>
  </si>
  <si>
    <t>constructed fx incorrect</t>
    <phoneticPr fontId="1" type="noConversion"/>
  </si>
  <si>
    <t>index +2.9%, FX -0.3%, pd +0.5, ETF + 3.1%</t>
    <phoneticPr fontId="1" type="noConversion"/>
  </si>
  <si>
    <t>market up 1.7% this week.</t>
    <phoneticPr fontId="1" type="noConversion"/>
  </si>
  <si>
    <t>index +3.3%, pd+0.1,fx -0.3%, ETF +3.1%</t>
    <phoneticPr fontId="1" type="noConversion"/>
  </si>
  <si>
    <t>USD up 0.35% this week</t>
    <phoneticPr fontId="1" type="noConversion"/>
  </si>
  <si>
    <t>pd dropped a bit.</t>
    <phoneticPr fontId="1" type="noConversion"/>
  </si>
  <si>
    <t>up 1.8% week</t>
    <phoneticPr fontId="1" type="noConversion"/>
  </si>
  <si>
    <t>up 0.39%</t>
    <phoneticPr fontId="1" type="noConversion"/>
  </si>
  <si>
    <t>up 0.19%</t>
    <phoneticPr fontId="1" type="noConversion"/>
  </si>
  <si>
    <t>decent rebound of hk. Up 0.35%</t>
    <phoneticPr fontId="1" type="noConversion"/>
  </si>
  <si>
    <t xml:space="preserve">fx +0.27%, pd -0.5%, </t>
    <phoneticPr fontId="1" type="noConversion"/>
  </si>
  <si>
    <t>rmb up big 0.3%</t>
    <phoneticPr fontId="1" type="noConversion"/>
  </si>
  <si>
    <t>down 2 days</t>
    <phoneticPr fontId="1" type="noConversion"/>
  </si>
  <si>
    <t>pd -0.2%. Adjustment will continue</t>
    <phoneticPr fontId="1" type="noConversion"/>
  </si>
  <si>
    <t>pd +0.77. ETF pd was incorrect.</t>
    <phoneticPr fontId="1" type="noConversion"/>
  </si>
  <si>
    <t>pd +1.1</t>
    <phoneticPr fontId="1" type="noConversion"/>
  </si>
  <si>
    <t>pd + 0.6%</t>
    <phoneticPr fontId="1" type="noConversion"/>
  </si>
  <si>
    <t>rmb up 0.4% this week</t>
    <phoneticPr fontId="1" type="noConversion"/>
  </si>
  <si>
    <t>index+2.3%, fx +0.14%, pd -0.4%, +1.9%</t>
    <phoneticPr fontId="1" type="noConversion"/>
  </si>
  <si>
    <t>rmb up 30 bps, pd up 0.62 bps</t>
    <phoneticPr fontId="1" type="noConversion"/>
  </si>
  <si>
    <t>on the back of tencent</t>
    <phoneticPr fontId="1" type="noConversion"/>
  </si>
  <si>
    <t>rmb up 2 days in a row for 0.7%</t>
    <phoneticPr fontId="1" type="noConversion"/>
  </si>
  <si>
    <t>fx +0.4%, pd -0.66%, index +0.2%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</si>
</sst>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%"/>
    <numFmt numFmtId="177" formatCode="mm/dd/yyyy\ hh:mm:ss"/>
  </numFmts>
  <fonts count="12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Arial Unicode MS"/>
      <family val="2"/>
      <charset val="134"/>
    </font>
    <font>
      <sz val="9"/>
      <color rgb="FF000000"/>
      <name val="Arial Unicode MS"/>
      <family val="2"/>
      <charset val="134"/>
    </font>
    <font>
      <sz val="11"/>
      <color rgb="FFFF0000"/>
      <name val="宋体"/>
      <family val="2"/>
      <charset val="134"/>
      <scheme val="minor"/>
    </font>
    <font>
      <sz val="11"/>
      <name val="宋体"/>
      <family val="2"/>
      <charset val="134"/>
      <scheme val="minor"/>
    </font>
    <font>
      <sz val="10"/>
      <color theme="1"/>
      <name val="宋体"/>
      <family val="2"/>
      <charset val="134"/>
      <scheme val="minor"/>
    </font>
    <font>
      <sz val="10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indexed="8"/>
      <name val="宋体"/>
      <family val="2"/>
      <scheme val="minor"/>
    </font>
    <font>
      <sz val="11"/>
      <color rgb="FF000000"/>
      <name val="宋体"/>
      <family val="3"/>
      <charset val="134"/>
    </font>
    <font>
      <b/>
      <sz val="11"/>
      <color theme="1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0C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22"/>
      </patternFill>
    </fill>
  </fills>
  <borders count="6">
    <border>
      <left/>
      <right/>
      <top/>
      <bottom/>
      <diagonal/>
    </border>
    <border>
      <left style="medium">
        <color rgb="FFFFFFFF"/>
      </left>
      <right/>
      <top/>
      <bottom/>
      <diagonal/>
    </border>
    <border>
      <left/>
      <right style="medium">
        <color rgb="FFFFFFFF"/>
      </right>
      <top/>
      <bottom/>
      <diagonal/>
    </border>
    <border>
      <left style="medium">
        <color rgb="FFFFFFFF"/>
      </left>
      <right/>
      <top/>
      <bottom style="medium">
        <color rgb="FFFFFFFF"/>
      </bottom>
      <diagonal/>
    </border>
    <border>
      <left/>
      <right/>
      <top/>
      <bottom style="medium">
        <color rgb="FFFFFFFF"/>
      </bottom>
      <diagonal/>
    </border>
    <border>
      <left/>
      <right style="medium">
        <color rgb="FFFFFFFF"/>
      </right>
      <top/>
      <bottom style="medium">
        <color rgb="FFFFFFFF"/>
      </bottom>
      <diagonal/>
    </border>
  </borders>
  <cellStyleXfs count="7">
    <xf numFmtId="0" fontId="0" fillId="0" borderId="0">
      <alignment vertical="center"/>
    </xf>
    <xf numFmtId="0" fontId="9" fillId="0" borderId="0">
      <alignment wrapText="1"/>
    </xf>
    <xf numFmtId="0" fontId="9" fillId="0" borderId="0"/>
    <xf numFmtId="0" fontId="9" fillId="5" borderId="0">
      <alignment wrapText="1"/>
    </xf>
    <xf numFmtId="0" fontId="9" fillId="0" borderId="0">
      <alignment wrapText="1"/>
    </xf>
    <xf numFmtId="0" fontId="9" fillId="0" borderId="0">
      <alignment wrapText="1"/>
    </xf>
    <xf numFmtId="177" fontId="9" fillId="0" borderId="0">
      <alignment wrapText="1"/>
    </xf>
  </cellStyleXfs>
  <cellXfs count="97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2" fillId="0" borderId="0" xfId="0" applyFont="1">
      <alignment vertical="center"/>
    </xf>
    <xf numFmtId="0" fontId="2" fillId="0" borderId="0" xfId="0" applyNumberFormat="1" applyFont="1">
      <alignment vertical="center"/>
    </xf>
    <xf numFmtId="14" fontId="3" fillId="3" borderId="1" xfId="0" applyNumberFormat="1" applyFont="1" applyFill="1" applyBorder="1" applyAlignment="1">
      <alignment horizontal="center" vertical="center" wrapText="1"/>
    </xf>
    <xf numFmtId="0" fontId="3" fillId="3" borderId="0" xfId="0" applyFont="1" applyFill="1" applyAlignment="1">
      <alignment horizontal="center" vertical="center" wrapText="1"/>
    </xf>
    <xf numFmtId="176" fontId="3" fillId="3" borderId="0" xfId="0" applyNumberFormat="1" applyFont="1" applyFill="1" applyAlignment="1">
      <alignment horizontal="center" vertical="center" wrapText="1"/>
    </xf>
    <xf numFmtId="10" fontId="3" fillId="3" borderId="2" xfId="0" applyNumberFormat="1" applyFont="1" applyFill="1" applyBorder="1" applyAlignment="1">
      <alignment horizontal="center" vertical="center" wrapText="1"/>
    </xf>
    <xf numFmtId="14" fontId="3" fillId="2" borderId="3" xfId="0" applyNumberFormat="1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176" fontId="3" fillId="2" borderId="4" xfId="0" applyNumberFormat="1" applyFont="1" applyFill="1" applyBorder="1" applyAlignment="1">
      <alignment horizontal="center" vertical="center" wrapText="1"/>
    </xf>
    <xf numFmtId="10" fontId="3" fillId="2" borderId="5" xfId="0" applyNumberFormat="1" applyFont="1" applyFill="1" applyBorder="1" applyAlignment="1">
      <alignment horizontal="center" vertical="center" wrapText="1"/>
    </xf>
    <xf numFmtId="14" fontId="3" fillId="4" borderId="3" xfId="0" applyNumberFormat="1" applyFont="1" applyFill="1" applyBorder="1" applyAlignment="1">
      <alignment horizontal="center" vertical="center" wrapText="1"/>
    </xf>
    <xf numFmtId="0" fontId="2" fillId="4" borderId="0" xfId="0" applyFont="1" applyFill="1">
      <alignment vertical="center"/>
    </xf>
    <xf numFmtId="0" fontId="2" fillId="4" borderId="0" xfId="0" applyNumberFormat="1" applyFont="1" applyFill="1">
      <alignment vertical="center"/>
    </xf>
    <xf numFmtId="0" fontId="3" fillId="2" borderId="0" xfId="0" applyFont="1" applyFill="1" applyAlignment="1">
      <alignment horizontal="center" vertical="center" wrapText="1"/>
    </xf>
    <xf numFmtId="10" fontId="2" fillId="4" borderId="0" xfId="0" applyNumberFormat="1" applyFont="1" applyFill="1">
      <alignment vertical="center"/>
    </xf>
    <xf numFmtId="9" fontId="2" fillId="4" borderId="0" xfId="0" applyNumberFormat="1" applyFont="1" applyFill="1">
      <alignment vertical="center"/>
    </xf>
    <xf numFmtId="10" fontId="2" fillId="0" borderId="0" xfId="0" applyNumberFormat="1" applyFont="1">
      <alignment vertical="center"/>
    </xf>
    <xf numFmtId="9" fontId="2" fillId="0" borderId="0" xfId="0" applyNumberFormat="1" applyFont="1">
      <alignment vertical="center"/>
    </xf>
    <xf numFmtId="176" fontId="2" fillId="0" borderId="0" xfId="0" applyNumberFormat="1" applyFont="1">
      <alignment vertical="center"/>
    </xf>
    <xf numFmtId="176" fontId="2" fillId="4" borderId="0" xfId="0" applyNumberFormat="1" applyFont="1" applyFill="1">
      <alignment vertical="center"/>
    </xf>
    <xf numFmtId="0" fontId="3" fillId="2" borderId="0" xfId="0" applyFont="1" applyFill="1" applyBorder="1" applyAlignment="1">
      <alignment horizontal="center" vertical="center" wrapText="1"/>
    </xf>
    <xf numFmtId="10" fontId="3" fillId="2" borderId="2" xfId="0" applyNumberFormat="1" applyFont="1" applyFill="1" applyBorder="1" applyAlignment="1">
      <alignment horizontal="center" vertical="center" wrapText="1"/>
    </xf>
    <xf numFmtId="58" fontId="2" fillId="0" borderId="0" xfId="0" applyNumberFormat="1" applyFont="1">
      <alignment vertical="center"/>
    </xf>
    <xf numFmtId="10" fontId="0" fillId="0" borderId="0" xfId="0" applyNumberFormat="1">
      <alignment vertical="center"/>
    </xf>
    <xf numFmtId="2" fontId="0" fillId="0" borderId="0" xfId="0" applyNumberFormat="1">
      <alignment vertical="center"/>
    </xf>
    <xf numFmtId="0" fontId="4" fillId="0" borderId="0" xfId="0" applyFont="1">
      <alignment vertical="center"/>
    </xf>
    <xf numFmtId="9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9" fontId="0" fillId="0" borderId="0" xfId="0" applyNumberFormat="1" applyAlignment="1">
      <alignment horizontal="right" vertical="center"/>
    </xf>
    <xf numFmtId="2" fontId="4" fillId="0" borderId="0" xfId="0" applyNumberFormat="1" applyFont="1">
      <alignment vertical="center"/>
    </xf>
    <xf numFmtId="0" fontId="4" fillId="0" borderId="0" xfId="0" applyNumberFormat="1" applyFont="1">
      <alignment vertical="center"/>
    </xf>
    <xf numFmtId="0" fontId="5" fillId="0" borderId="0" xfId="0" applyFont="1">
      <alignment vertical="center"/>
    </xf>
    <xf numFmtId="0" fontId="5" fillId="0" borderId="0" xfId="0" applyNumberFormat="1" applyFont="1">
      <alignment vertical="center"/>
    </xf>
    <xf numFmtId="10" fontId="4" fillId="0" borderId="0" xfId="0" applyNumberFormat="1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2" fontId="5" fillId="0" borderId="0" xfId="0" applyNumberFormat="1" applyFont="1">
      <alignment vertical="center"/>
    </xf>
    <xf numFmtId="0" fontId="0" fillId="0" borderId="0" xfId="0" applyNumberFormat="1">
      <alignment vertical="center"/>
    </xf>
    <xf numFmtId="176" fontId="0" fillId="0" borderId="0" xfId="0" applyNumberFormat="1">
      <alignment vertical="center"/>
    </xf>
    <xf numFmtId="3" fontId="0" fillId="0" borderId="0" xfId="0" applyNumberFormat="1">
      <alignment vertical="center"/>
    </xf>
    <xf numFmtId="10" fontId="5" fillId="0" borderId="0" xfId="0" applyNumberFormat="1" applyFont="1">
      <alignment vertical="center"/>
    </xf>
    <xf numFmtId="0" fontId="8" fillId="0" borderId="0" xfId="0" applyFont="1">
      <alignment vertical="center"/>
    </xf>
    <xf numFmtId="10" fontId="8" fillId="0" borderId="0" xfId="0" applyNumberFormat="1" applyFont="1">
      <alignment vertical="center"/>
    </xf>
    <xf numFmtId="0" fontId="0" fillId="0" borderId="0" xfId="0" applyBorder="1">
      <alignment vertical="center"/>
    </xf>
    <xf numFmtId="20" fontId="0" fillId="0" borderId="0" xfId="0" applyNumberFormat="1">
      <alignment vertical="center"/>
    </xf>
    <xf numFmtId="0" fontId="0" fillId="0" borderId="0" xfId="0" applyNumberFormat="1" applyAlignment="1">
      <alignment vertical="center" wrapText="1"/>
    </xf>
    <xf numFmtId="0" fontId="9" fillId="0" borderId="0" xfId="1">
      <alignment wrapText="1"/>
    </xf>
    <xf numFmtId="0" fontId="9" fillId="0" borderId="0" xfId="1">
      <alignment wrapText="1"/>
    </xf>
    <xf numFmtId="0" fontId="0" fillId="0" borderId="0" xfId="0" applyAlignment="1">
      <alignment vertical="center" wrapText="1"/>
    </xf>
    <xf numFmtId="20" fontId="0" fillId="0" borderId="0" xfId="0" applyNumberFormat="1" applyAlignment="1">
      <alignment vertical="center" wrapText="1"/>
    </xf>
    <xf numFmtId="0" fontId="0" fillId="0" borderId="0" xfId="0" applyBorder="1" applyAlignment="1">
      <alignment vertical="center"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21" fontId="0" fillId="0" borderId="0" xfId="0" applyNumberFormat="1">
      <alignment vertical="center"/>
    </xf>
    <xf numFmtId="0" fontId="7" fillId="0" borderId="0" xfId="0" applyFont="1" applyAlignment="1">
      <alignment vertical="center" wrapText="1"/>
    </xf>
    <xf numFmtId="0" fontId="11" fillId="0" borderId="0" xfId="0" applyFont="1">
      <alignment vertical="center"/>
    </xf>
    <xf numFmtId="0" fontId="0" fillId="0" borderId="0" xfId="0">
      <alignment vertical="center"/>
    </xf>
    <xf numFmtId="14" fontId="0" fillId="0" borderId="0" xfId="0" applyNumberFormat="1">
      <alignment vertical="center"/>
    </xf>
    <xf numFmtId="21" fontId="0" fillId="0" borderId="0" xfId="0" applyNumberFormat="1">
      <alignment vertical="center"/>
    </xf>
    <xf numFmtId="0" fontId="0" fillId="0" borderId="0" xfId="0">
      <alignment vertical="center"/>
    </xf>
    <xf numFmtId="10" fontId="0" fillId="0" borderId="0" xfId="0" applyNumberFormat="1">
      <alignment vertical="center"/>
    </xf>
    <xf numFmtId="10" fontId="0" fillId="0" borderId="0" xfId="0" applyNumberFormat="1" applyAlignment="1">
      <alignment vertical="center" wrapText="1"/>
    </xf>
    <xf numFmtId="0" fontId="9" fillId="0" borderId="0" xfId="4" applyNumberFormat="1">
      <alignment wrapText="1"/>
    </xf>
    <xf numFmtId="0" fontId="9" fillId="0" borderId="0" xfId="1" applyNumberFormat="1">
      <alignment wrapText="1"/>
    </xf>
  </cellXfs>
  <cellStyles count="7">
    <cellStyle name="XLConnect.Boolean" xfId="5"/>
    <cellStyle name="XLConnect.DateTime" xfId="6"/>
    <cellStyle name="XLConnect.Header" xfId="3"/>
    <cellStyle name="XLConnect.Numeric" xfId="1"/>
    <cellStyle name="XLConnect.String" xfId="4"/>
    <cellStyle name="常规" xfId="0" builtinId="0"/>
    <cellStyle name="常规 2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4</xdr:row>
          <xdr:rowOff>66675</xdr:rowOff>
        </xdr:from>
        <xdr:to>
          <xdr:col>6</xdr:col>
          <xdr:colOff>28575</xdr:colOff>
          <xdr:row>5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Update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2</xdr:row>
          <xdr:rowOff>152400</xdr:rowOff>
        </xdr:from>
        <xdr:to>
          <xdr:col>6</xdr:col>
          <xdr:colOff>66675</xdr:colOff>
          <xdr:row>4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6</xdr:row>
          <xdr:rowOff>28575</xdr:rowOff>
        </xdr:from>
        <xdr:to>
          <xdr:col>6</xdr:col>
          <xdr:colOff>0</xdr:colOff>
          <xdr:row>7</xdr:row>
          <xdr:rowOff>66675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Shcomp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1</xdr:row>
          <xdr:rowOff>0</xdr:rowOff>
        </xdr:from>
        <xdr:to>
          <xdr:col>6</xdr:col>
          <xdr:colOff>504825</xdr:colOff>
          <xdr:row>2</xdr:row>
          <xdr:rowOff>66675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Clear Contents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Update"/>
  <dimension ref="A1:P101"/>
  <sheetViews>
    <sheetView zoomScale="115" zoomScaleNormal="115" workbookViewId="0">
      <selection activeCell="D20" sqref="D20"/>
    </sheetView>
  </sheetViews>
  <sheetFormatPr defaultRowHeight="13.5" x14ac:dyDescent="0.15"/>
  <cols>
    <col min="1" max="1" width="13.5" customWidth="1"/>
    <col min="2" max="2" width="10.5" bestFit="1" customWidth="1" collapsed="1"/>
    <col min="3" max="4" width="12.875" bestFit="1" customWidth="1" collapsed="1"/>
    <col min="6" max="6" width="11.625" bestFit="1" customWidth="1" collapsed="1"/>
    <col min="10" max="13" width="16.125" customWidth="1" collapsed="1"/>
  </cols>
  <sheetData>
    <row r="1" spans="1:16" x14ac:dyDescent="0.15">
      <c r="A1" s="1">
        <f>D12</f>
        <v>43061</v>
      </c>
    </row>
    <row r="2" spans="1:16" x14ac:dyDescent="0.15">
      <c r="A2" s="39" t="s">
        <v>559</v>
      </c>
      <c r="B2" s="39">
        <v>6.6176199999999996</v>
      </c>
      <c r="C2" s="90">
        <v>43061</v>
      </c>
      <c r="D2" s="39">
        <v>13</v>
      </c>
    </row>
    <row r="3" spans="1:16" x14ac:dyDescent="0.15">
      <c r="A3" s="39" t="s">
        <v>560</v>
      </c>
      <c r="B3" s="39">
        <v>6.6112549999999999</v>
      </c>
      <c r="C3" s="90">
        <v>43061</v>
      </c>
      <c r="D3" s="39">
        <v>16</v>
      </c>
      <c r="J3" s="83"/>
      <c r="K3" s="84"/>
      <c r="L3" s="85"/>
    </row>
    <row r="4" spans="1:16" x14ac:dyDescent="0.15">
      <c r="A4" s="39" t="s">
        <v>561</v>
      </c>
      <c r="B4" s="39">
        <v>6.5990250000000001</v>
      </c>
      <c r="C4" s="90">
        <v>43062</v>
      </c>
      <c r="D4" s="39">
        <v>4</v>
      </c>
      <c r="J4" s="68"/>
      <c r="K4" s="69"/>
      <c r="L4" s="70"/>
    </row>
    <row r="5" spans="1:16" x14ac:dyDescent="0.15">
      <c r="A5" s="39" t="s">
        <v>348</v>
      </c>
      <c r="B5" s="39">
        <v>4227.57</v>
      </c>
      <c r="C5" s="39">
        <v>4217.7</v>
      </c>
      <c r="D5" s="93">
        <v>2.3E-3</v>
      </c>
      <c r="E5" s="39"/>
      <c r="F5" s="39"/>
      <c r="G5" s="39"/>
      <c r="H5" s="39"/>
      <c r="I5" s="39"/>
      <c r="J5" s="95"/>
      <c r="K5" s="96"/>
      <c r="L5" s="96"/>
      <c r="M5" s="95"/>
      <c r="N5" s="39"/>
      <c r="O5" s="39"/>
      <c r="P5" s="39"/>
    </row>
    <row r="6" spans="1:16" x14ac:dyDescent="0.15">
      <c r="A6" s="39" t="s">
        <v>522</v>
      </c>
      <c r="B6" s="39">
        <v>3430.46</v>
      </c>
      <c r="C6" s="39">
        <v>3410.5</v>
      </c>
      <c r="D6" s="93">
        <v>5.8999999999999999E-3</v>
      </c>
      <c r="E6" s="39"/>
      <c r="F6" s="39"/>
      <c r="G6" s="39"/>
      <c r="H6" s="39"/>
      <c r="I6" s="39"/>
      <c r="J6" s="95"/>
      <c r="K6" s="96"/>
      <c r="L6" s="96"/>
      <c r="M6" s="95"/>
      <c r="N6" s="39"/>
      <c r="O6" s="39"/>
      <c r="P6" s="39"/>
    </row>
    <row r="7" spans="1:16" x14ac:dyDescent="0.15">
      <c r="A7" s="39" t="s">
        <v>523</v>
      </c>
      <c r="B7" s="39">
        <v>1853.38</v>
      </c>
      <c r="C7" s="39">
        <v>1856.96</v>
      </c>
      <c r="D7" s="93">
        <v>-1.9E-3</v>
      </c>
      <c r="H7" s="88"/>
      <c r="J7" s="71"/>
      <c r="K7" s="72"/>
      <c r="L7" s="73"/>
      <c r="M7" s="74"/>
    </row>
    <row r="8" spans="1:16" x14ac:dyDescent="0.15">
      <c r="A8" s="39" t="s">
        <v>524</v>
      </c>
      <c r="B8" s="39">
        <v>11560.8</v>
      </c>
      <c r="C8" s="39">
        <v>11602.1</v>
      </c>
      <c r="D8" s="93">
        <v>-3.5999999999999999E-3</v>
      </c>
      <c r="J8" s="75"/>
      <c r="K8" s="76"/>
      <c r="L8" s="77"/>
      <c r="M8" s="78"/>
    </row>
    <row r="9" spans="1:16" x14ac:dyDescent="0.15">
      <c r="A9" s="39" t="s">
        <v>525</v>
      </c>
      <c r="B9" s="39">
        <v>6439.44</v>
      </c>
      <c r="C9" s="39">
        <v>6456.35</v>
      </c>
      <c r="D9" s="93">
        <v>-2.5999999999999999E-3</v>
      </c>
      <c r="J9" s="79"/>
      <c r="K9" s="80"/>
      <c r="L9" s="81"/>
      <c r="M9" s="82"/>
    </row>
    <row r="10" spans="1:16" x14ac:dyDescent="0.15">
      <c r="A10" s="39" t="s">
        <v>526</v>
      </c>
      <c r="B10" s="39">
        <v>3012.36</v>
      </c>
      <c r="C10" s="39">
        <v>2987.17</v>
      </c>
      <c r="D10" s="93">
        <v>8.3999999999999995E-3</v>
      </c>
    </row>
    <row r="11" spans="1:16" x14ac:dyDescent="0.15">
      <c r="A11" s="39" t="s">
        <v>527</v>
      </c>
      <c r="B11" s="39">
        <v>15.88</v>
      </c>
      <c r="C11" s="39">
        <v>15.85</v>
      </c>
      <c r="D11" s="90">
        <v>43060</v>
      </c>
    </row>
    <row r="12" spans="1:16" x14ac:dyDescent="0.15">
      <c r="A12" s="39" t="s">
        <v>528</v>
      </c>
      <c r="B12" s="39">
        <v>16.36</v>
      </c>
      <c r="C12" s="39">
        <v>16.413900000000002</v>
      </c>
      <c r="D12" s="90">
        <v>43061</v>
      </c>
      <c r="J12" s="53"/>
      <c r="K12" s="56"/>
      <c r="L12" s="59"/>
      <c r="M12" s="62"/>
      <c r="N12" s="65"/>
    </row>
    <row r="13" spans="1:16" x14ac:dyDescent="0.15">
      <c r="A13" s="39" t="s">
        <v>529</v>
      </c>
      <c r="B13" s="39">
        <v>7.96</v>
      </c>
      <c r="C13" s="39">
        <v>7.9720000000000004</v>
      </c>
      <c r="D13" s="90">
        <v>43061</v>
      </c>
      <c r="J13" s="54"/>
      <c r="K13" s="57"/>
      <c r="L13" s="60"/>
      <c r="M13" s="63"/>
      <c r="N13" s="66"/>
    </row>
    <row r="14" spans="1:16" x14ac:dyDescent="0.15">
      <c r="A14" s="39" t="s">
        <v>530</v>
      </c>
      <c r="B14" s="39">
        <v>50.85</v>
      </c>
      <c r="C14" s="39">
        <v>50.997999999999998</v>
      </c>
      <c r="D14" s="90">
        <v>43061</v>
      </c>
      <c r="J14" s="55"/>
      <c r="K14" s="58"/>
      <c r="L14" s="61"/>
      <c r="M14" s="64"/>
      <c r="N14" s="67"/>
    </row>
    <row r="15" spans="1:16" x14ac:dyDescent="0.15">
      <c r="A15" s="39" t="s">
        <v>531</v>
      </c>
      <c r="B15" s="39">
        <v>48.33</v>
      </c>
      <c r="C15" s="39">
        <v>47.78</v>
      </c>
      <c r="D15" s="90">
        <v>43060</v>
      </c>
    </row>
    <row r="16" spans="1:16" x14ac:dyDescent="0.15">
      <c r="A16" s="39" t="s">
        <v>532</v>
      </c>
      <c r="B16" s="39">
        <v>36.65</v>
      </c>
      <c r="C16" s="39">
        <v>36.7378</v>
      </c>
      <c r="D16" s="90">
        <v>43060</v>
      </c>
    </row>
    <row r="17" spans="1:16" x14ac:dyDescent="0.15">
      <c r="A17" s="39" t="s">
        <v>533</v>
      </c>
      <c r="B17" s="39">
        <v>32.450000000000003</v>
      </c>
      <c r="C17" s="39">
        <v>32.187199999999997</v>
      </c>
      <c r="D17" s="90">
        <v>43060</v>
      </c>
    </row>
    <row r="18" spans="1:16" x14ac:dyDescent="0.15">
      <c r="A18" s="39" t="s">
        <v>534</v>
      </c>
      <c r="B18" s="39">
        <v>35.4</v>
      </c>
      <c r="C18" s="39">
        <v>35.5105</v>
      </c>
      <c r="D18" s="90">
        <v>43060</v>
      </c>
    </row>
    <row r="19" spans="1:16" x14ac:dyDescent="0.15">
      <c r="A19" s="39" t="s">
        <v>535</v>
      </c>
      <c r="B19" s="39">
        <v>13866.26</v>
      </c>
      <c r="C19" s="39"/>
      <c r="D19" s="39"/>
      <c r="E19" s="39"/>
      <c r="F19" s="39"/>
      <c r="G19" s="39"/>
      <c r="H19" s="39"/>
      <c r="I19" s="39"/>
      <c r="J19" s="39"/>
      <c r="K19" s="39"/>
      <c r="L19" s="39"/>
      <c r="M19" s="39"/>
      <c r="N19" s="39"/>
      <c r="O19" s="39"/>
      <c r="P19" s="39"/>
    </row>
    <row r="20" spans="1:16" s="89" customFormat="1" x14ac:dyDescent="0.15">
      <c r="A20" s="39" t="s">
        <v>536</v>
      </c>
      <c r="B20" s="39">
        <v>21221.39</v>
      </c>
      <c r="C20" s="90"/>
      <c r="D20" s="91"/>
      <c r="E20" s="39"/>
      <c r="F20" s="39"/>
      <c r="G20" s="39"/>
      <c r="H20" s="39"/>
      <c r="I20" s="39"/>
      <c r="J20" s="39"/>
      <c r="K20" s="39"/>
      <c r="L20" s="39"/>
      <c r="M20" s="39"/>
      <c r="N20" s="39"/>
      <c r="O20" s="39"/>
      <c r="P20" s="39"/>
    </row>
    <row r="21" spans="1:16" s="89" customFormat="1" x14ac:dyDescent="0.15">
      <c r="A21" s="39" t="s">
        <v>537</v>
      </c>
      <c r="B21" s="39">
        <v>6.6289999999999996</v>
      </c>
      <c r="C21" s="90">
        <v>43061</v>
      </c>
      <c r="D21" s="91">
        <v>0.62903935185185189</v>
      </c>
      <c r="E21" s="39"/>
      <c r="F21" s="39"/>
      <c r="G21" s="39"/>
      <c r="H21" s="39"/>
      <c r="I21" s="39"/>
      <c r="J21" s="39"/>
      <c r="K21" s="39"/>
      <c r="L21" s="39"/>
      <c r="M21" s="39"/>
      <c r="N21" s="39"/>
      <c r="O21" s="39"/>
      <c r="P21" s="39"/>
    </row>
    <row r="22" spans="1:16" x14ac:dyDescent="0.15">
      <c r="A22" s="39" t="s">
        <v>538</v>
      </c>
      <c r="B22" s="39">
        <v>931</v>
      </c>
      <c r="C22" s="39">
        <v>935</v>
      </c>
      <c r="D22" s="39">
        <v>940</v>
      </c>
      <c r="E22" s="39" t="s">
        <v>539</v>
      </c>
      <c r="F22" s="39" t="s">
        <v>540</v>
      </c>
      <c r="G22" s="39" t="s">
        <v>541</v>
      </c>
      <c r="H22" s="39" t="s">
        <v>542</v>
      </c>
      <c r="I22" s="39" t="s">
        <v>543</v>
      </c>
      <c r="J22" s="39" t="s">
        <v>544</v>
      </c>
      <c r="K22" s="39" t="s">
        <v>545</v>
      </c>
      <c r="L22" s="39" t="s">
        <v>546</v>
      </c>
      <c r="M22" s="39" t="s">
        <v>547</v>
      </c>
      <c r="N22" s="39" t="s">
        <v>548</v>
      </c>
      <c r="O22" s="39" t="s">
        <v>549</v>
      </c>
      <c r="P22" s="39" t="s">
        <v>550</v>
      </c>
    </row>
    <row r="23" spans="1:16" x14ac:dyDescent="0.15">
      <c r="A23" s="39">
        <v>3417.33</v>
      </c>
      <c r="B23" s="39">
        <v>3421.94</v>
      </c>
      <c r="C23" s="39">
        <v>3426.02</v>
      </c>
      <c r="D23" s="39">
        <v>3425.26</v>
      </c>
      <c r="E23" s="39">
        <v>3427.71</v>
      </c>
      <c r="F23" s="39">
        <v>3442.09</v>
      </c>
      <c r="G23" s="39">
        <v>3417.21</v>
      </c>
      <c r="H23" s="39">
        <v>1105</v>
      </c>
      <c r="I23" s="39">
        <v>930</v>
      </c>
      <c r="J23" s="39">
        <v>3427.8</v>
      </c>
      <c r="K23" s="39">
        <v>3433.23</v>
      </c>
      <c r="L23" s="39">
        <v>3430.46</v>
      </c>
      <c r="M23" s="39">
        <v>3437.96</v>
      </c>
      <c r="N23" s="39">
        <v>3404.61</v>
      </c>
      <c r="O23" s="39">
        <v>1331</v>
      </c>
      <c r="P23" s="39">
        <v>1415</v>
      </c>
    </row>
    <row r="24" spans="1:16" x14ac:dyDescent="0.15">
      <c r="D24" s="93"/>
    </row>
    <row r="25" spans="1:16" x14ac:dyDescent="0.15">
      <c r="A25" s="39"/>
      <c r="B25" s="39"/>
      <c r="C25" s="39"/>
      <c r="D25" s="93"/>
    </row>
    <row r="26" spans="1:16" x14ac:dyDescent="0.15">
      <c r="C26" s="39"/>
      <c r="D26" s="93"/>
    </row>
    <row r="27" spans="1:16" x14ac:dyDescent="0.15">
      <c r="D27" s="1"/>
    </row>
    <row r="28" spans="1:16" x14ac:dyDescent="0.15">
      <c r="D28" s="90"/>
    </row>
    <row r="29" spans="1:16" x14ac:dyDescent="0.15">
      <c r="D29" s="1"/>
    </row>
    <row r="30" spans="1:16" x14ac:dyDescent="0.15">
      <c r="C30" s="1"/>
      <c r="D30" s="90"/>
    </row>
    <row r="31" spans="1:16" x14ac:dyDescent="0.15">
      <c r="C31" s="1"/>
      <c r="D31" s="1"/>
    </row>
    <row r="32" spans="1:16" x14ac:dyDescent="0.15">
      <c r="D32" s="1"/>
    </row>
    <row r="33" spans="3:4" x14ac:dyDescent="0.15">
      <c r="D33" s="1"/>
    </row>
    <row r="34" spans="3:4" x14ac:dyDescent="0.15">
      <c r="C34" s="1"/>
      <c r="D34" s="1"/>
    </row>
    <row r="35" spans="3:4" x14ac:dyDescent="0.15">
      <c r="D35" s="1"/>
    </row>
    <row r="36" spans="3:4" x14ac:dyDescent="0.15">
      <c r="D36" s="1"/>
    </row>
    <row r="37" spans="3:4" x14ac:dyDescent="0.15">
      <c r="C37" s="90"/>
      <c r="D37" s="91"/>
    </row>
    <row r="38" spans="3:4" x14ac:dyDescent="0.15">
      <c r="C38" s="90"/>
      <c r="D38" s="91"/>
    </row>
    <row r="39" spans="3:4" x14ac:dyDescent="0.15">
      <c r="C39" s="1"/>
      <c r="D39" s="1"/>
    </row>
    <row r="40" spans="3:4" x14ac:dyDescent="0.15">
      <c r="C40" s="1"/>
      <c r="D40" s="86"/>
    </row>
    <row r="41" spans="3:4" x14ac:dyDescent="0.15">
      <c r="D41" s="1"/>
    </row>
    <row r="42" spans="3:4" x14ac:dyDescent="0.15">
      <c r="D42" s="1"/>
    </row>
    <row r="43" spans="3:4" x14ac:dyDescent="0.15">
      <c r="D43" s="1"/>
    </row>
    <row r="44" spans="3:4" x14ac:dyDescent="0.15">
      <c r="D44" s="1"/>
    </row>
    <row r="45" spans="3:4" x14ac:dyDescent="0.15">
      <c r="C45" s="1"/>
      <c r="D45" s="1"/>
    </row>
    <row r="46" spans="3:4" x14ac:dyDescent="0.15">
      <c r="D46" s="1"/>
    </row>
    <row r="47" spans="3:4" x14ac:dyDescent="0.15">
      <c r="D47" s="1"/>
    </row>
    <row r="48" spans="3:4" x14ac:dyDescent="0.15">
      <c r="D48" s="25"/>
    </row>
    <row r="49" spans="3:4" x14ac:dyDescent="0.15">
      <c r="D49" s="25"/>
    </row>
    <row r="50" spans="3:4" x14ac:dyDescent="0.15">
      <c r="D50" s="25"/>
    </row>
    <row r="51" spans="3:4" x14ac:dyDescent="0.15">
      <c r="D51" s="25"/>
    </row>
    <row r="52" spans="3:4" x14ac:dyDescent="0.15">
      <c r="D52" s="25"/>
    </row>
    <row r="53" spans="3:4" x14ac:dyDescent="0.15">
      <c r="D53" s="1"/>
    </row>
    <row r="54" spans="3:4" x14ac:dyDescent="0.15">
      <c r="D54" s="1"/>
    </row>
    <row r="55" spans="3:4" x14ac:dyDescent="0.15">
      <c r="D55" s="1"/>
    </row>
    <row r="56" spans="3:4" x14ac:dyDescent="0.15">
      <c r="C56" s="1"/>
      <c r="D56" s="1"/>
    </row>
    <row r="57" spans="3:4" x14ac:dyDescent="0.15">
      <c r="D57" s="1"/>
    </row>
    <row r="58" spans="3:4" x14ac:dyDescent="0.15">
      <c r="D58" s="1"/>
    </row>
    <row r="59" spans="3:4" x14ac:dyDescent="0.15">
      <c r="D59" s="1"/>
    </row>
    <row r="60" spans="3:4" x14ac:dyDescent="0.15">
      <c r="D60" s="1"/>
    </row>
    <row r="61" spans="3:4" x14ac:dyDescent="0.15">
      <c r="D61" s="1"/>
    </row>
    <row r="62" spans="3:4" x14ac:dyDescent="0.15">
      <c r="D62" s="1"/>
    </row>
    <row r="63" spans="3:4" x14ac:dyDescent="0.15">
      <c r="D63" s="1"/>
    </row>
    <row r="64" spans="3:4" x14ac:dyDescent="0.15">
      <c r="C64" s="1"/>
      <c r="D64" s="86"/>
    </row>
    <row r="65" spans="3:4" x14ac:dyDescent="0.15">
      <c r="C65" s="1"/>
      <c r="D65" s="86"/>
    </row>
    <row r="66" spans="3:4" x14ac:dyDescent="0.15">
      <c r="D66" s="1"/>
    </row>
    <row r="67" spans="3:4" x14ac:dyDescent="0.15">
      <c r="D67" s="1"/>
    </row>
    <row r="68" spans="3:4" x14ac:dyDescent="0.15">
      <c r="D68" s="1"/>
    </row>
    <row r="69" spans="3:4" x14ac:dyDescent="0.15">
      <c r="D69" s="1"/>
    </row>
    <row r="70" spans="3:4" x14ac:dyDescent="0.15">
      <c r="D70" s="1"/>
    </row>
    <row r="71" spans="3:4" x14ac:dyDescent="0.15">
      <c r="D71" s="1"/>
    </row>
    <row r="72" spans="3:4" x14ac:dyDescent="0.15">
      <c r="D72" s="1"/>
    </row>
    <row r="73" spans="3:4" x14ac:dyDescent="0.15">
      <c r="D73" s="1"/>
    </row>
    <row r="74" spans="3:4" x14ac:dyDescent="0.15">
      <c r="D74" s="1"/>
    </row>
    <row r="75" spans="3:4" x14ac:dyDescent="0.15">
      <c r="D75" s="1"/>
    </row>
    <row r="76" spans="3:4" x14ac:dyDescent="0.15">
      <c r="D76" s="1"/>
    </row>
    <row r="77" spans="3:4" x14ac:dyDescent="0.15">
      <c r="D77" s="1"/>
    </row>
    <row r="78" spans="3:4" x14ac:dyDescent="0.15">
      <c r="D78" s="1"/>
    </row>
    <row r="79" spans="3:4" x14ac:dyDescent="0.15">
      <c r="D79" s="1"/>
    </row>
    <row r="80" spans="3:4" x14ac:dyDescent="0.15">
      <c r="D80" s="1"/>
    </row>
    <row r="81" spans="4:4" x14ac:dyDescent="0.15">
      <c r="D81" s="1"/>
    </row>
    <row r="82" spans="4:4" x14ac:dyDescent="0.15">
      <c r="D82" s="1"/>
    </row>
    <row r="83" spans="4:4" x14ac:dyDescent="0.15">
      <c r="D83" s="1"/>
    </row>
    <row r="84" spans="4:4" x14ac:dyDescent="0.15">
      <c r="D84" s="1"/>
    </row>
    <row r="85" spans="4:4" x14ac:dyDescent="0.15">
      <c r="D85" s="25"/>
    </row>
    <row r="86" spans="4:4" x14ac:dyDescent="0.15">
      <c r="D86" s="25"/>
    </row>
    <row r="87" spans="4:4" x14ac:dyDescent="0.15">
      <c r="D87" s="25"/>
    </row>
    <row r="88" spans="4:4" x14ac:dyDescent="0.15">
      <c r="D88" s="25"/>
    </row>
    <row r="89" spans="4:4" x14ac:dyDescent="0.15">
      <c r="D89" s="25"/>
    </row>
    <row r="90" spans="4:4" x14ac:dyDescent="0.15">
      <c r="D90" s="1"/>
    </row>
    <row r="91" spans="4:4" x14ac:dyDescent="0.15">
      <c r="D91" s="1"/>
    </row>
    <row r="92" spans="4:4" x14ac:dyDescent="0.15">
      <c r="D92" s="1"/>
    </row>
    <row r="93" spans="4:4" x14ac:dyDescent="0.15">
      <c r="D93" s="1"/>
    </row>
    <row r="94" spans="4:4" x14ac:dyDescent="0.15">
      <c r="D94" s="1"/>
    </row>
    <row r="95" spans="4:4" x14ac:dyDescent="0.15">
      <c r="D95" s="1"/>
    </row>
    <row r="96" spans="4:4" x14ac:dyDescent="0.15">
      <c r="D96" s="1"/>
    </row>
    <row r="97" spans="3:4" x14ac:dyDescent="0.15">
      <c r="D97" s="1"/>
    </row>
    <row r="101" spans="3:4" x14ac:dyDescent="0.15">
      <c r="C101" s="1"/>
      <c r="D101" s="86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Wrapper">
                <anchor moveWithCells="1" sizeWithCells="1">
                  <from>
                    <xdr:col>5</xdr:col>
                    <xdr:colOff>28575</xdr:colOff>
                    <xdr:row>4</xdr:row>
                    <xdr:rowOff>66675</xdr:rowOff>
                  </from>
                  <to>
                    <xdr:col>6</xdr:col>
                    <xdr:colOff>28575</xdr:colOff>
                    <xdr:row>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openFile">
                <anchor moveWithCells="1" sizeWithCells="1">
                  <from>
                    <xdr:col>5</xdr:col>
                    <xdr:colOff>28575</xdr:colOff>
                    <xdr:row>2</xdr:row>
                    <xdr:rowOff>152400</xdr:rowOff>
                  </from>
                  <to>
                    <xdr:col>6</xdr:col>
                    <xdr:colOff>66675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pdateShcomp">
                <anchor moveWithCells="1" sizeWithCells="1">
                  <from>
                    <xdr:col>5</xdr:col>
                    <xdr:colOff>28575</xdr:colOff>
                    <xdr:row>6</xdr:row>
                    <xdr:rowOff>28575</xdr:rowOff>
                  </from>
                  <to>
                    <xdr:col>6</xdr:col>
                    <xdr:colOff>0</xdr:colOff>
                    <xdr:row>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clearContents">
                <anchor moveWithCells="1" sizeWithCells="1">
                  <from>
                    <xdr:col>5</xdr:col>
                    <xdr:colOff>47625</xdr:colOff>
                    <xdr:row>1</xdr:row>
                    <xdr:rowOff>0</xdr:rowOff>
                  </from>
                  <to>
                    <xdr:col>6</xdr:col>
                    <xdr:colOff>504825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JX380"/>
  <sheetViews>
    <sheetView tabSelected="1" zoomScale="115" zoomScaleNormal="115" workbookViewId="0">
      <pane xSplit="2" ySplit="6" topLeftCell="C356" activePane="bottomRight" state="frozen"/>
      <selection pane="topRight" activeCell="C1" sqref="C1"/>
      <selection pane="bottomLeft" activeCell="A3" sqref="A3"/>
      <selection pane="bottomRight" activeCell="C378" sqref="C378"/>
    </sheetView>
  </sheetViews>
  <sheetFormatPr defaultRowHeight="13.5" x14ac:dyDescent="0.15"/>
  <cols>
    <col min="1" max="1" width="12" bestFit="1" customWidth="1" collapsed="1"/>
    <col min="2" max="2" width="10.5" customWidth="1" collapsed="1"/>
    <col min="3" max="3" width="9.5" bestFit="1" customWidth="1" collapsed="1"/>
    <col min="4" max="4" width="8.5" customWidth="1" collapsed="1"/>
    <col min="5" max="5" width="10.5" bestFit="1" customWidth="1" collapsed="1"/>
    <col min="6" max="6" width="11.625" bestFit="1" customWidth="1" collapsed="1"/>
    <col min="7" max="7" width="10.5" bestFit="1" customWidth="1" collapsed="1"/>
    <col min="8" max="8" width="13" bestFit="1" customWidth="1" collapsed="1"/>
    <col min="9" max="11" width="8.5" customWidth="1" collapsed="1"/>
    <col min="12" max="12" width="10.625" bestFit="1" customWidth="1" collapsed="1"/>
    <col min="13" max="13" width="11" bestFit="1" customWidth="1" collapsed="1"/>
    <col min="14" max="14" width="10.875" bestFit="1" customWidth="1" collapsed="1"/>
    <col min="15" max="16" width="9.5" customWidth="1" collapsed="1"/>
    <col min="17" max="17" width="11.875" bestFit="1" customWidth="1" collapsed="1"/>
    <col min="18" max="18" width="9.5" customWidth="1" collapsed="1"/>
    <col min="19" max="19" width="10.5" customWidth="1" collapsed="1"/>
    <col min="20" max="20" width="9.125" bestFit="1" customWidth="1" collapsed="1"/>
    <col min="21" max="25" width="8.5" customWidth="1" collapsed="1"/>
    <col min="26" max="26" width="8.375" customWidth="1" collapsed="1"/>
    <col min="27" max="27" width="10.625" bestFit="1" customWidth="1" collapsed="1"/>
    <col min="28" max="33" width="8.625" customWidth="1" collapsed="1"/>
    <col min="34" max="35" width="11.125" bestFit="1" customWidth="1" collapsed="1"/>
    <col min="36" max="36" width="12.125" bestFit="1" customWidth="1" collapsed="1"/>
    <col min="37" max="37" width="10.5" bestFit="1" customWidth="1" collapsed="1"/>
    <col min="38" max="38" width="10.875" bestFit="1" customWidth="1" collapsed="1"/>
    <col min="39" max="42" width="10.625" bestFit="1" customWidth="1" collapsed="1"/>
    <col min="43" max="43" width="11.125" customWidth="1" collapsed="1"/>
    <col min="44" max="44" width="10.875" bestFit="1" customWidth="1" collapsed="1"/>
    <col min="45" max="46" width="10.625" bestFit="1" customWidth="1" collapsed="1"/>
    <col min="47" max="47" width="9.5" customWidth="1" collapsed="1"/>
    <col min="48" max="48" width="13.125" customWidth="1" collapsed="1"/>
    <col min="49" max="49" width="12.875" bestFit="1" customWidth="1" collapsed="1"/>
    <col min="50" max="50" width="10.625" bestFit="1" customWidth="1" collapsed="1"/>
    <col min="51" max="51" width="10.875" bestFit="1" customWidth="1" collapsed="1"/>
    <col min="52" max="52" width="10.625" bestFit="1" customWidth="1" collapsed="1"/>
    <col min="53" max="53" width="14.125" customWidth="1" collapsed="1"/>
    <col min="54" max="61" width="10.625" bestFit="1" customWidth="1" collapsed="1"/>
    <col min="62" max="62" width="11.375" customWidth="1" collapsed="1"/>
    <col min="63" max="63" width="21.375" style="50" customWidth="1" collapsed="1"/>
    <col min="64" max="68" width="10.625" bestFit="1" customWidth="1" collapsed="1"/>
    <col min="69" max="70" width="10.5" bestFit="1" customWidth="1" collapsed="1"/>
    <col min="71" max="76" width="10.625" bestFit="1" customWidth="1" collapsed="1"/>
    <col min="77" max="77" width="10.5" bestFit="1" customWidth="1" collapsed="1"/>
    <col min="78" max="81" width="10.625" bestFit="1" customWidth="1" collapsed="1"/>
    <col min="82" max="83" width="10.5" bestFit="1" customWidth="1" collapsed="1"/>
    <col min="84" max="86" width="10.625" bestFit="1" customWidth="1" collapsed="1"/>
    <col min="87" max="87" width="10.5" bestFit="1" customWidth="1" collapsed="1"/>
    <col min="88" max="91" width="10.625" bestFit="1" customWidth="1" collapsed="1"/>
    <col min="92" max="93" width="10.5" bestFit="1" customWidth="1" collapsed="1"/>
    <col min="94" max="96" width="10.625" bestFit="1" customWidth="1" collapsed="1"/>
    <col min="97" max="97" width="10.5" bestFit="1" customWidth="1" collapsed="1"/>
    <col min="98" max="121" width="10.625" bestFit="1" customWidth="1" collapsed="1"/>
    <col min="122" max="122" width="9.625" bestFit="1" customWidth="1" collapsed="1"/>
    <col min="123" max="168" width="10.625" bestFit="1" customWidth="1" collapsed="1"/>
    <col min="169" max="170" width="9.625" bestFit="1" customWidth="1" collapsed="1"/>
    <col min="171" max="200" width="10.625" bestFit="1" customWidth="1" collapsed="1"/>
    <col min="201" max="201" width="9.625" bestFit="1" customWidth="1" collapsed="1"/>
    <col min="202" max="221" width="10.625" bestFit="1" customWidth="1" collapsed="1"/>
    <col min="222" max="223" width="10.5" bestFit="1" customWidth="1" collapsed="1"/>
    <col min="224" max="228" width="10.625" bestFit="1" customWidth="1" collapsed="1"/>
    <col min="229" max="229" width="10.5" bestFit="1" customWidth="1" collapsed="1"/>
    <col min="230" max="250" width="10.625" bestFit="1" customWidth="1" collapsed="1"/>
    <col min="251" max="251" width="10.5" bestFit="1" customWidth="1" collapsed="1"/>
    <col min="252" max="252" width="10.625" bestFit="1" customWidth="1" collapsed="1"/>
    <col min="253" max="253" width="10.5" bestFit="1" customWidth="1" collapsed="1"/>
    <col min="254" max="263" width="10.625" bestFit="1" customWidth="1" collapsed="1"/>
    <col min="264" max="264" width="10.5" bestFit="1" customWidth="1" collapsed="1"/>
    <col min="265" max="268" width="10.625" bestFit="1" customWidth="1" collapsed="1"/>
    <col min="269" max="269" width="10.5" bestFit="1" customWidth="1" collapsed="1"/>
    <col min="270" max="270" width="10.625" bestFit="1" customWidth="1" collapsed="1"/>
    <col min="271" max="271" width="10.5" bestFit="1" customWidth="1" collapsed="1"/>
    <col min="272" max="274" width="10.625" bestFit="1" customWidth="1" collapsed="1"/>
    <col min="275" max="275" width="9.5" bestFit="1" customWidth="1" collapsed="1"/>
    <col min="276" max="284" width="10.625" bestFit="1" customWidth="1" collapsed="1"/>
  </cols>
  <sheetData>
    <row r="1" spans="1:284" x14ac:dyDescent="0.15"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  <c r="AE1" s="39"/>
      <c r="AF1" s="39"/>
      <c r="AG1" s="39"/>
      <c r="AH1" s="39"/>
      <c r="AI1" s="39"/>
      <c r="AJ1" s="39"/>
      <c r="AK1" s="39"/>
      <c r="AL1" s="39"/>
      <c r="AM1" s="39"/>
      <c r="AN1" s="39"/>
      <c r="AO1" s="39"/>
      <c r="AP1" s="39"/>
      <c r="AQ1" s="39"/>
      <c r="AR1" s="39"/>
      <c r="AS1" s="39"/>
      <c r="AT1" s="39"/>
      <c r="AU1" s="39"/>
      <c r="AV1" s="39"/>
      <c r="AW1" s="39"/>
      <c r="AX1" s="39"/>
      <c r="AY1" s="39"/>
      <c r="AZ1" s="39"/>
      <c r="BA1" s="39"/>
      <c r="BB1" s="39"/>
      <c r="BC1" s="39"/>
      <c r="BD1" s="39"/>
      <c r="BE1" s="39"/>
      <c r="BF1" s="39"/>
      <c r="BG1" s="39"/>
      <c r="BH1" s="39"/>
      <c r="BI1" s="39"/>
      <c r="BJ1" s="39"/>
      <c r="BK1" s="47"/>
      <c r="BL1" s="39"/>
      <c r="BM1" s="39"/>
      <c r="BN1" s="39"/>
      <c r="BO1" s="39"/>
      <c r="BP1" s="39"/>
      <c r="BQ1" s="39"/>
      <c r="BR1" s="39"/>
      <c r="BS1" s="39"/>
      <c r="BT1" s="39"/>
      <c r="BU1" s="39"/>
      <c r="BV1" s="39"/>
      <c r="BW1" s="39"/>
      <c r="BX1" s="39"/>
      <c r="BY1" s="39"/>
      <c r="BZ1" s="39"/>
      <c r="CA1" s="39"/>
      <c r="CB1" s="39"/>
      <c r="CC1" s="39"/>
      <c r="CD1" s="39"/>
      <c r="CE1" s="39"/>
      <c r="CF1" s="39"/>
      <c r="CG1" s="39"/>
      <c r="CH1" s="39"/>
      <c r="CI1" s="39"/>
      <c r="CJ1" s="39"/>
      <c r="CK1" s="39"/>
      <c r="CL1" s="39"/>
      <c r="CM1" s="39"/>
      <c r="CN1" s="39"/>
      <c r="CO1" s="39"/>
      <c r="CP1" s="39"/>
      <c r="CQ1" s="39"/>
      <c r="CR1" s="39"/>
      <c r="CS1" s="39"/>
      <c r="CT1" s="39"/>
      <c r="CU1" s="39"/>
      <c r="CV1" s="39"/>
      <c r="CW1" s="39"/>
      <c r="CX1" s="39"/>
      <c r="CY1" s="39"/>
      <c r="CZ1" s="39"/>
      <c r="DA1" s="39"/>
      <c r="DB1" s="39"/>
      <c r="DC1" s="39"/>
      <c r="DD1" s="39"/>
      <c r="DE1" s="39"/>
      <c r="DF1" s="39"/>
      <c r="DG1" s="39"/>
      <c r="DH1" s="39"/>
      <c r="DI1" s="39"/>
      <c r="DJ1" s="39"/>
      <c r="DK1" s="39"/>
      <c r="DL1" s="39"/>
      <c r="DM1" s="39"/>
      <c r="DN1" s="39"/>
      <c r="DO1" s="39"/>
      <c r="DP1" s="39"/>
      <c r="DQ1" s="39"/>
      <c r="DR1" s="39"/>
      <c r="DS1" s="39"/>
      <c r="DT1" s="39"/>
      <c r="DU1" s="39"/>
      <c r="DV1" s="39"/>
      <c r="DW1" s="39"/>
      <c r="DX1" s="39"/>
      <c r="DY1" s="39"/>
      <c r="DZ1" s="39"/>
      <c r="EA1" s="39"/>
      <c r="EB1" s="39"/>
      <c r="EC1" s="39"/>
      <c r="ED1" s="39"/>
      <c r="EE1" s="39"/>
      <c r="EF1" s="39"/>
      <c r="EG1" s="39"/>
      <c r="EH1" s="39"/>
      <c r="EI1" s="39"/>
      <c r="EJ1" s="39"/>
      <c r="EK1" s="39"/>
      <c r="EL1" s="39"/>
      <c r="EM1" s="39"/>
      <c r="EN1" s="39"/>
      <c r="EO1" s="39"/>
      <c r="EP1" s="39"/>
      <c r="EQ1" s="39"/>
      <c r="ER1" s="39"/>
      <c r="ES1" s="39"/>
      <c r="ET1" s="39"/>
      <c r="EU1" s="39"/>
      <c r="EV1" s="39"/>
      <c r="EW1" s="39"/>
      <c r="EX1" s="39"/>
      <c r="EY1" s="39"/>
      <c r="EZ1" s="39"/>
      <c r="FA1" s="39"/>
      <c r="FB1" s="39"/>
      <c r="FC1" s="39"/>
      <c r="FD1" s="39"/>
      <c r="FE1" s="39"/>
      <c r="FF1" s="39"/>
      <c r="FG1" s="39"/>
      <c r="FH1" s="39"/>
      <c r="FI1" s="39"/>
      <c r="FJ1" s="39"/>
      <c r="FK1" s="39"/>
      <c r="FL1" s="39"/>
      <c r="FM1" s="39"/>
      <c r="FN1" s="39"/>
      <c r="FO1" s="39"/>
      <c r="FP1" s="39"/>
      <c r="FQ1" s="39"/>
      <c r="FR1" s="39"/>
      <c r="FS1" s="39"/>
      <c r="FT1" s="39"/>
      <c r="FU1" s="39"/>
      <c r="FV1" s="39"/>
      <c r="FW1" s="39"/>
      <c r="FX1" s="39"/>
      <c r="FY1" s="39"/>
      <c r="FZ1" s="39"/>
      <c r="GA1" s="39"/>
      <c r="GB1" s="39"/>
      <c r="GC1" s="39"/>
      <c r="GD1" s="39"/>
      <c r="GE1" s="39"/>
      <c r="GF1" s="39"/>
      <c r="GG1" s="39"/>
      <c r="GH1" s="39"/>
      <c r="GI1" s="39"/>
      <c r="GJ1" s="39"/>
      <c r="GK1" s="39"/>
      <c r="GL1" s="39"/>
      <c r="GM1" s="39"/>
      <c r="GN1" s="39"/>
      <c r="GO1" s="39"/>
      <c r="GP1" s="39"/>
      <c r="GQ1" s="39"/>
      <c r="GR1" s="39"/>
      <c r="GS1" s="39"/>
      <c r="GT1" s="39"/>
      <c r="GU1" s="39"/>
      <c r="GV1" s="39"/>
      <c r="GW1" s="39"/>
      <c r="GX1" s="39"/>
      <c r="GY1" s="39"/>
      <c r="GZ1" s="39"/>
      <c r="HA1" s="39"/>
      <c r="HB1" s="39"/>
      <c r="HC1" s="39"/>
      <c r="HD1" s="39"/>
      <c r="HE1" s="39"/>
      <c r="HF1" s="39"/>
      <c r="HG1" s="39"/>
      <c r="HH1" s="39"/>
      <c r="HI1" s="39"/>
      <c r="HJ1" s="39"/>
      <c r="HK1" s="39"/>
      <c r="HL1" s="39"/>
      <c r="HM1" s="39"/>
      <c r="HN1" s="39"/>
      <c r="HO1" s="39"/>
      <c r="HP1" s="39"/>
      <c r="HQ1" s="39"/>
      <c r="HR1" s="39"/>
      <c r="HS1" s="39"/>
      <c r="HT1" s="39"/>
      <c r="HU1" s="39"/>
      <c r="HV1" s="39"/>
      <c r="HW1" s="39"/>
      <c r="HX1" s="39"/>
      <c r="HY1" s="39"/>
      <c r="HZ1" s="39"/>
      <c r="IA1" s="39"/>
      <c r="IB1" s="39"/>
      <c r="IC1" s="39"/>
      <c r="ID1" s="39"/>
      <c r="IE1" s="39"/>
      <c r="IF1" s="39"/>
      <c r="IG1" s="39"/>
      <c r="IH1" s="39"/>
      <c r="II1" s="39"/>
      <c r="IJ1" s="39"/>
      <c r="IK1" s="39"/>
      <c r="IL1" s="39"/>
      <c r="IM1" s="39"/>
      <c r="IN1" s="39"/>
      <c r="IO1" s="39"/>
      <c r="IP1" s="39"/>
      <c r="IQ1" s="39"/>
      <c r="IR1" s="39"/>
      <c r="IS1" s="39"/>
      <c r="IT1" s="39"/>
      <c r="IU1" s="39"/>
      <c r="IV1" s="39"/>
      <c r="IW1" s="39"/>
      <c r="IX1" s="39"/>
      <c r="IY1" s="39"/>
      <c r="IZ1" s="39"/>
      <c r="JA1" s="39"/>
      <c r="JB1" s="39"/>
      <c r="JC1" s="39"/>
      <c r="JD1" s="39"/>
      <c r="JE1" s="39"/>
      <c r="JF1" s="39"/>
      <c r="JG1" s="39"/>
      <c r="JH1" s="39"/>
      <c r="JI1" s="39"/>
      <c r="JJ1" s="39"/>
      <c r="JK1" s="39"/>
      <c r="JL1" s="39"/>
      <c r="JM1" s="39"/>
      <c r="JN1" s="39"/>
      <c r="JO1" s="39"/>
      <c r="JP1" s="39"/>
      <c r="JQ1" s="39"/>
      <c r="JR1" s="39"/>
      <c r="JS1" s="39"/>
      <c r="JT1" s="39"/>
      <c r="JU1" s="39"/>
      <c r="JV1" s="39"/>
      <c r="JW1" s="39"/>
      <c r="JX1" s="39"/>
    </row>
    <row r="2" spans="1:284" s="46" customFormat="1" x14ac:dyDescent="0.15">
      <c r="BK2" s="51"/>
    </row>
    <row r="3" spans="1:284" s="39" customFormat="1" x14ac:dyDescent="0.15">
      <c r="A3" s="47"/>
      <c r="B3" s="47"/>
      <c r="C3" s="47">
        <v>3</v>
      </c>
      <c r="D3" s="47">
        <f>C3+1</f>
        <v>4</v>
      </c>
      <c r="E3" s="47">
        <f t="shared" ref="E3:BJ3" si="0">D3+1</f>
        <v>5</v>
      </c>
      <c r="F3" s="47">
        <f t="shared" si="0"/>
        <v>6</v>
      </c>
      <c r="G3" s="47">
        <f t="shared" si="0"/>
        <v>7</v>
      </c>
      <c r="H3" s="47">
        <f t="shared" si="0"/>
        <v>8</v>
      </c>
      <c r="I3" s="47">
        <f t="shared" si="0"/>
        <v>9</v>
      </c>
      <c r="J3" s="47">
        <f t="shared" si="0"/>
        <v>10</v>
      </c>
      <c r="K3" s="47">
        <f t="shared" si="0"/>
        <v>11</v>
      </c>
      <c r="L3" s="47">
        <f t="shared" si="0"/>
        <v>12</v>
      </c>
      <c r="M3" s="47">
        <f t="shared" si="0"/>
        <v>13</v>
      </c>
      <c r="N3" s="47">
        <f t="shared" si="0"/>
        <v>14</v>
      </c>
      <c r="O3" s="47">
        <f t="shared" si="0"/>
        <v>15</v>
      </c>
      <c r="P3" s="47">
        <f t="shared" si="0"/>
        <v>16</v>
      </c>
      <c r="Q3" s="47">
        <f t="shared" si="0"/>
        <v>17</v>
      </c>
      <c r="R3" s="47">
        <f t="shared" si="0"/>
        <v>18</v>
      </c>
      <c r="S3" s="47">
        <f t="shared" si="0"/>
        <v>19</v>
      </c>
      <c r="T3" s="47">
        <f t="shared" si="0"/>
        <v>20</v>
      </c>
      <c r="U3" s="47">
        <f t="shared" si="0"/>
        <v>21</v>
      </c>
      <c r="V3" s="47">
        <f t="shared" si="0"/>
        <v>22</v>
      </c>
      <c r="W3" s="47">
        <f t="shared" si="0"/>
        <v>23</v>
      </c>
      <c r="X3" s="47">
        <f t="shared" si="0"/>
        <v>24</v>
      </c>
      <c r="Y3" s="47">
        <f t="shared" si="0"/>
        <v>25</v>
      </c>
      <c r="Z3" s="47">
        <f t="shared" si="0"/>
        <v>26</v>
      </c>
      <c r="AA3" s="47">
        <f t="shared" si="0"/>
        <v>27</v>
      </c>
      <c r="AB3" s="47">
        <f t="shared" si="0"/>
        <v>28</v>
      </c>
      <c r="AC3" s="47">
        <f t="shared" si="0"/>
        <v>29</v>
      </c>
      <c r="AD3" s="47">
        <f t="shared" si="0"/>
        <v>30</v>
      </c>
      <c r="AE3" s="47">
        <f t="shared" si="0"/>
        <v>31</v>
      </c>
      <c r="AF3" s="47">
        <f t="shared" si="0"/>
        <v>32</v>
      </c>
      <c r="AG3" s="47">
        <f t="shared" si="0"/>
        <v>33</v>
      </c>
      <c r="AH3" s="47">
        <f t="shared" si="0"/>
        <v>34</v>
      </c>
      <c r="AI3" s="47">
        <f t="shared" si="0"/>
        <v>35</v>
      </c>
      <c r="AJ3" s="47">
        <f t="shared" si="0"/>
        <v>36</v>
      </c>
      <c r="AK3" s="47">
        <f t="shared" si="0"/>
        <v>37</v>
      </c>
      <c r="AL3" s="47">
        <f t="shared" si="0"/>
        <v>38</v>
      </c>
      <c r="AM3" s="47">
        <f t="shared" si="0"/>
        <v>39</v>
      </c>
      <c r="AN3" s="47">
        <f t="shared" si="0"/>
        <v>40</v>
      </c>
      <c r="AO3" s="47">
        <f t="shared" si="0"/>
        <v>41</v>
      </c>
      <c r="AP3" s="47">
        <f t="shared" si="0"/>
        <v>42</v>
      </c>
      <c r="AQ3" s="47">
        <f t="shared" si="0"/>
        <v>43</v>
      </c>
      <c r="AR3" s="47">
        <f t="shared" si="0"/>
        <v>44</v>
      </c>
      <c r="AS3" s="47">
        <f t="shared" si="0"/>
        <v>45</v>
      </c>
      <c r="AT3" s="47">
        <f t="shared" si="0"/>
        <v>46</v>
      </c>
      <c r="AU3" s="47">
        <f t="shared" si="0"/>
        <v>47</v>
      </c>
      <c r="AV3" s="47">
        <f t="shared" si="0"/>
        <v>48</v>
      </c>
      <c r="AW3" s="47">
        <f t="shared" si="0"/>
        <v>49</v>
      </c>
      <c r="AX3" s="47">
        <f t="shared" si="0"/>
        <v>50</v>
      </c>
      <c r="AY3" s="47">
        <f t="shared" si="0"/>
        <v>51</v>
      </c>
      <c r="AZ3" s="47">
        <f t="shared" si="0"/>
        <v>52</v>
      </c>
      <c r="BA3" s="47">
        <f t="shared" si="0"/>
        <v>53</v>
      </c>
      <c r="BB3" s="47">
        <f t="shared" si="0"/>
        <v>54</v>
      </c>
      <c r="BC3" s="47">
        <f t="shared" si="0"/>
        <v>55</v>
      </c>
      <c r="BD3" s="47">
        <f t="shared" si="0"/>
        <v>56</v>
      </c>
      <c r="BE3" s="47">
        <f t="shared" si="0"/>
        <v>57</v>
      </c>
      <c r="BF3" s="47">
        <f t="shared" si="0"/>
        <v>58</v>
      </c>
      <c r="BG3" s="47">
        <f t="shared" si="0"/>
        <v>59</v>
      </c>
      <c r="BH3" s="47">
        <f t="shared" si="0"/>
        <v>60</v>
      </c>
      <c r="BI3" s="47">
        <f t="shared" si="0"/>
        <v>61</v>
      </c>
      <c r="BJ3" s="47">
        <f t="shared" si="0"/>
        <v>62</v>
      </c>
      <c r="BK3" s="47"/>
      <c r="BL3" s="47"/>
      <c r="BM3" s="47"/>
      <c r="BN3" s="47"/>
      <c r="BO3" s="47"/>
      <c r="BP3" s="47"/>
      <c r="BQ3" s="47"/>
      <c r="BR3" s="47"/>
      <c r="BS3" s="47"/>
      <c r="BT3" s="47"/>
      <c r="BU3" s="47"/>
      <c r="BV3" s="47"/>
      <c r="BW3" s="47"/>
      <c r="BX3" s="47"/>
      <c r="BY3" s="47"/>
      <c r="BZ3" s="47"/>
      <c r="CA3" s="47"/>
      <c r="CB3" s="47"/>
      <c r="CC3" s="47"/>
      <c r="CD3" s="47"/>
      <c r="CE3" s="47"/>
      <c r="CF3" s="47"/>
      <c r="CG3" s="47"/>
      <c r="CH3" s="47"/>
      <c r="CI3" s="47"/>
      <c r="CJ3" s="47"/>
      <c r="CK3" s="47"/>
      <c r="CL3" s="47"/>
      <c r="CM3" s="47"/>
      <c r="CN3" s="47"/>
      <c r="CO3" s="47"/>
      <c r="CP3" s="47"/>
      <c r="CQ3" s="47"/>
      <c r="CR3" s="47"/>
      <c r="CS3" s="47"/>
      <c r="CT3" s="47"/>
      <c r="CU3" s="47"/>
      <c r="CV3" s="47"/>
      <c r="CW3" s="47"/>
      <c r="CX3" s="47"/>
      <c r="CY3" s="47"/>
      <c r="CZ3" s="47"/>
      <c r="DA3" s="47"/>
      <c r="DB3" s="47"/>
      <c r="DC3" s="47"/>
      <c r="DD3" s="47"/>
      <c r="DE3" s="47"/>
      <c r="DF3" s="47"/>
      <c r="DG3" s="47"/>
      <c r="DH3" s="47"/>
      <c r="DI3" s="47"/>
      <c r="DJ3" s="47"/>
      <c r="DK3" s="47"/>
      <c r="DL3" s="47"/>
      <c r="DM3" s="47"/>
      <c r="DN3" s="47"/>
      <c r="DO3" s="47"/>
      <c r="DP3" s="47"/>
      <c r="DQ3" s="47"/>
      <c r="DR3" s="47"/>
      <c r="DS3" s="47"/>
      <c r="DT3" s="47"/>
      <c r="DU3" s="47"/>
      <c r="DV3" s="47"/>
      <c r="DW3" s="47"/>
      <c r="DX3" s="47"/>
      <c r="DY3" s="47"/>
      <c r="DZ3" s="47"/>
      <c r="EA3" s="47"/>
      <c r="EB3" s="47"/>
      <c r="EC3" s="47"/>
      <c r="ED3" s="47"/>
      <c r="EE3" s="47"/>
      <c r="EF3" s="47"/>
      <c r="EG3" s="47"/>
      <c r="EH3" s="47"/>
      <c r="EI3" s="47"/>
      <c r="EJ3" s="47"/>
      <c r="EK3" s="47"/>
      <c r="EL3" s="47"/>
      <c r="EM3" s="47"/>
      <c r="EN3" s="47"/>
      <c r="EO3" s="47"/>
      <c r="EP3" s="47"/>
      <c r="EQ3" s="47"/>
      <c r="ER3" s="47"/>
      <c r="ES3" s="47"/>
      <c r="ET3" s="47"/>
      <c r="EU3" s="47"/>
      <c r="EV3" s="47"/>
      <c r="EW3" s="47"/>
      <c r="EX3" s="47"/>
      <c r="EY3" s="47"/>
      <c r="EZ3" s="47"/>
      <c r="FA3" s="47"/>
      <c r="FB3" s="47"/>
      <c r="FC3" s="47"/>
      <c r="FD3" s="47"/>
      <c r="FE3" s="47"/>
      <c r="FF3" s="47"/>
      <c r="FG3" s="47"/>
      <c r="FH3" s="47"/>
      <c r="FI3" s="47"/>
      <c r="FJ3" s="47"/>
      <c r="FK3" s="47"/>
      <c r="FL3" s="47"/>
      <c r="FM3" s="47"/>
      <c r="FN3" s="47"/>
      <c r="FO3" s="47"/>
      <c r="FP3" s="47"/>
      <c r="FQ3" s="47"/>
      <c r="FR3" s="47"/>
      <c r="FS3" s="47"/>
      <c r="FT3" s="47"/>
      <c r="FU3" s="47"/>
      <c r="FV3" s="47"/>
      <c r="FW3" s="47"/>
      <c r="FX3" s="47"/>
      <c r="FY3" s="47"/>
      <c r="FZ3" s="47"/>
      <c r="GA3" s="47"/>
      <c r="GB3" s="47"/>
      <c r="GC3" s="47"/>
      <c r="GD3" s="47"/>
      <c r="GE3" s="47"/>
      <c r="GF3" s="47"/>
      <c r="GG3" s="47"/>
      <c r="GH3" s="47"/>
      <c r="GI3" s="47"/>
      <c r="GJ3" s="47"/>
      <c r="GK3" s="47"/>
      <c r="GL3" s="47"/>
      <c r="GM3" s="47"/>
      <c r="GN3" s="47"/>
      <c r="GO3" s="47"/>
      <c r="GP3" s="47"/>
      <c r="GQ3" s="47"/>
      <c r="GR3" s="47"/>
      <c r="GS3" s="47"/>
      <c r="GT3" s="47"/>
      <c r="GU3" s="47"/>
      <c r="GV3" s="47"/>
      <c r="GW3" s="47"/>
      <c r="GX3" s="47"/>
      <c r="GY3" s="47"/>
      <c r="GZ3" s="47"/>
      <c r="HA3" s="47"/>
      <c r="HB3" s="47"/>
      <c r="HC3" s="47"/>
      <c r="HD3" s="47"/>
      <c r="HE3" s="47"/>
      <c r="HF3" s="47"/>
      <c r="HG3" s="47"/>
      <c r="HH3" s="47"/>
      <c r="HI3" s="47"/>
      <c r="HJ3" s="47"/>
      <c r="HK3" s="47"/>
      <c r="HL3" s="47"/>
      <c r="HM3" s="47"/>
      <c r="HN3" s="47"/>
      <c r="HO3" s="47"/>
      <c r="HP3" s="47"/>
      <c r="HQ3" s="47"/>
      <c r="HR3" s="47"/>
      <c r="HS3" s="47"/>
      <c r="HT3" s="47"/>
      <c r="HU3" s="47"/>
      <c r="HV3" s="47"/>
      <c r="HW3" s="47"/>
      <c r="HX3" s="47"/>
      <c r="HY3" s="47"/>
      <c r="HZ3" s="47"/>
      <c r="IA3" s="47"/>
      <c r="IB3" s="47"/>
      <c r="IC3" s="47"/>
      <c r="ID3" s="47"/>
      <c r="IE3" s="47"/>
      <c r="IF3" s="47"/>
      <c r="IG3" s="47"/>
      <c r="IH3" s="47"/>
      <c r="II3" s="47"/>
      <c r="IJ3" s="47"/>
      <c r="IK3" s="47"/>
      <c r="IL3" s="47"/>
      <c r="IM3" s="47"/>
      <c r="IN3" s="47"/>
      <c r="IO3" s="47"/>
      <c r="IP3" s="47"/>
      <c r="IQ3" s="47"/>
      <c r="IR3" s="47"/>
      <c r="IS3" s="47"/>
      <c r="IT3" s="47"/>
      <c r="IU3" s="47"/>
      <c r="IV3" s="47"/>
      <c r="IW3" s="47"/>
      <c r="IX3" s="47"/>
      <c r="IY3" s="47"/>
      <c r="IZ3" s="47"/>
      <c r="JA3" s="47"/>
      <c r="JB3" s="47"/>
      <c r="JC3" s="47"/>
      <c r="JD3" s="47"/>
      <c r="JE3" s="47"/>
      <c r="JF3" s="47"/>
      <c r="JG3" s="47"/>
      <c r="JH3" s="47"/>
      <c r="JI3" s="47"/>
      <c r="JJ3" s="47"/>
      <c r="JK3" s="47"/>
      <c r="JL3" s="47"/>
      <c r="JM3" s="47"/>
      <c r="JN3" s="47"/>
      <c r="JO3" s="47"/>
      <c r="JP3" s="47"/>
      <c r="JQ3" s="47"/>
      <c r="JR3" s="47"/>
      <c r="JS3" s="47"/>
      <c r="JT3" s="47"/>
      <c r="JU3" s="47"/>
      <c r="JV3" s="47"/>
      <c r="JW3" s="47"/>
      <c r="JX3" s="47"/>
    </row>
    <row r="5" spans="1:284" s="45" customFormat="1" x14ac:dyDescent="0.15">
      <c r="C5" s="45" t="s">
        <v>49</v>
      </c>
      <c r="BE5" s="45" t="s">
        <v>82</v>
      </c>
      <c r="BK5" s="52"/>
    </row>
    <row r="6" spans="1:284" x14ac:dyDescent="0.15">
      <c r="B6" t="s">
        <v>66</v>
      </c>
      <c r="C6" t="s">
        <v>250</v>
      </c>
      <c r="D6">
        <v>931</v>
      </c>
      <c r="E6">
        <v>935</v>
      </c>
      <c r="F6">
        <v>940</v>
      </c>
      <c r="G6" t="s">
        <v>53</v>
      </c>
      <c r="H6" t="s">
        <v>59</v>
      </c>
      <c r="I6" t="s">
        <v>60</v>
      </c>
      <c r="J6" t="s">
        <v>61</v>
      </c>
      <c r="K6" t="s">
        <v>62</v>
      </c>
      <c r="L6" t="s">
        <v>246</v>
      </c>
      <c r="M6" t="s">
        <v>245</v>
      </c>
      <c r="N6" t="s">
        <v>244</v>
      </c>
      <c r="O6" t="s">
        <v>243</v>
      </c>
      <c r="P6" t="s">
        <v>247</v>
      </c>
      <c r="Q6" t="s">
        <v>248</v>
      </c>
      <c r="R6" t="s">
        <v>249</v>
      </c>
      <c r="S6" t="s">
        <v>118</v>
      </c>
      <c r="T6" t="s">
        <v>119</v>
      </c>
      <c r="U6" t="s">
        <v>56</v>
      </c>
      <c r="V6" t="s">
        <v>57</v>
      </c>
      <c r="W6" t="s">
        <v>87</v>
      </c>
      <c r="X6" t="s">
        <v>79</v>
      </c>
      <c r="Y6" t="s">
        <v>80</v>
      </c>
      <c r="Z6" t="s">
        <v>84</v>
      </c>
      <c r="AA6" t="s">
        <v>63</v>
      </c>
      <c r="AB6" t="s">
        <v>85</v>
      </c>
      <c r="AC6" t="s">
        <v>86</v>
      </c>
      <c r="AD6" t="s">
        <v>96</v>
      </c>
      <c r="AE6" t="s">
        <v>97</v>
      </c>
      <c r="AF6" t="s">
        <v>98</v>
      </c>
      <c r="AG6" t="s">
        <v>99</v>
      </c>
      <c r="AH6" t="s">
        <v>54</v>
      </c>
      <c r="AI6" t="s">
        <v>50</v>
      </c>
      <c r="AJ6" t="s">
        <v>55</v>
      </c>
      <c r="AK6" t="s">
        <v>51</v>
      </c>
      <c r="AL6" t="s">
        <v>74</v>
      </c>
      <c r="AM6" t="s">
        <v>75</v>
      </c>
      <c r="AN6" t="s">
        <v>64</v>
      </c>
      <c r="AO6" t="s">
        <v>77</v>
      </c>
      <c r="AP6" t="s">
        <v>76</v>
      </c>
      <c r="AQ6" t="s">
        <v>73</v>
      </c>
      <c r="AR6" t="s">
        <v>52</v>
      </c>
      <c r="AS6" t="s">
        <v>68</v>
      </c>
      <c r="AT6" t="s">
        <v>58</v>
      </c>
      <c r="AU6" t="s">
        <v>78</v>
      </c>
      <c r="AV6" t="s">
        <v>214</v>
      </c>
      <c r="AW6" t="s">
        <v>65</v>
      </c>
      <c r="AX6" t="s">
        <v>67</v>
      </c>
      <c r="AY6" t="s">
        <v>70</v>
      </c>
      <c r="AZ6" t="s">
        <v>69</v>
      </c>
      <c r="BA6" t="s">
        <v>93</v>
      </c>
      <c r="BB6" t="s">
        <v>94</v>
      </c>
      <c r="BC6" t="s">
        <v>95</v>
      </c>
      <c r="BE6">
        <v>1</v>
      </c>
      <c r="BF6">
        <v>2</v>
      </c>
      <c r="BG6">
        <v>3</v>
      </c>
      <c r="BH6">
        <v>4</v>
      </c>
      <c r="BI6">
        <v>5</v>
      </c>
      <c r="BJ6" t="s">
        <v>83</v>
      </c>
      <c r="BK6" s="50" t="s">
        <v>188</v>
      </c>
    </row>
    <row r="7" spans="1:284" x14ac:dyDescent="0.15">
      <c r="A7" s="1">
        <v>42507</v>
      </c>
      <c r="B7" s="41">
        <f>WEEKDAY(A7,2)</f>
        <v>2</v>
      </c>
      <c r="C7" s="39">
        <v>2850.93</v>
      </c>
      <c r="D7" s="39">
        <v>2850.35</v>
      </c>
      <c r="E7" s="39">
        <v>2850.25</v>
      </c>
      <c r="F7" s="39">
        <v>2850.84</v>
      </c>
      <c r="G7" s="39">
        <v>2840.44</v>
      </c>
      <c r="H7" s="39">
        <v>2852.9</v>
      </c>
      <c r="I7" s="39">
        <v>2833.21</v>
      </c>
      <c r="J7" s="39">
        <v>937</v>
      </c>
      <c r="K7" s="39">
        <v>1103</v>
      </c>
      <c r="L7" s="39">
        <v>2839.9</v>
      </c>
      <c r="M7" s="39">
        <v>2841.73</v>
      </c>
      <c r="N7" s="39">
        <v>2843.68</v>
      </c>
      <c r="O7" s="39"/>
      <c r="P7" s="39"/>
      <c r="Q7" s="39"/>
      <c r="R7" s="39"/>
      <c r="U7" s="39">
        <v>2860.32</v>
      </c>
      <c r="V7" s="39">
        <v>2832.46</v>
      </c>
      <c r="W7" s="40">
        <f>LN(U7/V7)</f>
        <v>9.7879146648603439E-3</v>
      </c>
      <c r="X7">
        <f t="shared" ref="X7:X38" si="1">IF(U7=H7,J7,Q7)</f>
        <v>0</v>
      </c>
      <c r="Y7">
        <f t="shared" ref="Y7:Y38" si="2">IF(V7=I7,K7,R7)</f>
        <v>0</v>
      </c>
      <c r="Z7" s="25">
        <f t="shared" ref="Z7:Z70" si="3">(U7-V7)/(C7)</f>
        <v>9.7722497570968524E-3</v>
      </c>
      <c r="AA7" s="25"/>
      <c r="AB7" s="25"/>
      <c r="AC7" s="25"/>
      <c r="AD7" s="25"/>
      <c r="AE7" s="25"/>
      <c r="AF7" s="25">
        <f t="shared" ref="AF7:AF70" si="4">LN(N7/C7)</f>
        <v>-2.5462688110704738E-3</v>
      </c>
      <c r="AG7" s="25"/>
      <c r="AH7" s="25">
        <f t="shared" ref="AH7:AH70" si="5">LN(D7/C7)</f>
        <v>-2.0346308267648813E-4</v>
      </c>
      <c r="AI7" s="25">
        <f t="shared" ref="AI7:AI70" si="6">LN(E7/C7)</f>
        <v>-2.3854710892282975E-4</v>
      </c>
      <c r="AJ7" s="25">
        <f t="shared" ref="AJ7:AJ70" si="7">LN(F7/C7)</f>
        <v>-3.1569144320911662E-5</v>
      </c>
      <c r="AK7" s="25">
        <f t="shared" ref="AK7:AK70" si="8">+LN(G7/C7)</f>
        <v>-3.6862870903830646E-3</v>
      </c>
      <c r="AL7" s="25">
        <f t="shared" ref="AL7:AL70" si="9">LN(H7/I7)</f>
        <v>6.9256763244101441E-3</v>
      </c>
      <c r="AM7" s="25" t="e">
        <f t="shared" ref="AM7:AM70" si="10">LN(O7/P7)</f>
        <v>#DIV/0!</v>
      </c>
      <c r="AN7" s="25">
        <f t="shared" ref="AN7:AN70" si="11">LN(L7/G7)</f>
        <v>-1.9012946465406287E-4</v>
      </c>
      <c r="AO7" s="40"/>
      <c r="AP7" s="40"/>
      <c r="AQ7" s="25">
        <f t="shared" ref="AQ7:AQ70" si="12">LN(M7/L7)</f>
        <v>6.4418135756201631E-4</v>
      </c>
      <c r="AR7" s="25">
        <f t="shared" ref="AR7:AR70" si="13">LN(N7/L7)</f>
        <v>1.3301477439666991E-3</v>
      </c>
      <c r="AS7" s="25">
        <f t="shared" ref="AS7:AS70" si="14">LN(N7/C7)</f>
        <v>-2.5462688110704738E-3</v>
      </c>
      <c r="AT7" s="28">
        <f t="shared" ref="AT7:AT70" si="15">+(G7-I7)/(H7-I7)</f>
        <v>0.3671914677501269</v>
      </c>
      <c r="AU7" s="28" t="e">
        <f t="shared" ref="AU7:AU70" si="16">+(N7-P7)/(O7-P7)</f>
        <v>#DIV/0!</v>
      </c>
      <c r="AV7" s="40">
        <f t="shared" ref="AV7:AV70" si="17">+(N7-V7)/(U7-V7)</f>
        <v>0.40272792534098162</v>
      </c>
      <c r="AW7" s="25">
        <f t="shared" ref="AW7:AW70" si="18">LN(N7/C7)</f>
        <v>-2.5462688110704738E-3</v>
      </c>
      <c r="AX7" s="28">
        <f t="shared" ref="AX7:AX70" si="19">(N7-L7)/(U7-V7)</f>
        <v>0.13567839195978923</v>
      </c>
      <c r="AY7" s="25">
        <f t="shared" ref="AY7:AY70" si="20">LN(G7/I7)</f>
        <v>2.5486252812678559E-3</v>
      </c>
      <c r="AZ7" s="25" t="e">
        <f t="shared" ref="AZ7:AZ70" si="21">LN(N7/P7)</f>
        <v>#DIV/0!</v>
      </c>
      <c r="BA7" s="25">
        <f>0.5</f>
        <v>0.5</v>
      </c>
      <c r="BB7" s="25">
        <f>0</f>
        <v>0</v>
      </c>
      <c r="BC7" s="25">
        <v>0</v>
      </c>
      <c r="BJ7" s="25" t="str">
        <f>IF(MAX(BE7:BI7)=0,"",MAX(BE7:BI7)*AR7)</f>
        <v/>
      </c>
    </row>
    <row r="8" spans="1:284" x14ac:dyDescent="0.15">
      <c r="A8" s="1">
        <v>42508</v>
      </c>
      <c r="B8" s="41">
        <f t="shared" ref="B8:B71" si="22">WEEKDAY(A8,2)</f>
        <v>3</v>
      </c>
      <c r="C8">
        <v>2828.18</v>
      </c>
      <c r="D8">
        <v>2823.57</v>
      </c>
      <c r="E8">
        <v>2824.91</v>
      </c>
      <c r="F8">
        <v>2817.02</v>
      </c>
      <c r="G8">
        <v>2794.29</v>
      </c>
      <c r="H8">
        <v>2828.18</v>
      </c>
      <c r="I8">
        <v>2790.34</v>
      </c>
      <c r="J8">
        <v>930</v>
      </c>
      <c r="K8">
        <v>1111</v>
      </c>
      <c r="L8">
        <v>2790.59</v>
      </c>
      <c r="M8" s="39">
        <v>2790.79</v>
      </c>
      <c r="N8">
        <v>2807.51</v>
      </c>
      <c r="O8">
        <v>2808.84</v>
      </c>
      <c r="P8">
        <v>2781.73</v>
      </c>
      <c r="Q8">
        <v>1458</v>
      </c>
      <c r="R8">
        <v>1434</v>
      </c>
      <c r="U8">
        <v>2828.18</v>
      </c>
      <c r="V8">
        <v>2781.73</v>
      </c>
      <c r="W8" s="40">
        <f t="shared" ref="W8:W71" si="23">LN(U8/V8)</f>
        <v>1.6560358919741114E-2</v>
      </c>
      <c r="X8">
        <f t="shared" si="1"/>
        <v>930</v>
      </c>
      <c r="Y8">
        <f t="shared" si="2"/>
        <v>1434</v>
      </c>
      <c r="Z8" s="25">
        <f t="shared" si="3"/>
        <v>1.6423989986493016E-2</v>
      </c>
      <c r="AA8" s="25">
        <f t="shared" ref="AA8:AA71" si="24">LN(C8/N7)</f>
        <v>-5.4655927986790058E-3</v>
      </c>
      <c r="AB8" s="25">
        <f t="shared" ref="AB8:AB71" si="25">LN(N8/U8)</f>
        <v>-7.3354257189471948E-3</v>
      </c>
      <c r="AC8" s="25">
        <f t="shared" ref="AC8:AC71" si="26">LN(N8/V8)</f>
        <v>9.2249332007938948E-3</v>
      </c>
      <c r="AD8" s="25">
        <f t="shared" ref="AD8:AD71" si="27">LN(U8/C8)</f>
        <v>0</v>
      </c>
      <c r="AE8" s="25">
        <f t="shared" ref="AE8:AE71" si="28">LN(V8/C8)</f>
        <v>-1.6560358919741072E-2</v>
      </c>
      <c r="AF8" s="25">
        <f t="shared" si="4"/>
        <v>-7.3354257189471948E-3</v>
      </c>
      <c r="AG8" s="25">
        <f t="shared" ref="AG8:AG71" si="29">LN(N8/N7)</f>
        <v>-1.2801018517626236E-2</v>
      </c>
      <c r="AH8" s="25">
        <f t="shared" si="5"/>
        <v>-1.6313534825099887E-3</v>
      </c>
      <c r="AI8" s="25">
        <f t="shared" si="6"/>
        <v>-1.1568895470308541E-3</v>
      </c>
      <c r="AJ8" s="25">
        <f t="shared" si="7"/>
        <v>-3.9538066103244713E-3</v>
      </c>
      <c r="AK8" s="25">
        <f t="shared" si="8"/>
        <v>-1.2055345938352455E-2</v>
      </c>
      <c r="AL8" s="25">
        <f t="shared" si="9"/>
        <v>1.3469943023097742E-2</v>
      </c>
      <c r="AM8" s="25">
        <f t="shared" si="10"/>
        <v>9.698550416551802E-3</v>
      </c>
      <c r="AN8" s="25">
        <f t="shared" si="11"/>
        <v>-1.3250062817187613E-3</v>
      </c>
      <c r="AO8" s="40">
        <f t="shared" ref="AO8:AO71" si="30">(C8-I8)/(H8-I8)</f>
        <v>1</v>
      </c>
      <c r="AP8" s="40">
        <f t="shared" ref="AP8:AP71" si="31">(N7-I8)/(H8-I8)</f>
        <v>1.409619450317128</v>
      </c>
      <c r="AQ8" s="25">
        <f t="shared" si="12"/>
        <v>7.166686378124842E-5</v>
      </c>
      <c r="AR8" s="25">
        <f t="shared" si="13"/>
        <v>6.0449265011239062E-3</v>
      </c>
      <c r="AS8" s="25">
        <f t="shared" si="14"/>
        <v>-7.3354257189471948E-3</v>
      </c>
      <c r="AT8" s="28">
        <f t="shared" si="15"/>
        <v>0.1043868921775859</v>
      </c>
      <c r="AU8" s="28">
        <f t="shared" si="16"/>
        <v>0.95094061232018001</v>
      </c>
      <c r="AV8" s="40">
        <f t="shared" si="17"/>
        <v>0.55500538213133044</v>
      </c>
      <c r="AW8" s="25">
        <f t="shared" si="18"/>
        <v>-7.3354257189471948E-3</v>
      </c>
      <c r="AX8" s="28">
        <f t="shared" si="19"/>
        <v>0.36426264800861441</v>
      </c>
      <c r="AY8" s="25">
        <f t="shared" si="20"/>
        <v>1.4145970847452408E-3</v>
      </c>
      <c r="AZ8" s="25">
        <f t="shared" si="21"/>
        <v>9.2249332007938948E-3</v>
      </c>
      <c r="BA8" s="25">
        <f>AV7</f>
        <v>0.40272792534098162</v>
      </c>
      <c r="BB8" s="25">
        <f>AR7</f>
        <v>1.3301477439666991E-3</v>
      </c>
      <c r="BC8" s="25">
        <f>AS7</f>
        <v>-2.5462688110704738E-3</v>
      </c>
      <c r="BD8" s="39">
        <f>IF(AR7&lt;0,1,0)</f>
        <v>0</v>
      </c>
      <c r="BF8" t="str">
        <f t="shared" ref="BF8:BF71" si="32">IF(B8=2,IF(AV7&lt;0.226,IF(AND(ABS(AA8)&lt;0.03,AO8&lt;0.8),IF(AND(AT8&lt;0.5 &amp; Q7&lt;14),2,1),0),IF(AV7&lt;0.8,IF(AND(AT8&gt;0.2,AK8&gt;-0.03,AA8&gt;-0.01),1,0),0)),"")</f>
        <v/>
      </c>
      <c r="BG8">
        <f t="shared" ref="BG8:BG71" si="33">IF(B8=3,IF(AV7&lt;0.85,IF(AND(K8&gt;942,AT8&gt;0.9),0.25,1)*IF(AR7&lt;-0.004,1,0.5),0),"")</f>
        <v>0.5</v>
      </c>
      <c r="BH8" t="str">
        <f>IF(B8=4,IF(AV7&lt;0.6,IF(AQ8&gt;0,IF(K8&lt;1018,2,1),0),IF(AV7&gt;0.85,IF(AQ8&lt;0,-0.5,0),0)),"")</f>
        <v/>
      </c>
      <c r="BI8" t="str">
        <f t="shared" ref="BI8:BI71" si="34">IF(B8=5,IF(AV7&lt;0.4,IF(AQ8&gt; -0.004,1,0),IF(AV7&lt;0.95,IF(AND(AO8&lt;0.85,AT8&lt;0.95,AQ8&gt;0,K8&lt;1115),0.5,0),0)),"")</f>
        <v/>
      </c>
      <c r="BJ8" s="25">
        <f>IF(MAX(BE8:BI8)=0,"",MAX(BE8:BI8)*AR8)</f>
        <v>3.0224632505619531E-3</v>
      </c>
    </row>
    <row r="9" spans="1:284" x14ac:dyDescent="0.15">
      <c r="A9" s="1">
        <v>42509</v>
      </c>
      <c r="B9" s="41">
        <f t="shared" si="22"/>
        <v>4</v>
      </c>
      <c r="C9">
        <v>2802.31</v>
      </c>
      <c r="D9">
        <v>2805.62</v>
      </c>
      <c r="E9">
        <v>2804.18</v>
      </c>
      <c r="F9">
        <v>2813.91</v>
      </c>
      <c r="G9">
        <v>2819.42</v>
      </c>
      <c r="H9">
        <v>2828.88</v>
      </c>
      <c r="I9">
        <v>2804.63</v>
      </c>
      <c r="J9">
        <v>1035</v>
      </c>
      <c r="K9">
        <v>935</v>
      </c>
      <c r="L9">
        <v>2819.57</v>
      </c>
      <c r="M9" s="39">
        <v>2817.94</v>
      </c>
      <c r="N9">
        <v>2806.91</v>
      </c>
      <c r="O9">
        <v>2824.56</v>
      </c>
      <c r="P9">
        <v>2802.5</v>
      </c>
      <c r="Q9">
        <v>1335</v>
      </c>
      <c r="R9">
        <v>1453</v>
      </c>
      <c r="U9">
        <v>2828.88</v>
      </c>
      <c r="V9">
        <v>2802.5</v>
      </c>
      <c r="W9" s="40">
        <f t="shared" si="23"/>
        <v>9.3689976401087303E-3</v>
      </c>
      <c r="X9">
        <f t="shared" si="1"/>
        <v>1035</v>
      </c>
      <c r="Y9">
        <f t="shared" si="2"/>
        <v>1453</v>
      </c>
      <c r="Z9" s="25">
        <f t="shared" si="3"/>
        <v>9.4136623000310848E-3</v>
      </c>
      <c r="AA9" s="25">
        <f t="shared" si="24"/>
        <v>-1.8538924562039923E-3</v>
      </c>
      <c r="AB9" s="25">
        <f t="shared" si="25"/>
        <v>-7.7966394389525889E-3</v>
      </c>
      <c r="AC9" s="25">
        <f t="shared" si="26"/>
        <v>1.5723582011561623E-3</v>
      </c>
      <c r="AD9" s="25">
        <f t="shared" si="27"/>
        <v>9.436796548572244E-3</v>
      </c>
      <c r="AE9" s="25">
        <f t="shared" si="28"/>
        <v>6.7798908463624792E-5</v>
      </c>
      <c r="AF9" s="25">
        <f t="shared" si="4"/>
        <v>1.6401571096197848E-3</v>
      </c>
      <c r="AG9" s="25">
        <f t="shared" si="29"/>
        <v>-2.1373534658417442E-4</v>
      </c>
      <c r="AH9" s="25">
        <f t="shared" si="5"/>
        <v>1.1804713626514458E-3</v>
      </c>
      <c r="AI9" s="25">
        <f t="shared" si="6"/>
        <v>6.6708406484132336E-4</v>
      </c>
      <c r="AJ9" s="25">
        <f t="shared" si="7"/>
        <v>4.1308981825869595E-3</v>
      </c>
      <c r="AK9" s="25">
        <f t="shared" si="8"/>
        <v>6.0871129816945152E-3</v>
      </c>
      <c r="AL9" s="25">
        <f t="shared" si="9"/>
        <v>8.6092506385391423E-3</v>
      </c>
      <c r="AM9" s="25">
        <f t="shared" si="10"/>
        <v>7.8407242912016187E-3</v>
      </c>
      <c r="AN9" s="25">
        <f t="shared" si="11"/>
        <v>5.3201016506747962E-5</v>
      </c>
      <c r="AO9" s="40">
        <f t="shared" si="30"/>
        <v>-9.5670103092790254E-2</v>
      </c>
      <c r="AP9" s="40">
        <f t="shared" si="31"/>
        <v>0.11876288659794265</v>
      </c>
      <c r="AQ9" s="25">
        <f t="shared" si="12"/>
        <v>-5.7826950033689883E-4</v>
      </c>
      <c r="AR9" s="25">
        <f t="shared" si="13"/>
        <v>-4.5001568885813751E-3</v>
      </c>
      <c r="AS9" s="25">
        <f t="shared" si="14"/>
        <v>1.6401571096197848E-3</v>
      </c>
      <c r="AT9" s="28">
        <f t="shared" si="15"/>
        <v>0.60989690721649337</v>
      </c>
      <c r="AU9" s="28">
        <f t="shared" si="16"/>
        <v>0.19990933816862491</v>
      </c>
      <c r="AV9" s="40">
        <f t="shared" si="17"/>
        <v>0.16717210007580879</v>
      </c>
      <c r="AW9" s="25">
        <f t="shared" si="18"/>
        <v>1.6401571096197848E-3</v>
      </c>
      <c r="AX9" s="28">
        <f t="shared" si="19"/>
        <v>-0.47990902198636304</v>
      </c>
      <c r="AY9" s="25">
        <f t="shared" si="20"/>
        <v>5.2595670716612192E-3</v>
      </c>
      <c r="AZ9" s="25">
        <f t="shared" si="21"/>
        <v>1.5723582011561623E-3</v>
      </c>
      <c r="BA9" s="25">
        <f t="shared" ref="BA9:BA72" si="35">AV8</f>
        <v>0.55500538213133044</v>
      </c>
      <c r="BB9" s="25">
        <f t="shared" ref="BB9:BB72" si="36">AR8</f>
        <v>6.0449265011239062E-3</v>
      </c>
      <c r="BC9" s="25">
        <f t="shared" ref="BC9:BC72" si="37">AS8</f>
        <v>-7.3354257189471948E-3</v>
      </c>
      <c r="BD9" s="39">
        <f t="shared" ref="BD9:BD72" si="38">IF(AR8&lt;0,1,0)</f>
        <v>0</v>
      </c>
      <c r="BF9" t="str">
        <f t="shared" si="32"/>
        <v/>
      </c>
      <c r="BG9" t="str">
        <f t="shared" si="33"/>
        <v/>
      </c>
      <c r="BH9">
        <f t="shared" ref="BH9:BH72" si="39">IF(B9=4,IF(AV8&lt;0.6,IF(AQ9&gt;=0,IF(K9&lt;1018,2,1),0),IF(AV8&gt;0.85,IF(AQ9&lt;=0,-0.5,0),0)),"")</f>
        <v>0</v>
      </c>
      <c r="BI9" t="str">
        <f t="shared" si="34"/>
        <v/>
      </c>
      <c r="BJ9" s="25" t="str">
        <f t="shared" ref="BJ9:BJ72" si="40">IF(MAX(BE9:BI9)=0,"",MAX(BE9:BI9)*AR9)</f>
        <v/>
      </c>
    </row>
    <row r="10" spans="1:284" x14ac:dyDescent="0.15">
      <c r="A10" s="1">
        <v>42510</v>
      </c>
      <c r="B10" s="41">
        <f t="shared" si="22"/>
        <v>5</v>
      </c>
      <c r="C10">
        <v>2792.89</v>
      </c>
      <c r="D10">
        <v>2785.72</v>
      </c>
      <c r="E10">
        <v>2789.35</v>
      </c>
      <c r="F10">
        <v>2797.54</v>
      </c>
      <c r="G10">
        <v>2809.72</v>
      </c>
      <c r="H10">
        <v>2816.49</v>
      </c>
      <c r="I10">
        <v>2785.72</v>
      </c>
      <c r="J10">
        <v>943</v>
      </c>
      <c r="K10">
        <v>931</v>
      </c>
      <c r="L10">
        <v>2812.53</v>
      </c>
      <c r="M10" s="39">
        <v>2809.38</v>
      </c>
      <c r="N10">
        <v>2825.48</v>
      </c>
      <c r="O10">
        <v>2825.48</v>
      </c>
      <c r="P10">
        <v>2797.29</v>
      </c>
      <c r="Q10">
        <v>1500</v>
      </c>
      <c r="R10">
        <v>1343</v>
      </c>
      <c r="U10">
        <v>2825.48</v>
      </c>
      <c r="V10">
        <v>2797.29</v>
      </c>
      <c r="W10" s="40">
        <f t="shared" si="23"/>
        <v>1.0027170307359735E-2</v>
      </c>
      <c r="X10">
        <f t="shared" si="1"/>
        <v>1500</v>
      </c>
      <c r="Y10">
        <f t="shared" si="2"/>
        <v>1343</v>
      </c>
      <c r="Z10" s="25">
        <f t="shared" si="3"/>
        <v>1.0093487391196952E-2</v>
      </c>
      <c r="AA10" s="25">
        <f t="shared" si="24"/>
        <v>-5.0073321525940153E-3</v>
      </c>
      <c r="AB10" s="25">
        <f t="shared" si="25"/>
        <v>0</v>
      </c>
      <c r="AC10" s="25">
        <f t="shared" si="26"/>
        <v>1.0027170307359735E-2</v>
      </c>
      <c r="AD10" s="25">
        <f t="shared" si="27"/>
        <v>1.1601359656764136E-2</v>
      </c>
      <c r="AE10" s="25">
        <f t="shared" si="28"/>
        <v>1.574189349404419E-3</v>
      </c>
      <c r="AF10" s="25">
        <f t="shared" si="4"/>
        <v>1.1601359656764136E-2</v>
      </c>
      <c r="AG10" s="25">
        <f t="shared" si="29"/>
        <v>6.5940275041700813E-3</v>
      </c>
      <c r="AH10" s="25">
        <f t="shared" si="5"/>
        <v>-2.5705342184049775E-3</v>
      </c>
      <c r="AI10" s="25">
        <f t="shared" si="6"/>
        <v>-1.2683082327304743E-3</v>
      </c>
      <c r="AJ10" s="25">
        <f t="shared" si="7"/>
        <v>1.6635575697671629E-3</v>
      </c>
      <c r="AK10" s="25">
        <f t="shared" si="8"/>
        <v>6.0079322399944311E-3</v>
      </c>
      <c r="AL10" s="25">
        <f t="shared" si="9"/>
        <v>1.0985061046046268E-2</v>
      </c>
      <c r="AM10" s="25">
        <f t="shared" si="10"/>
        <v>1.0027170307359735E-2</v>
      </c>
      <c r="AN10" s="25">
        <f t="shared" si="11"/>
        <v>9.9959988758230246E-4</v>
      </c>
      <c r="AO10" s="40">
        <f t="shared" si="30"/>
        <v>0.2330191745206395</v>
      </c>
      <c r="AP10" s="40">
        <f t="shared" si="31"/>
        <v>0.68865778355541329</v>
      </c>
      <c r="AQ10" s="25">
        <f t="shared" si="12"/>
        <v>-1.1206157087688185E-3</v>
      </c>
      <c r="AR10" s="25">
        <f t="shared" si="13"/>
        <v>4.5938275291874022E-3</v>
      </c>
      <c r="AS10" s="25">
        <f t="shared" si="14"/>
        <v>1.1601359656764136E-2</v>
      </c>
      <c r="AT10" s="28">
        <f t="shared" si="15"/>
        <v>0.77998050048748824</v>
      </c>
      <c r="AU10" s="28">
        <f t="shared" si="16"/>
        <v>1</v>
      </c>
      <c r="AV10" s="40">
        <f t="shared" si="17"/>
        <v>1</v>
      </c>
      <c r="AW10" s="25">
        <f t="shared" si="18"/>
        <v>1.1601359656764136E-2</v>
      </c>
      <c r="AX10" s="28">
        <f t="shared" si="19"/>
        <v>0.45938275984390892</v>
      </c>
      <c r="AY10" s="25">
        <f t="shared" si="20"/>
        <v>8.5784664583993565E-3</v>
      </c>
      <c r="AZ10" s="25">
        <f t="shared" si="21"/>
        <v>1.0027170307359735E-2</v>
      </c>
      <c r="BA10" s="25">
        <f t="shared" si="35"/>
        <v>0.16717210007580879</v>
      </c>
      <c r="BB10" s="25">
        <f t="shared" si="36"/>
        <v>-4.5001568885813751E-3</v>
      </c>
      <c r="BC10" s="25">
        <f t="shared" si="37"/>
        <v>1.6401571096197848E-3</v>
      </c>
      <c r="BD10" s="39">
        <f t="shared" si="38"/>
        <v>1</v>
      </c>
      <c r="BF10" t="str">
        <f t="shared" si="32"/>
        <v/>
      </c>
      <c r="BG10" t="str">
        <f t="shared" si="33"/>
        <v/>
      </c>
      <c r="BH10" t="str">
        <f t="shared" si="39"/>
        <v/>
      </c>
      <c r="BI10">
        <f t="shared" si="34"/>
        <v>1</v>
      </c>
      <c r="BJ10" s="25">
        <f t="shared" si="40"/>
        <v>4.5938275291874022E-3</v>
      </c>
    </row>
    <row r="11" spans="1:284" x14ac:dyDescent="0.15">
      <c r="A11" s="1">
        <v>42513</v>
      </c>
      <c r="B11" s="41">
        <f t="shared" si="22"/>
        <v>1</v>
      </c>
      <c r="C11">
        <v>2826.31</v>
      </c>
      <c r="D11">
        <v>2829.93</v>
      </c>
      <c r="E11">
        <v>2835.15</v>
      </c>
      <c r="F11">
        <v>2835.95</v>
      </c>
      <c r="G11">
        <v>2840.27</v>
      </c>
      <c r="H11">
        <v>2847.53</v>
      </c>
      <c r="I11">
        <v>2826.31</v>
      </c>
      <c r="J11">
        <v>1012</v>
      </c>
      <c r="K11">
        <v>930</v>
      </c>
      <c r="L11">
        <v>2841.67</v>
      </c>
      <c r="M11" s="39">
        <v>2843.36</v>
      </c>
      <c r="N11">
        <v>2843.59</v>
      </c>
      <c r="O11">
        <v>2843.84</v>
      </c>
      <c r="P11">
        <v>2830.31</v>
      </c>
      <c r="Q11">
        <v>1459</v>
      </c>
      <c r="R11">
        <v>1402</v>
      </c>
      <c r="U11">
        <v>2847.53</v>
      </c>
      <c r="V11">
        <v>2826.31</v>
      </c>
      <c r="W11" s="40">
        <f t="shared" si="23"/>
        <v>7.4799779120598283E-3</v>
      </c>
      <c r="X11">
        <f t="shared" si="1"/>
        <v>1012</v>
      </c>
      <c r="Y11">
        <f t="shared" si="2"/>
        <v>930</v>
      </c>
      <c r="Z11" s="25">
        <f t="shared" si="3"/>
        <v>7.5080228283522527E-3</v>
      </c>
      <c r="AA11" s="25">
        <f t="shared" si="24"/>
        <v>2.9371225964403919E-4</v>
      </c>
      <c r="AB11" s="25">
        <f t="shared" si="25"/>
        <v>-1.3846134432118115E-3</v>
      </c>
      <c r="AC11" s="25">
        <f t="shared" si="26"/>
        <v>6.095364468848021E-3</v>
      </c>
      <c r="AD11" s="25">
        <f t="shared" si="27"/>
        <v>7.4799779120598283E-3</v>
      </c>
      <c r="AE11" s="25">
        <f t="shared" si="28"/>
        <v>0</v>
      </c>
      <c r="AF11" s="25">
        <f t="shared" si="4"/>
        <v>6.095364468848021E-3</v>
      </c>
      <c r="AG11" s="25">
        <f t="shared" si="29"/>
        <v>6.3890767284921516E-3</v>
      </c>
      <c r="AH11" s="25">
        <f t="shared" si="5"/>
        <v>1.2800024377509624E-3</v>
      </c>
      <c r="AI11" s="25">
        <f t="shared" si="6"/>
        <v>3.1228719037897203E-3</v>
      </c>
      <c r="AJ11" s="25">
        <f t="shared" si="7"/>
        <v>3.4050041198699622E-3</v>
      </c>
      <c r="AK11" s="25">
        <f t="shared" si="8"/>
        <v>4.9271441475952724E-3</v>
      </c>
      <c r="AL11" s="25">
        <f t="shared" si="9"/>
        <v>7.4799779120598283E-3</v>
      </c>
      <c r="AM11" s="25">
        <f t="shared" si="10"/>
        <v>4.7690052759220098E-3</v>
      </c>
      <c r="AN11" s="25">
        <f t="shared" si="11"/>
        <v>4.9278944456698835E-4</v>
      </c>
      <c r="AO11" s="40">
        <f t="shared" si="30"/>
        <v>0</v>
      </c>
      <c r="AP11" s="40">
        <f t="shared" si="31"/>
        <v>-3.9114043355321267E-2</v>
      </c>
      <c r="AQ11" s="25">
        <f t="shared" si="12"/>
        <v>5.945439337284072E-4</v>
      </c>
      <c r="AR11" s="25">
        <f t="shared" si="13"/>
        <v>6.7543087668584531E-4</v>
      </c>
      <c r="AS11" s="25">
        <f t="shared" si="14"/>
        <v>6.095364468848021E-3</v>
      </c>
      <c r="AT11" s="28">
        <f t="shared" si="15"/>
        <v>0.657869934024499</v>
      </c>
      <c r="AU11" s="28">
        <f t="shared" si="16"/>
        <v>0.98152254249815252</v>
      </c>
      <c r="AV11" s="40">
        <f t="shared" si="17"/>
        <v>0.81432610744580547</v>
      </c>
      <c r="AW11" s="25">
        <f t="shared" si="18"/>
        <v>6.095364468848021E-3</v>
      </c>
      <c r="AX11" s="28">
        <f t="shared" si="19"/>
        <v>9.0480678605091874E-2</v>
      </c>
      <c r="AY11" s="25">
        <f t="shared" si="20"/>
        <v>4.9271441475952724E-3</v>
      </c>
      <c r="AZ11" s="25">
        <f t="shared" si="21"/>
        <v>4.681092105945096E-3</v>
      </c>
      <c r="BA11" s="25">
        <f t="shared" si="35"/>
        <v>1</v>
      </c>
      <c r="BB11" s="25">
        <f t="shared" si="36"/>
        <v>4.5938275291874022E-3</v>
      </c>
      <c r="BC11" s="25">
        <f t="shared" si="37"/>
        <v>1.1601359656764136E-2</v>
      </c>
      <c r="BD11" s="39">
        <f t="shared" si="38"/>
        <v>0</v>
      </c>
      <c r="BF11" t="str">
        <f t="shared" si="32"/>
        <v/>
      </c>
      <c r="BG11" t="str">
        <f t="shared" si="33"/>
        <v/>
      </c>
      <c r="BH11" t="str">
        <f t="shared" si="39"/>
        <v/>
      </c>
      <c r="BI11" t="str">
        <f t="shared" si="34"/>
        <v/>
      </c>
      <c r="BJ11" s="25" t="str">
        <f t="shared" si="40"/>
        <v/>
      </c>
    </row>
    <row r="12" spans="1:284" x14ac:dyDescent="0.15">
      <c r="A12" s="1">
        <v>42514</v>
      </c>
      <c r="B12" s="41">
        <f t="shared" si="22"/>
        <v>2</v>
      </c>
      <c r="C12">
        <v>2839.68</v>
      </c>
      <c r="D12">
        <v>2835.81</v>
      </c>
      <c r="E12">
        <v>2833.11</v>
      </c>
      <c r="F12">
        <v>2833.59</v>
      </c>
      <c r="G12">
        <v>2821.79</v>
      </c>
      <c r="H12">
        <v>2839.68</v>
      </c>
      <c r="I12">
        <v>2813.99</v>
      </c>
      <c r="J12">
        <v>931</v>
      </c>
      <c r="K12">
        <v>1103</v>
      </c>
      <c r="L12">
        <v>2820.54</v>
      </c>
      <c r="M12" s="39">
        <v>2818.71</v>
      </c>
      <c r="N12">
        <v>2821.67</v>
      </c>
      <c r="O12">
        <v>2823.95</v>
      </c>
      <c r="P12">
        <v>2807.79</v>
      </c>
      <c r="Q12">
        <v>1434</v>
      </c>
      <c r="R12">
        <v>1405</v>
      </c>
      <c r="U12">
        <v>2839.68</v>
      </c>
      <c r="V12">
        <v>2807.79</v>
      </c>
      <c r="W12" s="40">
        <f t="shared" si="23"/>
        <v>1.1293672726211146E-2</v>
      </c>
      <c r="X12">
        <f t="shared" si="1"/>
        <v>931</v>
      </c>
      <c r="Y12">
        <f t="shared" si="2"/>
        <v>1405</v>
      </c>
      <c r="Z12" s="25">
        <f t="shared" si="3"/>
        <v>1.123013860716696E-2</v>
      </c>
      <c r="AA12" s="25">
        <f t="shared" si="24"/>
        <v>-1.3759686296435721E-3</v>
      </c>
      <c r="AB12" s="25">
        <f t="shared" si="25"/>
        <v>-6.3624615171531725E-3</v>
      </c>
      <c r="AC12" s="25">
        <f t="shared" si="26"/>
        <v>4.9312112090578921E-3</v>
      </c>
      <c r="AD12" s="25">
        <f t="shared" si="27"/>
        <v>0</v>
      </c>
      <c r="AE12" s="25">
        <f t="shared" si="28"/>
        <v>-1.129367272621111E-2</v>
      </c>
      <c r="AF12" s="25">
        <f t="shared" si="4"/>
        <v>-6.3624615171531725E-3</v>
      </c>
      <c r="AG12" s="25">
        <f t="shared" si="29"/>
        <v>-7.738430146796739E-3</v>
      </c>
      <c r="AH12" s="25">
        <f t="shared" si="5"/>
        <v>-1.3637591114768757E-3</v>
      </c>
      <c r="AI12" s="25">
        <f t="shared" si="6"/>
        <v>-2.3163215763411689E-3</v>
      </c>
      <c r="AJ12" s="25">
        <f t="shared" si="7"/>
        <v>-2.1469108077640741E-3</v>
      </c>
      <c r="AK12" s="25">
        <f t="shared" si="8"/>
        <v>-6.3199344149790634E-3</v>
      </c>
      <c r="AL12" s="25">
        <f t="shared" si="9"/>
        <v>9.087964742739903E-3</v>
      </c>
      <c r="AM12" s="25">
        <f t="shared" si="10"/>
        <v>5.7389170496754431E-3</v>
      </c>
      <c r="AN12" s="25">
        <f t="shared" si="11"/>
        <v>-4.4307937339716446E-4</v>
      </c>
      <c r="AO12" s="40">
        <f t="shared" si="30"/>
        <v>1</v>
      </c>
      <c r="AP12" s="40">
        <f t="shared" si="31"/>
        <v>1.1521992993382757</v>
      </c>
      <c r="AQ12" s="25">
        <f t="shared" si="12"/>
        <v>-6.4902249917547403E-4</v>
      </c>
      <c r="AR12" s="25">
        <f t="shared" si="13"/>
        <v>4.0055227122296155E-4</v>
      </c>
      <c r="AS12" s="25">
        <f t="shared" si="14"/>
        <v>-6.3624615171531725E-3</v>
      </c>
      <c r="AT12" s="28">
        <f t="shared" si="15"/>
        <v>0.30362008563644083</v>
      </c>
      <c r="AU12" s="28">
        <f t="shared" si="16"/>
        <v>0.85891089108912344</v>
      </c>
      <c r="AV12" s="40">
        <f t="shared" si="17"/>
        <v>0.43524615867043476</v>
      </c>
      <c r="AW12" s="25">
        <f t="shared" si="18"/>
        <v>-6.3624615171531725E-3</v>
      </c>
      <c r="AX12" s="28">
        <f t="shared" si="19"/>
        <v>3.5434305424901648E-2</v>
      </c>
      <c r="AY12" s="25">
        <f t="shared" si="20"/>
        <v>2.7680303277610404E-3</v>
      </c>
      <c r="AZ12" s="25">
        <f t="shared" si="21"/>
        <v>4.9312112090578921E-3</v>
      </c>
      <c r="BA12" s="25">
        <f t="shared" si="35"/>
        <v>0.81432610744580547</v>
      </c>
      <c r="BB12" s="25">
        <f t="shared" si="36"/>
        <v>6.7543087668584531E-4</v>
      </c>
      <c r="BC12" s="25">
        <f t="shared" si="37"/>
        <v>6.095364468848021E-3</v>
      </c>
      <c r="BD12" s="39">
        <f t="shared" si="38"/>
        <v>0</v>
      </c>
      <c r="BF12">
        <f t="shared" si="32"/>
        <v>0</v>
      </c>
      <c r="BG12" t="str">
        <f t="shared" si="33"/>
        <v/>
      </c>
      <c r="BH12" t="str">
        <f t="shared" si="39"/>
        <v/>
      </c>
      <c r="BI12" t="str">
        <f t="shared" si="34"/>
        <v/>
      </c>
      <c r="BJ12" s="25" t="str">
        <f t="shared" si="40"/>
        <v/>
      </c>
    </row>
    <row r="13" spans="1:284" x14ac:dyDescent="0.15">
      <c r="A13" s="1">
        <v>42515</v>
      </c>
      <c r="B13" s="41">
        <f t="shared" si="22"/>
        <v>3</v>
      </c>
      <c r="C13">
        <v>2835.03</v>
      </c>
      <c r="D13">
        <v>2838.46</v>
      </c>
      <c r="E13">
        <v>2836.36</v>
      </c>
      <c r="F13">
        <v>2832.64</v>
      </c>
      <c r="G13">
        <v>2829.33</v>
      </c>
      <c r="H13">
        <v>2843.09</v>
      </c>
      <c r="I13">
        <v>2827.83</v>
      </c>
      <c r="J13">
        <v>952</v>
      </c>
      <c r="K13">
        <v>1121</v>
      </c>
      <c r="L13">
        <v>2830.03</v>
      </c>
      <c r="M13" s="39">
        <v>2827.09</v>
      </c>
      <c r="N13">
        <v>2815.09</v>
      </c>
      <c r="O13">
        <v>2830.03</v>
      </c>
      <c r="P13">
        <v>2807.75</v>
      </c>
      <c r="Q13">
        <v>1301</v>
      </c>
      <c r="R13">
        <v>1402</v>
      </c>
      <c r="U13">
        <v>2843.17</v>
      </c>
      <c r="V13">
        <v>2807.75</v>
      </c>
      <c r="W13" s="40">
        <f t="shared" si="23"/>
        <v>1.25361760102966E-2</v>
      </c>
      <c r="X13">
        <f t="shared" si="1"/>
        <v>1301</v>
      </c>
      <c r="Y13">
        <f t="shared" si="2"/>
        <v>1402</v>
      </c>
      <c r="Z13" s="25">
        <f t="shared" si="3"/>
        <v>1.2493694952081661E-2</v>
      </c>
      <c r="AA13" s="25">
        <f t="shared" si="24"/>
        <v>4.7236108831086761E-3</v>
      </c>
      <c r="AB13" s="25">
        <f t="shared" si="25"/>
        <v>-9.9253942099143521E-3</v>
      </c>
      <c r="AC13" s="25">
        <f t="shared" si="26"/>
        <v>2.6107818003822348E-3</v>
      </c>
      <c r="AD13" s="25">
        <f t="shared" si="27"/>
        <v>2.8671077369967104E-3</v>
      </c>
      <c r="AE13" s="25">
        <f t="shared" si="28"/>
        <v>-9.6690682732999966E-3</v>
      </c>
      <c r="AF13" s="25">
        <f t="shared" si="4"/>
        <v>-7.0582864729177236E-3</v>
      </c>
      <c r="AG13" s="25">
        <f t="shared" si="29"/>
        <v>-2.3346755898089127E-3</v>
      </c>
      <c r="AH13" s="25">
        <f t="shared" si="5"/>
        <v>1.2091324450695115E-3</v>
      </c>
      <c r="AI13" s="25">
        <f t="shared" si="6"/>
        <v>4.6902083065400354E-4</v>
      </c>
      <c r="AJ13" s="25">
        <f t="shared" si="7"/>
        <v>-8.4338013387000527E-4</v>
      </c>
      <c r="AK13" s="25">
        <f t="shared" si="8"/>
        <v>-2.0125846252660685E-3</v>
      </c>
      <c r="AL13" s="25">
        <f t="shared" si="9"/>
        <v>5.3818557951826858E-3</v>
      </c>
      <c r="AM13" s="25">
        <f t="shared" si="10"/>
        <v>7.9038614446646921E-3</v>
      </c>
      <c r="AN13" s="25">
        <f t="shared" si="11"/>
        <v>2.473777966308139E-4</v>
      </c>
      <c r="AO13" s="40">
        <f t="shared" si="30"/>
        <v>0.47182175622543709</v>
      </c>
      <c r="AP13" s="40">
        <f t="shared" si="31"/>
        <v>-0.4036697247706269</v>
      </c>
      <c r="AQ13" s="25">
        <f t="shared" si="12"/>
        <v>-1.039398232558477E-3</v>
      </c>
      <c r="AR13" s="25">
        <f t="shared" si="13"/>
        <v>-5.2930796442823055E-3</v>
      </c>
      <c r="AS13" s="25">
        <f t="shared" si="14"/>
        <v>-7.0582864729177236E-3</v>
      </c>
      <c r="AT13" s="28">
        <f t="shared" si="15"/>
        <v>9.8296199213629004E-2</v>
      </c>
      <c r="AU13" s="28">
        <f t="shared" si="16"/>
        <v>0.32944344703770556</v>
      </c>
      <c r="AV13" s="40">
        <f t="shared" si="17"/>
        <v>0.20722755505364571</v>
      </c>
      <c r="AW13" s="25">
        <f t="shared" si="18"/>
        <v>-7.0582864729177236E-3</v>
      </c>
      <c r="AX13" s="28">
        <f t="shared" si="19"/>
        <v>-0.42179559570863984</v>
      </c>
      <c r="AY13" s="25">
        <f t="shared" si="20"/>
        <v>5.3030143575664946E-4</v>
      </c>
      <c r="AZ13" s="25">
        <f t="shared" si="21"/>
        <v>2.6107818003822348E-3</v>
      </c>
      <c r="BA13" s="25">
        <f t="shared" si="35"/>
        <v>0.43524615867043476</v>
      </c>
      <c r="BB13" s="25">
        <f t="shared" si="36"/>
        <v>4.0055227122296155E-4</v>
      </c>
      <c r="BC13" s="25">
        <f t="shared" si="37"/>
        <v>-6.3624615171531725E-3</v>
      </c>
      <c r="BD13" s="39">
        <f t="shared" si="38"/>
        <v>0</v>
      </c>
      <c r="BF13" t="str">
        <f t="shared" si="32"/>
        <v/>
      </c>
      <c r="BG13">
        <f t="shared" si="33"/>
        <v>0.5</v>
      </c>
      <c r="BH13" t="str">
        <f t="shared" si="39"/>
        <v/>
      </c>
      <c r="BI13" t="str">
        <f t="shared" si="34"/>
        <v/>
      </c>
      <c r="BJ13" s="25">
        <f t="shared" si="40"/>
        <v>-2.6465398221411527E-3</v>
      </c>
    </row>
    <row r="14" spans="1:284" x14ac:dyDescent="0.15">
      <c r="A14" s="1">
        <v>42516</v>
      </c>
      <c r="B14" s="41">
        <f t="shared" si="22"/>
        <v>4</v>
      </c>
      <c r="C14">
        <v>2813.54</v>
      </c>
      <c r="D14">
        <v>2814.01</v>
      </c>
      <c r="E14">
        <v>2817.17</v>
      </c>
      <c r="F14">
        <v>2822.37</v>
      </c>
      <c r="G14">
        <v>2787.72</v>
      </c>
      <c r="H14">
        <v>2827.09</v>
      </c>
      <c r="I14">
        <v>2781.1</v>
      </c>
      <c r="J14">
        <v>942</v>
      </c>
      <c r="K14">
        <v>1154</v>
      </c>
      <c r="L14">
        <v>2787.6</v>
      </c>
      <c r="M14" s="39">
        <v>2787.62</v>
      </c>
      <c r="N14">
        <v>2822.44</v>
      </c>
      <c r="O14">
        <v>2822.44</v>
      </c>
      <c r="P14">
        <v>2785.74</v>
      </c>
      <c r="Q14">
        <v>1500</v>
      </c>
      <c r="R14">
        <v>1308</v>
      </c>
      <c r="U14">
        <v>2827.09</v>
      </c>
      <c r="V14">
        <v>2780.76</v>
      </c>
      <c r="W14" s="40">
        <f t="shared" si="23"/>
        <v>1.6523642437461863E-2</v>
      </c>
      <c r="X14">
        <f t="shared" si="1"/>
        <v>942</v>
      </c>
      <c r="Y14">
        <f t="shared" si="2"/>
        <v>1308</v>
      </c>
      <c r="Z14" s="25">
        <f t="shared" si="3"/>
        <v>1.6466799832239785E-2</v>
      </c>
      <c r="AA14" s="25">
        <f t="shared" si="24"/>
        <v>-5.5075570402761756E-4</v>
      </c>
      <c r="AB14" s="25">
        <f t="shared" si="25"/>
        <v>-1.6461550076051319E-3</v>
      </c>
      <c r="AC14" s="25">
        <f t="shared" si="26"/>
        <v>1.4877487429856682E-2</v>
      </c>
      <c r="AD14" s="25">
        <f t="shared" si="27"/>
        <v>4.8044371157516096E-3</v>
      </c>
      <c r="AE14" s="25">
        <f t="shared" si="28"/>
        <v>-1.1719205321710262E-2</v>
      </c>
      <c r="AF14" s="25">
        <f t="shared" si="4"/>
        <v>3.1582821081463579E-3</v>
      </c>
      <c r="AG14" s="25">
        <f t="shared" si="29"/>
        <v>2.6075264041188154E-3</v>
      </c>
      <c r="AH14" s="25">
        <f t="shared" si="5"/>
        <v>1.6703538879014131E-4</v>
      </c>
      <c r="AI14" s="25">
        <f t="shared" si="6"/>
        <v>1.2893580038359895E-3</v>
      </c>
      <c r="AJ14" s="25">
        <f t="shared" si="7"/>
        <v>3.1334805647804448E-3</v>
      </c>
      <c r="AK14" s="25">
        <f t="shared" si="8"/>
        <v>-9.2194195186265284E-3</v>
      </c>
      <c r="AL14" s="25">
        <f t="shared" si="9"/>
        <v>1.6401381179385121E-2</v>
      </c>
      <c r="AM14" s="25">
        <f t="shared" si="10"/>
        <v>1.3088211824494265E-2</v>
      </c>
      <c r="AN14" s="25">
        <f t="shared" si="11"/>
        <v>-4.3046856509890506E-5</v>
      </c>
      <c r="AO14" s="40">
        <f t="shared" si="30"/>
        <v>0.70537073276799056</v>
      </c>
      <c r="AP14" s="40">
        <f t="shared" si="31"/>
        <v>0.73907371167645275</v>
      </c>
      <c r="AQ14" s="25">
        <f t="shared" si="12"/>
        <v>7.1746047690517145E-6</v>
      </c>
      <c r="AR14" s="25">
        <f t="shared" si="13"/>
        <v>1.2420748483282866E-2</v>
      </c>
      <c r="AS14" s="25">
        <f t="shared" si="14"/>
        <v>3.1582821081463579E-3</v>
      </c>
      <c r="AT14" s="28">
        <f t="shared" si="15"/>
        <v>0.14394433572515453</v>
      </c>
      <c r="AU14" s="28">
        <f t="shared" si="16"/>
        <v>1</v>
      </c>
      <c r="AV14" s="40">
        <f t="shared" si="17"/>
        <v>0.89963306712712932</v>
      </c>
      <c r="AW14" s="25">
        <f t="shared" si="18"/>
        <v>3.1582821081463579E-3</v>
      </c>
      <c r="AX14" s="28">
        <f t="shared" si="19"/>
        <v>0.75199654651414205</v>
      </c>
      <c r="AY14" s="25">
        <f t="shared" si="20"/>
        <v>2.3775245450071304E-3</v>
      </c>
      <c r="AZ14" s="25">
        <f t="shared" si="21"/>
        <v>1.3088211824494265E-2</v>
      </c>
      <c r="BA14" s="25">
        <f t="shared" si="35"/>
        <v>0.20722755505364571</v>
      </c>
      <c r="BB14" s="25">
        <f t="shared" si="36"/>
        <v>-5.2930796442823055E-3</v>
      </c>
      <c r="BC14" s="25">
        <f t="shared" si="37"/>
        <v>-7.0582864729177236E-3</v>
      </c>
      <c r="BD14" s="39">
        <f t="shared" si="38"/>
        <v>1</v>
      </c>
      <c r="BF14" t="str">
        <f t="shared" si="32"/>
        <v/>
      </c>
      <c r="BG14" t="str">
        <f t="shared" si="33"/>
        <v/>
      </c>
      <c r="BH14">
        <f t="shared" si="39"/>
        <v>1</v>
      </c>
      <c r="BI14" t="str">
        <f t="shared" si="34"/>
        <v/>
      </c>
      <c r="BJ14" s="25">
        <f t="shared" si="40"/>
        <v>1.2420748483282866E-2</v>
      </c>
    </row>
    <row r="15" spans="1:284" x14ac:dyDescent="0.15">
      <c r="A15" s="1">
        <v>42517</v>
      </c>
      <c r="B15" s="41">
        <f t="shared" si="22"/>
        <v>5</v>
      </c>
      <c r="C15">
        <v>2817.97</v>
      </c>
      <c r="D15">
        <v>2815.48</v>
      </c>
      <c r="E15">
        <v>2815.08</v>
      </c>
      <c r="F15">
        <v>2813.21</v>
      </c>
      <c r="G15">
        <v>2814.03</v>
      </c>
      <c r="H15">
        <v>2824.52</v>
      </c>
      <c r="I15">
        <v>2810.07</v>
      </c>
      <c r="J15">
        <v>1035</v>
      </c>
      <c r="K15">
        <v>937</v>
      </c>
      <c r="L15">
        <v>2812.76</v>
      </c>
      <c r="M15" s="39">
        <v>2812.39</v>
      </c>
      <c r="N15">
        <v>2821.05</v>
      </c>
      <c r="O15">
        <v>2832.1</v>
      </c>
      <c r="P15">
        <v>2811.35</v>
      </c>
      <c r="Q15">
        <v>1423</v>
      </c>
      <c r="R15">
        <v>1307</v>
      </c>
      <c r="U15">
        <v>2832.1</v>
      </c>
      <c r="V15">
        <v>2810.07</v>
      </c>
      <c r="W15" s="40">
        <f t="shared" si="23"/>
        <v>7.809091875119043E-3</v>
      </c>
      <c r="X15">
        <f t="shared" si="1"/>
        <v>1423</v>
      </c>
      <c r="Y15">
        <f t="shared" si="2"/>
        <v>937</v>
      </c>
      <c r="Z15" s="25">
        <f t="shared" si="3"/>
        <v>7.8176843614373992E-3</v>
      </c>
      <c r="AA15" s="25">
        <f t="shared" si="24"/>
        <v>-1.5849914938077152E-3</v>
      </c>
      <c r="AB15" s="25">
        <f t="shared" si="25"/>
        <v>-3.9093298684673696E-3</v>
      </c>
      <c r="AC15" s="25">
        <f t="shared" si="26"/>
        <v>3.8997620066515823E-3</v>
      </c>
      <c r="AD15" s="25">
        <f t="shared" si="27"/>
        <v>5.0017183708256172E-3</v>
      </c>
      <c r="AE15" s="25">
        <f t="shared" si="28"/>
        <v>-2.8073735042934097E-3</v>
      </c>
      <c r="AF15" s="25">
        <f t="shared" si="4"/>
        <v>1.0923885023582229E-3</v>
      </c>
      <c r="AG15" s="25">
        <f t="shared" si="29"/>
        <v>-4.9260299144953767E-4</v>
      </c>
      <c r="AH15" s="25">
        <f t="shared" si="5"/>
        <v>-8.8400541840398658E-4</v>
      </c>
      <c r="AI15" s="25">
        <f t="shared" si="6"/>
        <v>-1.026087200916922E-3</v>
      </c>
      <c r="AJ15" s="25">
        <f t="shared" si="7"/>
        <v>-1.6905874554559749E-3</v>
      </c>
      <c r="AK15" s="25">
        <f t="shared" si="8"/>
        <v>-1.3991479555219707E-3</v>
      </c>
      <c r="AL15" s="25">
        <f t="shared" si="9"/>
        <v>5.1290445899762E-3</v>
      </c>
      <c r="AM15" s="25">
        <f t="shared" si="10"/>
        <v>7.3536909187338229E-3</v>
      </c>
      <c r="AN15" s="25">
        <f t="shared" si="11"/>
        <v>-4.5141191392106749E-4</v>
      </c>
      <c r="AO15" s="40">
        <f t="shared" si="30"/>
        <v>0.54671280276814782</v>
      </c>
      <c r="AP15" s="40">
        <f t="shared" si="31"/>
        <v>0.85605536332180254</v>
      </c>
      <c r="AQ15" s="25">
        <f t="shared" si="12"/>
        <v>-1.3155204769077554E-4</v>
      </c>
      <c r="AR15" s="25">
        <f t="shared" si="13"/>
        <v>2.9429483718012724E-3</v>
      </c>
      <c r="AS15" s="25">
        <f t="shared" si="14"/>
        <v>1.0923885023582229E-3</v>
      </c>
      <c r="AT15" s="28">
        <f t="shared" si="15"/>
        <v>0.27404844290658037</v>
      </c>
      <c r="AU15" s="28">
        <f t="shared" si="16"/>
        <v>0.46746987951808544</v>
      </c>
      <c r="AV15" s="40">
        <f t="shared" si="17"/>
        <v>0.49841125737631164</v>
      </c>
      <c r="AW15" s="25">
        <f t="shared" si="18"/>
        <v>1.0923885023582229E-3</v>
      </c>
      <c r="AX15" s="28">
        <f t="shared" si="19"/>
        <v>0.37630503858375214</v>
      </c>
      <c r="AY15" s="25">
        <f t="shared" si="20"/>
        <v>1.4082255487714336E-3</v>
      </c>
      <c r="AZ15" s="25">
        <f t="shared" si="21"/>
        <v>3.4443610502664819E-3</v>
      </c>
      <c r="BA15" s="25">
        <f t="shared" si="35"/>
        <v>0.89963306712712932</v>
      </c>
      <c r="BB15" s="25">
        <f t="shared" si="36"/>
        <v>1.2420748483282866E-2</v>
      </c>
      <c r="BC15" s="25">
        <f t="shared" si="37"/>
        <v>3.1582821081463579E-3</v>
      </c>
      <c r="BD15" s="39">
        <f t="shared" si="38"/>
        <v>0</v>
      </c>
      <c r="BF15" t="str">
        <f t="shared" si="32"/>
        <v/>
      </c>
      <c r="BG15" t="str">
        <f t="shared" si="33"/>
        <v/>
      </c>
      <c r="BH15" t="str">
        <f t="shared" si="39"/>
        <v/>
      </c>
      <c r="BI15">
        <f t="shared" si="34"/>
        <v>0</v>
      </c>
      <c r="BJ15" s="25" t="str">
        <f t="shared" si="40"/>
        <v/>
      </c>
    </row>
    <row r="16" spans="1:284" x14ac:dyDescent="0.15">
      <c r="A16" s="1">
        <v>42520</v>
      </c>
      <c r="B16" s="41">
        <f t="shared" si="22"/>
        <v>1</v>
      </c>
      <c r="C16">
        <v>2814.65</v>
      </c>
      <c r="D16">
        <v>2806.25</v>
      </c>
      <c r="E16">
        <v>2800.36</v>
      </c>
      <c r="F16">
        <v>2802.12</v>
      </c>
      <c r="G16">
        <v>2826.19</v>
      </c>
      <c r="H16">
        <v>2830.97</v>
      </c>
      <c r="I16">
        <v>2794.66</v>
      </c>
      <c r="J16">
        <v>1103</v>
      </c>
      <c r="K16">
        <v>937</v>
      </c>
      <c r="L16">
        <v>2826.76</v>
      </c>
      <c r="M16" s="39">
        <v>2824.27</v>
      </c>
      <c r="N16">
        <v>2822.45</v>
      </c>
      <c r="O16">
        <v>2829.91</v>
      </c>
      <c r="P16">
        <v>2817.74</v>
      </c>
      <c r="Q16">
        <v>1423</v>
      </c>
      <c r="R16">
        <v>1324</v>
      </c>
      <c r="U16">
        <v>2830.97</v>
      </c>
      <c r="V16">
        <v>2794.66</v>
      </c>
      <c r="W16" s="40">
        <f t="shared" si="23"/>
        <v>1.2908955699862024E-2</v>
      </c>
      <c r="X16">
        <f t="shared" si="1"/>
        <v>1103</v>
      </c>
      <c r="Y16">
        <f t="shared" si="2"/>
        <v>937</v>
      </c>
      <c r="Z16" s="25">
        <f t="shared" si="3"/>
        <v>1.2900360613220096E-2</v>
      </c>
      <c r="AA16" s="25">
        <f t="shared" si="24"/>
        <v>-2.2712361379091319E-3</v>
      </c>
      <c r="AB16" s="25">
        <f t="shared" si="25"/>
        <v>-3.0141070184900791E-3</v>
      </c>
      <c r="AC16" s="25">
        <f t="shared" si="26"/>
        <v>9.894848681371974E-3</v>
      </c>
      <c r="AD16" s="25">
        <f t="shared" si="27"/>
        <v>5.7814891752593625E-3</v>
      </c>
      <c r="AE16" s="25">
        <f t="shared" si="28"/>
        <v>-7.1274665246027482E-3</v>
      </c>
      <c r="AF16" s="25">
        <f t="shared" si="4"/>
        <v>2.7673821567691312E-3</v>
      </c>
      <c r="AG16" s="25">
        <f t="shared" si="29"/>
        <v>4.9614601886011718E-4</v>
      </c>
      <c r="AH16" s="25">
        <f t="shared" si="5"/>
        <v>-2.9888474277235061E-3</v>
      </c>
      <c r="AI16" s="25">
        <f t="shared" si="6"/>
        <v>-5.0899395910189065E-3</v>
      </c>
      <c r="AJ16" s="25">
        <f t="shared" si="7"/>
        <v>-4.4616463859037106E-3</v>
      </c>
      <c r="AK16" s="25">
        <f t="shared" si="8"/>
        <v>4.0915949040924837E-3</v>
      </c>
      <c r="AL16" s="25">
        <f t="shared" si="9"/>
        <v>1.2908955699862024E-2</v>
      </c>
      <c r="AM16" s="25">
        <f t="shared" si="10"/>
        <v>4.3097638264379652E-3</v>
      </c>
      <c r="AN16" s="25">
        <f t="shared" si="11"/>
        <v>2.0166461827246258E-4</v>
      </c>
      <c r="AO16" s="40">
        <f t="shared" si="30"/>
        <v>0.55053704213715959</v>
      </c>
      <c r="AP16" s="40">
        <f t="shared" si="31"/>
        <v>0.72679702561278892</v>
      </c>
      <c r="AQ16" s="25">
        <f t="shared" si="12"/>
        <v>-8.8125533261974485E-4</v>
      </c>
      <c r="AR16" s="25">
        <f t="shared" si="13"/>
        <v>-1.5258773655958534E-3</v>
      </c>
      <c r="AS16" s="25">
        <f t="shared" si="14"/>
        <v>2.7673821567691312E-3</v>
      </c>
      <c r="AT16" s="28">
        <f t="shared" si="15"/>
        <v>0.86835582484164819</v>
      </c>
      <c r="AU16" s="28">
        <f t="shared" si="16"/>
        <v>0.3870172555464263</v>
      </c>
      <c r="AV16" s="40">
        <f t="shared" si="17"/>
        <v>0.76535389699807232</v>
      </c>
      <c r="AW16" s="25">
        <f t="shared" si="18"/>
        <v>2.7673821567691312E-3</v>
      </c>
      <c r="AX16" s="28">
        <f t="shared" si="19"/>
        <v>-0.11870008262187845</v>
      </c>
      <c r="AY16" s="25">
        <f t="shared" si="20"/>
        <v>1.1219061428695042E-2</v>
      </c>
      <c r="AZ16" s="25">
        <f t="shared" si="21"/>
        <v>1.6701568900512214E-3</v>
      </c>
      <c r="BA16" s="25">
        <f t="shared" si="35"/>
        <v>0.49841125737631164</v>
      </c>
      <c r="BB16" s="25">
        <f t="shared" si="36"/>
        <v>2.9429483718012724E-3</v>
      </c>
      <c r="BC16" s="25">
        <f t="shared" si="37"/>
        <v>1.0923885023582229E-3</v>
      </c>
      <c r="BD16" s="39">
        <f t="shared" si="38"/>
        <v>0</v>
      </c>
      <c r="BF16" t="str">
        <f t="shared" si="32"/>
        <v/>
      </c>
      <c r="BG16" t="str">
        <f t="shared" si="33"/>
        <v/>
      </c>
      <c r="BH16" t="str">
        <f t="shared" si="39"/>
        <v/>
      </c>
      <c r="BI16" t="str">
        <f t="shared" si="34"/>
        <v/>
      </c>
      <c r="BJ16" s="25" t="str">
        <f t="shared" si="40"/>
        <v/>
      </c>
    </row>
    <row r="17" spans="1:62" x14ac:dyDescent="0.15">
      <c r="A17" s="1">
        <v>42521</v>
      </c>
      <c r="B17" s="41">
        <f t="shared" si="22"/>
        <v>2</v>
      </c>
      <c r="C17">
        <v>2822.59</v>
      </c>
      <c r="D17">
        <v>2827.46</v>
      </c>
      <c r="E17">
        <v>2823.2</v>
      </c>
      <c r="F17">
        <v>2838.56</v>
      </c>
      <c r="G17">
        <v>2891.15</v>
      </c>
      <c r="H17">
        <v>2891.15</v>
      </c>
      <c r="I17">
        <v>2822.59</v>
      </c>
      <c r="J17">
        <v>1130</v>
      </c>
      <c r="K17">
        <v>930</v>
      </c>
      <c r="L17">
        <v>2894.58</v>
      </c>
      <c r="M17" s="39">
        <v>2894.65</v>
      </c>
      <c r="N17">
        <v>2916.62</v>
      </c>
      <c r="O17">
        <v>2916.62</v>
      </c>
      <c r="P17">
        <v>2894.58</v>
      </c>
      <c r="Q17">
        <v>1500</v>
      </c>
      <c r="R17">
        <v>1301</v>
      </c>
      <c r="U17">
        <v>2916.62</v>
      </c>
      <c r="V17">
        <v>2822.59</v>
      </c>
      <c r="W17" s="40">
        <f t="shared" si="23"/>
        <v>3.2770508414767439E-2</v>
      </c>
      <c r="X17">
        <f t="shared" si="1"/>
        <v>1500</v>
      </c>
      <c r="Y17">
        <f t="shared" si="2"/>
        <v>930</v>
      </c>
      <c r="Z17" s="25">
        <f t="shared" si="3"/>
        <v>3.3313375304241756E-2</v>
      </c>
      <c r="AA17" s="25">
        <f t="shared" si="24"/>
        <v>4.960106572460479E-5</v>
      </c>
      <c r="AB17" s="25">
        <f t="shared" si="25"/>
        <v>0</v>
      </c>
      <c r="AC17" s="25">
        <f t="shared" si="26"/>
        <v>3.2770508414767439E-2</v>
      </c>
      <c r="AD17" s="25">
        <f t="shared" si="27"/>
        <v>3.2770508414767439E-2</v>
      </c>
      <c r="AE17" s="25">
        <f t="shared" si="28"/>
        <v>0</v>
      </c>
      <c r="AF17" s="25">
        <f t="shared" si="4"/>
        <v>3.2770508414767439E-2</v>
      </c>
      <c r="AG17" s="25">
        <f t="shared" si="29"/>
        <v>3.282010948049198E-2</v>
      </c>
      <c r="AH17" s="25">
        <f t="shared" si="5"/>
        <v>1.7238789766599474E-3</v>
      </c>
      <c r="AI17" s="25">
        <f t="shared" si="6"/>
        <v>2.1609022027859642E-4</v>
      </c>
      <c r="AJ17" s="25">
        <f t="shared" si="7"/>
        <v>5.6419781715568154E-3</v>
      </c>
      <c r="AK17" s="25">
        <f t="shared" si="8"/>
        <v>2.3999443690420071E-2</v>
      </c>
      <c r="AL17" s="25">
        <f t="shared" si="9"/>
        <v>2.3999443690420071E-2</v>
      </c>
      <c r="AM17" s="25">
        <f t="shared" si="10"/>
        <v>7.5853887934510238E-3</v>
      </c>
      <c r="AN17" s="25">
        <f t="shared" si="11"/>
        <v>1.1856759308962101E-3</v>
      </c>
      <c r="AO17" s="40">
        <f t="shared" si="30"/>
        <v>0</v>
      </c>
      <c r="AP17" s="40">
        <f t="shared" si="31"/>
        <v>-2.0420070011716385E-3</v>
      </c>
      <c r="AQ17" s="25">
        <f t="shared" si="12"/>
        <v>2.4182836060610354E-5</v>
      </c>
      <c r="AR17" s="25">
        <f t="shared" si="13"/>
        <v>7.5853887934510238E-3</v>
      </c>
      <c r="AS17" s="25">
        <f t="shared" si="14"/>
        <v>3.2770508414767439E-2</v>
      </c>
      <c r="AT17" s="28">
        <f t="shared" si="15"/>
        <v>1</v>
      </c>
      <c r="AU17" s="28">
        <f t="shared" si="16"/>
        <v>1</v>
      </c>
      <c r="AV17" s="40">
        <f t="shared" si="17"/>
        <v>1</v>
      </c>
      <c r="AW17" s="25">
        <f t="shared" si="18"/>
        <v>3.2770508414767439E-2</v>
      </c>
      <c r="AX17" s="28">
        <f t="shared" si="19"/>
        <v>0.23439327874082763</v>
      </c>
      <c r="AY17" s="25">
        <f t="shared" si="20"/>
        <v>2.3999443690420071E-2</v>
      </c>
      <c r="AZ17" s="25">
        <f t="shared" si="21"/>
        <v>7.5853887934510238E-3</v>
      </c>
      <c r="BA17" s="25">
        <f t="shared" si="35"/>
        <v>0.76535389699807232</v>
      </c>
      <c r="BB17" s="25">
        <f t="shared" si="36"/>
        <v>-1.5258773655958534E-3</v>
      </c>
      <c r="BC17" s="25">
        <f t="shared" si="37"/>
        <v>2.7673821567691312E-3</v>
      </c>
      <c r="BD17" s="39">
        <f t="shared" si="38"/>
        <v>1</v>
      </c>
      <c r="BF17">
        <f t="shared" si="32"/>
        <v>1</v>
      </c>
      <c r="BG17" t="str">
        <f t="shared" si="33"/>
        <v/>
      </c>
      <c r="BH17" t="str">
        <f t="shared" si="39"/>
        <v/>
      </c>
      <c r="BI17" t="str">
        <f t="shared" si="34"/>
        <v/>
      </c>
      <c r="BJ17" s="25">
        <f t="shared" si="40"/>
        <v>7.5853887934510238E-3</v>
      </c>
    </row>
    <row r="18" spans="1:62" x14ac:dyDescent="0.15">
      <c r="A18" s="1">
        <v>42522</v>
      </c>
      <c r="B18" s="41">
        <f t="shared" si="22"/>
        <v>3</v>
      </c>
      <c r="C18">
        <v>2917.15</v>
      </c>
      <c r="D18">
        <v>2913.99</v>
      </c>
      <c r="E18">
        <v>2919.86</v>
      </c>
      <c r="F18">
        <v>2911.76</v>
      </c>
      <c r="G18">
        <v>2918.78</v>
      </c>
      <c r="H18">
        <v>2929.08</v>
      </c>
      <c r="I18">
        <v>2909.51</v>
      </c>
      <c r="J18">
        <v>1103</v>
      </c>
      <c r="K18">
        <v>945</v>
      </c>
      <c r="L18">
        <v>2919.63</v>
      </c>
      <c r="M18" s="39">
        <v>2921.6</v>
      </c>
      <c r="N18">
        <v>2913.51</v>
      </c>
      <c r="O18">
        <v>2924.51</v>
      </c>
      <c r="P18">
        <v>2911.4</v>
      </c>
      <c r="Q18">
        <v>1320</v>
      </c>
      <c r="R18">
        <v>1333</v>
      </c>
      <c r="U18">
        <v>2929.08</v>
      </c>
      <c r="V18">
        <v>2909.51</v>
      </c>
      <c r="W18" s="40">
        <f t="shared" si="23"/>
        <v>6.7036984233856053E-3</v>
      </c>
      <c r="X18">
        <f t="shared" si="1"/>
        <v>1103</v>
      </c>
      <c r="Y18">
        <f t="shared" si="2"/>
        <v>945</v>
      </c>
      <c r="Z18" s="25">
        <f t="shared" si="3"/>
        <v>6.7086025744304226E-3</v>
      </c>
      <c r="AA18" s="25">
        <f t="shared" si="24"/>
        <v>1.8170068462023672E-4</v>
      </c>
      <c r="AB18" s="25">
        <f t="shared" si="25"/>
        <v>-5.3298406557112533E-3</v>
      </c>
      <c r="AC18" s="25">
        <f t="shared" si="26"/>
        <v>1.3738577676744635E-3</v>
      </c>
      <c r="AD18" s="25">
        <f t="shared" si="27"/>
        <v>4.08126829070426E-3</v>
      </c>
      <c r="AE18" s="25">
        <f t="shared" si="28"/>
        <v>-2.6224301326815149E-3</v>
      </c>
      <c r="AF18" s="25">
        <f t="shared" si="4"/>
        <v>-1.2485723650071002E-3</v>
      </c>
      <c r="AG18" s="25">
        <f t="shared" si="29"/>
        <v>-1.0668716803868966E-3</v>
      </c>
      <c r="AH18" s="25">
        <f t="shared" si="5"/>
        <v>-1.0838361998985521E-3</v>
      </c>
      <c r="AI18" s="25">
        <f t="shared" si="6"/>
        <v>9.2855766727072109E-4</v>
      </c>
      <c r="AJ18" s="25">
        <f t="shared" si="7"/>
        <v>-1.8494029025257113E-3</v>
      </c>
      <c r="AK18" s="25">
        <f t="shared" si="8"/>
        <v>5.5860849680719905E-4</v>
      </c>
      <c r="AL18" s="25">
        <f t="shared" si="9"/>
        <v>6.7036984233856053E-3</v>
      </c>
      <c r="AM18" s="25">
        <f t="shared" si="10"/>
        <v>4.492880134603622E-3</v>
      </c>
      <c r="AN18" s="25">
        <f t="shared" si="11"/>
        <v>2.9117516789863864E-4</v>
      </c>
      <c r="AO18" s="40">
        <f t="shared" si="30"/>
        <v>0.39039345937659614</v>
      </c>
      <c r="AP18" s="40">
        <f t="shared" si="31"/>
        <v>0.3633111905978425</v>
      </c>
      <c r="AQ18" s="25">
        <f t="shared" si="12"/>
        <v>6.7451549577442378E-4</v>
      </c>
      <c r="AR18" s="25">
        <f t="shared" si="13"/>
        <v>-2.0983560297129439E-3</v>
      </c>
      <c r="AS18" s="25">
        <f t="shared" si="14"/>
        <v>-1.2485723650071002E-3</v>
      </c>
      <c r="AT18" s="28">
        <f t="shared" si="15"/>
        <v>0.47368421052632192</v>
      </c>
      <c r="AU18" s="28">
        <f t="shared" si="16"/>
        <v>0.16094584286804781</v>
      </c>
      <c r="AV18" s="40">
        <f t="shared" si="17"/>
        <v>0.20439448134900662</v>
      </c>
      <c r="AW18" s="25">
        <f t="shared" si="18"/>
        <v>-1.2485723650071002E-3</v>
      </c>
      <c r="AX18" s="28">
        <f t="shared" si="19"/>
        <v>-0.31272355646397454</v>
      </c>
      <c r="AY18" s="25">
        <f t="shared" si="20"/>
        <v>3.1810386294887152E-3</v>
      </c>
      <c r="AZ18" s="25">
        <f t="shared" si="21"/>
        <v>7.2447474460169119E-4</v>
      </c>
      <c r="BA18" s="25">
        <f t="shared" si="35"/>
        <v>1</v>
      </c>
      <c r="BB18" s="25">
        <f t="shared" si="36"/>
        <v>7.5853887934510238E-3</v>
      </c>
      <c r="BC18" s="25">
        <f t="shared" si="37"/>
        <v>3.2770508414767439E-2</v>
      </c>
      <c r="BD18" s="39">
        <f t="shared" si="38"/>
        <v>0</v>
      </c>
      <c r="BF18" t="str">
        <f t="shared" si="32"/>
        <v/>
      </c>
      <c r="BG18">
        <f t="shared" si="33"/>
        <v>0</v>
      </c>
      <c r="BH18" t="str">
        <f t="shared" si="39"/>
        <v/>
      </c>
      <c r="BI18" t="str">
        <f t="shared" si="34"/>
        <v/>
      </c>
      <c r="BJ18" s="25" t="str">
        <f t="shared" si="40"/>
        <v/>
      </c>
    </row>
    <row r="19" spans="1:62" x14ac:dyDescent="0.15">
      <c r="A19" s="1">
        <v>42523</v>
      </c>
      <c r="B19" s="41">
        <f t="shared" si="22"/>
        <v>4</v>
      </c>
      <c r="C19">
        <v>2911.22</v>
      </c>
      <c r="D19">
        <v>2908.94</v>
      </c>
      <c r="E19">
        <v>2915.2</v>
      </c>
      <c r="F19">
        <v>2917.34</v>
      </c>
      <c r="G19">
        <v>2907.17</v>
      </c>
      <c r="H19">
        <v>2922.11</v>
      </c>
      <c r="I19">
        <v>2907.17</v>
      </c>
      <c r="J19">
        <v>957</v>
      </c>
      <c r="K19">
        <v>1129</v>
      </c>
      <c r="L19">
        <v>2907.47</v>
      </c>
      <c r="M19" s="39">
        <v>2911.42</v>
      </c>
      <c r="N19">
        <v>2925.23</v>
      </c>
      <c r="O19">
        <v>2925.67</v>
      </c>
      <c r="P19">
        <v>2907.47</v>
      </c>
      <c r="Q19">
        <v>1500</v>
      </c>
      <c r="R19">
        <v>1301</v>
      </c>
      <c r="U19">
        <v>2925.67</v>
      </c>
      <c r="V19">
        <v>2907.47</v>
      </c>
      <c r="W19" s="40">
        <f t="shared" si="23"/>
        <v>6.2402270679667911E-3</v>
      </c>
      <c r="X19">
        <f t="shared" si="1"/>
        <v>1500</v>
      </c>
      <c r="Y19">
        <f t="shared" si="2"/>
        <v>1301</v>
      </c>
      <c r="Z19" s="25">
        <f t="shared" si="3"/>
        <v>6.2516745556846524E-3</v>
      </c>
      <c r="AA19" s="25">
        <f t="shared" si="24"/>
        <v>-7.8630258157453658E-4</v>
      </c>
      <c r="AB19" s="25">
        <f t="shared" si="25"/>
        <v>-1.5040421160141633E-4</v>
      </c>
      <c r="AC19" s="25">
        <f t="shared" si="26"/>
        <v>6.0898228563654551E-3</v>
      </c>
      <c r="AD19" s="25">
        <f t="shared" si="27"/>
        <v>4.9512769712318746E-3</v>
      </c>
      <c r="AE19" s="25">
        <f t="shared" si="28"/>
        <v>-1.2889500967348234E-3</v>
      </c>
      <c r="AF19" s="25">
        <f t="shared" si="4"/>
        <v>4.8008727596305784E-3</v>
      </c>
      <c r="AG19" s="25">
        <f t="shared" si="29"/>
        <v>4.0145701780559774E-3</v>
      </c>
      <c r="AH19" s="25">
        <f t="shared" si="5"/>
        <v>-7.8348365564887403E-4</v>
      </c>
      <c r="AI19" s="25">
        <f t="shared" si="6"/>
        <v>1.3661907720515488E-3</v>
      </c>
      <c r="AJ19" s="25">
        <f t="shared" si="7"/>
        <v>2.1000048894102286E-3</v>
      </c>
      <c r="AK19" s="25">
        <f t="shared" si="8"/>
        <v>-1.3921379124090666E-3</v>
      </c>
      <c r="AL19" s="25">
        <f t="shared" si="9"/>
        <v>5.1258586692172316E-3</v>
      </c>
      <c r="AM19" s="25">
        <f t="shared" si="10"/>
        <v>6.2402270679667911E-3</v>
      </c>
      <c r="AN19" s="25">
        <f t="shared" si="11"/>
        <v>1.0318781567418347E-4</v>
      </c>
      <c r="AO19" s="40">
        <f t="shared" si="30"/>
        <v>0.27108433734937831</v>
      </c>
      <c r="AP19" s="40">
        <f t="shared" si="31"/>
        <v>0.42436412315931205</v>
      </c>
      <c r="AQ19" s="25">
        <f t="shared" si="12"/>
        <v>1.3576474574093055E-3</v>
      </c>
      <c r="AR19" s="25">
        <f t="shared" si="13"/>
        <v>6.0898228563654551E-3</v>
      </c>
      <c r="AS19" s="25">
        <f t="shared" si="14"/>
        <v>4.8008727596305784E-3</v>
      </c>
      <c r="AT19" s="28">
        <f t="shared" si="15"/>
        <v>0</v>
      </c>
      <c r="AU19" s="28">
        <f t="shared" si="16"/>
        <v>0.97582417582417313</v>
      </c>
      <c r="AV19" s="40">
        <f t="shared" si="17"/>
        <v>0.97582417582417313</v>
      </c>
      <c r="AW19" s="25">
        <f t="shared" si="18"/>
        <v>4.8008727596305784E-3</v>
      </c>
      <c r="AX19" s="28">
        <f t="shared" si="19"/>
        <v>0.97582417582417313</v>
      </c>
      <c r="AY19" s="25">
        <f t="shared" si="20"/>
        <v>0</v>
      </c>
      <c r="AZ19" s="25">
        <f t="shared" si="21"/>
        <v>6.0898228563654551E-3</v>
      </c>
      <c r="BA19" s="25">
        <f t="shared" si="35"/>
        <v>0.20439448134900662</v>
      </c>
      <c r="BB19" s="25">
        <f t="shared" si="36"/>
        <v>-2.0983560297129439E-3</v>
      </c>
      <c r="BC19" s="25">
        <f t="shared" si="37"/>
        <v>-1.2485723650071002E-3</v>
      </c>
      <c r="BD19" s="39">
        <f t="shared" si="38"/>
        <v>1</v>
      </c>
      <c r="BF19" t="str">
        <f t="shared" si="32"/>
        <v/>
      </c>
      <c r="BG19" t="str">
        <f t="shared" si="33"/>
        <v/>
      </c>
      <c r="BH19">
        <f t="shared" si="39"/>
        <v>1</v>
      </c>
      <c r="BI19" t="str">
        <f t="shared" si="34"/>
        <v/>
      </c>
      <c r="BJ19" s="25">
        <f t="shared" si="40"/>
        <v>6.0898228563654551E-3</v>
      </c>
    </row>
    <row r="20" spans="1:62" x14ac:dyDescent="0.15">
      <c r="A20" s="1">
        <v>42524</v>
      </c>
      <c r="B20" s="41">
        <f t="shared" si="22"/>
        <v>5</v>
      </c>
      <c r="C20">
        <v>2930.09</v>
      </c>
      <c r="D20">
        <v>2929.06</v>
      </c>
      <c r="E20">
        <v>2924.49</v>
      </c>
      <c r="F20">
        <v>2930.66</v>
      </c>
      <c r="G20">
        <v>2924.53</v>
      </c>
      <c r="H20">
        <v>2930.66</v>
      </c>
      <c r="I20">
        <v>2915.19</v>
      </c>
      <c r="J20">
        <v>940</v>
      </c>
      <c r="K20">
        <v>959</v>
      </c>
      <c r="L20">
        <v>2925.87</v>
      </c>
      <c r="M20" s="39">
        <v>2927.89</v>
      </c>
      <c r="N20">
        <v>2938.68</v>
      </c>
      <c r="O20">
        <v>2945.52</v>
      </c>
      <c r="P20">
        <v>2924.02</v>
      </c>
      <c r="Q20">
        <v>1415</v>
      </c>
      <c r="R20">
        <v>1305</v>
      </c>
      <c r="U20">
        <v>2945.52</v>
      </c>
      <c r="V20">
        <v>2915.19</v>
      </c>
      <c r="W20" s="40">
        <f t="shared" si="23"/>
        <v>1.0350374193984421E-2</v>
      </c>
      <c r="X20">
        <f t="shared" si="1"/>
        <v>1415</v>
      </c>
      <c r="Y20">
        <f t="shared" si="2"/>
        <v>959</v>
      </c>
      <c r="Z20" s="25">
        <f t="shared" si="3"/>
        <v>1.0351217880679407E-2</v>
      </c>
      <c r="AA20" s="25">
        <f t="shared" si="24"/>
        <v>1.6600292096956605E-3</v>
      </c>
      <c r="AB20" s="25">
        <f t="shared" si="25"/>
        <v>-2.3248710379879509E-3</v>
      </c>
      <c r="AC20" s="25">
        <f t="shared" si="26"/>
        <v>8.0255031559963823E-3</v>
      </c>
      <c r="AD20" s="25">
        <f t="shared" si="27"/>
        <v>5.2522326944488967E-3</v>
      </c>
      <c r="AE20" s="25">
        <f t="shared" si="28"/>
        <v>-5.0981414995354682E-3</v>
      </c>
      <c r="AF20" s="25">
        <f t="shared" si="4"/>
        <v>2.9273616564610056E-3</v>
      </c>
      <c r="AG20" s="25">
        <f t="shared" si="29"/>
        <v>4.5873908661565018E-3</v>
      </c>
      <c r="AH20" s="25">
        <f t="shared" si="5"/>
        <v>-3.5158683788958392E-4</v>
      </c>
      <c r="AI20" s="25">
        <f t="shared" si="6"/>
        <v>-1.9130327736089168E-3</v>
      </c>
      <c r="AJ20" s="25">
        <f t="shared" si="7"/>
        <v>1.9451435457814496E-4</v>
      </c>
      <c r="AK20" s="25">
        <f t="shared" si="8"/>
        <v>-1.8993552686590205E-3</v>
      </c>
      <c r="AL20" s="25">
        <f t="shared" si="9"/>
        <v>5.2926558541135484E-3</v>
      </c>
      <c r="AM20" s="25">
        <f t="shared" si="10"/>
        <v>7.3259901658052889E-3</v>
      </c>
      <c r="AN20" s="25">
        <f t="shared" si="11"/>
        <v>4.5808834385084048E-4</v>
      </c>
      <c r="AO20" s="40">
        <f t="shared" si="30"/>
        <v>0.96315449256627561</v>
      </c>
      <c r="AP20" s="40">
        <f t="shared" si="31"/>
        <v>0.64899806076277267</v>
      </c>
      <c r="AQ20" s="25">
        <f t="shared" si="12"/>
        <v>6.9015473137939108E-4</v>
      </c>
      <c r="AR20" s="25">
        <f t="shared" si="13"/>
        <v>4.3686285812691893E-3</v>
      </c>
      <c r="AS20" s="25">
        <f t="shared" si="14"/>
        <v>2.9273616564610056E-3</v>
      </c>
      <c r="AT20" s="28">
        <f t="shared" si="15"/>
        <v>0.60374919198450328</v>
      </c>
      <c r="AU20" s="28">
        <f t="shared" si="16"/>
        <v>0.6818604651162723</v>
      </c>
      <c r="AV20" s="40">
        <f t="shared" si="17"/>
        <v>0.77448071216616676</v>
      </c>
      <c r="AW20" s="25">
        <f t="shared" si="18"/>
        <v>2.9273616564610056E-3</v>
      </c>
      <c r="AX20" s="28">
        <f t="shared" si="19"/>
        <v>0.42235410484668567</v>
      </c>
      <c r="AY20" s="25">
        <f t="shared" si="20"/>
        <v>3.1987862308764268E-3</v>
      </c>
      <c r="AZ20" s="25">
        <f t="shared" si="21"/>
        <v>5.001119127817439E-3</v>
      </c>
      <c r="BA20" s="25">
        <f t="shared" si="35"/>
        <v>0.97582417582417313</v>
      </c>
      <c r="BB20" s="25">
        <f t="shared" si="36"/>
        <v>6.0898228563654551E-3</v>
      </c>
      <c r="BC20" s="25">
        <f t="shared" si="37"/>
        <v>4.8008727596305784E-3</v>
      </c>
      <c r="BD20" s="39">
        <f t="shared" si="38"/>
        <v>0</v>
      </c>
      <c r="BF20" t="str">
        <f t="shared" si="32"/>
        <v/>
      </c>
      <c r="BG20" t="str">
        <f t="shared" si="33"/>
        <v/>
      </c>
      <c r="BH20" t="str">
        <f t="shared" si="39"/>
        <v/>
      </c>
      <c r="BI20">
        <f t="shared" si="34"/>
        <v>0</v>
      </c>
      <c r="BJ20" s="25" t="str">
        <f t="shared" si="40"/>
        <v/>
      </c>
    </row>
    <row r="21" spans="1:62" x14ac:dyDescent="0.15">
      <c r="A21" s="1">
        <v>42527</v>
      </c>
      <c r="B21" s="41">
        <f t="shared" si="22"/>
        <v>1</v>
      </c>
      <c r="C21">
        <v>2940.99</v>
      </c>
      <c r="D21">
        <v>2944.74</v>
      </c>
      <c r="E21">
        <v>2941.66</v>
      </c>
      <c r="F21">
        <v>2937.13</v>
      </c>
      <c r="G21">
        <v>2937.39</v>
      </c>
      <c r="H21">
        <v>2945.94</v>
      </c>
      <c r="I21">
        <v>2931.98</v>
      </c>
      <c r="J21">
        <v>931</v>
      </c>
      <c r="K21">
        <v>1047</v>
      </c>
      <c r="L21">
        <v>2937.78</v>
      </c>
      <c r="M21" s="39">
        <v>2935.35</v>
      </c>
      <c r="N21">
        <v>2934.1</v>
      </c>
      <c r="O21">
        <v>2934.46</v>
      </c>
      <c r="P21">
        <v>2922.28</v>
      </c>
      <c r="Q21">
        <v>1451</v>
      </c>
      <c r="R21">
        <v>1413</v>
      </c>
      <c r="U21">
        <v>2945.94</v>
      </c>
      <c r="V21">
        <v>2922.28</v>
      </c>
      <c r="W21" s="40">
        <f t="shared" si="23"/>
        <v>8.0638177191019126E-3</v>
      </c>
      <c r="X21">
        <f t="shared" si="1"/>
        <v>931</v>
      </c>
      <c r="Y21">
        <f t="shared" si="2"/>
        <v>1413</v>
      </c>
      <c r="Z21" s="25">
        <f t="shared" si="3"/>
        <v>8.0449100472969499E-3</v>
      </c>
      <c r="AA21" s="25">
        <f t="shared" si="24"/>
        <v>7.857584248274484E-4</v>
      </c>
      <c r="AB21" s="25">
        <f t="shared" si="25"/>
        <v>-4.0271889313689413E-3</v>
      </c>
      <c r="AC21" s="25">
        <f t="shared" si="26"/>
        <v>4.0366287877328429E-3</v>
      </c>
      <c r="AD21" s="25">
        <f t="shared" si="27"/>
        <v>1.6816918721937009E-3</v>
      </c>
      <c r="AE21" s="25">
        <f t="shared" si="28"/>
        <v>-6.3821258469082039E-3</v>
      </c>
      <c r="AF21" s="25">
        <f t="shared" si="4"/>
        <v>-2.3454970591752491E-3</v>
      </c>
      <c r="AG21" s="25">
        <f t="shared" si="29"/>
        <v>-1.5597386343478908E-3</v>
      </c>
      <c r="AH21" s="25">
        <f t="shared" si="5"/>
        <v>1.2742686149126391E-3</v>
      </c>
      <c r="AI21" s="25">
        <f t="shared" si="6"/>
        <v>2.2778849766593457E-4</v>
      </c>
      <c r="AJ21" s="25">
        <f t="shared" si="7"/>
        <v>-1.3133452719014779E-3</v>
      </c>
      <c r="AK21" s="25">
        <f t="shared" si="8"/>
        <v>-1.2248274014475141E-3</v>
      </c>
      <c r="AL21" s="25">
        <f t="shared" si="9"/>
        <v>4.749988515519582E-3</v>
      </c>
      <c r="AM21" s="25">
        <f t="shared" si="10"/>
        <v>4.1593164659543356E-3</v>
      </c>
      <c r="AN21" s="25">
        <f t="shared" si="11"/>
        <v>1.327621160146802E-4</v>
      </c>
      <c r="AO21" s="40">
        <f t="shared" si="30"/>
        <v>0.64541547277935096</v>
      </c>
      <c r="AP21" s="40">
        <f t="shared" si="31"/>
        <v>0.47994269340972784</v>
      </c>
      <c r="AQ21" s="25">
        <f t="shared" si="12"/>
        <v>-8.2749748044487167E-4</v>
      </c>
      <c r="AR21" s="25">
        <f t="shared" si="13"/>
        <v>-1.253431773742503E-3</v>
      </c>
      <c r="AS21" s="25">
        <f t="shared" si="14"/>
        <v>-2.3454970591752491E-3</v>
      </c>
      <c r="AT21" s="28">
        <f t="shared" si="15"/>
        <v>0.38753581661889974</v>
      </c>
      <c r="AU21" s="28">
        <f t="shared" si="16"/>
        <v>0.97044334975368374</v>
      </c>
      <c r="AV21" s="40">
        <f t="shared" si="17"/>
        <v>0.49957734573118268</v>
      </c>
      <c r="AW21" s="25">
        <f t="shared" si="18"/>
        <v>-2.3454970591752491E-3</v>
      </c>
      <c r="AX21" s="28">
        <f t="shared" si="19"/>
        <v>-0.15553677092139956</v>
      </c>
      <c r="AY21" s="25">
        <f t="shared" si="20"/>
        <v>1.8434692418784345E-3</v>
      </c>
      <c r="AZ21" s="25">
        <f t="shared" si="21"/>
        <v>4.0366287877328429E-3</v>
      </c>
      <c r="BA21" s="25">
        <f t="shared" si="35"/>
        <v>0.77448071216616676</v>
      </c>
      <c r="BB21" s="25">
        <f t="shared" si="36"/>
        <v>4.3686285812691893E-3</v>
      </c>
      <c r="BC21" s="25">
        <f t="shared" si="37"/>
        <v>2.9273616564610056E-3</v>
      </c>
      <c r="BD21" s="39">
        <f t="shared" si="38"/>
        <v>0</v>
      </c>
      <c r="BF21" t="str">
        <f t="shared" si="32"/>
        <v/>
      </c>
      <c r="BG21" t="str">
        <f t="shared" si="33"/>
        <v/>
      </c>
      <c r="BH21" t="str">
        <f t="shared" si="39"/>
        <v/>
      </c>
      <c r="BI21" t="str">
        <f t="shared" si="34"/>
        <v/>
      </c>
      <c r="BJ21" s="25" t="str">
        <f t="shared" si="40"/>
        <v/>
      </c>
    </row>
    <row r="22" spans="1:62" x14ac:dyDescent="0.15">
      <c r="A22" s="1">
        <v>42528</v>
      </c>
      <c r="B22" s="41">
        <f t="shared" si="22"/>
        <v>2</v>
      </c>
      <c r="C22">
        <v>2936.28</v>
      </c>
      <c r="D22">
        <v>2936.35</v>
      </c>
      <c r="E22">
        <v>2932.79</v>
      </c>
      <c r="F22">
        <v>2937.06</v>
      </c>
      <c r="G22">
        <v>2929.79</v>
      </c>
      <c r="H22">
        <v>2937.74</v>
      </c>
      <c r="I22">
        <v>2924.28</v>
      </c>
      <c r="J22">
        <v>942</v>
      </c>
      <c r="K22">
        <v>1103</v>
      </c>
      <c r="L22">
        <v>2931.43</v>
      </c>
      <c r="M22" s="39">
        <v>2930.19</v>
      </c>
      <c r="N22">
        <v>2934.07</v>
      </c>
      <c r="O22">
        <v>2937.65</v>
      </c>
      <c r="P22">
        <v>2929.24</v>
      </c>
      <c r="Q22">
        <v>1338</v>
      </c>
      <c r="R22">
        <v>1410</v>
      </c>
      <c r="U22">
        <v>2937.74</v>
      </c>
      <c r="V22">
        <v>2924.28</v>
      </c>
      <c r="W22" s="40">
        <f t="shared" si="23"/>
        <v>4.5922817236641886E-3</v>
      </c>
      <c r="X22">
        <f t="shared" si="1"/>
        <v>942</v>
      </c>
      <c r="Y22">
        <f t="shared" si="2"/>
        <v>1103</v>
      </c>
      <c r="Z22" s="25">
        <f t="shared" si="3"/>
        <v>4.5840314956337889E-3</v>
      </c>
      <c r="AA22" s="25">
        <f t="shared" si="24"/>
        <v>7.4271174956697268E-4</v>
      </c>
      <c r="AB22" s="25">
        <f t="shared" si="25"/>
        <v>-1.2500406102701812E-3</v>
      </c>
      <c r="AC22" s="25">
        <f t="shared" si="26"/>
        <v>3.3422411133942061E-3</v>
      </c>
      <c r="AD22" s="25">
        <f t="shared" si="27"/>
        <v>4.9710420804326648E-4</v>
      </c>
      <c r="AE22" s="25">
        <f t="shared" si="28"/>
        <v>-4.0951775156211519E-3</v>
      </c>
      <c r="AF22" s="25">
        <f t="shared" si="4"/>
        <v>-7.5293640222700957E-4</v>
      </c>
      <c r="AG22" s="25">
        <f t="shared" si="29"/>
        <v>-1.0224652660047145E-5</v>
      </c>
      <c r="AH22" s="25">
        <f t="shared" si="5"/>
        <v>2.3839404152134427E-5</v>
      </c>
      <c r="AI22" s="25">
        <f t="shared" si="6"/>
        <v>-1.1892856658227335E-3</v>
      </c>
      <c r="AJ22" s="25">
        <f t="shared" si="7"/>
        <v>2.6560696455008671E-4</v>
      </c>
      <c r="AK22" s="25">
        <f t="shared" si="8"/>
        <v>-2.2127259470154136E-3</v>
      </c>
      <c r="AL22" s="25">
        <f t="shared" si="9"/>
        <v>4.5922817236641886E-3</v>
      </c>
      <c r="AM22" s="25">
        <f t="shared" si="10"/>
        <v>2.8669382791849068E-3</v>
      </c>
      <c r="AN22" s="25">
        <f t="shared" si="11"/>
        <v>5.5961047113025264E-4</v>
      </c>
      <c r="AO22" s="40">
        <f t="shared" si="30"/>
        <v>0.89153046062409902</v>
      </c>
      <c r="AP22" s="40">
        <f t="shared" si="31"/>
        <v>0.72956909361069944</v>
      </c>
      <c r="AQ22" s="25">
        <f t="shared" si="12"/>
        <v>-4.2309123365111604E-4</v>
      </c>
      <c r="AR22" s="25">
        <f t="shared" si="13"/>
        <v>9.0017907365824072E-4</v>
      </c>
      <c r="AS22" s="25">
        <f t="shared" si="14"/>
        <v>-7.5293640222700957E-4</v>
      </c>
      <c r="AT22" s="28">
        <f t="shared" si="15"/>
        <v>0.40936106983654791</v>
      </c>
      <c r="AU22" s="28">
        <f t="shared" si="16"/>
        <v>0.57431629013082097</v>
      </c>
      <c r="AV22" s="40">
        <f t="shared" si="17"/>
        <v>0.72734026745915814</v>
      </c>
      <c r="AW22" s="25">
        <f t="shared" si="18"/>
        <v>-7.5293640222700957E-4</v>
      </c>
      <c r="AX22" s="28">
        <f t="shared" si="19"/>
        <v>0.19613670133732611</v>
      </c>
      <c r="AY22" s="25">
        <f t="shared" si="20"/>
        <v>1.8824515686056283E-3</v>
      </c>
      <c r="AZ22" s="25">
        <f t="shared" si="21"/>
        <v>1.647533933062787E-3</v>
      </c>
      <c r="BA22" s="25">
        <f t="shared" si="35"/>
        <v>0.49957734573118268</v>
      </c>
      <c r="BB22" s="25">
        <f t="shared" si="36"/>
        <v>-1.253431773742503E-3</v>
      </c>
      <c r="BC22" s="25">
        <f t="shared" si="37"/>
        <v>-2.3454970591752491E-3</v>
      </c>
      <c r="BD22" s="39">
        <f t="shared" si="38"/>
        <v>1</v>
      </c>
      <c r="BF22">
        <f t="shared" si="32"/>
        <v>1</v>
      </c>
      <c r="BG22" t="str">
        <f t="shared" si="33"/>
        <v/>
      </c>
      <c r="BH22" t="str">
        <f t="shared" si="39"/>
        <v/>
      </c>
      <c r="BI22" t="str">
        <f t="shared" si="34"/>
        <v/>
      </c>
      <c r="BJ22" s="25">
        <f t="shared" si="40"/>
        <v>9.0017907365824072E-4</v>
      </c>
    </row>
    <row r="23" spans="1:62" x14ac:dyDescent="0.15">
      <c r="A23" s="1">
        <v>42529</v>
      </c>
      <c r="B23" s="41">
        <f t="shared" si="22"/>
        <v>3</v>
      </c>
      <c r="C23">
        <v>2932.38</v>
      </c>
      <c r="D23">
        <v>2930.65</v>
      </c>
      <c r="E23">
        <v>2927.76</v>
      </c>
      <c r="F23">
        <v>2927.22</v>
      </c>
      <c r="G23">
        <v>2922.98</v>
      </c>
      <c r="H23">
        <v>2932.38</v>
      </c>
      <c r="I23">
        <v>2908.37</v>
      </c>
      <c r="J23">
        <v>930</v>
      </c>
      <c r="K23">
        <v>1053</v>
      </c>
      <c r="L23">
        <v>2924.14</v>
      </c>
      <c r="M23" s="39">
        <v>2922.06</v>
      </c>
      <c r="N23">
        <v>2927.16</v>
      </c>
      <c r="O23">
        <v>2937.37</v>
      </c>
      <c r="P23">
        <v>2921.49</v>
      </c>
      <c r="Q23">
        <v>1441</v>
      </c>
      <c r="R23">
        <v>1309</v>
      </c>
      <c r="U23">
        <v>2937.37</v>
      </c>
      <c r="V23">
        <v>2908.95</v>
      </c>
      <c r="W23" s="40">
        <f t="shared" si="23"/>
        <v>9.7224318436103969E-3</v>
      </c>
      <c r="X23">
        <f t="shared" si="1"/>
        <v>1441</v>
      </c>
      <c r="Y23">
        <f t="shared" si="2"/>
        <v>1309</v>
      </c>
      <c r="Z23" s="25">
        <f t="shared" si="3"/>
        <v>9.6917861941494873E-3</v>
      </c>
      <c r="AA23" s="25">
        <f t="shared" si="24"/>
        <v>-5.7615765812394932E-4</v>
      </c>
      <c r="AB23" s="25">
        <f t="shared" si="25"/>
        <v>-3.4819534781138175E-3</v>
      </c>
      <c r="AC23" s="25">
        <f t="shared" si="26"/>
        <v>6.2404783654968028E-3</v>
      </c>
      <c r="AD23" s="25">
        <f t="shared" si="27"/>
        <v>1.7002431797271242E-3</v>
      </c>
      <c r="AE23" s="25">
        <f t="shared" si="28"/>
        <v>-8.022188663883335E-3</v>
      </c>
      <c r="AF23" s="25">
        <f t="shared" si="4"/>
        <v>-1.7817102983865454E-3</v>
      </c>
      <c r="AG23" s="25">
        <f t="shared" si="29"/>
        <v>-2.3578679565105904E-3</v>
      </c>
      <c r="AH23" s="25">
        <f t="shared" si="5"/>
        <v>-5.9013856323713123E-4</v>
      </c>
      <c r="AI23" s="25">
        <f t="shared" si="6"/>
        <v>-1.5767544656507344E-3</v>
      </c>
      <c r="AJ23" s="25">
        <f t="shared" si="7"/>
        <v>-1.7612128246995561E-3</v>
      </c>
      <c r="AK23" s="25">
        <f t="shared" si="8"/>
        <v>-3.2107361717285303E-3</v>
      </c>
      <c r="AL23" s="25">
        <f t="shared" si="9"/>
        <v>8.2215932013410351E-3</v>
      </c>
      <c r="AM23" s="25">
        <f t="shared" si="10"/>
        <v>5.4208630645320426E-3</v>
      </c>
      <c r="AN23" s="25">
        <f t="shared" si="11"/>
        <v>3.9677653792581332E-4</v>
      </c>
      <c r="AO23" s="40">
        <f t="shared" si="30"/>
        <v>1</v>
      </c>
      <c r="AP23" s="40">
        <f t="shared" si="31"/>
        <v>1.0703873386089147</v>
      </c>
      <c r="AQ23" s="25">
        <f t="shared" si="12"/>
        <v>-7.1157335970881196E-4</v>
      </c>
      <c r="AR23" s="25">
        <f t="shared" si="13"/>
        <v>1.0322493354162706E-3</v>
      </c>
      <c r="AS23" s="25">
        <f t="shared" si="14"/>
        <v>-1.7817102983865454E-3</v>
      </c>
      <c r="AT23" s="28">
        <f t="shared" si="15"/>
        <v>0.60849645980841294</v>
      </c>
      <c r="AU23" s="28">
        <f t="shared" si="16"/>
        <v>0.35705289672544294</v>
      </c>
      <c r="AV23" s="40">
        <f t="shared" si="17"/>
        <v>0.64074595355383501</v>
      </c>
      <c r="AW23" s="25">
        <f t="shared" si="18"/>
        <v>-1.7817102983865454E-3</v>
      </c>
      <c r="AX23" s="28">
        <f t="shared" si="19"/>
        <v>0.10626319493314476</v>
      </c>
      <c r="AY23" s="25">
        <f t="shared" si="20"/>
        <v>5.0108570296124606E-3</v>
      </c>
      <c r="AZ23" s="25">
        <f t="shared" si="21"/>
        <v>1.9389095864182993E-3</v>
      </c>
      <c r="BA23" s="25">
        <f t="shared" si="35"/>
        <v>0.72734026745915814</v>
      </c>
      <c r="BB23" s="25">
        <f t="shared" si="36"/>
        <v>9.0017907365824072E-4</v>
      </c>
      <c r="BC23" s="25">
        <f t="shared" si="37"/>
        <v>-7.5293640222700957E-4</v>
      </c>
      <c r="BD23" s="39">
        <f t="shared" si="38"/>
        <v>0</v>
      </c>
      <c r="BF23" t="str">
        <f t="shared" si="32"/>
        <v/>
      </c>
      <c r="BG23">
        <f t="shared" si="33"/>
        <v>0.5</v>
      </c>
      <c r="BH23" t="str">
        <f t="shared" si="39"/>
        <v/>
      </c>
      <c r="BI23" t="str">
        <f t="shared" si="34"/>
        <v/>
      </c>
      <c r="BJ23" s="25">
        <f t="shared" si="40"/>
        <v>5.1612466770813528E-4</v>
      </c>
    </row>
    <row r="24" spans="1:62" x14ac:dyDescent="0.15">
      <c r="A24" s="1">
        <v>42534</v>
      </c>
      <c r="B24" s="41">
        <f t="shared" si="22"/>
        <v>1</v>
      </c>
      <c r="C24">
        <v>2897.27</v>
      </c>
      <c r="D24">
        <v>2886.78</v>
      </c>
      <c r="E24">
        <v>2890.31</v>
      </c>
      <c r="F24">
        <v>2898.75</v>
      </c>
      <c r="G24">
        <v>2904.23</v>
      </c>
      <c r="H24">
        <v>2911.16</v>
      </c>
      <c r="I24">
        <v>2886.78</v>
      </c>
      <c r="J24">
        <v>1104</v>
      </c>
      <c r="K24">
        <v>931</v>
      </c>
      <c r="L24">
        <v>2902.72</v>
      </c>
      <c r="M24" s="39">
        <v>2899.36</v>
      </c>
      <c r="N24">
        <v>2833.07</v>
      </c>
      <c r="O24">
        <v>2902.72</v>
      </c>
      <c r="P24">
        <v>2832.51</v>
      </c>
      <c r="Q24">
        <v>1301</v>
      </c>
      <c r="R24">
        <v>1459</v>
      </c>
      <c r="U24">
        <v>2911.16</v>
      </c>
      <c r="V24">
        <v>2832.51</v>
      </c>
      <c r="W24" s="40">
        <f t="shared" si="23"/>
        <v>2.7388382819020989E-2</v>
      </c>
      <c r="X24">
        <f t="shared" si="1"/>
        <v>1104</v>
      </c>
      <c r="Y24">
        <f t="shared" si="2"/>
        <v>1459</v>
      </c>
      <c r="Z24" s="25">
        <f t="shared" si="3"/>
        <v>2.7146244568162316E-2</v>
      </c>
      <c r="AA24" s="25">
        <f t="shared" si="24"/>
        <v>-1.0263755387416876E-2</v>
      </c>
      <c r="AB24" s="25">
        <f t="shared" si="25"/>
        <v>-2.7190697850553922E-2</v>
      </c>
      <c r="AC24" s="25">
        <f t="shared" si="26"/>
        <v>1.9768496846690042E-4</v>
      </c>
      <c r="AD24" s="25">
        <f t="shared" si="27"/>
        <v>4.7827128766435821E-3</v>
      </c>
      <c r="AE24" s="25">
        <f t="shared" si="28"/>
        <v>-2.2605669942377383E-2</v>
      </c>
      <c r="AF24" s="25">
        <f t="shared" si="4"/>
        <v>-2.2407984973910413E-2</v>
      </c>
      <c r="AG24" s="25">
        <f t="shared" si="29"/>
        <v>-3.2671740361327285E-2</v>
      </c>
      <c r="AH24" s="25">
        <f t="shared" si="5"/>
        <v>-3.627220200782811E-3</v>
      </c>
      <c r="AI24" s="25">
        <f t="shared" si="6"/>
        <v>-2.405151498608038E-3</v>
      </c>
      <c r="AJ24" s="25">
        <f t="shared" si="7"/>
        <v>5.1069528130221733E-4</v>
      </c>
      <c r="AK24" s="25">
        <f t="shared" si="8"/>
        <v>2.3993806219342125E-3</v>
      </c>
      <c r="AL24" s="25">
        <f t="shared" si="9"/>
        <v>8.4099330774261936E-3</v>
      </c>
      <c r="AM24" s="25">
        <f t="shared" si="10"/>
        <v>2.4484984080517344E-2</v>
      </c>
      <c r="AN24" s="25">
        <f t="shared" si="11"/>
        <v>-5.2006648379420827E-4</v>
      </c>
      <c r="AO24" s="40">
        <f t="shared" si="30"/>
        <v>0.43027071369975106</v>
      </c>
      <c r="AP24" s="40">
        <f t="shared" si="31"/>
        <v>1.6562756357670314</v>
      </c>
      <c r="AQ24" s="25">
        <f t="shared" si="12"/>
        <v>-1.1582054627315734E-3</v>
      </c>
      <c r="AR24" s="25">
        <f t="shared" si="13"/>
        <v>-2.4287299112050385E-2</v>
      </c>
      <c r="AS24" s="25">
        <f t="shared" si="14"/>
        <v>-2.2407984973910413E-2</v>
      </c>
      <c r="AT24" s="28">
        <f t="shared" si="15"/>
        <v>0.71575061525841122</v>
      </c>
      <c r="AU24" s="28">
        <f t="shared" si="16"/>
        <v>7.9760717846453326E-3</v>
      </c>
      <c r="AV24" s="40">
        <f t="shared" si="17"/>
        <v>7.1201525746973681E-3</v>
      </c>
      <c r="AW24" s="25">
        <f t="shared" si="18"/>
        <v>-2.2407984973910413E-2</v>
      </c>
      <c r="AX24" s="28">
        <f t="shared" si="19"/>
        <v>-0.88556897647806687</v>
      </c>
      <c r="AY24" s="25">
        <f t="shared" si="20"/>
        <v>6.0266008227169657E-3</v>
      </c>
      <c r="AZ24" s="25">
        <f t="shared" si="21"/>
        <v>1.9768496846690042E-4</v>
      </c>
      <c r="BA24" s="25">
        <f t="shared" si="35"/>
        <v>0.64074595355383501</v>
      </c>
      <c r="BB24" s="25">
        <f t="shared" si="36"/>
        <v>1.0322493354162706E-3</v>
      </c>
      <c r="BC24" s="25">
        <f t="shared" si="37"/>
        <v>-1.7817102983865454E-3</v>
      </c>
      <c r="BD24" s="39">
        <f t="shared" si="38"/>
        <v>0</v>
      </c>
      <c r="BF24" t="str">
        <f t="shared" si="32"/>
        <v/>
      </c>
      <c r="BG24" t="str">
        <f t="shared" si="33"/>
        <v/>
      </c>
      <c r="BH24" t="str">
        <f t="shared" si="39"/>
        <v/>
      </c>
      <c r="BI24" t="str">
        <f t="shared" si="34"/>
        <v/>
      </c>
      <c r="BJ24" s="25" t="str">
        <f t="shared" si="40"/>
        <v/>
      </c>
    </row>
    <row r="25" spans="1:62" x14ac:dyDescent="0.15">
      <c r="A25" s="1">
        <v>42535</v>
      </c>
      <c r="B25" s="41">
        <f t="shared" si="22"/>
        <v>2</v>
      </c>
      <c r="C25">
        <v>2824.23</v>
      </c>
      <c r="D25">
        <v>2831.91</v>
      </c>
      <c r="E25">
        <v>2836.57</v>
      </c>
      <c r="F25">
        <v>2826.81</v>
      </c>
      <c r="G25">
        <v>2826</v>
      </c>
      <c r="H25">
        <v>2843.35</v>
      </c>
      <c r="I25">
        <v>2823.05</v>
      </c>
      <c r="J25">
        <v>1009</v>
      </c>
      <c r="K25">
        <v>942</v>
      </c>
      <c r="L25">
        <v>2826.59</v>
      </c>
      <c r="M25" s="39">
        <v>2823.18</v>
      </c>
      <c r="N25">
        <v>2842.19</v>
      </c>
      <c r="O25">
        <v>2842.19</v>
      </c>
      <c r="P25">
        <v>2823.52</v>
      </c>
      <c r="Q25">
        <v>1500</v>
      </c>
      <c r="R25">
        <v>1310</v>
      </c>
      <c r="S25">
        <f>AVERAGE($N5:$N24)</f>
        <v>2864.0172222222227</v>
      </c>
      <c r="T25" t="str">
        <f t="shared" ref="T25:T56" si="41">IF(AVERAGE(N24)&lt;S24,"熊",IF(AVERAGE(N24)&gt;S24,"牛",""))</f>
        <v>牛</v>
      </c>
      <c r="U25">
        <v>2843.35</v>
      </c>
      <c r="V25">
        <v>2823.05</v>
      </c>
      <c r="W25" s="40">
        <f t="shared" si="23"/>
        <v>7.1650737142399867E-3</v>
      </c>
      <c r="X25">
        <f t="shared" si="1"/>
        <v>1009</v>
      </c>
      <c r="Y25">
        <f t="shared" si="2"/>
        <v>942</v>
      </c>
      <c r="Z25" s="25">
        <f t="shared" si="3"/>
        <v>7.1877998604928522E-3</v>
      </c>
      <c r="AA25" s="25">
        <f t="shared" si="24"/>
        <v>-3.1251682586337149E-3</v>
      </c>
      <c r="AB25" s="25">
        <f t="shared" si="25"/>
        <v>-4.0805271481535963E-4</v>
      </c>
      <c r="AC25" s="25">
        <f t="shared" si="26"/>
        <v>6.7570209994245551E-3</v>
      </c>
      <c r="AD25" s="25">
        <f t="shared" si="27"/>
        <v>6.747173409253255E-3</v>
      </c>
      <c r="AE25" s="25">
        <f t="shared" si="28"/>
        <v>-4.1790030498675115E-4</v>
      </c>
      <c r="AF25" s="25">
        <f t="shared" si="4"/>
        <v>6.3391206944378225E-3</v>
      </c>
      <c r="AG25" s="25">
        <f t="shared" si="29"/>
        <v>3.2139524358042017E-3</v>
      </c>
      <c r="AH25" s="25">
        <f t="shared" si="5"/>
        <v>2.7156345917141458E-3</v>
      </c>
      <c r="AI25" s="25">
        <f t="shared" si="6"/>
        <v>4.3598147069452012E-3</v>
      </c>
      <c r="AJ25" s="25">
        <f t="shared" si="7"/>
        <v>9.1310632352947351E-4</v>
      </c>
      <c r="AK25" s="25">
        <f t="shared" si="8"/>
        <v>6.265231885775309E-4</v>
      </c>
      <c r="AL25" s="25">
        <f t="shared" si="9"/>
        <v>7.1650737142399867E-3</v>
      </c>
      <c r="AM25" s="25">
        <f t="shared" si="10"/>
        <v>6.5905482554099891E-3</v>
      </c>
      <c r="AN25" s="25">
        <f t="shared" si="11"/>
        <v>2.0875386403147928E-4</v>
      </c>
      <c r="AO25" s="40">
        <f t="shared" si="30"/>
        <v>5.8128078817726705E-2</v>
      </c>
      <c r="AP25" s="40">
        <f t="shared" si="31"/>
        <v>0.49359605911330623</v>
      </c>
      <c r="AQ25" s="25">
        <f t="shared" si="12"/>
        <v>-1.2071289323553728E-3</v>
      </c>
      <c r="AR25" s="25">
        <f t="shared" si="13"/>
        <v>5.5038436418288492E-3</v>
      </c>
      <c r="AS25" s="25">
        <f t="shared" si="14"/>
        <v>6.3391206944378225E-3</v>
      </c>
      <c r="AT25" s="28">
        <f t="shared" si="15"/>
        <v>0.14532019704432797</v>
      </c>
      <c r="AU25" s="28">
        <f t="shared" si="16"/>
        <v>1</v>
      </c>
      <c r="AV25" s="40">
        <f t="shared" si="17"/>
        <v>0.94285714285714928</v>
      </c>
      <c r="AW25" s="25">
        <f t="shared" si="18"/>
        <v>6.3391206944378225E-3</v>
      </c>
      <c r="AX25" s="28">
        <f t="shared" si="19"/>
        <v>0.76847290640394672</v>
      </c>
      <c r="AY25" s="25">
        <f t="shared" si="20"/>
        <v>1.0444234935643652E-3</v>
      </c>
      <c r="AZ25" s="25">
        <f t="shared" si="21"/>
        <v>6.5905482554099891E-3</v>
      </c>
      <c r="BA25" s="25">
        <f t="shared" si="35"/>
        <v>7.1201525746973681E-3</v>
      </c>
      <c r="BB25" s="25">
        <f t="shared" si="36"/>
        <v>-2.4287299112050385E-2</v>
      </c>
      <c r="BC25" s="25">
        <f t="shared" si="37"/>
        <v>-2.2407984973910413E-2</v>
      </c>
      <c r="BD25" s="39">
        <f t="shared" si="38"/>
        <v>1</v>
      </c>
      <c r="BF25">
        <f t="shared" si="32"/>
        <v>1</v>
      </c>
      <c r="BG25" t="str">
        <f t="shared" si="33"/>
        <v/>
      </c>
      <c r="BH25" t="str">
        <f t="shared" si="39"/>
        <v/>
      </c>
      <c r="BI25" t="str">
        <f t="shared" si="34"/>
        <v/>
      </c>
      <c r="BJ25" s="25">
        <f t="shared" si="40"/>
        <v>5.5038436418288492E-3</v>
      </c>
    </row>
    <row r="26" spans="1:62" x14ac:dyDescent="0.15">
      <c r="A26" s="1">
        <v>42536</v>
      </c>
      <c r="B26" s="41">
        <f t="shared" si="22"/>
        <v>3</v>
      </c>
      <c r="C26">
        <v>2814.69</v>
      </c>
      <c r="D26">
        <v>2813.95</v>
      </c>
      <c r="E26">
        <v>2826.27</v>
      </c>
      <c r="F26">
        <v>2833.19</v>
      </c>
      <c r="G26">
        <v>2885.78</v>
      </c>
      <c r="H26">
        <v>2892.73</v>
      </c>
      <c r="I26">
        <v>2811.78</v>
      </c>
      <c r="J26">
        <v>1121</v>
      </c>
      <c r="K26">
        <v>931</v>
      </c>
      <c r="L26">
        <v>2887.45</v>
      </c>
      <c r="M26" s="39">
        <v>2883.69</v>
      </c>
      <c r="N26">
        <v>2887.21</v>
      </c>
      <c r="O26">
        <v>2894.26</v>
      </c>
      <c r="P26">
        <v>2878.43</v>
      </c>
      <c r="Q26">
        <v>1402</v>
      </c>
      <c r="R26">
        <v>1314</v>
      </c>
      <c r="S26">
        <f t="shared" ref="S26:S89" si="42">AVERAGE($N6:$N25)</f>
        <v>2862.8684210526321</v>
      </c>
      <c r="T26" t="str">
        <f t="shared" si="41"/>
        <v>熊</v>
      </c>
      <c r="U26">
        <v>2894.26</v>
      </c>
      <c r="V26">
        <v>2811.78</v>
      </c>
      <c r="W26" s="40">
        <f t="shared" si="23"/>
        <v>2.8911730467330875E-2</v>
      </c>
      <c r="X26">
        <f t="shared" si="1"/>
        <v>1402</v>
      </c>
      <c r="Y26">
        <f t="shared" si="2"/>
        <v>931</v>
      </c>
      <c r="Z26" s="25">
        <f t="shared" si="3"/>
        <v>2.930340463781092E-2</v>
      </c>
      <c r="AA26" s="25">
        <f t="shared" si="24"/>
        <v>-9.7227505745972921E-3</v>
      </c>
      <c r="AB26" s="25">
        <f t="shared" si="25"/>
        <v>-2.4388273205183252E-3</v>
      </c>
      <c r="AC26" s="25">
        <f t="shared" si="26"/>
        <v>2.6472903146812558E-2</v>
      </c>
      <c r="AD26" s="25">
        <f t="shared" si="27"/>
        <v>2.7877334030677287E-2</v>
      </c>
      <c r="AE26" s="25">
        <f t="shared" si="28"/>
        <v>-1.0343964366534987E-3</v>
      </c>
      <c r="AF26" s="25">
        <f t="shared" si="4"/>
        <v>2.5438506710158851E-2</v>
      </c>
      <c r="AG26" s="25">
        <f t="shared" si="29"/>
        <v>1.5715756135561542E-2</v>
      </c>
      <c r="AH26" s="25">
        <f t="shared" si="5"/>
        <v>-2.6294096060991255E-4</v>
      </c>
      <c r="AI26" s="25">
        <f t="shared" si="6"/>
        <v>4.1056899062218615E-3</v>
      </c>
      <c r="AJ26" s="25">
        <f t="shared" si="7"/>
        <v>6.5511541196403497E-3</v>
      </c>
      <c r="AK26" s="25">
        <f t="shared" si="8"/>
        <v>2.4943096176190619E-2</v>
      </c>
      <c r="AL26" s="25">
        <f t="shared" si="9"/>
        <v>2.8382958157149158E-2</v>
      </c>
      <c r="AM26" s="25">
        <f t="shared" si="10"/>
        <v>5.4844586075372525E-3</v>
      </c>
      <c r="AN26" s="25">
        <f t="shared" si="11"/>
        <v>5.7853231088261911E-4</v>
      </c>
      <c r="AO26" s="40">
        <f t="shared" si="30"/>
        <v>3.5948116121060671E-2</v>
      </c>
      <c r="AP26" s="40">
        <f t="shared" si="31"/>
        <v>0.37566399011735546</v>
      </c>
      <c r="AQ26" s="25">
        <f t="shared" si="12"/>
        <v>-1.303035633170913E-3</v>
      </c>
      <c r="AR26" s="25">
        <f t="shared" si="13"/>
        <v>-8.3121776914342043E-5</v>
      </c>
      <c r="AS26" s="25">
        <f t="shared" si="14"/>
        <v>2.5438506710158851E-2</v>
      </c>
      <c r="AT26" s="28">
        <f t="shared" si="15"/>
        <v>0.91414453366275683</v>
      </c>
      <c r="AU26" s="28">
        <f t="shared" si="16"/>
        <v>0.55464308275426333</v>
      </c>
      <c r="AV26" s="40">
        <f t="shared" si="17"/>
        <v>0.91452473326866901</v>
      </c>
      <c r="AW26" s="25">
        <f t="shared" si="18"/>
        <v>2.5438506710158851E-2</v>
      </c>
      <c r="AX26" s="28">
        <f t="shared" si="19"/>
        <v>-2.9097963142553549E-3</v>
      </c>
      <c r="AY26" s="25">
        <f t="shared" si="20"/>
        <v>2.5977492612844159E-2</v>
      </c>
      <c r="AZ26" s="25">
        <f t="shared" si="21"/>
        <v>3.0456312870188848E-3</v>
      </c>
      <c r="BA26" s="25">
        <f t="shared" si="35"/>
        <v>0.94285714285714928</v>
      </c>
      <c r="BB26" s="25">
        <f t="shared" si="36"/>
        <v>5.5038436418288492E-3</v>
      </c>
      <c r="BC26" s="25">
        <f t="shared" si="37"/>
        <v>6.3391206944378225E-3</v>
      </c>
      <c r="BD26" s="39">
        <f t="shared" si="38"/>
        <v>0</v>
      </c>
      <c r="BF26" t="str">
        <f t="shared" si="32"/>
        <v/>
      </c>
      <c r="BG26">
        <f t="shared" si="33"/>
        <v>0</v>
      </c>
      <c r="BH26" t="str">
        <f t="shared" si="39"/>
        <v/>
      </c>
      <c r="BI26" t="str">
        <f t="shared" si="34"/>
        <v/>
      </c>
      <c r="BJ26" s="25" t="str">
        <f t="shared" si="40"/>
        <v/>
      </c>
    </row>
    <row r="27" spans="1:62" x14ac:dyDescent="0.15">
      <c r="A27" s="1">
        <v>42537</v>
      </c>
      <c r="B27" s="41">
        <f t="shared" si="22"/>
        <v>4</v>
      </c>
      <c r="C27">
        <v>2878.4</v>
      </c>
      <c r="D27">
        <v>2878.68</v>
      </c>
      <c r="E27">
        <v>2883.13</v>
      </c>
      <c r="F27">
        <v>2877.5</v>
      </c>
      <c r="G27">
        <v>2887.09</v>
      </c>
      <c r="H27">
        <v>2887.09</v>
      </c>
      <c r="I27">
        <v>2870.13</v>
      </c>
      <c r="J27">
        <v>1129</v>
      </c>
      <c r="K27">
        <v>1034</v>
      </c>
      <c r="L27">
        <v>2887.04</v>
      </c>
      <c r="M27" s="39">
        <v>2881.94</v>
      </c>
      <c r="N27">
        <v>2872.82</v>
      </c>
      <c r="O27">
        <v>2887.04</v>
      </c>
      <c r="P27">
        <v>2865.75</v>
      </c>
      <c r="Q27">
        <v>1301</v>
      </c>
      <c r="R27">
        <v>1447</v>
      </c>
      <c r="S27">
        <f t="shared" si="42"/>
        <v>2864.0855000000001</v>
      </c>
      <c r="T27" t="str">
        <f t="shared" si="41"/>
        <v>牛</v>
      </c>
      <c r="U27">
        <v>2887.74</v>
      </c>
      <c r="V27">
        <v>2865.75</v>
      </c>
      <c r="W27" s="40">
        <f t="shared" si="23"/>
        <v>7.6440932640299587E-3</v>
      </c>
      <c r="X27">
        <f t="shared" si="1"/>
        <v>1301</v>
      </c>
      <c r="Y27">
        <f t="shared" si="2"/>
        <v>1447</v>
      </c>
      <c r="Z27" s="25">
        <f t="shared" si="3"/>
        <v>7.639660922734777E-3</v>
      </c>
      <c r="AA27" s="25">
        <f t="shared" si="24"/>
        <v>-3.0560536896259631E-3</v>
      </c>
      <c r="AB27" s="25">
        <f t="shared" si="25"/>
        <v>-5.1800635224423458E-3</v>
      </c>
      <c r="AC27" s="25">
        <f t="shared" si="26"/>
        <v>2.4640297415875981E-3</v>
      </c>
      <c r="AD27" s="25">
        <f t="shared" si="27"/>
        <v>3.2396050628804556E-3</v>
      </c>
      <c r="AE27" s="25">
        <f t="shared" si="28"/>
        <v>-4.4044882011496185E-3</v>
      </c>
      <c r="AF27" s="25">
        <f t="shared" si="4"/>
        <v>-1.9404584595620132E-3</v>
      </c>
      <c r="AG27" s="25">
        <f t="shared" si="29"/>
        <v>-4.9965121491879153E-3</v>
      </c>
      <c r="AH27" s="25">
        <f t="shared" si="5"/>
        <v>9.7271533562421646E-5</v>
      </c>
      <c r="AI27" s="25">
        <f t="shared" si="6"/>
        <v>1.6419253436644765E-3</v>
      </c>
      <c r="AJ27" s="25">
        <f t="shared" si="7"/>
        <v>-3.127226002309469E-4</v>
      </c>
      <c r="AK27" s="25">
        <f t="shared" si="8"/>
        <v>3.0144902100641244E-3</v>
      </c>
      <c r="AL27" s="25">
        <f t="shared" si="9"/>
        <v>5.8917495112589527E-3</v>
      </c>
      <c r="AM27" s="25">
        <f t="shared" si="10"/>
        <v>7.4016597848573316E-3</v>
      </c>
      <c r="AN27" s="25">
        <f t="shared" si="11"/>
        <v>-1.7318626356293067E-5</v>
      </c>
      <c r="AO27" s="40">
        <f t="shared" si="30"/>
        <v>0.48761792452829977</v>
      </c>
      <c r="AP27" s="40">
        <f t="shared" si="31"/>
        <v>1.0070754716981067</v>
      </c>
      <c r="AQ27" s="25">
        <f t="shared" si="12"/>
        <v>-1.7680773130055161E-3</v>
      </c>
      <c r="AR27" s="25">
        <f t="shared" si="13"/>
        <v>-4.9376300432697317E-3</v>
      </c>
      <c r="AS27" s="25">
        <f t="shared" si="14"/>
        <v>-1.9404584595620132E-3</v>
      </c>
      <c r="AT27" s="28">
        <f t="shared" si="15"/>
        <v>1</v>
      </c>
      <c r="AU27" s="28">
        <f t="shared" si="16"/>
        <v>0.33208078910287347</v>
      </c>
      <c r="AV27" s="40">
        <f t="shared" si="17"/>
        <v>0.32150977717145218</v>
      </c>
      <c r="AW27" s="25">
        <f t="shared" si="18"/>
        <v>-1.9404584595620132E-3</v>
      </c>
      <c r="AX27" s="28">
        <f t="shared" si="19"/>
        <v>-0.64665757162346249</v>
      </c>
      <c r="AY27" s="25">
        <f t="shared" si="20"/>
        <v>5.8917495112589527E-3</v>
      </c>
      <c r="AZ27" s="25">
        <f t="shared" si="21"/>
        <v>2.4640297415875981E-3</v>
      </c>
      <c r="BA27" s="25">
        <f t="shared" si="35"/>
        <v>0.91452473326866901</v>
      </c>
      <c r="BB27" s="25">
        <f t="shared" si="36"/>
        <v>-8.3121776914342043E-5</v>
      </c>
      <c r="BC27" s="25">
        <f t="shared" si="37"/>
        <v>2.5438506710158851E-2</v>
      </c>
      <c r="BD27" s="39">
        <f t="shared" si="38"/>
        <v>1</v>
      </c>
      <c r="BF27" t="str">
        <f t="shared" si="32"/>
        <v/>
      </c>
      <c r="BG27" t="str">
        <f t="shared" si="33"/>
        <v/>
      </c>
      <c r="BH27">
        <f t="shared" si="39"/>
        <v>-0.5</v>
      </c>
      <c r="BI27" t="str">
        <f t="shared" si="34"/>
        <v/>
      </c>
      <c r="BJ27" s="25">
        <f t="shared" si="40"/>
        <v>2.4688150216348658E-3</v>
      </c>
    </row>
    <row r="28" spans="1:62" x14ac:dyDescent="0.15">
      <c r="A28" s="1">
        <v>42538</v>
      </c>
      <c r="B28" s="41">
        <f t="shared" si="22"/>
        <v>5</v>
      </c>
      <c r="C28">
        <v>2873.01</v>
      </c>
      <c r="D28">
        <v>2878.2</v>
      </c>
      <c r="E28">
        <v>2883.73</v>
      </c>
      <c r="F28">
        <v>2884.23</v>
      </c>
      <c r="G28">
        <v>2892.58</v>
      </c>
      <c r="H28">
        <v>2899.91</v>
      </c>
      <c r="I28">
        <v>2873.01</v>
      </c>
      <c r="J28">
        <v>1004</v>
      </c>
      <c r="K28">
        <v>930</v>
      </c>
      <c r="L28">
        <v>2894.97</v>
      </c>
      <c r="M28" s="39">
        <v>2894.78</v>
      </c>
      <c r="N28">
        <v>2885.1</v>
      </c>
      <c r="O28">
        <v>2899.61</v>
      </c>
      <c r="P28">
        <v>2872.73</v>
      </c>
      <c r="Q28">
        <v>1320</v>
      </c>
      <c r="R28">
        <v>1422</v>
      </c>
      <c r="S28">
        <f t="shared" si="42"/>
        <v>2865.5425</v>
      </c>
      <c r="T28" t="str">
        <f t="shared" si="41"/>
        <v>牛</v>
      </c>
      <c r="U28">
        <v>2899.61</v>
      </c>
      <c r="V28">
        <v>2872.73</v>
      </c>
      <c r="W28" s="40">
        <f t="shared" si="23"/>
        <v>9.3134480290568561E-3</v>
      </c>
      <c r="X28">
        <f t="shared" si="1"/>
        <v>1320</v>
      </c>
      <c r="Y28">
        <f t="shared" si="2"/>
        <v>1422</v>
      </c>
      <c r="Z28" s="25">
        <f t="shared" si="3"/>
        <v>9.3560412250566858E-3</v>
      </c>
      <c r="AA28" s="25">
        <f t="shared" si="24"/>
        <v>6.6134918739186604E-5</v>
      </c>
      <c r="AB28" s="25">
        <f t="shared" si="25"/>
        <v>-5.0166837857819856E-3</v>
      </c>
      <c r="AC28" s="25">
        <f t="shared" si="26"/>
        <v>4.2967642432749685E-3</v>
      </c>
      <c r="AD28" s="25">
        <f t="shared" si="27"/>
        <v>9.2159845168820753E-3</v>
      </c>
      <c r="AE28" s="25">
        <f t="shared" si="28"/>
        <v>-9.7463512174930043E-5</v>
      </c>
      <c r="AF28" s="25">
        <f t="shared" si="4"/>
        <v>4.199300731100042E-3</v>
      </c>
      <c r="AG28" s="25">
        <f t="shared" si="29"/>
        <v>4.2654356498391752E-3</v>
      </c>
      <c r="AH28" s="25">
        <f t="shared" si="5"/>
        <v>1.8048380806274028E-3</v>
      </c>
      <c r="AI28" s="25">
        <f t="shared" si="6"/>
        <v>3.7243343945100637E-3</v>
      </c>
      <c r="AJ28" s="25">
        <f t="shared" si="7"/>
        <v>3.8977059162446643E-3</v>
      </c>
      <c r="AK28" s="25">
        <f t="shared" si="8"/>
        <v>6.7885767654405228E-3</v>
      </c>
      <c r="AL28" s="25">
        <f t="shared" si="9"/>
        <v>9.3194413547814797E-3</v>
      </c>
      <c r="AM28" s="25">
        <f t="shared" si="10"/>
        <v>9.3134480290568561E-3</v>
      </c>
      <c r="AN28" s="25">
        <f t="shared" si="11"/>
        <v>8.259108382154671E-4</v>
      </c>
      <c r="AO28" s="40">
        <f t="shared" si="30"/>
        <v>0</v>
      </c>
      <c r="AP28" s="40">
        <f t="shared" si="31"/>
        <v>-7.0631970260244294E-3</v>
      </c>
      <c r="AQ28" s="25">
        <f t="shared" si="12"/>
        <v>-6.5633231164642685E-5</v>
      </c>
      <c r="AR28" s="25">
        <f t="shared" si="13"/>
        <v>-3.4151868725561529E-3</v>
      </c>
      <c r="AS28" s="25">
        <f t="shared" si="14"/>
        <v>4.199300731100042E-3</v>
      </c>
      <c r="AT28" s="28">
        <f t="shared" si="15"/>
        <v>0.72750929368029638</v>
      </c>
      <c r="AU28" s="28">
        <f t="shared" si="16"/>
        <v>0.46019345238094644</v>
      </c>
      <c r="AV28" s="40">
        <f t="shared" si="17"/>
        <v>0.46019345238094644</v>
      </c>
      <c r="AW28" s="25">
        <f t="shared" si="18"/>
        <v>4.199300731100042E-3</v>
      </c>
      <c r="AX28" s="28">
        <f t="shared" si="19"/>
        <v>-0.36718749999999445</v>
      </c>
      <c r="AY28" s="25">
        <f t="shared" si="20"/>
        <v>6.7885767654405228E-3</v>
      </c>
      <c r="AZ28" s="25">
        <f t="shared" si="21"/>
        <v>4.2967642432749685E-3</v>
      </c>
      <c r="BA28" s="25">
        <f t="shared" si="35"/>
        <v>0.32150977717145218</v>
      </c>
      <c r="BB28" s="25">
        <f t="shared" si="36"/>
        <v>-4.9376300432697317E-3</v>
      </c>
      <c r="BC28" s="25">
        <f t="shared" si="37"/>
        <v>-1.9404584595620132E-3</v>
      </c>
      <c r="BD28" s="39">
        <f t="shared" si="38"/>
        <v>1</v>
      </c>
      <c r="BF28" t="str">
        <f t="shared" si="32"/>
        <v/>
      </c>
      <c r="BG28" t="str">
        <f t="shared" si="33"/>
        <v/>
      </c>
      <c r="BH28" t="str">
        <f t="shared" si="39"/>
        <v/>
      </c>
      <c r="BI28">
        <f t="shared" si="34"/>
        <v>1</v>
      </c>
      <c r="BJ28" s="25">
        <f t="shared" si="40"/>
        <v>-3.4151868725561529E-3</v>
      </c>
    </row>
    <row r="29" spans="1:62" x14ac:dyDescent="0.15">
      <c r="A29" s="1">
        <v>42541</v>
      </c>
      <c r="B29" s="41">
        <f t="shared" si="22"/>
        <v>1</v>
      </c>
      <c r="C29">
        <v>2887.64</v>
      </c>
      <c r="D29">
        <v>2890.17</v>
      </c>
      <c r="E29">
        <v>2883.56</v>
      </c>
      <c r="F29">
        <v>2884.25</v>
      </c>
      <c r="G29">
        <v>2880.08</v>
      </c>
      <c r="H29">
        <v>2890.17</v>
      </c>
      <c r="I29">
        <v>2864.26</v>
      </c>
      <c r="J29">
        <v>931</v>
      </c>
      <c r="K29">
        <v>1013</v>
      </c>
      <c r="L29">
        <v>2881.52</v>
      </c>
      <c r="M29" s="39">
        <v>2879.54</v>
      </c>
      <c r="N29">
        <v>2888.81</v>
      </c>
      <c r="O29">
        <v>2891.05</v>
      </c>
      <c r="P29">
        <v>2876.79</v>
      </c>
      <c r="Q29">
        <v>1442</v>
      </c>
      <c r="R29">
        <v>1355</v>
      </c>
      <c r="S29">
        <f t="shared" si="42"/>
        <v>2869.4219999999996</v>
      </c>
      <c r="T29" t="str">
        <f t="shared" si="41"/>
        <v>牛</v>
      </c>
      <c r="U29">
        <v>2891.05</v>
      </c>
      <c r="V29">
        <v>2864.26</v>
      </c>
      <c r="W29" s="40">
        <f t="shared" si="23"/>
        <v>9.3097308374091876E-3</v>
      </c>
      <c r="X29">
        <f t="shared" si="1"/>
        <v>1442</v>
      </c>
      <c r="Y29">
        <f t="shared" si="2"/>
        <v>1013</v>
      </c>
      <c r="Z29" s="25">
        <f t="shared" si="3"/>
        <v>9.2774722610851641E-3</v>
      </c>
      <c r="AA29" s="25">
        <f t="shared" si="24"/>
        <v>8.7999811663569503E-4</v>
      </c>
      <c r="AB29" s="25">
        <f t="shared" si="25"/>
        <v>-7.7510531817286934E-4</v>
      </c>
      <c r="AC29" s="25">
        <f t="shared" si="26"/>
        <v>8.5346255192364166E-3</v>
      </c>
      <c r="AD29" s="25">
        <f t="shared" si="27"/>
        <v>1.1801984172216016E-3</v>
      </c>
      <c r="AE29" s="25">
        <f t="shared" si="28"/>
        <v>-8.1295324201877336E-3</v>
      </c>
      <c r="AF29" s="25">
        <f t="shared" si="4"/>
        <v>4.050930990487715E-4</v>
      </c>
      <c r="AG29" s="25">
        <f t="shared" si="29"/>
        <v>1.2850912156843514E-3</v>
      </c>
      <c r="AH29" s="25">
        <f t="shared" si="5"/>
        <v>8.7576440267223595E-4</v>
      </c>
      <c r="AI29" s="25">
        <f t="shared" si="6"/>
        <v>-1.4139176184208757E-3</v>
      </c>
      <c r="AJ29" s="25">
        <f t="shared" si="7"/>
        <v>-1.1746586957824586E-3</v>
      </c>
      <c r="AK29" s="25">
        <f t="shared" si="8"/>
        <v>-2.6214879812074265E-3</v>
      </c>
      <c r="AL29" s="25">
        <f t="shared" si="9"/>
        <v>9.0052968228597971E-3</v>
      </c>
      <c r="AM29" s="25">
        <f t="shared" si="10"/>
        <v>4.9446687336818576E-3</v>
      </c>
      <c r="AN29" s="25">
        <f t="shared" si="11"/>
        <v>4.9986116008866334E-4</v>
      </c>
      <c r="AO29" s="40">
        <f t="shared" si="30"/>
        <v>0.90235430335776867</v>
      </c>
      <c r="AP29" s="40">
        <f t="shared" si="31"/>
        <v>0.80432265534541902</v>
      </c>
      <c r="AQ29" s="25">
        <f t="shared" si="12"/>
        <v>-6.8737353124585007E-4</v>
      </c>
      <c r="AR29" s="25">
        <f t="shared" si="13"/>
        <v>2.5267199201675149E-3</v>
      </c>
      <c r="AS29" s="25">
        <f t="shared" si="14"/>
        <v>4.050930990487715E-4</v>
      </c>
      <c r="AT29" s="28">
        <f t="shared" si="15"/>
        <v>0.61057506754148194</v>
      </c>
      <c r="AU29" s="28">
        <f t="shared" si="16"/>
        <v>0.8429172510518792</v>
      </c>
      <c r="AV29" s="40">
        <f t="shared" si="17"/>
        <v>0.91638671145949091</v>
      </c>
      <c r="AW29" s="25">
        <f t="shared" si="18"/>
        <v>4.050930990487715E-4</v>
      </c>
      <c r="AX29" s="28">
        <f t="shared" si="19"/>
        <v>0.2721164613661804</v>
      </c>
      <c r="AY29" s="25">
        <f t="shared" si="20"/>
        <v>5.5080444389801874E-3</v>
      </c>
      <c r="AZ29" s="25">
        <f t="shared" si="21"/>
        <v>4.169563415508973E-3</v>
      </c>
      <c r="BA29" s="25">
        <f t="shared" si="35"/>
        <v>0.46019345238094644</v>
      </c>
      <c r="BB29" s="25">
        <f t="shared" si="36"/>
        <v>-3.4151868725561529E-3</v>
      </c>
      <c r="BC29" s="25">
        <f t="shared" si="37"/>
        <v>4.199300731100042E-3</v>
      </c>
      <c r="BD29" s="39">
        <f t="shared" si="38"/>
        <v>1</v>
      </c>
      <c r="BF29" t="str">
        <f t="shared" si="32"/>
        <v/>
      </c>
      <c r="BG29" t="str">
        <f t="shared" si="33"/>
        <v/>
      </c>
      <c r="BH29" t="str">
        <f t="shared" si="39"/>
        <v/>
      </c>
      <c r="BI29" t="str">
        <f t="shared" si="34"/>
        <v/>
      </c>
      <c r="BJ29" s="25" t="str">
        <f t="shared" si="40"/>
        <v/>
      </c>
    </row>
    <row r="30" spans="1:62" x14ac:dyDescent="0.15">
      <c r="A30" s="1">
        <v>42542</v>
      </c>
      <c r="B30" s="41">
        <f t="shared" si="22"/>
        <v>2</v>
      </c>
      <c r="C30">
        <v>2898.38</v>
      </c>
      <c r="D30">
        <v>2904.55</v>
      </c>
      <c r="E30">
        <v>2899.88</v>
      </c>
      <c r="F30">
        <v>2897.69</v>
      </c>
      <c r="G30">
        <v>2896.29</v>
      </c>
      <c r="H30">
        <v>2919.3</v>
      </c>
      <c r="I30">
        <v>2895.42</v>
      </c>
      <c r="J30">
        <v>1001</v>
      </c>
      <c r="K30">
        <v>941</v>
      </c>
      <c r="L30">
        <v>2895.96</v>
      </c>
      <c r="M30" s="39">
        <v>2895.37</v>
      </c>
      <c r="N30">
        <v>2878.56</v>
      </c>
      <c r="O30">
        <v>2898.24</v>
      </c>
      <c r="P30">
        <v>2869.79</v>
      </c>
      <c r="Q30">
        <v>1405</v>
      </c>
      <c r="R30">
        <v>1451</v>
      </c>
      <c r="S30">
        <f t="shared" si="42"/>
        <v>2873.5169999999998</v>
      </c>
      <c r="T30" t="str">
        <f t="shared" si="41"/>
        <v>牛</v>
      </c>
      <c r="U30">
        <v>2919.3</v>
      </c>
      <c r="V30">
        <v>2869.79</v>
      </c>
      <c r="W30" s="40">
        <f t="shared" si="23"/>
        <v>1.7105005151202269E-2</v>
      </c>
      <c r="X30">
        <f t="shared" si="1"/>
        <v>1001</v>
      </c>
      <c r="Y30">
        <f t="shared" si="2"/>
        <v>1451</v>
      </c>
      <c r="Z30" s="25">
        <f t="shared" si="3"/>
        <v>1.7081956127215969E-2</v>
      </c>
      <c r="AA30" s="25">
        <f t="shared" si="24"/>
        <v>3.3073075960111794E-3</v>
      </c>
      <c r="AB30" s="25">
        <f t="shared" si="25"/>
        <v>-1.4053692407743795E-2</v>
      </c>
      <c r="AC30" s="25">
        <f t="shared" si="26"/>
        <v>3.0513127434583518E-3</v>
      </c>
      <c r="AD30" s="25">
        <f t="shared" si="27"/>
        <v>7.1919012978118322E-3</v>
      </c>
      <c r="AE30" s="25">
        <f t="shared" si="28"/>
        <v>-9.9131038533903509E-3</v>
      </c>
      <c r="AF30" s="25">
        <f t="shared" si="4"/>
        <v>-6.8617911099319974E-3</v>
      </c>
      <c r="AG30" s="25">
        <f t="shared" si="29"/>
        <v>-3.5544835139209112E-3</v>
      </c>
      <c r="AH30" s="25">
        <f t="shared" si="5"/>
        <v>2.1265127530715276E-3</v>
      </c>
      <c r="AI30" s="25">
        <f t="shared" si="6"/>
        <v>5.1739660983195863E-4</v>
      </c>
      <c r="AJ30" s="25">
        <f t="shared" si="7"/>
        <v>-2.3809236370837377E-4</v>
      </c>
      <c r="AK30" s="25">
        <f t="shared" si="8"/>
        <v>-7.2135258457430777E-4</v>
      </c>
      <c r="AL30" s="25">
        <f t="shared" si="9"/>
        <v>8.2136832915049585E-3</v>
      </c>
      <c r="AM30" s="25">
        <f t="shared" si="10"/>
        <v>9.8647998417327239E-3</v>
      </c>
      <c r="AN30" s="25">
        <f t="shared" si="11"/>
        <v>-1.139453581447937E-4</v>
      </c>
      <c r="AO30" s="40">
        <f t="shared" si="30"/>
        <v>0.12395309882747164</v>
      </c>
      <c r="AP30" s="40">
        <f t="shared" si="31"/>
        <v>-0.27680067001675451</v>
      </c>
      <c r="AQ30" s="25">
        <f t="shared" si="12"/>
        <v>-2.0375285194980305E-4</v>
      </c>
      <c r="AR30" s="25">
        <f t="shared" si="13"/>
        <v>-6.0264931672128494E-3</v>
      </c>
      <c r="AS30" s="25">
        <f t="shared" si="14"/>
        <v>-6.8617911099319974E-3</v>
      </c>
      <c r="AT30" s="28">
        <f t="shared" si="15"/>
        <v>3.6432160804015366E-2</v>
      </c>
      <c r="AU30" s="28">
        <f t="shared" si="16"/>
        <v>0.30826010544815596</v>
      </c>
      <c r="AV30" s="40">
        <f t="shared" si="17"/>
        <v>0.1771359321349211</v>
      </c>
      <c r="AW30" s="25">
        <f t="shared" si="18"/>
        <v>-6.8617911099319974E-3</v>
      </c>
      <c r="AX30" s="28">
        <f t="shared" si="19"/>
        <v>-0.35144415269642526</v>
      </c>
      <c r="AY30" s="25">
        <f t="shared" si="20"/>
        <v>3.0042940911881934E-4</v>
      </c>
      <c r="AZ30" s="25">
        <f t="shared" si="21"/>
        <v>3.0513127434583518E-3</v>
      </c>
      <c r="BA30" s="25">
        <f t="shared" si="35"/>
        <v>0.91638671145949091</v>
      </c>
      <c r="BB30" s="25">
        <f t="shared" si="36"/>
        <v>2.5267199201675149E-3</v>
      </c>
      <c r="BC30" s="25">
        <f t="shared" si="37"/>
        <v>4.050930990487715E-4</v>
      </c>
      <c r="BD30" s="39">
        <f t="shared" si="38"/>
        <v>0</v>
      </c>
      <c r="BF30">
        <f t="shared" si="32"/>
        <v>0</v>
      </c>
      <c r="BG30" t="str">
        <f t="shared" si="33"/>
        <v/>
      </c>
      <c r="BH30" t="str">
        <f t="shared" si="39"/>
        <v/>
      </c>
      <c r="BI30" t="str">
        <f t="shared" si="34"/>
        <v/>
      </c>
      <c r="BJ30" s="25" t="str">
        <f t="shared" si="40"/>
        <v/>
      </c>
    </row>
    <row r="31" spans="1:62" x14ac:dyDescent="0.15">
      <c r="A31" s="1">
        <v>42543</v>
      </c>
      <c r="B31" s="41">
        <f t="shared" si="22"/>
        <v>3</v>
      </c>
      <c r="C31">
        <v>2872.73</v>
      </c>
      <c r="D31">
        <v>2871.33</v>
      </c>
      <c r="E31">
        <v>2878.7</v>
      </c>
      <c r="F31">
        <v>2871.87</v>
      </c>
      <c r="G31">
        <v>2891.39</v>
      </c>
      <c r="H31">
        <v>2894.4</v>
      </c>
      <c r="I31">
        <v>2869.98</v>
      </c>
      <c r="J31">
        <v>1118</v>
      </c>
      <c r="K31">
        <v>942</v>
      </c>
      <c r="L31">
        <v>2890.8</v>
      </c>
      <c r="M31" s="39">
        <v>2890.96</v>
      </c>
      <c r="N31">
        <v>2905.55</v>
      </c>
      <c r="O31">
        <v>2905.55</v>
      </c>
      <c r="P31">
        <v>2885.12</v>
      </c>
      <c r="Q31">
        <v>1500</v>
      </c>
      <c r="R31">
        <v>1323</v>
      </c>
      <c r="S31">
        <f t="shared" si="42"/>
        <v>2876.1709999999998</v>
      </c>
      <c r="T31" t="str">
        <f t="shared" si="41"/>
        <v>牛</v>
      </c>
      <c r="U31">
        <v>2905.55</v>
      </c>
      <c r="V31">
        <v>2869.94</v>
      </c>
      <c r="W31" s="40">
        <f t="shared" si="23"/>
        <v>1.2331577497342512E-2</v>
      </c>
      <c r="X31">
        <f t="shared" si="1"/>
        <v>1500</v>
      </c>
      <c r="Y31">
        <f t="shared" si="2"/>
        <v>1323</v>
      </c>
      <c r="Z31" s="25">
        <f t="shared" si="3"/>
        <v>1.2395874307714308E-2</v>
      </c>
      <c r="AA31" s="25">
        <f t="shared" si="24"/>
        <v>-2.0273719450384299E-3</v>
      </c>
      <c r="AB31" s="25">
        <f t="shared" si="25"/>
        <v>0</v>
      </c>
      <c r="AC31" s="25">
        <f t="shared" si="26"/>
        <v>1.2331577497342512E-2</v>
      </c>
      <c r="AD31" s="25">
        <f t="shared" si="27"/>
        <v>1.1359903965861628E-2</v>
      </c>
      <c r="AE31" s="25">
        <f t="shared" si="28"/>
        <v>-9.7167353148090827E-4</v>
      </c>
      <c r="AF31" s="25">
        <f t="shared" si="4"/>
        <v>1.1359903965861628E-2</v>
      </c>
      <c r="AG31" s="25">
        <f t="shared" si="29"/>
        <v>9.3325320208232435E-3</v>
      </c>
      <c r="AH31" s="25">
        <f t="shared" si="5"/>
        <v>-4.8746009885764559E-4</v>
      </c>
      <c r="AI31" s="25">
        <f t="shared" si="6"/>
        <v>2.076006191199672E-3</v>
      </c>
      <c r="AJ31" s="25">
        <f t="shared" si="7"/>
        <v>-2.9941162358561085E-4</v>
      </c>
      <c r="AK31" s="25">
        <f t="shared" si="8"/>
        <v>6.4745581928915379E-3</v>
      </c>
      <c r="AL31" s="25">
        <f t="shared" si="9"/>
        <v>8.4727745527600727E-3</v>
      </c>
      <c r="AM31" s="25">
        <f t="shared" si="10"/>
        <v>7.056207577885232E-3</v>
      </c>
      <c r="AN31" s="25">
        <f t="shared" si="11"/>
        <v>-2.0407492733630938E-4</v>
      </c>
      <c r="AO31" s="40">
        <f t="shared" si="30"/>
        <v>0.11261261261261228</v>
      </c>
      <c r="AP31" s="40">
        <f t="shared" si="31"/>
        <v>0.35135135135134732</v>
      </c>
      <c r="AQ31" s="25">
        <f t="shared" si="12"/>
        <v>5.5346468909334011E-5</v>
      </c>
      <c r="AR31" s="25">
        <f t="shared" si="13"/>
        <v>5.0894207003065366E-3</v>
      </c>
      <c r="AS31" s="25">
        <f t="shared" si="14"/>
        <v>1.1359903965861628E-2</v>
      </c>
      <c r="AT31" s="28">
        <f t="shared" si="15"/>
        <v>0.8767403767403682</v>
      </c>
      <c r="AU31" s="28">
        <f t="shared" si="16"/>
        <v>1</v>
      </c>
      <c r="AV31" s="40">
        <f t="shared" si="17"/>
        <v>1</v>
      </c>
      <c r="AW31" s="25">
        <f t="shared" si="18"/>
        <v>1.1359903965861628E-2</v>
      </c>
      <c r="AX31" s="28">
        <f t="shared" si="19"/>
        <v>0.41420949171580868</v>
      </c>
      <c r="AY31" s="25">
        <f t="shared" si="20"/>
        <v>7.4322942478917174E-3</v>
      </c>
      <c r="AZ31" s="25">
        <f t="shared" si="21"/>
        <v>7.056207577885232E-3</v>
      </c>
      <c r="BA31" s="25">
        <f t="shared" si="35"/>
        <v>0.1771359321349211</v>
      </c>
      <c r="BB31" s="25">
        <f t="shared" si="36"/>
        <v>-6.0264931672128494E-3</v>
      </c>
      <c r="BC31" s="25">
        <f t="shared" si="37"/>
        <v>-6.8617911099319974E-3</v>
      </c>
      <c r="BD31" s="39">
        <f t="shared" si="38"/>
        <v>1</v>
      </c>
      <c r="BF31" t="str">
        <f t="shared" si="32"/>
        <v/>
      </c>
      <c r="BG31">
        <f t="shared" si="33"/>
        <v>1</v>
      </c>
      <c r="BH31" t="str">
        <f t="shared" si="39"/>
        <v/>
      </c>
      <c r="BI31" t="str">
        <f t="shared" si="34"/>
        <v/>
      </c>
      <c r="BJ31" s="25">
        <f t="shared" si="40"/>
        <v>5.0894207003065366E-3</v>
      </c>
    </row>
    <row r="32" spans="1:62" x14ac:dyDescent="0.15">
      <c r="A32" s="1">
        <v>42544</v>
      </c>
      <c r="B32" s="41">
        <f t="shared" si="22"/>
        <v>4</v>
      </c>
      <c r="C32">
        <v>2902.4</v>
      </c>
      <c r="D32">
        <v>2898.46</v>
      </c>
      <c r="E32">
        <v>2899.45</v>
      </c>
      <c r="F32">
        <v>2897.05</v>
      </c>
      <c r="G32">
        <v>2881.55</v>
      </c>
      <c r="H32">
        <v>2903.91</v>
      </c>
      <c r="I32">
        <v>2878.66</v>
      </c>
      <c r="J32">
        <v>1026</v>
      </c>
      <c r="K32">
        <v>1126</v>
      </c>
      <c r="L32">
        <v>2882.22</v>
      </c>
      <c r="M32" s="39">
        <v>2883.42</v>
      </c>
      <c r="N32">
        <v>2891.96</v>
      </c>
      <c r="O32">
        <v>2895.62</v>
      </c>
      <c r="P32">
        <v>2881.92</v>
      </c>
      <c r="Q32">
        <v>1429</v>
      </c>
      <c r="R32">
        <v>1304</v>
      </c>
      <c r="S32">
        <f t="shared" si="42"/>
        <v>2879.2689999999998</v>
      </c>
      <c r="T32" t="str">
        <f t="shared" si="41"/>
        <v>牛</v>
      </c>
      <c r="U32">
        <v>2903.91</v>
      </c>
      <c r="V32">
        <v>2878.66</v>
      </c>
      <c r="W32" s="40">
        <f t="shared" si="23"/>
        <v>8.7331966519739023E-3</v>
      </c>
      <c r="X32">
        <f t="shared" si="1"/>
        <v>1026</v>
      </c>
      <c r="Y32">
        <f t="shared" si="2"/>
        <v>1126</v>
      </c>
      <c r="Z32" s="25">
        <f t="shared" si="3"/>
        <v>8.6996968026460866E-3</v>
      </c>
      <c r="AA32" s="25">
        <f t="shared" si="24"/>
        <v>-1.0847201883151215E-3</v>
      </c>
      <c r="AB32" s="25">
        <f t="shared" si="25"/>
        <v>-4.1236318045376526E-3</v>
      </c>
      <c r="AC32" s="25">
        <f t="shared" si="26"/>
        <v>4.6095648474362523E-3</v>
      </c>
      <c r="AD32" s="25">
        <f t="shared" si="27"/>
        <v>5.2012380807824803E-4</v>
      </c>
      <c r="AE32" s="25">
        <f t="shared" si="28"/>
        <v>-8.2130728438956826E-3</v>
      </c>
      <c r="AF32" s="25">
        <f t="shared" si="4"/>
        <v>-3.603507996459455E-3</v>
      </c>
      <c r="AG32" s="25">
        <f t="shared" si="29"/>
        <v>-4.6882281847745793E-3</v>
      </c>
      <c r="AH32" s="25">
        <f t="shared" si="5"/>
        <v>-1.3584194777583318E-3</v>
      </c>
      <c r="AI32" s="25">
        <f t="shared" si="6"/>
        <v>-1.0169171054824479E-3</v>
      </c>
      <c r="AJ32" s="25">
        <f t="shared" si="7"/>
        <v>-1.8450030667159104E-3</v>
      </c>
      <c r="AK32" s="25">
        <f t="shared" si="8"/>
        <v>-7.2096371210691066E-3</v>
      </c>
      <c r="AL32" s="25">
        <f t="shared" si="9"/>
        <v>8.7331966519739023E-3</v>
      </c>
      <c r="AM32" s="25">
        <f t="shared" si="10"/>
        <v>4.7425117533385743E-3</v>
      </c>
      <c r="AN32" s="25">
        <f t="shared" si="11"/>
        <v>2.3248672414663351E-4</v>
      </c>
      <c r="AO32" s="40">
        <f t="shared" si="30"/>
        <v>0.94019801980198958</v>
      </c>
      <c r="AP32" s="40">
        <f t="shared" si="31"/>
        <v>1.0649504950495179</v>
      </c>
      <c r="AQ32" s="25">
        <f t="shared" si="12"/>
        <v>4.1625908566170607E-4</v>
      </c>
      <c r="AR32" s="25">
        <f t="shared" si="13"/>
        <v>3.3736424004629836E-3</v>
      </c>
      <c r="AS32" s="25">
        <f t="shared" si="14"/>
        <v>-3.603507996459455E-3</v>
      </c>
      <c r="AT32" s="28">
        <f t="shared" si="15"/>
        <v>0.11445544554456742</v>
      </c>
      <c r="AU32" s="28">
        <f t="shared" si="16"/>
        <v>0.73284671532847423</v>
      </c>
      <c r="AV32" s="40">
        <f t="shared" si="17"/>
        <v>0.52673267326733397</v>
      </c>
      <c r="AW32" s="25">
        <f t="shared" si="18"/>
        <v>-3.603507996459455E-3</v>
      </c>
      <c r="AX32" s="28">
        <f t="shared" si="19"/>
        <v>0.38574257425743513</v>
      </c>
      <c r="AY32" s="25">
        <f t="shared" si="20"/>
        <v>1.0034357228266195E-3</v>
      </c>
      <c r="AZ32" s="25">
        <f t="shared" si="21"/>
        <v>3.4777342512059351E-3</v>
      </c>
      <c r="BA32" s="25">
        <f t="shared" si="35"/>
        <v>1</v>
      </c>
      <c r="BB32" s="25">
        <f t="shared" si="36"/>
        <v>5.0894207003065366E-3</v>
      </c>
      <c r="BC32" s="25">
        <f t="shared" si="37"/>
        <v>1.1359903965861628E-2</v>
      </c>
      <c r="BD32" s="39">
        <f t="shared" si="38"/>
        <v>0</v>
      </c>
      <c r="BF32" t="str">
        <f t="shared" si="32"/>
        <v/>
      </c>
      <c r="BG32" t="str">
        <f t="shared" si="33"/>
        <v/>
      </c>
      <c r="BH32">
        <f t="shared" si="39"/>
        <v>0</v>
      </c>
      <c r="BI32" t="str">
        <f t="shared" si="34"/>
        <v/>
      </c>
      <c r="BJ32" s="25" t="str">
        <f t="shared" si="40"/>
        <v/>
      </c>
    </row>
    <row r="33" spans="1:62" x14ac:dyDescent="0.15">
      <c r="A33" s="1">
        <v>42545</v>
      </c>
      <c r="B33" s="41">
        <f t="shared" si="22"/>
        <v>5</v>
      </c>
      <c r="C33">
        <v>2883.76</v>
      </c>
      <c r="D33">
        <v>2879.67</v>
      </c>
      <c r="E33">
        <v>2885.39</v>
      </c>
      <c r="F33">
        <v>2892.1</v>
      </c>
      <c r="G33">
        <v>2857.58</v>
      </c>
      <c r="H33">
        <v>2898.73</v>
      </c>
      <c r="I33">
        <v>2857.58</v>
      </c>
      <c r="J33">
        <v>947</v>
      </c>
      <c r="K33">
        <v>1130</v>
      </c>
      <c r="L33">
        <v>2831</v>
      </c>
      <c r="M33" s="39">
        <v>2828.88</v>
      </c>
      <c r="N33">
        <v>2854.29</v>
      </c>
      <c r="O33">
        <v>2871.45</v>
      </c>
      <c r="P33">
        <v>2807.63</v>
      </c>
      <c r="Q33">
        <v>1405</v>
      </c>
      <c r="R33">
        <v>1304</v>
      </c>
      <c r="S33">
        <f t="shared" si="42"/>
        <v>2882.7835</v>
      </c>
      <c r="T33" t="str">
        <f t="shared" si="41"/>
        <v>牛</v>
      </c>
      <c r="U33">
        <v>2898.73</v>
      </c>
      <c r="V33">
        <v>2807.63</v>
      </c>
      <c r="W33" s="40">
        <f t="shared" si="23"/>
        <v>3.1931998938298845E-2</v>
      </c>
      <c r="X33">
        <f t="shared" si="1"/>
        <v>947</v>
      </c>
      <c r="Y33">
        <f t="shared" si="2"/>
        <v>1304</v>
      </c>
      <c r="Z33" s="25">
        <f t="shared" si="3"/>
        <v>3.1590701029211826E-2</v>
      </c>
      <c r="AA33" s="25">
        <f t="shared" si="24"/>
        <v>-2.8394747354282858E-3</v>
      </c>
      <c r="AB33" s="25">
        <f t="shared" si="25"/>
        <v>-1.5449584372676555E-2</v>
      </c>
      <c r="AC33" s="25">
        <f t="shared" si="26"/>
        <v>1.6482414565622484E-2</v>
      </c>
      <c r="AD33" s="25">
        <f t="shared" si="27"/>
        <v>5.1777118313521501E-3</v>
      </c>
      <c r="AE33" s="25">
        <f t="shared" si="28"/>
        <v>-2.6754287106946741E-2</v>
      </c>
      <c r="AF33" s="25">
        <f t="shared" si="4"/>
        <v>-1.0271872541324308E-2</v>
      </c>
      <c r="AG33" s="25">
        <f t="shared" si="29"/>
        <v>-1.311134727675259E-2</v>
      </c>
      <c r="AH33" s="25">
        <f t="shared" si="5"/>
        <v>-1.4192939574431396E-3</v>
      </c>
      <c r="AI33" s="25">
        <f t="shared" si="6"/>
        <v>5.6507459274671081E-4</v>
      </c>
      <c r="AJ33" s="25">
        <f t="shared" si="7"/>
        <v>2.8878836385265276E-3</v>
      </c>
      <c r="AK33" s="25">
        <f t="shared" si="8"/>
        <v>-9.1198854114213045E-3</v>
      </c>
      <c r="AL33" s="25">
        <f t="shared" si="9"/>
        <v>1.4297597242773593E-2</v>
      </c>
      <c r="AM33" s="25">
        <f t="shared" si="10"/>
        <v>2.2476417568592089E-2</v>
      </c>
      <c r="AN33" s="25">
        <f t="shared" si="11"/>
        <v>-9.3451066656088048E-3</v>
      </c>
      <c r="AO33" s="40">
        <f t="shared" si="30"/>
        <v>0.63620899149453791</v>
      </c>
      <c r="AP33" s="40">
        <f t="shared" si="31"/>
        <v>0.83547995139732767</v>
      </c>
      <c r="AQ33" s="25">
        <f t="shared" si="12"/>
        <v>-7.491325254758138E-4</v>
      </c>
      <c r="AR33" s="25">
        <f t="shared" si="13"/>
        <v>8.1931195357057406E-3</v>
      </c>
      <c r="AS33" s="25">
        <f t="shared" si="14"/>
        <v>-1.0271872541324308E-2</v>
      </c>
      <c r="AT33" s="28">
        <f t="shared" si="15"/>
        <v>0</v>
      </c>
      <c r="AU33" s="28">
        <f t="shared" si="16"/>
        <v>0.73111877154497129</v>
      </c>
      <c r="AV33" s="40">
        <f t="shared" si="17"/>
        <v>0.5121844127332591</v>
      </c>
      <c r="AW33" s="25">
        <f t="shared" si="18"/>
        <v>-1.0271872541324308E-2</v>
      </c>
      <c r="AX33" s="28">
        <f t="shared" si="19"/>
        <v>0.25565312843029625</v>
      </c>
      <c r="AY33" s="25">
        <f t="shared" si="20"/>
        <v>0</v>
      </c>
      <c r="AZ33" s="25">
        <f t="shared" si="21"/>
        <v>1.6482414565622484E-2</v>
      </c>
      <c r="BA33" s="25">
        <f t="shared" si="35"/>
        <v>0.52673267326733397</v>
      </c>
      <c r="BB33" s="25">
        <f t="shared" si="36"/>
        <v>3.3736424004629836E-3</v>
      </c>
      <c r="BC33" s="25">
        <f t="shared" si="37"/>
        <v>-3.603507996459455E-3</v>
      </c>
      <c r="BD33" s="39">
        <f t="shared" si="38"/>
        <v>0</v>
      </c>
      <c r="BF33" t="str">
        <f t="shared" si="32"/>
        <v/>
      </c>
      <c r="BG33" t="str">
        <f t="shared" si="33"/>
        <v/>
      </c>
      <c r="BH33" t="str">
        <f t="shared" si="39"/>
        <v/>
      </c>
      <c r="BI33">
        <f t="shared" si="34"/>
        <v>0</v>
      </c>
      <c r="BJ33" s="25" t="str">
        <f t="shared" si="40"/>
        <v/>
      </c>
    </row>
    <row r="34" spans="1:62" x14ac:dyDescent="0.15">
      <c r="A34" s="1">
        <v>42548</v>
      </c>
      <c r="B34" s="41">
        <f t="shared" si="22"/>
        <v>1</v>
      </c>
      <c r="C34">
        <v>2840.56</v>
      </c>
      <c r="D34">
        <v>2849.67</v>
      </c>
      <c r="E34">
        <v>2859.21</v>
      </c>
      <c r="F34">
        <v>2862.19</v>
      </c>
      <c r="G34">
        <v>2878.76</v>
      </c>
      <c r="H34">
        <v>2878.76</v>
      </c>
      <c r="I34">
        <v>2840.56</v>
      </c>
      <c r="J34">
        <v>1130</v>
      </c>
      <c r="K34">
        <v>930</v>
      </c>
      <c r="L34">
        <v>2880.58</v>
      </c>
      <c r="M34" s="39">
        <v>2881.33</v>
      </c>
      <c r="N34">
        <v>2895.7</v>
      </c>
      <c r="O34">
        <v>2895.7</v>
      </c>
      <c r="P34">
        <v>2880.58</v>
      </c>
      <c r="Q34">
        <v>1500</v>
      </c>
      <c r="R34">
        <v>1300</v>
      </c>
      <c r="S34">
        <f t="shared" si="42"/>
        <v>2884.7434999999996</v>
      </c>
      <c r="T34" t="str">
        <f t="shared" si="41"/>
        <v>熊</v>
      </c>
      <c r="U34">
        <f>MAX(H34,O34)</f>
        <v>2895.7</v>
      </c>
      <c r="V34">
        <f t="shared" ref="V34:V46" si="43">MIN(I34,P34)</f>
        <v>2840.56</v>
      </c>
      <c r="W34" s="40">
        <f t="shared" si="23"/>
        <v>1.9225662163639756E-2</v>
      </c>
      <c r="X34">
        <f t="shared" si="1"/>
        <v>1500</v>
      </c>
      <c r="Y34">
        <f t="shared" si="2"/>
        <v>930</v>
      </c>
      <c r="Z34" s="25">
        <f t="shared" si="3"/>
        <v>1.9411665305432688E-2</v>
      </c>
      <c r="AA34" s="25">
        <f t="shared" si="24"/>
        <v>-4.8219098317941458E-3</v>
      </c>
      <c r="AB34" s="25">
        <f t="shared" si="25"/>
        <v>0</v>
      </c>
      <c r="AC34" s="25">
        <f t="shared" si="26"/>
        <v>1.9225662163639756E-2</v>
      </c>
      <c r="AD34" s="25">
        <f t="shared" si="27"/>
        <v>1.9225662163639756E-2</v>
      </c>
      <c r="AE34" s="25">
        <f t="shared" si="28"/>
        <v>0</v>
      </c>
      <c r="AF34" s="25">
        <f t="shared" si="4"/>
        <v>1.9225662163639756E-2</v>
      </c>
      <c r="AG34" s="25">
        <f t="shared" si="29"/>
        <v>1.4403752331845572E-2</v>
      </c>
      <c r="AH34" s="25">
        <f t="shared" si="5"/>
        <v>3.2019822690821792E-3</v>
      </c>
      <c r="AI34" s="25">
        <f t="shared" si="6"/>
        <v>6.5441470650493246E-3</v>
      </c>
      <c r="AJ34" s="25">
        <f t="shared" si="7"/>
        <v>7.5858502389149381E-3</v>
      </c>
      <c r="AK34" s="25">
        <f t="shared" si="8"/>
        <v>1.3358430042967889E-2</v>
      </c>
      <c r="AL34" s="25">
        <f t="shared" si="9"/>
        <v>1.3358430042967889E-2</v>
      </c>
      <c r="AM34" s="25">
        <f t="shared" si="10"/>
        <v>5.2352152365907493E-3</v>
      </c>
      <c r="AN34" s="25">
        <f t="shared" si="11"/>
        <v>6.3201688408127368E-4</v>
      </c>
      <c r="AO34" s="40">
        <f t="shared" si="30"/>
        <v>0</v>
      </c>
      <c r="AP34" s="40">
        <f t="shared" si="31"/>
        <v>0.35942408376963142</v>
      </c>
      <c r="AQ34" s="25">
        <f t="shared" si="12"/>
        <v>2.6033034331868329E-4</v>
      </c>
      <c r="AR34" s="25">
        <f t="shared" si="13"/>
        <v>5.2352152365907493E-3</v>
      </c>
      <c r="AS34" s="25">
        <f t="shared" si="14"/>
        <v>1.9225662163639756E-2</v>
      </c>
      <c r="AT34" s="28">
        <f t="shared" si="15"/>
        <v>1</v>
      </c>
      <c r="AU34" s="28">
        <f t="shared" si="16"/>
        <v>1</v>
      </c>
      <c r="AV34" s="40">
        <f t="shared" si="17"/>
        <v>1</v>
      </c>
      <c r="AW34" s="25">
        <f t="shared" si="18"/>
        <v>1.9225662163639756E-2</v>
      </c>
      <c r="AX34" s="28">
        <f t="shared" si="19"/>
        <v>0.27421109902067331</v>
      </c>
      <c r="AY34" s="25">
        <f t="shared" si="20"/>
        <v>1.3358430042967889E-2</v>
      </c>
      <c r="AZ34" s="25">
        <f t="shared" si="21"/>
        <v>5.2352152365907493E-3</v>
      </c>
      <c r="BA34" s="25">
        <f t="shared" si="35"/>
        <v>0.5121844127332591</v>
      </c>
      <c r="BB34" s="25">
        <f t="shared" si="36"/>
        <v>8.1931195357057406E-3</v>
      </c>
      <c r="BC34" s="25">
        <f t="shared" si="37"/>
        <v>-1.0271872541324308E-2</v>
      </c>
      <c r="BD34" s="39">
        <f t="shared" si="38"/>
        <v>0</v>
      </c>
      <c r="BF34" t="str">
        <f t="shared" si="32"/>
        <v/>
      </c>
      <c r="BG34" t="str">
        <f t="shared" si="33"/>
        <v/>
      </c>
      <c r="BH34" t="str">
        <f t="shared" si="39"/>
        <v/>
      </c>
      <c r="BI34" t="str">
        <f t="shared" si="34"/>
        <v/>
      </c>
      <c r="BJ34" s="25" t="str">
        <f t="shared" si="40"/>
        <v/>
      </c>
    </row>
    <row r="35" spans="1:62" x14ac:dyDescent="0.15">
      <c r="A35" s="1">
        <v>42549</v>
      </c>
      <c r="B35" s="41">
        <f t="shared" si="22"/>
        <v>2</v>
      </c>
      <c r="C35">
        <v>2885.01</v>
      </c>
      <c r="D35">
        <v>2882.09</v>
      </c>
      <c r="E35">
        <v>2883.45</v>
      </c>
      <c r="F35">
        <v>2890.23</v>
      </c>
      <c r="G35">
        <v>2894.5</v>
      </c>
      <c r="H35">
        <v>2894.5</v>
      </c>
      <c r="I35">
        <v>2879.14</v>
      </c>
      <c r="J35">
        <v>1130</v>
      </c>
      <c r="K35">
        <v>1045</v>
      </c>
      <c r="L35">
        <v>2894.92</v>
      </c>
      <c r="M35" s="39">
        <v>2893.7</v>
      </c>
      <c r="N35">
        <v>2912.56</v>
      </c>
      <c r="O35">
        <v>2913.58</v>
      </c>
      <c r="P35">
        <v>2890.26</v>
      </c>
      <c r="Q35">
        <v>1435</v>
      </c>
      <c r="R35">
        <v>1357</v>
      </c>
      <c r="S35">
        <f t="shared" si="42"/>
        <v>2888.4064999999996</v>
      </c>
      <c r="T35" t="str">
        <f t="shared" si="41"/>
        <v>牛</v>
      </c>
      <c r="U35">
        <f>MAX(H35,O35)</f>
        <v>2913.58</v>
      </c>
      <c r="V35">
        <f t="shared" si="43"/>
        <v>2879.14</v>
      </c>
      <c r="W35" s="40">
        <f t="shared" si="23"/>
        <v>1.1890927163836879E-2</v>
      </c>
      <c r="X35">
        <f t="shared" si="1"/>
        <v>1435</v>
      </c>
      <c r="Y35">
        <f t="shared" si="2"/>
        <v>1045</v>
      </c>
      <c r="Z35" s="25">
        <f t="shared" si="3"/>
        <v>1.193756694084251E-2</v>
      </c>
      <c r="AA35" s="25">
        <f t="shared" si="24"/>
        <v>-3.6985118387523582E-3</v>
      </c>
      <c r="AB35" s="25">
        <f t="shared" si="25"/>
        <v>-3.5014606941166356E-4</v>
      </c>
      <c r="AC35" s="25">
        <f t="shared" si="26"/>
        <v>1.1540781094425325E-2</v>
      </c>
      <c r="AD35" s="25">
        <f t="shared" si="27"/>
        <v>9.8541994488432413E-3</v>
      </c>
      <c r="AE35" s="25">
        <f t="shared" si="28"/>
        <v>-2.0367277149938036E-3</v>
      </c>
      <c r="AF35" s="25">
        <f t="shared" si="4"/>
        <v>9.5040533794315558E-3</v>
      </c>
      <c r="AG35" s="25">
        <f t="shared" si="29"/>
        <v>5.8055415406792939E-3</v>
      </c>
      <c r="AH35" s="25">
        <f t="shared" si="5"/>
        <v>-1.0126407551539693E-3</v>
      </c>
      <c r="AI35" s="25">
        <f t="shared" si="6"/>
        <v>-5.4087227371980547E-4</v>
      </c>
      <c r="AJ35" s="25">
        <f t="shared" si="7"/>
        <v>1.8077175741654369E-3</v>
      </c>
      <c r="AK35" s="25">
        <f t="shared" si="8"/>
        <v>3.2840183783604546E-3</v>
      </c>
      <c r="AL35" s="25">
        <f t="shared" si="9"/>
        <v>5.320746093354191E-3</v>
      </c>
      <c r="AM35" s="25">
        <f t="shared" si="10"/>
        <v>8.0361021317840401E-3</v>
      </c>
      <c r="AN35" s="25">
        <f t="shared" si="11"/>
        <v>1.4509225474648764E-4</v>
      </c>
      <c r="AO35" s="40">
        <f t="shared" si="30"/>
        <v>0.38216145833335269</v>
      </c>
      <c r="AP35" s="40">
        <f t="shared" si="31"/>
        <v>1.0781249999999876</v>
      </c>
      <c r="AQ35" s="25">
        <f t="shared" si="12"/>
        <v>-4.2151670624920038E-4</v>
      </c>
      <c r="AR35" s="25">
        <f t="shared" si="13"/>
        <v>6.0749427463246573E-3</v>
      </c>
      <c r="AS35" s="25">
        <f t="shared" si="14"/>
        <v>9.5040533794315558E-3</v>
      </c>
      <c r="AT35" s="28">
        <f t="shared" si="15"/>
        <v>1</v>
      </c>
      <c r="AU35" s="28">
        <f t="shared" si="16"/>
        <v>0.95626072041166399</v>
      </c>
      <c r="AV35" s="40">
        <f t="shared" si="17"/>
        <v>0.97038327526132462</v>
      </c>
      <c r="AW35" s="25">
        <f t="shared" si="18"/>
        <v>9.5040533794315558E-3</v>
      </c>
      <c r="AX35" s="28">
        <f t="shared" si="19"/>
        <v>0.51219512195121497</v>
      </c>
      <c r="AY35" s="25">
        <f t="shared" si="20"/>
        <v>5.320746093354191E-3</v>
      </c>
      <c r="AZ35" s="25">
        <f t="shared" si="21"/>
        <v>7.6859560623721481E-3</v>
      </c>
      <c r="BA35" s="25">
        <f t="shared" si="35"/>
        <v>1</v>
      </c>
      <c r="BB35" s="25">
        <f t="shared" si="36"/>
        <v>5.2352152365907493E-3</v>
      </c>
      <c r="BC35" s="25">
        <f t="shared" si="37"/>
        <v>1.9225662163639756E-2</v>
      </c>
      <c r="BD35" s="39">
        <f t="shared" si="38"/>
        <v>0</v>
      </c>
      <c r="BF35">
        <f t="shared" si="32"/>
        <v>0</v>
      </c>
      <c r="BG35" t="str">
        <f t="shared" si="33"/>
        <v/>
      </c>
      <c r="BH35" t="str">
        <f t="shared" si="39"/>
        <v/>
      </c>
      <c r="BI35" t="str">
        <f t="shared" si="34"/>
        <v/>
      </c>
      <c r="BJ35" s="25" t="str">
        <f t="shared" si="40"/>
        <v/>
      </c>
    </row>
    <row r="36" spans="1:62" x14ac:dyDescent="0.15">
      <c r="A36" s="1">
        <v>42550</v>
      </c>
      <c r="B36" s="41">
        <f t="shared" si="22"/>
        <v>3</v>
      </c>
      <c r="C36">
        <v>2918.53</v>
      </c>
      <c r="D36">
        <v>2920</v>
      </c>
      <c r="E36">
        <v>2919.34</v>
      </c>
      <c r="F36">
        <v>2923.9</v>
      </c>
      <c r="G36">
        <v>2926.46</v>
      </c>
      <c r="H36">
        <v>2933.31</v>
      </c>
      <c r="I36">
        <v>2915.68</v>
      </c>
      <c r="J36">
        <v>1011</v>
      </c>
      <c r="K36">
        <v>951</v>
      </c>
      <c r="L36">
        <v>2927.6</v>
      </c>
      <c r="M36" s="39">
        <v>2928.11</v>
      </c>
      <c r="N36">
        <v>2931.59</v>
      </c>
      <c r="O36">
        <v>2931.59</v>
      </c>
      <c r="P36">
        <v>2920.99</v>
      </c>
      <c r="Q36">
        <v>1500</v>
      </c>
      <c r="R36">
        <v>1424</v>
      </c>
      <c r="S36">
        <f t="shared" si="42"/>
        <v>2892.9819999999995</v>
      </c>
      <c r="T36" t="str">
        <f t="shared" si="41"/>
        <v>牛</v>
      </c>
      <c r="U36">
        <f>MAX(H36,O36)</f>
        <v>2933.31</v>
      </c>
      <c r="V36">
        <f t="shared" si="43"/>
        <v>2915.68</v>
      </c>
      <c r="W36" s="40">
        <f t="shared" si="23"/>
        <v>6.0284094833509645E-3</v>
      </c>
      <c r="X36">
        <f t="shared" si="1"/>
        <v>1011</v>
      </c>
      <c r="Y36">
        <f t="shared" si="2"/>
        <v>951</v>
      </c>
      <c r="Z36" s="25">
        <f t="shared" si="3"/>
        <v>6.0407122763857521E-3</v>
      </c>
      <c r="AA36" s="25">
        <f t="shared" si="24"/>
        <v>2.0476453239253213E-3</v>
      </c>
      <c r="AB36" s="25">
        <f t="shared" si="25"/>
        <v>-5.8654028178165018E-4</v>
      </c>
      <c r="AC36" s="25">
        <f t="shared" si="26"/>
        <v>5.4418692015693474E-3</v>
      </c>
      <c r="AD36" s="25">
        <f t="shared" si="27"/>
        <v>5.0514133770404052E-3</v>
      </c>
      <c r="AE36" s="25">
        <f t="shared" si="28"/>
        <v>-9.7699610631058723E-4</v>
      </c>
      <c r="AF36" s="25">
        <f t="shared" si="4"/>
        <v>4.4648730952587586E-3</v>
      </c>
      <c r="AG36" s="25">
        <f t="shared" si="29"/>
        <v>6.512518419183936E-3</v>
      </c>
      <c r="AH36" s="25">
        <f t="shared" si="5"/>
        <v>5.0355141827185832E-4</v>
      </c>
      <c r="AI36" s="25">
        <f t="shared" si="6"/>
        <v>2.7749847296973997E-4</v>
      </c>
      <c r="AJ36" s="25">
        <f t="shared" si="7"/>
        <v>1.8382767143873809E-3</v>
      </c>
      <c r="AK36" s="25">
        <f t="shared" si="8"/>
        <v>2.7134365894695895E-3</v>
      </c>
      <c r="AL36" s="25">
        <f t="shared" si="9"/>
        <v>6.0284094833509645E-3</v>
      </c>
      <c r="AM36" s="25">
        <f t="shared" si="10"/>
        <v>3.622338042541421E-3</v>
      </c>
      <c r="AN36" s="25">
        <f t="shared" si="11"/>
        <v>3.8947329354674636E-4</v>
      </c>
      <c r="AO36" s="40">
        <f t="shared" si="30"/>
        <v>0.16165626772548758</v>
      </c>
      <c r="AP36" s="40">
        <f t="shared" si="31"/>
        <v>-0.17697107203629447</v>
      </c>
      <c r="AQ36" s="25">
        <f t="shared" si="12"/>
        <v>1.7418895447007739E-4</v>
      </c>
      <c r="AR36" s="25">
        <f t="shared" si="13"/>
        <v>1.3619632122422432E-3</v>
      </c>
      <c r="AS36" s="25">
        <f t="shared" si="14"/>
        <v>4.4648730952587586E-3</v>
      </c>
      <c r="AT36" s="28">
        <f t="shared" si="15"/>
        <v>0.61145774248440921</v>
      </c>
      <c r="AU36" s="28">
        <f t="shared" si="16"/>
        <v>1</v>
      </c>
      <c r="AV36" s="40">
        <f t="shared" si="17"/>
        <v>0.90243902439025581</v>
      </c>
      <c r="AW36" s="25">
        <f t="shared" si="18"/>
        <v>4.4648730952587586E-3</v>
      </c>
      <c r="AX36" s="28">
        <f t="shared" si="19"/>
        <v>0.22631877481566715</v>
      </c>
      <c r="AY36" s="25">
        <f t="shared" si="20"/>
        <v>3.690432695780183E-3</v>
      </c>
      <c r="AZ36" s="25">
        <f t="shared" si="21"/>
        <v>3.622338042541421E-3</v>
      </c>
      <c r="BA36" s="25">
        <f t="shared" si="35"/>
        <v>0.97038327526132462</v>
      </c>
      <c r="BB36" s="25">
        <f t="shared" si="36"/>
        <v>6.0749427463246573E-3</v>
      </c>
      <c r="BC36" s="25">
        <f t="shared" si="37"/>
        <v>9.5040533794315558E-3</v>
      </c>
      <c r="BD36" s="39">
        <f t="shared" si="38"/>
        <v>0</v>
      </c>
      <c r="BF36" t="str">
        <f t="shared" si="32"/>
        <v/>
      </c>
      <c r="BG36">
        <f t="shared" si="33"/>
        <v>0</v>
      </c>
      <c r="BH36" t="str">
        <f t="shared" si="39"/>
        <v/>
      </c>
      <c r="BI36" t="str">
        <f t="shared" si="34"/>
        <v/>
      </c>
      <c r="BJ36" s="25" t="str">
        <f t="shared" si="40"/>
        <v/>
      </c>
    </row>
    <row r="37" spans="1:62" x14ac:dyDescent="0.15">
      <c r="A37" s="1">
        <v>42551</v>
      </c>
      <c r="B37" s="41">
        <f t="shared" si="22"/>
        <v>4</v>
      </c>
      <c r="C37">
        <v>2931.48</v>
      </c>
      <c r="D37">
        <v>2932.11</v>
      </c>
      <c r="E37">
        <v>2935.09</v>
      </c>
      <c r="F37">
        <v>2931.69</v>
      </c>
      <c r="G37">
        <v>2924.47</v>
      </c>
      <c r="H37">
        <v>2936.93</v>
      </c>
      <c r="I37">
        <v>2923.54</v>
      </c>
      <c r="J37">
        <v>937</v>
      </c>
      <c r="K37">
        <v>1122</v>
      </c>
      <c r="L37">
        <v>2925.11</v>
      </c>
      <c r="M37" s="39">
        <v>2926.67</v>
      </c>
      <c r="N37">
        <v>2929.61</v>
      </c>
      <c r="O37">
        <v>2934.25</v>
      </c>
      <c r="P37">
        <v>2922.5</v>
      </c>
      <c r="Q37">
        <v>1349</v>
      </c>
      <c r="R37">
        <v>1323</v>
      </c>
      <c r="S37">
        <f t="shared" si="42"/>
        <v>2898.4389999999999</v>
      </c>
      <c r="T37" t="str">
        <f t="shared" si="41"/>
        <v>牛</v>
      </c>
      <c r="U37">
        <f>MAX(H37,O37)</f>
        <v>2936.93</v>
      </c>
      <c r="V37">
        <f t="shared" si="43"/>
        <v>2922.5</v>
      </c>
      <c r="W37" s="40">
        <f t="shared" si="23"/>
        <v>4.9254037243074197E-3</v>
      </c>
      <c r="X37">
        <f t="shared" si="1"/>
        <v>937</v>
      </c>
      <c r="Y37">
        <f t="shared" si="2"/>
        <v>1323</v>
      </c>
      <c r="Z37" s="25">
        <f t="shared" si="3"/>
        <v>4.9224282614924323E-3</v>
      </c>
      <c r="AA37" s="25">
        <f t="shared" si="24"/>
        <v>-3.7523004164393175E-5</v>
      </c>
      <c r="AB37" s="25">
        <f t="shared" si="25"/>
        <v>-2.49550972082906E-3</v>
      </c>
      <c r="AC37" s="25">
        <f t="shared" si="26"/>
        <v>2.4298940034782929E-3</v>
      </c>
      <c r="AD37" s="25">
        <f t="shared" si="27"/>
        <v>1.8574031353808928E-3</v>
      </c>
      <c r="AE37" s="25">
        <f t="shared" si="28"/>
        <v>-3.0680005889264397E-3</v>
      </c>
      <c r="AF37" s="25">
        <f t="shared" si="4"/>
        <v>-6.3810658544818108E-4</v>
      </c>
      <c r="AG37" s="25">
        <f t="shared" si="29"/>
        <v>-6.7562958961248337E-4</v>
      </c>
      <c r="AH37" s="25">
        <f t="shared" si="5"/>
        <v>2.1488542085120249E-4</v>
      </c>
      <c r="AI37" s="25">
        <f t="shared" si="6"/>
        <v>1.230702252133966E-3</v>
      </c>
      <c r="AJ37" s="25">
        <f t="shared" si="7"/>
        <v>7.1633604377719553E-5</v>
      </c>
      <c r="AK37" s="25">
        <f t="shared" si="8"/>
        <v>-2.3941472684735465E-3</v>
      </c>
      <c r="AL37" s="25">
        <f t="shared" si="9"/>
        <v>4.5696073182030185E-3</v>
      </c>
      <c r="AM37" s="25">
        <f t="shared" si="10"/>
        <v>4.0124696340098406E-3</v>
      </c>
      <c r="AN37" s="25">
        <f t="shared" si="11"/>
        <v>2.1881912976803508E-4</v>
      </c>
      <c r="AO37" s="40">
        <f t="shared" si="30"/>
        <v>0.59297983569829205</v>
      </c>
      <c r="AP37" s="40">
        <f t="shared" si="31"/>
        <v>0.60119492158329035</v>
      </c>
      <c r="AQ37" s="25">
        <f t="shared" si="12"/>
        <v>5.3317111612369479E-4</v>
      </c>
      <c r="AR37" s="25">
        <f t="shared" si="13"/>
        <v>1.5372215532575102E-3</v>
      </c>
      <c r="AS37" s="25">
        <f t="shared" si="14"/>
        <v>-6.3810658544818108E-4</v>
      </c>
      <c r="AT37" s="28">
        <f t="shared" si="15"/>
        <v>6.9454817027620991E-2</v>
      </c>
      <c r="AU37" s="28">
        <f t="shared" si="16"/>
        <v>0.6051063829787342</v>
      </c>
      <c r="AV37" s="40">
        <f t="shared" si="17"/>
        <v>0.49272349272350713</v>
      </c>
      <c r="AW37" s="25">
        <f t="shared" si="18"/>
        <v>-6.3810658544818108E-4</v>
      </c>
      <c r="AX37" s="28">
        <f t="shared" si="19"/>
        <v>0.31185031185031536</v>
      </c>
      <c r="AY37" s="25">
        <f t="shared" si="20"/>
        <v>3.1805691434850039E-4</v>
      </c>
      <c r="AZ37" s="25">
        <f t="shared" si="21"/>
        <v>2.4298940034782929E-3</v>
      </c>
      <c r="BA37" s="25">
        <f t="shared" si="35"/>
        <v>0.90243902439025581</v>
      </c>
      <c r="BB37" s="25">
        <f t="shared" si="36"/>
        <v>1.3619632122422432E-3</v>
      </c>
      <c r="BC37" s="25">
        <f t="shared" si="37"/>
        <v>4.4648730952587586E-3</v>
      </c>
      <c r="BD37" s="39">
        <f t="shared" si="38"/>
        <v>0</v>
      </c>
      <c r="BF37" t="str">
        <f t="shared" si="32"/>
        <v/>
      </c>
      <c r="BG37" t="str">
        <f t="shared" si="33"/>
        <v/>
      </c>
      <c r="BH37">
        <f t="shared" si="39"/>
        <v>0</v>
      </c>
      <c r="BI37" t="str">
        <f t="shared" si="34"/>
        <v/>
      </c>
      <c r="BJ37" s="25" t="str">
        <f t="shared" si="40"/>
        <v/>
      </c>
    </row>
    <row r="38" spans="1:62" x14ac:dyDescent="0.15">
      <c r="A38" s="1">
        <v>42552</v>
      </c>
      <c r="B38" s="41">
        <f t="shared" si="22"/>
        <v>5</v>
      </c>
      <c r="C38">
        <v>2931.8</v>
      </c>
      <c r="D38">
        <v>2933.61</v>
      </c>
      <c r="E38">
        <v>2938.26</v>
      </c>
      <c r="F38">
        <v>2938.21</v>
      </c>
      <c r="G38">
        <v>2935.2</v>
      </c>
      <c r="H38">
        <v>2944.85</v>
      </c>
      <c r="I38">
        <v>2931.8</v>
      </c>
      <c r="J38">
        <v>1016</v>
      </c>
      <c r="K38">
        <v>930</v>
      </c>
      <c r="L38">
        <v>2934.32</v>
      </c>
      <c r="M38" s="39">
        <v>2929.25</v>
      </c>
      <c r="N38">
        <v>2932.48</v>
      </c>
      <c r="O38">
        <v>2937.27</v>
      </c>
      <c r="P38">
        <v>2927.95</v>
      </c>
      <c r="Q38">
        <v>1444</v>
      </c>
      <c r="R38">
        <v>1335</v>
      </c>
      <c r="S38">
        <f t="shared" si="42"/>
        <v>2899.0884999999994</v>
      </c>
      <c r="T38" t="str">
        <f t="shared" si="41"/>
        <v>牛</v>
      </c>
      <c r="U38">
        <f>MAX(H38,O38)</f>
        <v>2944.85</v>
      </c>
      <c r="V38">
        <f t="shared" si="43"/>
        <v>2927.95</v>
      </c>
      <c r="W38" s="40">
        <f t="shared" si="23"/>
        <v>5.7553625697749043E-3</v>
      </c>
      <c r="X38">
        <f t="shared" si="1"/>
        <v>1016</v>
      </c>
      <c r="Y38">
        <f t="shared" si="2"/>
        <v>1335</v>
      </c>
      <c r="Z38" s="25">
        <f t="shared" si="3"/>
        <v>5.7643768333447334E-3</v>
      </c>
      <c r="AA38" s="25">
        <f t="shared" si="24"/>
        <v>7.472605062289081E-4</v>
      </c>
      <c r="AB38" s="25">
        <f t="shared" si="25"/>
        <v>-4.209400617418319E-3</v>
      </c>
      <c r="AC38" s="25">
        <f t="shared" si="26"/>
        <v>1.5459619523564929E-3</v>
      </c>
      <c r="AD38" s="25">
        <f t="shared" si="27"/>
        <v>4.4413131465088447E-3</v>
      </c>
      <c r="AE38" s="25">
        <f t="shared" si="28"/>
        <v>-1.3140494232660436E-3</v>
      </c>
      <c r="AF38" s="25">
        <f t="shared" si="4"/>
        <v>2.3191252909048648E-4</v>
      </c>
      <c r="AG38" s="25">
        <f t="shared" si="29"/>
        <v>9.7917303531951084E-4</v>
      </c>
      <c r="AH38" s="25">
        <f t="shared" si="5"/>
        <v>6.1717767639550385E-4</v>
      </c>
      <c r="AI38" s="25">
        <f t="shared" si="6"/>
        <v>2.2010005376108164E-3</v>
      </c>
      <c r="AJ38" s="25">
        <f t="shared" si="7"/>
        <v>2.1839835188897671E-3</v>
      </c>
      <c r="AK38" s="25">
        <f t="shared" si="8"/>
        <v>1.1590251851414273E-3</v>
      </c>
      <c r="AL38" s="25">
        <f t="shared" si="9"/>
        <v>4.4413131465088447E-3</v>
      </c>
      <c r="AM38" s="25">
        <f t="shared" si="10"/>
        <v>3.1780590819708529E-3</v>
      </c>
      <c r="AN38" s="25">
        <f t="shared" si="11"/>
        <v>-2.9985416408606912E-4</v>
      </c>
      <c r="AO38" s="40">
        <f t="shared" si="30"/>
        <v>0</v>
      </c>
      <c r="AP38" s="40">
        <f t="shared" si="31"/>
        <v>-0.16781609195403069</v>
      </c>
      <c r="AQ38" s="25">
        <f t="shared" si="12"/>
        <v>-1.7293223287212273E-3</v>
      </c>
      <c r="AR38" s="25">
        <f t="shared" si="13"/>
        <v>-6.2725849196481752E-4</v>
      </c>
      <c r="AS38" s="25">
        <f t="shared" si="14"/>
        <v>2.3191252909048648E-4</v>
      </c>
      <c r="AT38" s="28">
        <f t="shared" si="15"/>
        <v>0.2605363984674105</v>
      </c>
      <c r="AU38" s="28">
        <f t="shared" si="16"/>
        <v>0.48605150214593568</v>
      </c>
      <c r="AV38" s="40">
        <f t="shared" si="17"/>
        <v>0.26804733727811692</v>
      </c>
      <c r="AW38" s="25">
        <f t="shared" si="18"/>
        <v>2.3191252909048648E-4</v>
      </c>
      <c r="AX38" s="28">
        <f t="shared" si="19"/>
        <v>-0.10887573964497844</v>
      </c>
      <c r="AY38" s="25">
        <f t="shared" si="20"/>
        <v>1.1590251851414273E-3</v>
      </c>
      <c r="AZ38" s="25">
        <f t="shared" si="21"/>
        <v>1.5459619523564929E-3</v>
      </c>
      <c r="BA38" s="25">
        <f t="shared" si="35"/>
        <v>0.49272349272350713</v>
      </c>
      <c r="BB38" s="25">
        <f t="shared" si="36"/>
        <v>1.5372215532575102E-3</v>
      </c>
      <c r="BC38" s="25">
        <f t="shared" si="37"/>
        <v>-6.3810658544818108E-4</v>
      </c>
      <c r="BD38" s="39">
        <f t="shared" si="38"/>
        <v>0</v>
      </c>
      <c r="BF38" t="str">
        <f t="shared" si="32"/>
        <v/>
      </c>
      <c r="BG38" t="str">
        <f t="shared" si="33"/>
        <v/>
      </c>
      <c r="BH38" t="str">
        <f t="shared" si="39"/>
        <v/>
      </c>
      <c r="BI38">
        <f t="shared" si="34"/>
        <v>0</v>
      </c>
      <c r="BJ38" s="25" t="str">
        <f t="shared" si="40"/>
        <v/>
      </c>
    </row>
    <row r="39" spans="1:62" x14ac:dyDescent="0.15">
      <c r="A39" s="1">
        <v>42555</v>
      </c>
      <c r="B39" s="41">
        <f t="shared" si="22"/>
        <v>1</v>
      </c>
      <c r="C39">
        <v>2924.29</v>
      </c>
      <c r="D39">
        <v>2923.54</v>
      </c>
      <c r="E39">
        <v>2933.02</v>
      </c>
      <c r="F39">
        <v>2937.92</v>
      </c>
      <c r="G39">
        <v>2984.47</v>
      </c>
      <c r="H39">
        <v>2984.47</v>
      </c>
      <c r="I39">
        <v>2923.54</v>
      </c>
      <c r="J39">
        <v>1116</v>
      </c>
      <c r="K39">
        <v>931</v>
      </c>
      <c r="L39">
        <v>2987.64</v>
      </c>
      <c r="M39" s="39">
        <v>2984.15</v>
      </c>
      <c r="N39">
        <v>2988.6</v>
      </c>
      <c r="O39">
        <v>2991.99</v>
      </c>
      <c r="P39">
        <v>2979.2</v>
      </c>
      <c r="Q39">
        <v>1421</v>
      </c>
      <c r="R39">
        <v>1335</v>
      </c>
      <c r="S39">
        <f t="shared" si="42"/>
        <v>2900.0369999999998</v>
      </c>
      <c r="T39" t="str">
        <f t="shared" si="41"/>
        <v>牛</v>
      </c>
      <c r="U39">
        <v>2992.5</v>
      </c>
      <c r="V39">
        <f t="shared" si="43"/>
        <v>2923.54</v>
      </c>
      <c r="W39" s="40">
        <f t="shared" si="23"/>
        <v>2.3313947679800343E-2</v>
      </c>
      <c r="X39">
        <f t="shared" ref="X39:X70" si="44">IF(U39=H39,J39,Q39)</f>
        <v>1421</v>
      </c>
      <c r="Y39">
        <f t="shared" ref="Y39:Y70" si="45">IF(V39=I39,K39,R39)</f>
        <v>931</v>
      </c>
      <c r="Z39" s="25">
        <f t="shared" si="3"/>
        <v>2.3581792503479491E-2</v>
      </c>
      <c r="AA39" s="25">
        <f t="shared" si="24"/>
        <v>-2.7967652267181769E-3</v>
      </c>
      <c r="AB39" s="25">
        <f t="shared" si="25"/>
        <v>-1.3041081248355746E-3</v>
      </c>
      <c r="AC39" s="25">
        <f t="shared" si="26"/>
        <v>2.2009839554964845E-2</v>
      </c>
      <c r="AD39" s="25">
        <f t="shared" si="27"/>
        <v>2.3057442273825068E-2</v>
      </c>
      <c r="AE39" s="25">
        <f t="shared" si="28"/>
        <v>-2.5650540597528228E-4</v>
      </c>
      <c r="AF39" s="25">
        <f t="shared" si="4"/>
        <v>2.1753334148989594E-2</v>
      </c>
      <c r="AG39" s="25">
        <f t="shared" si="29"/>
        <v>1.8956568922271291E-2</v>
      </c>
      <c r="AH39" s="25">
        <f t="shared" si="5"/>
        <v>-2.5650540597528228E-4</v>
      </c>
      <c r="AI39" s="25">
        <f t="shared" si="6"/>
        <v>2.9808927525984911E-3</v>
      </c>
      <c r="AJ39" s="25">
        <f t="shared" si="7"/>
        <v>4.6501317970321851E-3</v>
      </c>
      <c r="AK39" s="25">
        <f t="shared" si="8"/>
        <v>2.0370460464882903E-2</v>
      </c>
      <c r="AL39" s="25">
        <f t="shared" si="9"/>
        <v>2.0626965870858095E-2</v>
      </c>
      <c r="AM39" s="25">
        <f t="shared" si="10"/>
        <v>4.2839097600453875E-3</v>
      </c>
      <c r="AN39" s="25">
        <f t="shared" si="11"/>
        <v>1.0616014432806044E-3</v>
      </c>
      <c r="AO39" s="40">
        <f t="shared" si="30"/>
        <v>1.2309207287050747E-2</v>
      </c>
      <c r="AP39" s="40">
        <f t="shared" si="31"/>
        <v>0.1467257508616458</v>
      </c>
      <c r="AQ39" s="25">
        <f t="shared" si="12"/>
        <v>-1.1688289096986985E-3</v>
      </c>
      <c r="AR39" s="25">
        <f t="shared" si="13"/>
        <v>3.2127224082609349E-4</v>
      </c>
      <c r="AS39" s="25">
        <f t="shared" si="14"/>
        <v>2.1753334148989594E-2</v>
      </c>
      <c r="AT39" s="28">
        <f t="shared" si="15"/>
        <v>1</v>
      </c>
      <c r="AU39" s="28">
        <f t="shared" si="16"/>
        <v>0.73494917904613899</v>
      </c>
      <c r="AV39" s="40">
        <f t="shared" si="17"/>
        <v>0.9434454756380497</v>
      </c>
      <c r="AW39" s="25">
        <f t="shared" si="18"/>
        <v>2.1753334148989594E-2</v>
      </c>
      <c r="AX39" s="28">
        <f t="shared" si="19"/>
        <v>1.3921113689095647E-2</v>
      </c>
      <c r="AY39" s="25">
        <f t="shared" si="20"/>
        <v>2.0626965870858095E-2</v>
      </c>
      <c r="AZ39" s="25">
        <f t="shared" si="21"/>
        <v>3.1502422245448815E-3</v>
      </c>
      <c r="BA39" s="25">
        <f t="shared" si="35"/>
        <v>0.26804733727811692</v>
      </c>
      <c r="BB39" s="25">
        <f t="shared" si="36"/>
        <v>-6.2725849196481752E-4</v>
      </c>
      <c r="BC39" s="25">
        <f t="shared" si="37"/>
        <v>2.3191252909048648E-4</v>
      </c>
      <c r="BD39" s="39">
        <f t="shared" si="38"/>
        <v>1</v>
      </c>
      <c r="BF39" t="str">
        <f t="shared" si="32"/>
        <v/>
      </c>
      <c r="BG39" t="str">
        <f t="shared" si="33"/>
        <v/>
      </c>
      <c r="BH39" t="str">
        <f t="shared" si="39"/>
        <v/>
      </c>
      <c r="BI39" t="str">
        <f t="shared" si="34"/>
        <v/>
      </c>
      <c r="BJ39" s="25" t="str">
        <f t="shared" si="40"/>
        <v/>
      </c>
    </row>
    <row r="40" spans="1:62" x14ac:dyDescent="0.15">
      <c r="A40" s="1">
        <v>42556</v>
      </c>
      <c r="B40" s="41">
        <f t="shared" si="22"/>
        <v>2</v>
      </c>
      <c r="C40">
        <v>2991.75</v>
      </c>
      <c r="D40">
        <v>2994.45</v>
      </c>
      <c r="E40">
        <v>2991.15</v>
      </c>
      <c r="F40">
        <v>2997.45</v>
      </c>
      <c r="G40">
        <v>3000.66</v>
      </c>
      <c r="H40">
        <v>3008.63</v>
      </c>
      <c r="I40">
        <v>2990.64</v>
      </c>
      <c r="J40">
        <v>1051</v>
      </c>
      <c r="K40">
        <v>935</v>
      </c>
      <c r="L40">
        <v>3001.91</v>
      </c>
      <c r="M40" s="39">
        <v>3001.48</v>
      </c>
      <c r="N40">
        <v>3006.39</v>
      </c>
      <c r="O40">
        <v>3009.46</v>
      </c>
      <c r="P40">
        <v>2999.78</v>
      </c>
      <c r="Q40">
        <v>1418</v>
      </c>
      <c r="R40">
        <v>1445</v>
      </c>
      <c r="S40">
        <f t="shared" si="42"/>
        <v>2903.2055</v>
      </c>
      <c r="T40" t="str">
        <f t="shared" si="41"/>
        <v>牛</v>
      </c>
      <c r="U40">
        <f t="shared" ref="U40:U46" si="46">MAX(H40,O40)</f>
        <v>3009.46</v>
      </c>
      <c r="V40">
        <f t="shared" si="43"/>
        <v>2990.64</v>
      </c>
      <c r="W40" s="40">
        <f t="shared" si="23"/>
        <v>6.2732493523816766E-3</v>
      </c>
      <c r="X40">
        <f t="shared" si="44"/>
        <v>1418</v>
      </c>
      <c r="Y40">
        <f t="shared" si="45"/>
        <v>935</v>
      </c>
      <c r="Z40" s="25">
        <f t="shared" si="3"/>
        <v>6.290632572908887E-3</v>
      </c>
      <c r="AA40" s="25">
        <f t="shared" si="24"/>
        <v>1.0534501463329614E-3</v>
      </c>
      <c r="AB40" s="25">
        <f t="shared" si="25"/>
        <v>-1.0206372387948433E-3</v>
      </c>
      <c r="AC40" s="25">
        <f t="shared" si="26"/>
        <v>5.2526121135868945E-3</v>
      </c>
      <c r="AD40" s="25">
        <f t="shared" si="27"/>
        <v>5.9021602014776254E-3</v>
      </c>
      <c r="AE40" s="25">
        <f t="shared" si="28"/>
        <v>-3.7108915090394056E-4</v>
      </c>
      <c r="AF40" s="25">
        <f t="shared" si="4"/>
        <v>4.8815229626827852E-3</v>
      </c>
      <c r="AG40" s="25">
        <f t="shared" si="29"/>
        <v>5.9349731090159496E-3</v>
      </c>
      <c r="AH40" s="25">
        <f t="shared" si="5"/>
        <v>9.0207483314659078E-4</v>
      </c>
      <c r="AI40" s="25">
        <f t="shared" si="6"/>
        <v>-2.0057162981547823E-4</v>
      </c>
      <c r="AJ40" s="25">
        <f t="shared" si="7"/>
        <v>1.9034267417820459E-3</v>
      </c>
      <c r="AK40" s="25">
        <f t="shared" si="8"/>
        <v>2.9737640001698028E-3</v>
      </c>
      <c r="AL40" s="25">
        <f t="shared" si="9"/>
        <v>5.9974143265635891E-3</v>
      </c>
      <c r="AM40" s="25">
        <f t="shared" si="10"/>
        <v>3.2217080272102815E-3</v>
      </c>
      <c r="AN40" s="25">
        <f t="shared" si="11"/>
        <v>4.1648827687763368E-4</v>
      </c>
      <c r="AO40" s="40">
        <f t="shared" si="30"/>
        <v>6.1700944969433728E-2</v>
      </c>
      <c r="AP40" s="40">
        <f t="shared" si="31"/>
        <v>-0.11339633129516047</v>
      </c>
      <c r="AQ40" s="25">
        <f t="shared" si="12"/>
        <v>-1.432523959747011E-4</v>
      </c>
      <c r="AR40" s="25">
        <f t="shared" si="13"/>
        <v>1.4912706856353365E-3</v>
      </c>
      <c r="AS40" s="25">
        <f t="shared" si="14"/>
        <v>4.8815229626827852E-3</v>
      </c>
      <c r="AT40" s="28">
        <f t="shared" si="15"/>
        <v>0.55697609783212065</v>
      </c>
      <c r="AU40" s="28">
        <f t="shared" si="16"/>
        <v>0.6828512396693992</v>
      </c>
      <c r="AV40" s="40">
        <f t="shared" si="17"/>
        <v>0.83687566418702775</v>
      </c>
      <c r="AW40" s="25">
        <f t="shared" si="18"/>
        <v>4.8815229626827852E-3</v>
      </c>
      <c r="AX40" s="28">
        <f t="shared" si="19"/>
        <v>0.23804463336875553</v>
      </c>
      <c r="AY40" s="25">
        <f t="shared" si="20"/>
        <v>3.3448531510737339E-3</v>
      </c>
      <c r="AZ40" s="25">
        <f t="shared" si="21"/>
        <v>2.2010707884155701E-3</v>
      </c>
      <c r="BA40" s="25">
        <f t="shared" si="35"/>
        <v>0.9434454756380497</v>
      </c>
      <c r="BB40" s="25">
        <f t="shared" si="36"/>
        <v>3.2127224082609349E-4</v>
      </c>
      <c r="BC40" s="25">
        <f t="shared" si="37"/>
        <v>2.1753334148989594E-2</v>
      </c>
      <c r="BD40" s="39">
        <f t="shared" si="38"/>
        <v>0</v>
      </c>
      <c r="BF40">
        <f t="shared" si="32"/>
        <v>0</v>
      </c>
      <c r="BG40" t="str">
        <f t="shared" si="33"/>
        <v/>
      </c>
      <c r="BH40" t="str">
        <f t="shared" si="39"/>
        <v/>
      </c>
      <c r="BI40" t="str">
        <f t="shared" si="34"/>
        <v/>
      </c>
      <c r="BJ40" s="25" t="str">
        <f t="shared" si="40"/>
        <v/>
      </c>
    </row>
    <row r="41" spans="1:62" x14ac:dyDescent="0.15">
      <c r="A41" s="1">
        <v>42557</v>
      </c>
      <c r="B41" s="41">
        <f t="shared" si="22"/>
        <v>3</v>
      </c>
      <c r="C41">
        <v>2998.52</v>
      </c>
      <c r="D41">
        <v>2994.1</v>
      </c>
      <c r="E41">
        <v>3000.4</v>
      </c>
      <c r="F41">
        <v>2995.12</v>
      </c>
      <c r="G41">
        <v>3001.07</v>
      </c>
      <c r="H41">
        <v>3004.11</v>
      </c>
      <c r="I41">
        <v>2985.65</v>
      </c>
      <c r="J41">
        <v>1108</v>
      </c>
      <c r="K41">
        <v>1020</v>
      </c>
      <c r="L41">
        <v>3002.76</v>
      </c>
      <c r="M41" s="39">
        <v>3006.76</v>
      </c>
      <c r="N41">
        <v>3017.29</v>
      </c>
      <c r="O41">
        <v>3017.29</v>
      </c>
      <c r="P41">
        <v>3003.12</v>
      </c>
      <c r="Q41">
        <v>1500</v>
      </c>
      <c r="R41">
        <v>1422</v>
      </c>
      <c r="S41">
        <f t="shared" si="42"/>
        <v>2906.5909999999994</v>
      </c>
      <c r="T41" t="str">
        <f t="shared" si="41"/>
        <v>牛</v>
      </c>
      <c r="U41">
        <f t="shared" si="46"/>
        <v>3017.29</v>
      </c>
      <c r="V41">
        <f t="shared" si="43"/>
        <v>2985.65</v>
      </c>
      <c r="W41" s="40">
        <f t="shared" si="23"/>
        <v>1.0541598949799193E-2</v>
      </c>
      <c r="X41">
        <f t="shared" si="44"/>
        <v>1500</v>
      </c>
      <c r="Y41">
        <f t="shared" si="45"/>
        <v>1020</v>
      </c>
      <c r="Z41" s="25">
        <f t="shared" si="3"/>
        <v>1.0551872256980068E-2</v>
      </c>
      <c r="AA41" s="25">
        <f t="shared" si="24"/>
        <v>-2.6211898283210605E-3</v>
      </c>
      <c r="AB41" s="25">
        <f t="shared" si="25"/>
        <v>0</v>
      </c>
      <c r="AC41" s="25">
        <f t="shared" si="26"/>
        <v>1.0541598949799193E-2</v>
      </c>
      <c r="AD41" s="25">
        <f t="shared" si="27"/>
        <v>6.2402439271248339E-3</v>
      </c>
      <c r="AE41" s="25">
        <f t="shared" si="28"/>
        <v>-4.3013550226744541E-3</v>
      </c>
      <c r="AF41" s="25">
        <f t="shared" si="4"/>
        <v>6.2402439271248339E-3</v>
      </c>
      <c r="AG41" s="25">
        <f t="shared" si="29"/>
        <v>3.61905409880372E-3</v>
      </c>
      <c r="AH41" s="25">
        <f t="shared" si="5"/>
        <v>-1.4751480325855E-3</v>
      </c>
      <c r="AI41" s="25">
        <f t="shared" si="6"/>
        <v>6.2677950749372136E-4</v>
      </c>
      <c r="AJ41" s="25">
        <f t="shared" si="7"/>
        <v>-1.1345360631265196E-3</v>
      </c>
      <c r="AK41" s="25">
        <f t="shared" si="8"/>
        <v>8.5005813849017571E-4</v>
      </c>
      <c r="AL41" s="25">
        <f t="shared" si="9"/>
        <v>6.1638724911714663E-3</v>
      </c>
      <c r="AM41" s="25">
        <f t="shared" si="10"/>
        <v>4.7073292902032769E-3</v>
      </c>
      <c r="AN41" s="25">
        <f t="shared" si="11"/>
        <v>5.6297398315257837E-4</v>
      </c>
      <c r="AO41" s="40">
        <f t="shared" si="30"/>
        <v>0.69718309859154204</v>
      </c>
      <c r="AP41" s="40">
        <f t="shared" si="31"/>
        <v>1.123510292524363</v>
      </c>
      <c r="AQ41" s="25">
        <f t="shared" si="12"/>
        <v>1.3312213257352995E-3</v>
      </c>
      <c r="AR41" s="25">
        <f t="shared" si="13"/>
        <v>4.8272118054818328E-3</v>
      </c>
      <c r="AS41" s="25">
        <f t="shared" si="14"/>
        <v>6.2402439271248339E-3</v>
      </c>
      <c r="AT41" s="28">
        <f t="shared" si="15"/>
        <v>0.83531960996749954</v>
      </c>
      <c r="AU41" s="28">
        <f t="shared" si="16"/>
        <v>1</v>
      </c>
      <c r="AV41" s="40">
        <f t="shared" si="17"/>
        <v>1</v>
      </c>
      <c r="AW41" s="25">
        <f t="shared" si="18"/>
        <v>6.2402439271248339E-3</v>
      </c>
      <c r="AX41" s="28">
        <f t="shared" si="19"/>
        <v>0.45922882427306588</v>
      </c>
      <c r="AY41" s="25">
        <f t="shared" si="20"/>
        <v>5.1514131611647149E-3</v>
      </c>
      <c r="AZ41" s="25">
        <f t="shared" si="21"/>
        <v>4.7073292902032769E-3</v>
      </c>
      <c r="BA41" s="25">
        <f t="shared" si="35"/>
        <v>0.83687566418702775</v>
      </c>
      <c r="BB41" s="25">
        <f t="shared" si="36"/>
        <v>1.4912706856353365E-3</v>
      </c>
      <c r="BC41" s="25">
        <f t="shared" si="37"/>
        <v>4.8815229626827852E-3</v>
      </c>
      <c r="BD41" s="39">
        <f t="shared" si="38"/>
        <v>0</v>
      </c>
      <c r="BF41" t="str">
        <f t="shared" si="32"/>
        <v/>
      </c>
      <c r="BG41">
        <f t="shared" si="33"/>
        <v>0.5</v>
      </c>
      <c r="BH41" t="str">
        <f t="shared" si="39"/>
        <v/>
      </c>
      <c r="BI41" t="str">
        <f t="shared" si="34"/>
        <v/>
      </c>
      <c r="BJ41" s="25">
        <f t="shared" si="40"/>
        <v>2.4136059027409164E-3</v>
      </c>
    </row>
    <row r="42" spans="1:62" x14ac:dyDescent="0.15">
      <c r="A42" s="1">
        <v>42558</v>
      </c>
      <c r="B42" s="41">
        <f t="shared" si="22"/>
        <v>4</v>
      </c>
      <c r="C42">
        <v>3009.35</v>
      </c>
      <c r="D42">
        <v>3006.12</v>
      </c>
      <c r="E42">
        <v>3009.84</v>
      </c>
      <c r="F42">
        <v>3005.7</v>
      </c>
      <c r="G42">
        <v>3002.51</v>
      </c>
      <c r="H42">
        <v>3018.74</v>
      </c>
      <c r="I42">
        <v>2995.4</v>
      </c>
      <c r="J42">
        <v>1001</v>
      </c>
      <c r="K42">
        <v>1126</v>
      </c>
      <c r="L42">
        <v>3003.97</v>
      </c>
      <c r="M42" s="39">
        <v>3006.81</v>
      </c>
      <c r="N42">
        <v>3016.85</v>
      </c>
      <c r="O42">
        <v>3023.65</v>
      </c>
      <c r="P42">
        <v>3002.15</v>
      </c>
      <c r="Q42">
        <v>1429</v>
      </c>
      <c r="R42">
        <v>1347</v>
      </c>
      <c r="S42">
        <f t="shared" si="42"/>
        <v>2910.7505000000001</v>
      </c>
      <c r="T42" t="str">
        <f t="shared" si="41"/>
        <v>牛</v>
      </c>
      <c r="U42">
        <f t="shared" si="46"/>
        <v>3023.65</v>
      </c>
      <c r="V42">
        <f t="shared" si="43"/>
        <v>2995.4</v>
      </c>
      <c r="W42" s="40">
        <f t="shared" si="23"/>
        <v>9.3869323019112674E-3</v>
      </c>
      <c r="X42">
        <f t="shared" si="44"/>
        <v>1429</v>
      </c>
      <c r="Y42">
        <f t="shared" si="45"/>
        <v>1126</v>
      </c>
      <c r="Z42" s="25">
        <f t="shared" si="3"/>
        <v>9.3874092411982656E-3</v>
      </c>
      <c r="AA42" s="25">
        <f t="shared" si="24"/>
        <v>-2.6349689359217152E-3</v>
      </c>
      <c r="AB42" s="25">
        <f t="shared" si="25"/>
        <v>-2.2514702003145772E-3</v>
      </c>
      <c r="AC42" s="25">
        <f t="shared" si="26"/>
        <v>7.1354621015966716E-3</v>
      </c>
      <c r="AD42" s="25">
        <f t="shared" si="27"/>
        <v>4.7406022810159969E-3</v>
      </c>
      <c r="AE42" s="25">
        <f t="shared" si="28"/>
        <v>-4.6463300208952991E-3</v>
      </c>
      <c r="AF42" s="25">
        <f t="shared" si="4"/>
        <v>2.4891320807012836E-3</v>
      </c>
      <c r="AG42" s="25">
        <f t="shared" si="29"/>
        <v>-1.4583685522048044E-4</v>
      </c>
      <c r="AH42" s="25">
        <f t="shared" si="5"/>
        <v>-1.0738979033785791E-3</v>
      </c>
      <c r="AI42" s="25">
        <f t="shared" si="6"/>
        <v>1.6281260471339752E-4</v>
      </c>
      <c r="AJ42" s="25">
        <f t="shared" si="7"/>
        <v>-1.2136226458636548E-3</v>
      </c>
      <c r="AK42" s="25">
        <f t="shared" si="8"/>
        <v>-2.27550307272976E-3</v>
      </c>
      <c r="AL42" s="25">
        <f t="shared" si="9"/>
        <v>7.7617472077011109E-3</v>
      </c>
      <c r="AM42" s="25">
        <f t="shared" si="10"/>
        <v>7.1360122262186096E-3</v>
      </c>
      <c r="AN42" s="25">
        <f t="shared" si="11"/>
        <v>4.8614164327648123E-4</v>
      </c>
      <c r="AO42" s="40">
        <f t="shared" si="30"/>
        <v>0.59768637532133684</v>
      </c>
      <c r="AP42" s="40">
        <f t="shared" si="31"/>
        <v>0.93787489288775328</v>
      </c>
      <c r="AQ42" s="25">
        <f t="shared" si="12"/>
        <v>9.4496894291110827E-4</v>
      </c>
      <c r="AR42" s="25">
        <f t="shared" si="13"/>
        <v>4.2784935101547123E-3</v>
      </c>
      <c r="AS42" s="25">
        <f t="shared" si="14"/>
        <v>2.4891320807012836E-3</v>
      </c>
      <c r="AT42" s="28">
        <f t="shared" si="15"/>
        <v>0.30462724935733598</v>
      </c>
      <c r="AU42" s="28">
        <f t="shared" si="16"/>
        <v>0.68372093023254965</v>
      </c>
      <c r="AV42" s="40">
        <f t="shared" si="17"/>
        <v>0.75929203539822365</v>
      </c>
      <c r="AW42" s="25">
        <f t="shared" si="18"/>
        <v>2.4891320807012836E-3</v>
      </c>
      <c r="AX42" s="28">
        <f t="shared" si="19"/>
        <v>0.45592920353982685</v>
      </c>
      <c r="AY42" s="25">
        <f t="shared" si="20"/>
        <v>2.3708269481655152E-3</v>
      </c>
      <c r="AZ42" s="25">
        <f t="shared" si="21"/>
        <v>4.884542025903979E-3</v>
      </c>
      <c r="BA42" s="25">
        <f t="shared" si="35"/>
        <v>1</v>
      </c>
      <c r="BB42" s="25">
        <f t="shared" si="36"/>
        <v>4.8272118054818328E-3</v>
      </c>
      <c r="BC42" s="25">
        <f t="shared" si="37"/>
        <v>6.2402439271248339E-3</v>
      </c>
      <c r="BD42" s="39">
        <f t="shared" si="38"/>
        <v>0</v>
      </c>
      <c r="BF42" t="str">
        <f t="shared" si="32"/>
        <v/>
      </c>
      <c r="BG42" t="str">
        <f t="shared" si="33"/>
        <v/>
      </c>
      <c r="BH42">
        <f t="shared" si="39"/>
        <v>0</v>
      </c>
      <c r="BI42" t="str">
        <f t="shared" si="34"/>
        <v/>
      </c>
      <c r="BJ42" s="25" t="str">
        <f t="shared" si="40"/>
        <v/>
      </c>
    </row>
    <row r="43" spans="1:62" x14ac:dyDescent="0.15">
      <c r="A43" s="1">
        <v>42559</v>
      </c>
      <c r="B43" s="41">
        <f t="shared" si="22"/>
        <v>5</v>
      </c>
      <c r="C43">
        <v>3000.33</v>
      </c>
      <c r="D43">
        <v>2996.37</v>
      </c>
      <c r="E43">
        <v>3001.18</v>
      </c>
      <c r="F43">
        <v>2993.23</v>
      </c>
      <c r="G43">
        <v>2990.68</v>
      </c>
      <c r="H43">
        <v>3001.18</v>
      </c>
      <c r="I43">
        <v>2983.89</v>
      </c>
      <c r="J43">
        <v>935</v>
      </c>
      <c r="K43">
        <v>1019</v>
      </c>
      <c r="L43">
        <v>2990.43</v>
      </c>
      <c r="M43" s="39">
        <v>2990.36</v>
      </c>
      <c r="N43">
        <v>2988.09</v>
      </c>
      <c r="O43">
        <v>2999.34</v>
      </c>
      <c r="P43">
        <v>2987.36</v>
      </c>
      <c r="Q43">
        <v>1408</v>
      </c>
      <c r="R43">
        <v>1349</v>
      </c>
      <c r="S43">
        <f t="shared" si="42"/>
        <v>2914.8894999999998</v>
      </c>
      <c r="T43" t="str">
        <f t="shared" si="41"/>
        <v>牛</v>
      </c>
      <c r="U43">
        <f t="shared" si="46"/>
        <v>3001.18</v>
      </c>
      <c r="V43">
        <f t="shared" si="43"/>
        <v>2983.89</v>
      </c>
      <c r="W43" s="40">
        <f t="shared" si="23"/>
        <v>5.7777262748958513E-3</v>
      </c>
      <c r="X43">
        <f t="shared" si="44"/>
        <v>935</v>
      </c>
      <c r="Y43">
        <f t="shared" si="45"/>
        <v>1019</v>
      </c>
      <c r="Z43" s="25">
        <f t="shared" si="3"/>
        <v>5.7626994363953179E-3</v>
      </c>
      <c r="AA43" s="25">
        <f t="shared" si="24"/>
        <v>-5.4909580592015584E-3</v>
      </c>
      <c r="AB43" s="25">
        <f t="shared" si="25"/>
        <v>-4.3711573672797288E-3</v>
      </c>
      <c r="AC43" s="25">
        <f t="shared" si="26"/>
        <v>1.4065689076162998E-3</v>
      </c>
      <c r="AD43" s="25">
        <f t="shared" si="27"/>
        <v>2.8326204761242334E-4</v>
      </c>
      <c r="AE43" s="25">
        <f t="shared" si="28"/>
        <v>-5.4944642272834977E-3</v>
      </c>
      <c r="AF43" s="25">
        <f t="shared" si="4"/>
        <v>-4.0878953196673198E-3</v>
      </c>
      <c r="AG43" s="25">
        <f t="shared" si="29"/>
        <v>-9.578853378868879E-3</v>
      </c>
      <c r="AH43" s="25">
        <f t="shared" si="5"/>
        <v>-1.3207265915004371E-3</v>
      </c>
      <c r="AI43" s="25">
        <f t="shared" si="6"/>
        <v>2.8326204761242334E-4</v>
      </c>
      <c r="AJ43" s="25">
        <f t="shared" si="7"/>
        <v>-2.3692107265528297E-3</v>
      </c>
      <c r="AK43" s="25">
        <f t="shared" si="8"/>
        <v>-3.2214963238824139E-3</v>
      </c>
      <c r="AL43" s="25">
        <f t="shared" si="9"/>
        <v>5.7777262748958513E-3</v>
      </c>
      <c r="AM43" s="25">
        <f t="shared" si="10"/>
        <v>4.0022102296711701E-3</v>
      </c>
      <c r="AN43" s="25">
        <f t="shared" si="11"/>
        <v>-8.3596523102148122E-5</v>
      </c>
      <c r="AO43" s="40">
        <f t="shared" si="30"/>
        <v>0.95083863504916655</v>
      </c>
      <c r="AP43" s="40">
        <f t="shared" si="31"/>
        <v>1.9063042220937019</v>
      </c>
      <c r="AQ43" s="25">
        <f t="shared" si="12"/>
        <v>-2.3408278840395987E-5</v>
      </c>
      <c r="AR43" s="25">
        <f t="shared" si="13"/>
        <v>-7.8280247268273343E-4</v>
      </c>
      <c r="AS43" s="25">
        <f t="shared" si="14"/>
        <v>-4.0878953196673198E-3</v>
      </c>
      <c r="AT43" s="28">
        <f t="shared" si="15"/>
        <v>0.39271255060728616</v>
      </c>
      <c r="AU43" s="28">
        <f t="shared" si="16"/>
        <v>6.0934891485811112E-2</v>
      </c>
      <c r="AV43" s="40">
        <f t="shared" si="17"/>
        <v>0.2429149797571013</v>
      </c>
      <c r="AW43" s="25">
        <f t="shared" si="18"/>
        <v>-4.0878953196673198E-3</v>
      </c>
      <c r="AX43" s="28">
        <f t="shared" si="19"/>
        <v>-0.13533834586464405</v>
      </c>
      <c r="AY43" s="25">
        <f t="shared" si="20"/>
        <v>2.2729679034011519E-3</v>
      </c>
      <c r="AZ43" s="25">
        <f t="shared" si="21"/>
        <v>2.4433306399751714E-4</v>
      </c>
      <c r="BA43" s="25">
        <f t="shared" si="35"/>
        <v>0.75929203539822365</v>
      </c>
      <c r="BB43" s="25">
        <f t="shared" si="36"/>
        <v>4.2784935101547123E-3</v>
      </c>
      <c r="BC43" s="25">
        <f t="shared" si="37"/>
        <v>2.4891320807012836E-3</v>
      </c>
      <c r="BD43" s="39">
        <f t="shared" si="38"/>
        <v>0</v>
      </c>
      <c r="BF43" t="str">
        <f t="shared" si="32"/>
        <v/>
      </c>
      <c r="BG43" t="str">
        <f t="shared" si="33"/>
        <v/>
      </c>
      <c r="BH43" t="str">
        <f t="shared" si="39"/>
        <v/>
      </c>
      <c r="BI43">
        <f t="shared" si="34"/>
        <v>0</v>
      </c>
      <c r="BJ43" s="25" t="str">
        <f t="shared" si="40"/>
        <v/>
      </c>
    </row>
    <row r="44" spans="1:62" x14ac:dyDescent="0.15">
      <c r="A44" s="1">
        <v>42562</v>
      </c>
      <c r="B44" s="41">
        <f t="shared" si="22"/>
        <v>1</v>
      </c>
      <c r="C44">
        <v>2993.75</v>
      </c>
      <c r="D44">
        <v>2997.73</v>
      </c>
      <c r="E44">
        <v>2997.97</v>
      </c>
      <c r="F44">
        <v>3002.99</v>
      </c>
      <c r="G44">
        <v>3015.27</v>
      </c>
      <c r="H44">
        <v>3016.75</v>
      </c>
      <c r="I44">
        <v>2992.22</v>
      </c>
      <c r="J44">
        <v>1051</v>
      </c>
      <c r="K44">
        <v>1007</v>
      </c>
      <c r="L44">
        <v>3017</v>
      </c>
      <c r="M44" s="39">
        <v>3018.48</v>
      </c>
      <c r="N44">
        <v>2994.92</v>
      </c>
      <c r="O44">
        <v>3022.94</v>
      </c>
      <c r="P44">
        <v>2990.91</v>
      </c>
      <c r="Q44">
        <v>1334</v>
      </c>
      <c r="R44">
        <v>1451</v>
      </c>
      <c r="S44">
        <f t="shared" si="42"/>
        <v>2917.9360000000001</v>
      </c>
      <c r="T44" t="str">
        <f t="shared" si="41"/>
        <v>牛</v>
      </c>
      <c r="U44">
        <f t="shared" si="46"/>
        <v>3022.94</v>
      </c>
      <c r="V44">
        <f t="shared" si="43"/>
        <v>2990.91</v>
      </c>
      <c r="W44" s="40">
        <f t="shared" si="23"/>
        <v>1.0652178842794785E-2</v>
      </c>
      <c r="X44">
        <f t="shared" si="44"/>
        <v>1334</v>
      </c>
      <c r="Y44">
        <f t="shared" si="45"/>
        <v>1451</v>
      </c>
      <c r="Z44" s="25">
        <f t="shared" si="3"/>
        <v>1.0698956158663949E-2</v>
      </c>
      <c r="AA44" s="25">
        <f t="shared" si="24"/>
        <v>1.8923948782023068E-3</v>
      </c>
      <c r="AB44" s="25">
        <f t="shared" si="25"/>
        <v>-9.3123477417182202E-3</v>
      </c>
      <c r="AC44" s="25">
        <f t="shared" si="26"/>
        <v>1.3398311010765925E-3</v>
      </c>
      <c r="AD44" s="25">
        <f t="shared" si="27"/>
        <v>9.7030855899836264E-3</v>
      </c>
      <c r="AE44" s="25">
        <f t="shared" si="28"/>
        <v>-9.49093252811086E-4</v>
      </c>
      <c r="AF44" s="25">
        <f t="shared" si="4"/>
        <v>3.9073784826537081E-4</v>
      </c>
      <c r="AG44" s="25">
        <f t="shared" si="29"/>
        <v>2.283132726467831E-3</v>
      </c>
      <c r="AH44" s="25">
        <f t="shared" si="5"/>
        <v>1.328553407642171E-3</v>
      </c>
      <c r="AI44" s="25">
        <f t="shared" si="6"/>
        <v>1.4086107821363939E-3</v>
      </c>
      <c r="AJ44" s="25">
        <f t="shared" si="7"/>
        <v>3.0816768152302733E-3</v>
      </c>
      <c r="AK44" s="25">
        <f t="shared" si="8"/>
        <v>7.1625962313040534E-3</v>
      </c>
      <c r="AL44" s="25">
        <f t="shared" si="9"/>
        <v>8.1645061507323972E-3</v>
      </c>
      <c r="AM44" s="25">
        <f t="shared" si="10"/>
        <v>1.0652178842794785E-2</v>
      </c>
      <c r="AN44" s="25">
        <f t="shared" si="11"/>
        <v>5.7358176853164098E-4</v>
      </c>
      <c r="AO44" s="40">
        <f t="shared" si="30"/>
        <v>6.237260497350948E-2</v>
      </c>
      <c r="AP44" s="40">
        <f t="shared" si="31"/>
        <v>-0.16836526701996007</v>
      </c>
      <c r="AQ44" s="25">
        <f t="shared" si="12"/>
        <v>4.9043324794862525E-4</v>
      </c>
      <c r="AR44" s="25">
        <f t="shared" si="13"/>
        <v>-7.345440151570206E-3</v>
      </c>
      <c r="AS44" s="25">
        <f t="shared" si="14"/>
        <v>3.9073784826537081E-4</v>
      </c>
      <c r="AT44" s="28">
        <f t="shared" si="15"/>
        <v>0.93966571545046862</v>
      </c>
      <c r="AU44" s="28">
        <f t="shared" si="16"/>
        <v>0.12519512956603787</v>
      </c>
      <c r="AV44" s="40">
        <f t="shared" si="17"/>
        <v>0.12519512956603787</v>
      </c>
      <c r="AW44" s="25">
        <f t="shared" si="18"/>
        <v>3.9073784826537081E-4</v>
      </c>
      <c r="AX44" s="28">
        <f t="shared" si="19"/>
        <v>-0.6893537308772959</v>
      </c>
      <c r="AY44" s="25">
        <f t="shared" si="20"/>
        <v>7.6737915875515379E-3</v>
      </c>
      <c r="AZ44" s="25">
        <f t="shared" si="21"/>
        <v>1.3398311010765925E-3</v>
      </c>
      <c r="BA44" s="25">
        <f t="shared" si="35"/>
        <v>0.2429149797571013</v>
      </c>
      <c r="BB44" s="25">
        <f t="shared" si="36"/>
        <v>-7.8280247268273343E-4</v>
      </c>
      <c r="BC44" s="25">
        <f t="shared" si="37"/>
        <v>-4.0878953196673198E-3</v>
      </c>
      <c r="BD44" s="39">
        <f t="shared" si="38"/>
        <v>1</v>
      </c>
      <c r="BF44" t="str">
        <f t="shared" si="32"/>
        <v/>
      </c>
      <c r="BG44" t="str">
        <f t="shared" si="33"/>
        <v/>
      </c>
      <c r="BH44" t="str">
        <f t="shared" si="39"/>
        <v/>
      </c>
      <c r="BI44" t="str">
        <f t="shared" si="34"/>
        <v/>
      </c>
      <c r="BJ44" s="25" t="str">
        <f t="shared" si="40"/>
        <v/>
      </c>
    </row>
    <row r="45" spans="1:62" x14ac:dyDescent="0.15">
      <c r="A45" s="1">
        <v>42563</v>
      </c>
      <c r="B45" s="41">
        <f t="shared" si="22"/>
        <v>2</v>
      </c>
      <c r="C45">
        <v>2992.52</v>
      </c>
      <c r="D45">
        <v>2994.41</v>
      </c>
      <c r="E45">
        <v>3000.86</v>
      </c>
      <c r="F45">
        <v>2995.75</v>
      </c>
      <c r="G45">
        <v>2994.89</v>
      </c>
      <c r="H45">
        <v>3020.78</v>
      </c>
      <c r="I45">
        <v>2984.42</v>
      </c>
      <c r="J45">
        <v>1013</v>
      </c>
      <c r="K45">
        <v>1104</v>
      </c>
      <c r="L45">
        <v>2995.08</v>
      </c>
      <c r="M45" s="39">
        <v>2998.25</v>
      </c>
      <c r="N45">
        <v>3049.38</v>
      </c>
      <c r="O45">
        <v>3049.38</v>
      </c>
      <c r="P45">
        <v>2995.08</v>
      </c>
      <c r="Q45">
        <v>1500</v>
      </c>
      <c r="R45">
        <v>1300</v>
      </c>
      <c r="S45">
        <f t="shared" si="42"/>
        <v>2926.0284999999994</v>
      </c>
      <c r="T45" t="str">
        <f t="shared" si="41"/>
        <v>牛</v>
      </c>
      <c r="U45">
        <f t="shared" si="46"/>
        <v>3049.38</v>
      </c>
      <c r="V45">
        <f t="shared" si="43"/>
        <v>2984.42</v>
      </c>
      <c r="W45" s="40">
        <f t="shared" si="23"/>
        <v>2.1532868159573299E-2</v>
      </c>
      <c r="X45">
        <f t="shared" si="44"/>
        <v>1500</v>
      </c>
      <c r="Y45">
        <f t="shared" si="45"/>
        <v>1104</v>
      </c>
      <c r="Z45" s="25">
        <f t="shared" si="3"/>
        <v>2.1707457260101867E-2</v>
      </c>
      <c r="AA45" s="25">
        <f t="shared" si="24"/>
        <v>-8.0167822259182529E-4</v>
      </c>
      <c r="AB45" s="25">
        <f t="shared" si="25"/>
        <v>0</v>
      </c>
      <c r="AC45" s="25">
        <f t="shared" si="26"/>
        <v>2.1532868159573299E-2</v>
      </c>
      <c r="AD45" s="25">
        <f t="shared" si="27"/>
        <v>1.8822449464120743E-2</v>
      </c>
      <c r="AE45" s="25">
        <f t="shared" si="28"/>
        <v>-2.7104186954523949E-3</v>
      </c>
      <c r="AF45" s="25">
        <f t="shared" si="4"/>
        <v>1.8822449464120743E-2</v>
      </c>
      <c r="AG45" s="25">
        <f t="shared" si="29"/>
        <v>1.8020771241528805E-2</v>
      </c>
      <c r="AH45" s="25">
        <f t="shared" si="5"/>
        <v>6.3137536693582763E-4</v>
      </c>
      <c r="AI45" s="25">
        <f t="shared" si="6"/>
        <v>2.7830724509764165E-3</v>
      </c>
      <c r="AJ45" s="25">
        <f t="shared" si="7"/>
        <v>1.0787757777270504E-3</v>
      </c>
      <c r="AK45" s="25">
        <f t="shared" si="8"/>
        <v>7.9166121036601707E-4</v>
      </c>
      <c r="AL45" s="25">
        <f t="shared" si="9"/>
        <v>1.2109653077105957E-2</v>
      </c>
      <c r="AM45" s="25">
        <f t="shared" si="10"/>
        <v>1.7967348870898615E-2</v>
      </c>
      <c r="AN45" s="25">
        <f t="shared" si="11"/>
        <v>6.343938285635373E-5</v>
      </c>
      <c r="AO45" s="40">
        <f t="shared" si="30"/>
        <v>0.2227722772277195</v>
      </c>
      <c r="AP45" s="40">
        <f t="shared" si="31"/>
        <v>0.28877887788778778</v>
      </c>
      <c r="AQ45" s="25">
        <f t="shared" si="12"/>
        <v>1.057842733709321E-3</v>
      </c>
      <c r="AR45" s="25">
        <f t="shared" si="13"/>
        <v>1.7967348870898615E-2</v>
      </c>
      <c r="AS45" s="25">
        <f t="shared" si="14"/>
        <v>1.8822449464120743E-2</v>
      </c>
      <c r="AT45" s="28">
        <f t="shared" si="15"/>
        <v>0.28795379537953142</v>
      </c>
      <c r="AU45" s="28">
        <f t="shared" si="16"/>
        <v>1</v>
      </c>
      <c r="AV45" s="40">
        <f t="shared" si="17"/>
        <v>1</v>
      </c>
      <c r="AW45" s="25">
        <f t="shared" si="18"/>
        <v>1.8822449464120743E-2</v>
      </c>
      <c r="AX45" s="28">
        <f t="shared" si="19"/>
        <v>0.83589901477832751</v>
      </c>
      <c r="AY45" s="25">
        <f t="shared" si="20"/>
        <v>3.5020799058184354E-3</v>
      </c>
      <c r="AZ45" s="25">
        <f t="shared" si="21"/>
        <v>1.7967348870898615E-2</v>
      </c>
      <c r="BA45" s="25">
        <f t="shared" si="35"/>
        <v>0.12519512956603787</v>
      </c>
      <c r="BB45" s="25">
        <f t="shared" si="36"/>
        <v>-7.345440151570206E-3</v>
      </c>
      <c r="BC45" s="25">
        <f t="shared" si="37"/>
        <v>3.9073784826537081E-4</v>
      </c>
      <c r="BD45" s="39">
        <f t="shared" si="38"/>
        <v>1</v>
      </c>
      <c r="BF45">
        <f t="shared" si="32"/>
        <v>1</v>
      </c>
      <c r="BG45" t="str">
        <f t="shared" si="33"/>
        <v/>
      </c>
      <c r="BH45" t="str">
        <f t="shared" si="39"/>
        <v/>
      </c>
      <c r="BI45" t="str">
        <f t="shared" si="34"/>
        <v/>
      </c>
      <c r="BJ45" s="25">
        <f t="shared" si="40"/>
        <v>1.7967348870898615E-2</v>
      </c>
    </row>
    <row r="46" spans="1:62" x14ac:dyDescent="0.15">
      <c r="A46" s="1">
        <v>42564</v>
      </c>
      <c r="B46" s="41">
        <f t="shared" si="22"/>
        <v>3</v>
      </c>
      <c r="C46">
        <v>3049.51</v>
      </c>
      <c r="D46">
        <v>3053.67</v>
      </c>
      <c r="E46">
        <v>3055.52</v>
      </c>
      <c r="F46">
        <v>3063.15</v>
      </c>
      <c r="G46">
        <v>3060.2</v>
      </c>
      <c r="H46">
        <v>3068.46</v>
      </c>
      <c r="I46">
        <v>3049.29</v>
      </c>
      <c r="J46">
        <v>943</v>
      </c>
      <c r="K46">
        <v>930</v>
      </c>
      <c r="L46">
        <v>3063.06</v>
      </c>
      <c r="M46" s="39">
        <v>3065.73</v>
      </c>
      <c r="N46">
        <v>3060.69</v>
      </c>
      <c r="O46">
        <v>3067.07</v>
      </c>
      <c r="P46">
        <v>3048.2</v>
      </c>
      <c r="Q46">
        <v>1313</v>
      </c>
      <c r="R46">
        <v>1436</v>
      </c>
      <c r="S46">
        <f t="shared" si="42"/>
        <v>2936.3879999999999</v>
      </c>
      <c r="T46" t="str">
        <f t="shared" si="41"/>
        <v>牛</v>
      </c>
      <c r="U46">
        <f t="shared" si="46"/>
        <v>3068.46</v>
      </c>
      <c r="V46">
        <f t="shared" si="43"/>
        <v>3048.2</v>
      </c>
      <c r="W46" s="40">
        <f t="shared" si="23"/>
        <v>6.6245546072490682E-3</v>
      </c>
      <c r="X46">
        <f t="shared" si="44"/>
        <v>943</v>
      </c>
      <c r="Y46">
        <f t="shared" si="45"/>
        <v>1436</v>
      </c>
      <c r="Z46" s="25">
        <f t="shared" si="3"/>
        <v>6.6436902977856172E-3</v>
      </c>
      <c r="AA46" s="25">
        <f t="shared" si="24"/>
        <v>4.2630708217310152E-5</v>
      </c>
      <c r="AB46" s="25">
        <f t="shared" si="25"/>
        <v>-2.5354263355864908E-3</v>
      </c>
      <c r="AC46" s="25">
        <f t="shared" si="26"/>
        <v>4.0891282716625718E-3</v>
      </c>
      <c r="AD46" s="25">
        <f t="shared" si="27"/>
        <v>6.1948851017612416E-3</v>
      </c>
      <c r="AE46" s="25">
        <f t="shared" si="28"/>
        <v>-4.2966950548784351E-4</v>
      </c>
      <c r="AF46" s="25">
        <f t="shared" si="4"/>
        <v>3.6594587661745895E-3</v>
      </c>
      <c r="AG46" s="25">
        <f t="shared" si="29"/>
        <v>3.7020894743920243E-3</v>
      </c>
      <c r="AH46" s="25">
        <f t="shared" si="5"/>
        <v>1.363223973154452E-3</v>
      </c>
      <c r="AI46" s="25">
        <f t="shared" si="6"/>
        <v>1.9688689298667213E-3</v>
      </c>
      <c r="AJ46" s="25">
        <f t="shared" si="7"/>
        <v>4.4628762729427181E-3</v>
      </c>
      <c r="AK46" s="25">
        <f t="shared" si="8"/>
        <v>3.4993513304759187E-3</v>
      </c>
      <c r="AL46" s="25">
        <f t="shared" si="9"/>
        <v>6.267030441859364E-3</v>
      </c>
      <c r="AM46" s="25">
        <f t="shared" si="10"/>
        <v>6.1714560081776891E-3</v>
      </c>
      <c r="AN46" s="25">
        <f t="shared" si="11"/>
        <v>9.3414299179692204E-4</v>
      </c>
      <c r="AO46" s="40">
        <f t="shared" si="30"/>
        <v>1.1476264997404999E-2</v>
      </c>
      <c r="AP46" s="40">
        <f t="shared" si="31"/>
        <v>4.6948356807587468E-3</v>
      </c>
      <c r="AQ46" s="25">
        <f t="shared" si="12"/>
        <v>8.7129765219996378E-4</v>
      </c>
      <c r="AR46" s="25">
        <f t="shared" si="13"/>
        <v>-7.7403555609824347E-4</v>
      </c>
      <c r="AS46" s="25">
        <f t="shared" si="14"/>
        <v>3.6594587661745895E-3</v>
      </c>
      <c r="AT46" s="28">
        <f t="shared" si="15"/>
        <v>0.56911841418882703</v>
      </c>
      <c r="AU46" s="28">
        <f t="shared" si="16"/>
        <v>0.66189719130895641</v>
      </c>
      <c r="AV46" s="40">
        <f t="shared" si="17"/>
        <v>0.61648568608095267</v>
      </c>
      <c r="AW46" s="25">
        <f t="shared" si="18"/>
        <v>3.6594587661745895E-3</v>
      </c>
      <c r="AX46" s="28">
        <f t="shared" si="19"/>
        <v>-0.11697926949653827</v>
      </c>
      <c r="AY46" s="25">
        <f t="shared" si="20"/>
        <v>3.57149667057414E-3</v>
      </c>
      <c r="AZ46" s="25">
        <f t="shared" si="21"/>
        <v>4.0891282716625718E-3</v>
      </c>
      <c r="BA46" s="25">
        <f t="shared" si="35"/>
        <v>1</v>
      </c>
      <c r="BB46" s="25">
        <f t="shared" si="36"/>
        <v>1.7967348870898615E-2</v>
      </c>
      <c r="BC46" s="25">
        <f t="shared" si="37"/>
        <v>1.8822449464120743E-2</v>
      </c>
      <c r="BD46" s="39">
        <f t="shared" si="38"/>
        <v>0</v>
      </c>
      <c r="BF46" t="str">
        <f t="shared" si="32"/>
        <v/>
      </c>
      <c r="BG46">
        <f t="shared" si="33"/>
        <v>0</v>
      </c>
      <c r="BH46" t="str">
        <f t="shared" si="39"/>
        <v/>
      </c>
      <c r="BI46" t="str">
        <f t="shared" si="34"/>
        <v/>
      </c>
      <c r="BJ46" s="25" t="str">
        <f t="shared" si="40"/>
        <v/>
      </c>
    </row>
    <row r="47" spans="1:62" x14ac:dyDescent="0.15">
      <c r="A47" s="1">
        <v>42565</v>
      </c>
      <c r="B47" s="41">
        <f t="shared" si="22"/>
        <v>4</v>
      </c>
      <c r="C47">
        <v>3054.98</v>
      </c>
      <c r="D47">
        <v>3050.13</v>
      </c>
      <c r="E47">
        <v>3056.38</v>
      </c>
      <c r="F47">
        <v>3050.82</v>
      </c>
      <c r="G47">
        <v>3047.86</v>
      </c>
      <c r="H47">
        <v>3055.24</v>
      </c>
      <c r="I47">
        <v>3043.96</v>
      </c>
      <c r="J47">
        <v>936</v>
      </c>
      <c r="K47">
        <v>1112</v>
      </c>
      <c r="L47">
        <v>3048.34</v>
      </c>
      <c r="M47" s="39">
        <v>3047.22</v>
      </c>
      <c r="N47">
        <v>3054.02</v>
      </c>
      <c r="O47">
        <v>3054.02</v>
      </c>
      <c r="P47">
        <v>3036.89</v>
      </c>
      <c r="Q47">
        <v>1500</v>
      </c>
      <c r="R47">
        <v>1422</v>
      </c>
      <c r="S47">
        <f t="shared" si="42"/>
        <v>2945.0619999999999</v>
      </c>
      <c r="T47" t="str">
        <f t="shared" si="41"/>
        <v>牛</v>
      </c>
      <c r="U47">
        <v>3057.05</v>
      </c>
      <c r="V47">
        <v>3036.52</v>
      </c>
      <c r="W47" s="40">
        <f t="shared" si="23"/>
        <v>6.7382758150758082E-3</v>
      </c>
      <c r="X47">
        <f t="shared" si="44"/>
        <v>1500</v>
      </c>
      <c r="Y47">
        <f t="shared" si="45"/>
        <v>1422</v>
      </c>
      <c r="Z47" s="25">
        <f t="shared" si="3"/>
        <v>6.7201749274954994E-3</v>
      </c>
      <c r="AA47" s="25">
        <f t="shared" si="24"/>
        <v>-1.8673347839899246E-3</v>
      </c>
      <c r="AB47" s="25">
        <f t="shared" si="25"/>
        <v>-9.9164311595114209E-4</v>
      </c>
      <c r="AC47" s="25">
        <f t="shared" si="26"/>
        <v>5.74663269912462E-3</v>
      </c>
      <c r="AD47" s="25">
        <f t="shared" si="27"/>
        <v>6.7735272213799154E-4</v>
      </c>
      <c r="AE47" s="25">
        <f t="shared" si="28"/>
        <v>-6.060923092937826E-3</v>
      </c>
      <c r="AF47" s="25">
        <f t="shared" si="4"/>
        <v>-3.1429039381311542E-4</v>
      </c>
      <c r="AG47" s="25">
        <f t="shared" si="29"/>
        <v>-2.18162517780308E-3</v>
      </c>
      <c r="AH47" s="25">
        <f t="shared" si="5"/>
        <v>-1.5888332954769378E-3</v>
      </c>
      <c r="AI47" s="25">
        <f t="shared" si="6"/>
        <v>4.5816316646039396E-4</v>
      </c>
      <c r="AJ47" s="25">
        <f t="shared" si="7"/>
        <v>-1.3626390132940205E-3</v>
      </c>
      <c r="AK47" s="25">
        <f t="shared" si="8"/>
        <v>-2.3333409463105921E-3</v>
      </c>
      <c r="AL47" s="25">
        <f t="shared" si="9"/>
        <v>3.6988499674050265E-3</v>
      </c>
      <c r="AM47" s="25">
        <f t="shared" si="10"/>
        <v>5.6247901097201966E-3</v>
      </c>
      <c r="AN47" s="25">
        <f t="shared" si="11"/>
        <v>1.5747514877863272E-4</v>
      </c>
      <c r="AO47" s="40">
        <f t="shared" si="30"/>
        <v>0.9769503546099495</v>
      </c>
      <c r="AP47" s="40">
        <f t="shared" si="31"/>
        <v>1.4831560283688294</v>
      </c>
      <c r="AQ47" s="25">
        <f t="shared" si="12"/>
        <v>-3.6748059656677287E-4</v>
      </c>
      <c r="AR47" s="25">
        <f t="shared" si="13"/>
        <v>1.8615754037189336E-3</v>
      </c>
      <c r="AS47" s="25">
        <f t="shared" si="14"/>
        <v>-3.1429039381311542E-4</v>
      </c>
      <c r="AT47" s="28">
        <f t="shared" si="15"/>
        <v>0.34574468085107968</v>
      </c>
      <c r="AU47" s="28">
        <f t="shared" si="16"/>
        <v>1</v>
      </c>
      <c r="AV47" s="40">
        <f t="shared" si="17"/>
        <v>0.85241110569896883</v>
      </c>
      <c r="AW47" s="25">
        <f t="shared" si="18"/>
        <v>-3.1429039381311542E-4</v>
      </c>
      <c r="AX47" s="28">
        <f t="shared" si="19"/>
        <v>0.2766682903068573</v>
      </c>
      <c r="AY47" s="25">
        <f t="shared" si="20"/>
        <v>1.2804057023409936E-3</v>
      </c>
      <c r="AZ47" s="25">
        <f t="shared" si="21"/>
        <v>5.6247901097201966E-3</v>
      </c>
      <c r="BA47" s="25">
        <f t="shared" si="35"/>
        <v>0.61648568608095267</v>
      </c>
      <c r="BB47" s="25">
        <f t="shared" si="36"/>
        <v>-7.7403555609824347E-4</v>
      </c>
      <c r="BC47" s="25">
        <f t="shared" si="37"/>
        <v>3.6594587661745895E-3</v>
      </c>
      <c r="BD47" s="39">
        <f t="shared" si="38"/>
        <v>1</v>
      </c>
      <c r="BF47" t="str">
        <f t="shared" si="32"/>
        <v/>
      </c>
      <c r="BG47" t="str">
        <f t="shared" si="33"/>
        <v/>
      </c>
      <c r="BH47">
        <f t="shared" si="39"/>
        <v>0</v>
      </c>
      <c r="BI47" t="str">
        <f t="shared" si="34"/>
        <v/>
      </c>
      <c r="BJ47" s="25" t="str">
        <f t="shared" si="40"/>
        <v/>
      </c>
    </row>
    <row r="48" spans="1:62" x14ac:dyDescent="0.15">
      <c r="A48" s="1">
        <v>42566</v>
      </c>
      <c r="B48" s="41">
        <f t="shared" si="22"/>
        <v>5</v>
      </c>
      <c r="C48">
        <v>3056.68</v>
      </c>
      <c r="D48">
        <v>3060.58</v>
      </c>
      <c r="E48">
        <v>3058.43</v>
      </c>
      <c r="F48">
        <v>3061.33</v>
      </c>
      <c r="G48">
        <v>3052.38</v>
      </c>
      <c r="H48">
        <v>3062.13</v>
      </c>
      <c r="I48">
        <v>3045.82</v>
      </c>
      <c r="J48">
        <v>940</v>
      </c>
      <c r="K48">
        <v>1112</v>
      </c>
      <c r="L48">
        <v>3053.81</v>
      </c>
      <c r="M48" s="39">
        <v>3052.17</v>
      </c>
      <c r="N48">
        <v>3054.3</v>
      </c>
      <c r="O48">
        <v>3060.55</v>
      </c>
      <c r="P48">
        <v>3045.12</v>
      </c>
      <c r="Q48">
        <v>1444</v>
      </c>
      <c r="R48">
        <v>1340</v>
      </c>
      <c r="S48">
        <f t="shared" si="42"/>
        <v>2954.1220000000003</v>
      </c>
      <c r="T48" t="str">
        <f t="shared" si="41"/>
        <v>牛</v>
      </c>
      <c r="U48">
        <v>3062.68</v>
      </c>
      <c r="V48">
        <v>3044.54</v>
      </c>
      <c r="W48" s="40">
        <f t="shared" si="23"/>
        <v>5.9405272272749759E-3</v>
      </c>
      <c r="X48">
        <f t="shared" si="44"/>
        <v>1444</v>
      </c>
      <c r="Y48">
        <f t="shared" si="45"/>
        <v>1340</v>
      </c>
      <c r="Z48" s="25">
        <f t="shared" si="3"/>
        <v>5.9345433607704678E-3</v>
      </c>
      <c r="AA48" s="25">
        <f t="shared" si="24"/>
        <v>8.7060407744197848E-4</v>
      </c>
      <c r="AB48" s="25">
        <f t="shared" si="25"/>
        <v>-2.7399158547140607E-3</v>
      </c>
      <c r="AC48" s="25">
        <f t="shared" si="26"/>
        <v>3.2006113725609139E-3</v>
      </c>
      <c r="AD48" s="25">
        <f t="shared" si="27"/>
        <v>1.960990012923203E-3</v>
      </c>
      <c r="AE48" s="25">
        <f t="shared" si="28"/>
        <v>-3.9795372143518019E-3</v>
      </c>
      <c r="AF48" s="25">
        <f t="shared" si="4"/>
        <v>-7.7892584179084523E-4</v>
      </c>
      <c r="AG48" s="25">
        <f t="shared" si="29"/>
        <v>9.1678235651228103E-5</v>
      </c>
      <c r="AH48" s="25">
        <f t="shared" si="5"/>
        <v>1.275080846128809E-3</v>
      </c>
      <c r="AI48" s="25">
        <f t="shared" si="6"/>
        <v>5.7235276152792279E-4</v>
      </c>
      <c r="AJ48" s="25">
        <f t="shared" si="7"/>
        <v>1.5201024174203639E-3</v>
      </c>
      <c r="AK48" s="25">
        <f t="shared" si="8"/>
        <v>-1.4077454502413904E-3</v>
      </c>
      <c r="AL48" s="25">
        <f t="shared" si="9"/>
        <v>5.3405934122083276E-3</v>
      </c>
      <c r="AM48" s="25">
        <f t="shared" si="10"/>
        <v>5.0543291229945752E-3</v>
      </c>
      <c r="AN48" s="25">
        <f t="shared" si="11"/>
        <v>4.683771799247175E-4</v>
      </c>
      <c r="AO48" s="40">
        <f t="shared" si="30"/>
        <v>0.66584917228692264</v>
      </c>
      <c r="AP48" s="40">
        <f t="shared" si="31"/>
        <v>0.5027590435315662</v>
      </c>
      <c r="AQ48" s="25">
        <f t="shared" si="12"/>
        <v>-5.3717832008504747E-4</v>
      </c>
      <c r="AR48" s="25">
        <f t="shared" si="13"/>
        <v>1.6044242852586167E-4</v>
      </c>
      <c r="AS48" s="25">
        <f t="shared" si="14"/>
        <v>-7.7892584179084523E-4</v>
      </c>
      <c r="AT48" s="28">
        <f t="shared" si="15"/>
        <v>0.40220723482525855</v>
      </c>
      <c r="AU48" s="28">
        <f t="shared" si="16"/>
        <v>0.59494491250810877</v>
      </c>
      <c r="AV48" s="40">
        <f t="shared" si="17"/>
        <v>0.53803748621831793</v>
      </c>
      <c r="AW48" s="25">
        <f t="shared" si="18"/>
        <v>-7.7892584179084523E-4</v>
      </c>
      <c r="AX48" s="28">
        <f t="shared" si="19"/>
        <v>2.7012127894169784E-2</v>
      </c>
      <c r="AY48" s="25">
        <f t="shared" si="20"/>
        <v>2.1514553574460593E-3</v>
      </c>
      <c r="AZ48" s="25">
        <f t="shared" si="21"/>
        <v>3.0101245467763524E-3</v>
      </c>
      <c r="BA48" s="25">
        <f t="shared" si="35"/>
        <v>0.85241110569896883</v>
      </c>
      <c r="BB48" s="25">
        <f t="shared" si="36"/>
        <v>1.8615754037189336E-3</v>
      </c>
      <c r="BC48" s="25">
        <f t="shared" si="37"/>
        <v>-3.1429039381311542E-4</v>
      </c>
      <c r="BD48" s="39">
        <f t="shared" si="38"/>
        <v>0</v>
      </c>
      <c r="BF48" t="str">
        <f t="shared" si="32"/>
        <v/>
      </c>
      <c r="BG48" t="str">
        <f t="shared" si="33"/>
        <v/>
      </c>
      <c r="BH48" t="str">
        <f t="shared" si="39"/>
        <v/>
      </c>
      <c r="BI48">
        <f t="shared" si="34"/>
        <v>0</v>
      </c>
      <c r="BJ48" s="25" t="str">
        <f t="shared" si="40"/>
        <v/>
      </c>
    </row>
    <row r="49" spans="1:62" x14ac:dyDescent="0.15">
      <c r="A49" s="1">
        <v>42569</v>
      </c>
      <c r="B49" s="41">
        <f t="shared" si="22"/>
        <v>1</v>
      </c>
      <c r="C49">
        <v>3047.64</v>
      </c>
      <c r="D49">
        <v>3046.64</v>
      </c>
      <c r="E49">
        <v>3050.87</v>
      </c>
      <c r="F49">
        <v>3048.98</v>
      </c>
      <c r="G49">
        <v>3050.93</v>
      </c>
      <c r="H49">
        <v>3058.29</v>
      </c>
      <c r="I49">
        <v>3031.64</v>
      </c>
      <c r="J49">
        <v>946</v>
      </c>
      <c r="K49">
        <v>1042</v>
      </c>
      <c r="L49">
        <v>3050.78</v>
      </c>
      <c r="M49" s="39">
        <v>3051.81</v>
      </c>
      <c r="N49">
        <v>3043.56</v>
      </c>
      <c r="O49">
        <v>3056.73</v>
      </c>
      <c r="P49">
        <v>3039.86</v>
      </c>
      <c r="Q49">
        <v>1348</v>
      </c>
      <c r="R49">
        <v>1445</v>
      </c>
      <c r="S49">
        <f t="shared" si="42"/>
        <v>2962.5819999999999</v>
      </c>
      <c r="T49" t="str">
        <f t="shared" si="41"/>
        <v>牛</v>
      </c>
      <c r="U49">
        <v>3058.32</v>
      </c>
      <c r="V49">
        <v>3031.64</v>
      </c>
      <c r="W49" s="40">
        <f t="shared" si="23"/>
        <v>8.7620183684871088E-3</v>
      </c>
      <c r="X49">
        <f t="shared" si="44"/>
        <v>1348</v>
      </c>
      <c r="Y49">
        <f t="shared" si="45"/>
        <v>1042</v>
      </c>
      <c r="Z49" s="25">
        <f t="shared" si="3"/>
        <v>8.7543148140857494E-3</v>
      </c>
      <c r="AA49" s="25">
        <f t="shared" si="24"/>
        <v>-2.1829131865065913E-3</v>
      </c>
      <c r="AB49" s="25">
        <f t="shared" si="25"/>
        <v>-4.8378626875766042E-3</v>
      </c>
      <c r="AC49" s="25">
        <f t="shared" si="26"/>
        <v>3.9241556809106676E-3</v>
      </c>
      <c r="AD49" s="25">
        <f t="shared" si="27"/>
        <v>3.4982249773802911E-3</v>
      </c>
      <c r="AE49" s="25">
        <f t="shared" si="28"/>
        <v>-5.2637933911068519E-3</v>
      </c>
      <c r="AF49" s="25">
        <f t="shared" si="4"/>
        <v>-1.3396377101963263E-3</v>
      </c>
      <c r="AG49" s="25">
        <f t="shared" si="29"/>
        <v>-3.5225508967029373E-3</v>
      </c>
      <c r="AH49" s="25">
        <f t="shared" si="5"/>
        <v>-3.2817658820240991E-4</v>
      </c>
      <c r="AI49" s="25">
        <f t="shared" si="6"/>
        <v>1.0592752334659273E-3</v>
      </c>
      <c r="AJ49" s="25">
        <f t="shared" si="7"/>
        <v>4.3958784427379765E-4</v>
      </c>
      <c r="AK49" s="25">
        <f t="shared" si="8"/>
        <v>1.0789415614354016E-3</v>
      </c>
      <c r="AL49" s="25">
        <f t="shared" si="9"/>
        <v>8.752209013305064E-3</v>
      </c>
      <c r="AM49" s="25">
        <f t="shared" si="10"/>
        <v>5.5342553977935543E-3</v>
      </c>
      <c r="AN49" s="25">
        <f t="shared" si="11"/>
        <v>-4.9166545125806647E-5</v>
      </c>
      <c r="AO49" s="40">
        <f t="shared" si="30"/>
        <v>0.60037523452157393</v>
      </c>
      <c r="AP49" s="40">
        <f t="shared" si="31"/>
        <v>0.85028142589119071</v>
      </c>
      <c r="AQ49" s="25">
        <f t="shared" si="12"/>
        <v>3.3756159590614258E-4</v>
      </c>
      <c r="AR49" s="25">
        <f t="shared" si="13"/>
        <v>-2.369412726505865E-3</v>
      </c>
      <c r="AS49" s="25">
        <f t="shared" si="14"/>
        <v>-1.3396377101963263E-3</v>
      </c>
      <c r="AT49" s="28">
        <f t="shared" si="15"/>
        <v>0.72382739212007119</v>
      </c>
      <c r="AU49" s="28">
        <f t="shared" si="16"/>
        <v>0.21932424422050043</v>
      </c>
      <c r="AV49" s="40">
        <f t="shared" si="17"/>
        <v>0.44677661169415078</v>
      </c>
      <c r="AW49" s="25">
        <f t="shared" si="18"/>
        <v>-1.3396377101963263E-3</v>
      </c>
      <c r="AX49" s="28">
        <f t="shared" si="19"/>
        <v>-0.27061469265367977</v>
      </c>
      <c r="AY49" s="25">
        <f t="shared" si="20"/>
        <v>6.3427349525421355E-3</v>
      </c>
      <c r="AZ49" s="25">
        <f t="shared" si="21"/>
        <v>1.2164211763234941E-3</v>
      </c>
      <c r="BA49" s="25">
        <f t="shared" si="35"/>
        <v>0.53803748621831793</v>
      </c>
      <c r="BB49" s="25">
        <f t="shared" si="36"/>
        <v>1.6044242852586167E-4</v>
      </c>
      <c r="BC49" s="25">
        <f t="shared" si="37"/>
        <v>-7.7892584179084523E-4</v>
      </c>
      <c r="BD49" s="39">
        <f t="shared" si="38"/>
        <v>0</v>
      </c>
      <c r="BF49" t="str">
        <f t="shared" si="32"/>
        <v/>
      </c>
      <c r="BG49" t="str">
        <f t="shared" si="33"/>
        <v/>
      </c>
      <c r="BH49" t="str">
        <f t="shared" si="39"/>
        <v/>
      </c>
      <c r="BI49" t="str">
        <f t="shared" si="34"/>
        <v/>
      </c>
      <c r="BJ49" s="25" t="str">
        <f t="shared" si="40"/>
        <v/>
      </c>
    </row>
    <row r="50" spans="1:62" x14ac:dyDescent="0.15">
      <c r="A50" s="1">
        <v>42570</v>
      </c>
      <c r="B50" s="41">
        <f t="shared" si="22"/>
        <v>2</v>
      </c>
      <c r="C50">
        <v>3040.23</v>
      </c>
      <c r="D50">
        <v>3040.96</v>
      </c>
      <c r="E50">
        <v>3042.3</v>
      </c>
      <c r="F50">
        <v>3036.45</v>
      </c>
      <c r="G50">
        <v>3021.95</v>
      </c>
      <c r="H50">
        <v>3043.6</v>
      </c>
      <c r="I50">
        <v>3021.35</v>
      </c>
      <c r="J50">
        <v>935</v>
      </c>
      <c r="K50">
        <v>1129</v>
      </c>
      <c r="L50">
        <v>3021.52</v>
      </c>
      <c r="M50" s="39">
        <v>3021.2</v>
      </c>
      <c r="N50">
        <v>3036.6</v>
      </c>
      <c r="O50">
        <v>3037.13</v>
      </c>
      <c r="P50">
        <v>3014.29</v>
      </c>
      <c r="Q50">
        <v>1500</v>
      </c>
      <c r="R50">
        <v>1317</v>
      </c>
      <c r="S50">
        <f t="shared" si="42"/>
        <v>2970.3195000000001</v>
      </c>
      <c r="T50" t="str">
        <f t="shared" si="41"/>
        <v>牛</v>
      </c>
      <c r="U50">
        <v>3043.6</v>
      </c>
      <c r="V50">
        <v>3014.29</v>
      </c>
      <c r="W50" s="40">
        <f t="shared" si="23"/>
        <v>9.6767120935859E-3</v>
      </c>
      <c r="X50">
        <f t="shared" si="44"/>
        <v>935</v>
      </c>
      <c r="Y50">
        <f t="shared" si="45"/>
        <v>1317</v>
      </c>
      <c r="Z50" s="25">
        <f t="shared" si="3"/>
        <v>9.6407179719955223E-3</v>
      </c>
      <c r="AA50" s="25">
        <f t="shared" si="24"/>
        <v>-1.0947124514667813E-3</v>
      </c>
      <c r="AB50" s="25">
        <f t="shared" si="25"/>
        <v>-2.3025568542803729E-3</v>
      </c>
      <c r="AC50" s="25">
        <f t="shared" si="26"/>
        <v>7.3741552393055227E-3</v>
      </c>
      <c r="AD50" s="25">
        <f t="shared" si="27"/>
        <v>1.1078548692776231E-3</v>
      </c>
      <c r="AE50" s="25">
        <f t="shared" si="28"/>
        <v>-8.5688572243083575E-3</v>
      </c>
      <c r="AF50" s="25">
        <f t="shared" si="4"/>
        <v>-1.1947019850028033E-3</v>
      </c>
      <c r="AG50" s="25">
        <f t="shared" si="29"/>
        <v>-2.2894144364695485E-3</v>
      </c>
      <c r="AH50" s="25">
        <f t="shared" si="5"/>
        <v>2.4008458986037859E-4</v>
      </c>
      <c r="AI50" s="25">
        <f t="shared" si="6"/>
        <v>6.8063785297043516E-4</v>
      </c>
      <c r="AJ50" s="25">
        <f t="shared" si="7"/>
        <v>-1.2441005573941588E-3</v>
      </c>
      <c r="AK50" s="25">
        <f t="shared" si="8"/>
        <v>-6.0308520714965697E-3</v>
      </c>
      <c r="AL50" s="25">
        <f t="shared" si="9"/>
        <v>7.3372739495182332E-3</v>
      </c>
      <c r="AM50" s="25">
        <f t="shared" si="10"/>
        <v>7.5486773209080824E-3</v>
      </c>
      <c r="AN50" s="25">
        <f t="shared" si="11"/>
        <v>-1.423023530274933E-4</v>
      </c>
      <c r="AO50" s="40">
        <f t="shared" si="30"/>
        <v>0.84853932584270153</v>
      </c>
      <c r="AP50" s="40">
        <f t="shared" si="31"/>
        <v>0.99820224719101291</v>
      </c>
      <c r="AQ50" s="25">
        <f t="shared" si="12"/>
        <v>-1.0591256927324993E-4</v>
      </c>
      <c r="AR50" s="25">
        <f t="shared" si="13"/>
        <v>4.9784524395213277E-3</v>
      </c>
      <c r="AS50" s="25">
        <f t="shared" si="14"/>
        <v>-1.1947019850028033E-3</v>
      </c>
      <c r="AT50" s="28">
        <f t="shared" si="15"/>
        <v>2.6966292134827374E-2</v>
      </c>
      <c r="AU50" s="28">
        <f t="shared" si="16"/>
        <v>0.97679509632223305</v>
      </c>
      <c r="AV50" s="40">
        <f t="shared" si="17"/>
        <v>0.76117366086659799</v>
      </c>
      <c r="AW50" s="25">
        <f t="shared" si="18"/>
        <v>-1.1947019850028033E-3</v>
      </c>
      <c r="AX50" s="28">
        <f t="shared" si="19"/>
        <v>0.51450017059024067</v>
      </c>
      <c r="AY50" s="25">
        <f t="shared" si="20"/>
        <v>1.9856700874394369E-4</v>
      </c>
      <c r="AZ50" s="25">
        <f t="shared" si="21"/>
        <v>7.3741552393055227E-3</v>
      </c>
      <c r="BA50" s="25">
        <f t="shared" si="35"/>
        <v>0.44677661169415078</v>
      </c>
      <c r="BB50" s="25">
        <f t="shared" si="36"/>
        <v>-2.369412726505865E-3</v>
      </c>
      <c r="BC50" s="25">
        <f t="shared" si="37"/>
        <v>-1.3396377101963263E-3</v>
      </c>
      <c r="BD50" s="39">
        <f t="shared" si="38"/>
        <v>1</v>
      </c>
      <c r="BF50">
        <f t="shared" si="32"/>
        <v>0</v>
      </c>
      <c r="BG50" t="str">
        <f t="shared" si="33"/>
        <v/>
      </c>
      <c r="BH50" t="str">
        <f t="shared" si="39"/>
        <v/>
      </c>
      <c r="BI50" t="str">
        <f t="shared" si="34"/>
        <v/>
      </c>
      <c r="BJ50" s="25" t="str">
        <f t="shared" si="40"/>
        <v/>
      </c>
    </row>
    <row r="51" spans="1:62" x14ac:dyDescent="0.15">
      <c r="A51" s="1">
        <v>42571</v>
      </c>
      <c r="B51" s="41">
        <f t="shared" si="22"/>
        <v>3</v>
      </c>
      <c r="C51">
        <v>3034.71</v>
      </c>
      <c r="D51">
        <v>3033.59</v>
      </c>
      <c r="E51">
        <v>3034.36</v>
      </c>
      <c r="F51">
        <v>3031.16</v>
      </c>
      <c r="G51">
        <v>3035.87</v>
      </c>
      <c r="H51">
        <v>3043</v>
      </c>
      <c r="I51">
        <v>3022.63</v>
      </c>
      <c r="J51">
        <v>1003</v>
      </c>
      <c r="K51">
        <v>1052</v>
      </c>
      <c r="L51">
        <v>3036.11</v>
      </c>
      <c r="M51" s="39">
        <v>3034.62</v>
      </c>
      <c r="N51">
        <v>3027.9</v>
      </c>
      <c r="O51">
        <v>3038.1</v>
      </c>
      <c r="P51">
        <v>3026.89</v>
      </c>
      <c r="Q51">
        <v>1302</v>
      </c>
      <c r="R51">
        <v>1403</v>
      </c>
      <c r="S51">
        <f t="shared" si="42"/>
        <v>2978.2215000000001</v>
      </c>
      <c r="T51" t="str">
        <f t="shared" si="41"/>
        <v>牛</v>
      </c>
      <c r="U51">
        <v>3043</v>
      </c>
      <c r="V51">
        <v>3022.63</v>
      </c>
      <c r="W51" s="40">
        <f t="shared" si="23"/>
        <v>6.7165575802709465E-3</v>
      </c>
      <c r="X51">
        <f t="shared" si="44"/>
        <v>1003</v>
      </c>
      <c r="Y51">
        <f t="shared" si="45"/>
        <v>1052</v>
      </c>
      <c r="Z51" s="25">
        <f t="shared" si="3"/>
        <v>6.7123382464880964E-3</v>
      </c>
      <c r="AA51" s="25">
        <f t="shared" si="24"/>
        <v>-6.2260041442519615E-4</v>
      </c>
      <c r="AB51" s="25">
        <f t="shared" si="25"/>
        <v>-4.9745609840474844E-3</v>
      </c>
      <c r="AC51" s="25">
        <f t="shared" si="26"/>
        <v>1.7419965962235653E-3</v>
      </c>
      <c r="AD51" s="25">
        <f t="shared" si="27"/>
        <v>2.7280028633089536E-3</v>
      </c>
      <c r="AE51" s="25">
        <f t="shared" si="28"/>
        <v>-3.988554716962074E-3</v>
      </c>
      <c r="AF51" s="25">
        <f t="shared" si="4"/>
        <v>-2.2465581207385529E-3</v>
      </c>
      <c r="AG51" s="25">
        <f t="shared" si="29"/>
        <v>-2.8691585351637919E-3</v>
      </c>
      <c r="AH51" s="25">
        <f t="shared" si="5"/>
        <v>-3.6913139189466237E-4</v>
      </c>
      <c r="AI51" s="25">
        <f t="shared" si="6"/>
        <v>-1.1533892355437096E-4</v>
      </c>
      <c r="AJ51" s="25">
        <f t="shared" si="7"/>
        <v>-1.1704835102965638E-3</v>
      </c>
      <c r="AK51" s="25">
        <f t="shared" si="8"/>
        <v>3.8217106573611642E-4</v>
      </c>
      <c r="AL51" s="25">
        <f t="shared" si="9"/>
        <v>6.7165575802709465E-3</v>
      </c>
      <c r="AM51" s="25">
        <f t="shared" si="10"/>
        <v>3.696630255105064E-3</v>
      </c>
      <c r="AN51" s="25">
        <f t="shared" si="11"/>
        <v>7.9051643821267172E-5</v>
      </c>
      <c r="AO51" s="40">
        <f t="shared" si="30"/>
        <v>0.59302896416298434</v>
      </c>
      <c r="AP51" s="40">
        <f t="shared" si="31"/>
        <v>0.68581246931761786</v>
      </c>
      <c r="AQ51" s="25">
        <f t="shared" si="12"/>
        <v>-4.9088001934525333E-4</v>
      </c>
      <c r="AR51" s="25">
        <f t="shared" si="13"/>
        <v>-2.7077808302962024E-3</v>
      </c>
      <c r="AS51" s="25">
        <f t="shared" si="14"/>
        <v>-2.2465581207385529E-3</v>
      </c>
      <c r="AT51" s="28">
        <f t="shared" si="15"/>
        <v>0.64997545409915825</v>
      </c>
      <c r="AU51" s="28">
        <f t="shared" si="16"/>
        <v>9.0098126672632922E-2</v>
      </c>
      <c r="AV51" s="40">
        <f t="shared" si="17"/>
        <v>0.25871379479626949</v>
      </c>
      <c r="AW51" s="25">
        <f t="shared" si="18"/>
        <v>-2.2465581207385529E-3</v>
      </c>
      <c r="AX51" s="28">
        <f t="shared" si="19"/>
        <v>-0.40304369170348947</v>
      </c>
      <c r="AY51" s="25">
        <f t="shared" si="20"/>
        <v>4.3707257826982185E-3</v>
      </c>
      <c r="AZ51" s="25">
        <f t="shared" si="21"/>
        <v>3.3362016167961937E-4</v>
      </c>
      <c r="BA51" s="25">
        <f t="shared" si="35"/>
        <v>0.76117366086659799</v>
      </c>
      <c r="BB51" s="25">
        <f t="shared" si="36"/>
        <v>4.9784524395213277E-3</v>
      </c>
      <c r="BC51" s="25">
        <f t="shared" si="37"/>
        <v>-1.1947019850028033E-3</v>
      </c>
      <c r="BD51" s="39">
        <f t="shared" si="38"/>
        <v>0</v>
      </c>
      <c r="BF51" t="str">
        <f t="shared" si="32"/>
        <v/>
      </c>
      <c r="BG51">
        <f t="shared" si="33"/>
        <v>0.5</v>
      </c>
      <c r="BH51" t="str">
        <f t="shared" si="39"/>
        <v/>
      </c>
      <c r="BI51" t="str">
        <f t="shared" si="34"/>
        <v/>
      </c>
      <c r="BJ51" s="25">
        <f t="shared" si="40"/>
        <v>-1.3538904151481012E-3</v>
      </c>
    </row>
    <row r="52" spans="1:62" x14ac:dyDescent="0.15">
      <c r="A52" s="1">
        <v>42572</v>
      </c>
      <c r="B52" s="41">
        <f t="shared" si="22"/>
        <v>4</v>
      </c>
      <c r="C52">
        <v>3027.6</v>
      </c>
      <c r="D52">
        <v>3029.93</v>
      </c>
      <c r="E52">
        <v>3032.68</v>
      </c>
      <c r="F52">
        <v>3037.89</v>
      </c>
      <c r="G52">
        <v>3048.75</v>
      </c>
      <c r="H52">
        <v>3050.12</v>
      </c>
      <c r="I52">
        <v>3027.96</v>
      </c>
      <c r="J52">
        <v>1124</v>
      </c>
      <c r="K52">
        <v>1022</v>
      </c>
      <c r="L52">
        <v>3049.16</v>
      </c>
      <c r="M52" s="39">
        <v>3050.1</v>
      </c>
      <c r="N52">
        <v>3039.01</v>
      </c>
      <c r="O52">
        <v>3053.33</v>
      </c>
      <c r="P52">
        <v>3034.99</v>
      </c>
      <c r="Q52">
        <v>1314</v>
      </c>
      <c r="R52">
        <v>1454</v>
      </c>
      <c r="S52">
        <f t="shared" si="42"/>
        <v>2984.3389999999995</v>
      </c>
      <c r="T52" t="str">
        <f t="shared" si="41"/>
        <v>牛</v>
      </c>
      <c r="U52">
        <v>3053.33</v>
      </c>
      <c r="V52">
        <v>3027.37</v>
      </c>
      <c r="W52" s="40">
        <f t="shared" si="23"/>
        <v>8.5385425103426931E-3</v>
      </c>
      <c r="X52">
        <f t="shared" si="44"/>
        <v>1314</v>
      </c>
      <c r="Y52">
        <f t="shared" si="45"/>
        <v>1454</v>
      </c>
      <c r="Z52" s="25">
        <f t="shared" si="3"/>
        <v>8.5744484079799295E-3</v>
      </c>
      <c r="AA52" s="25">
        <f t="shared" si="24"/>
        <v>-9.9083477911141894E-5</v>
      </c>
      <c r="AB52" s="25">
        <f t="shared" si="25"/>
        <v>-4.7009938289303234E-3</v>
      </c>
      <c r="AC52" s="25">
        <f t="shared" si="26"/>
        <v>3.8375486814124543E-3</v>
      </c>
      <c r="AD52" s="25">
        <f t="shared" si="27"/>
        <v>8.4625718614011261E-3</v>
      </c>
      <c r="AE52" s="25">
        <f t="shared" si="28"/>
        <v>-7.5970648941484553E-5</v>
      </c>
      <c r="AF52" s="25">
        <f t="shared" si="4"/>
        <v>3.7615780324709112E-3</v>
      </c>
      <c r="AG52" s="25">
        <f t="shared" si="29"/>
        <v>3.6624945545597229E-3</v>
      </c>
      <c r="AH52" s="25">
        <f t="shared" si="5"/>
        <v>7.692904913088243E-4</v>
      </c>
      <c r="AI52" s="25">
        <f t="shared" si="6"/>
        <v>1.6764905878373258E-3</v>
      </c>
      <c r="AJ52" s="25">
        <f t="shared" si="7"/>
        <v>3.3929690335793702E-3</v>
      </c>
      <c r="AK52" s="25">
        <f t="shared" si="8"/>
        <v>6.9614440951177381E-3</v>
      </c>
      <c r="AL52" s="25">
        <f t="shared" si="9"/>
        <v>7.2918086593312045E-3</v>
      </c>
      <c r="AM52" s="25">
        <f t="shared" si="10"/>
        <v>6.0246687011592248E-3</v>
      </c>
      <c r="AN52" s="25">
        <f t="shared" si="11"/>
        <v>1.3447230300799528E-4</v>
      </c>
      <c r="AO52" s="40">
        <f t="shared" si="30"/>
        <v>-1.624548736462679E-2</v>
      </c>
      <c r="AP52" s="40">
        <f t="shared" si="31"/>
        <v>-2.7075812274343783E-3</v>
      </c>
      <c r="AQ52" s="25">
        <f t="shared" si="12"/>
        <v>3.0823411608710033E-4</v>
      </c>
      <c r="AR52" s="25">
        <f t="shared" si="13"/>
        <v>-3.3343383656547292E-3</v>
      </c>
      <c r="AS52" s="25">
        <f t="shared" si="14"/>
        <v>3.7615780324709112E-3</v>
      </c>
      <c r="AT52" s="28">
        <f t="shared" si="15"/>
        <v>0.93817689530686377</v>
      </c>
      <c r="AU52" s="28">
        <f t="shared" si="16"/>
        <v>0.21919302071976035</v>
      </c>
      <c r="AV52" s="40">
        <f t="shared" si="17"/>
        <v>0.44838212634824004</v>
      </c>
      <c r="AW52" s="25">
        <f t="shared" si="18"/>
        <v>3.7615780324709112E-3</v>
      </c>
      <c r="AX52" s="28">
        <f t="shared" si="19"/>
        <v>-0.39098613251154168</v>
      </c>
      <c r="AY52" s="25">
        <f t="shared" si="20"/>
        <v>6.8425450996740765E-3</v>
      </c>
      <c r="AZ52" s="25">
        <f t="shared" si="21"/>
        <v>1.3236748722289149E-3</v>
      </c>
      <c r="BA52" s="25">
        <f t="shared" si="35"/>
        <v>0.25871379479626949</v>
      </c>
      <c r="BB52" s="25">
        <f t="shared" si="36"/>
        <v>-2.7077808302962024E-3</v>
      </c>
      <c r="BC52" s="25">
        <f t="shared" si="37"/>
        <v>-2.2465581207385529E-3</v>
      </c>
      <c r="BD52" s="39">
        <f t="shared" si="38"/>
        <v>1</v>
      </c>
      <c r="BF52" t="str">
        <f t="shared" si="32"/>
        <v/>
      </c>
      <c r="BG52" t="str">
        <f t="shared" si="33"/>
        <v/>
      </c>
      <c r="BH52">
        <f t="shared" si="39"/>
        <v>1</v>
      </c>
      <c r="BI52" t="str">
        <f t="shared" si="34"/>
        <v/>
      </c>
      <c r="BJ52" s="25">
        <f t="shared" si="40"/>
        <v>-3.3343383656547292E-3</v>
      </c>
    </row>
    <row r="53" spans="1:62" x14ac:dyDescent="0.15">
      <c r="A53" s="1">
        <v>42573</v>
      </c>
      <c r="B53" s="41">
        <f t="shared" si="22"/>
        <v>5</v>
      </c>
      <c r="C53">
        <v>3038.12</v>
      </c>
      <c r="D53">
        <v>3036.45</v>
      </c>
      <c r="E53">
        <v>3037.62</v>
      </c>
      <c r="F53">
        <v>3033.2</v>
      </c>
      <c r="G53">
        <v>3018.82</v>
      </c>
      <c r="H53">
        <v>3039.27</v>
      </c>
      <c r="I53">
        <v>3018.53</v>
      </c>
      <c r="J53">
        <v>937</v>
      </c>
      <c r="K53">
        <v>1130</v>
      </c>
      <c r="L53">
        <v>3018.82</v>
      </c>
      <c r="M53" s="39">
        <v>3018.46</v>
      </c>
      <c r="N53">
        <v>3012.82</v>
      </c>
      <c r="O53">
        <v>3025</v>
      </c>
      <c r="P53">
        <v>3007.46</v>
      </c>
      <c r="Q53">
        <v>1349</v>
      </c>
      <c r="R53">
        <v>1439</v>
      </c>
      <c r="S53">
        <f t="shared" si="42"/>
        <v>2991.6914999999999</v>
      </c>
      <c r="T53" t="str">
        <f t="shared" si="41"/>
        <v>牛</v>
      </c>
      <c r="U53">
        <f t="shared" ref="U53:U84" si="47">MAX(H53,O53)</f>
        <v>3039.27</v>
      </c>
      <c r="V53">
        <f t="shared" ref="V53:V84" si="48">MIN(I53,P53)</f>
        <v>3007.46</v>
      </c>
      <c r="W53" s="40">
        <f t="shared" si="23"/>
        <v>1.0521486307854391E-2</v>
      </c>
      <c r="X53">
        <f t="shared" si="44"/>
        <v>937</v>
      </c>
      <c r="Y53">
        <f t="shared" si="45"/>
        <v>1439</v>
      </c>
      <c r="Z53" s="25">
        <f t="shared" si="3"/>
        <v>1.0470290837754909E-2</v>
      </c>
      <c r="AA53" s="25">
        <f t="shared" si="24"/>
        <v>-2.9290142102050961E-4</v>
      </c>
      <c r="AB53" s="25">
        <f t="shared" si="25"/>
        <v>-8.7408377611921419E-3</v>
      </c>
      <c r="AC53" s="25">
        <f t="shared" si="26"/>
        <v>1.7806485466623689E-3</v>
      </c>
      <c r="AD53" s="25">
        <f t="shared" si="27"/>
        <v>3.7845193865325942E-4</v>
      </c>
      <c r="AE53" s="25">
        <f t="shared" si="28"/>
        <v>-1.0143034369201245E-2</v>
      </c>
      <c r="AF53" s="25">
        <f t="shared" si="4"/>
        <v>-8.3623858225388443E-3</v>
      </c>
      <c r="AG53" s="25">
        <f t="shared" si="29"/>
        <v>-8.6552872435593214E-3</v>
      </c>
      <c r="AH53" s="25">
        <f t="shared" si="5"/>
        <v>-5.4983317076681367E-4</v>
      </c>
      <c r="AI53" s="25">
        <f t="shared" si="6"/>
        <v>-1.6458900516769416E-4</v>
      </c>
      <c r="AJ53" s="25">
        <f t="shared" si="7"/>
        <v>-1.6207352196823009E-3</v>
      </c>
      <c r="AK53" s="25">
        <f t="shared" si="8"/>
        <v>-6.3728765086296995E-3</v>
      </c>
      <c r="AL53" s="25">
        <f t="shared" si="9"/>
        <v>6.8473970867432591E-3</v>
      </c>
      <c r="AM53" s="25">
        <f t="shared" si="10"/>
        <v>5.8152227876803325E-3</v>
      </c>
      <c r="AN53" s="25">
        <f t="shared" si="11"/>
        <v>0</v>
      </c>
      <c r="AO53" s="40">
        <f t="shared" si="30"/>
        <v>0.9445515911282496</v>
      </c>
      <c r="AP53" s="40">
        <f t="shared" si="31"/>
        <v>0.98746383799422532</v>
      </c>
      <c r="AQ53" s="25">
        <f t="shared" si="12"/>
        <v>-1.1925900419624672E-4</v>
      </c>
      <c r="AR53" s="25">
        <f t="shared" si="13"/>
        <v>-1.9895093139092089E-3</v>
      </c>
      <c r="AS53" s="25">
        <f t="shared" si="14"/>
        <v>-8.3623858225388443E-3</v>
      </c>
      <c r="AT53" s="28">
        <f t="shared" si="15"/>
        <v>1.3982642237221151E-2</v>
      </c>
      <c r="AU53" s="28">
        <f t="shared" si="16"/>
        <v>0.3055872291904298</v>
      </c>
      <c r="AV53" s="40">
        <f t="shared" si="17"/>
        <v>0.16850047154983139</v>
      </c>
      <c r="AW53" s="25">
        <f t="shared" si="18"/>
        <v>-8.3623858225388443E-3</v>
      </c>
      <c r="AX53" s="28">
        <f t="shared" si="19"/>
        <v>-0.18861993083935902</v>
      </c>
      <c r="AY53" s="25">
        <f t="shared" si="20"/>
        <v>9.6068639460393236E-5</v>
      </c>
      <c r="AZ53" s="25">
        <f t="shared" si="21"/>
        <v>1.7806485466623689E-3</v>
      </c>
      <c r="BA53" s="25">
        <f t="shared" si="35"/>
        <v>0.44838212634824004</v>
      </c>
      <c r="BB53" s="25">
        <f t="shared" si="36"/>
        <v>-3.3343383656547292E-3</v>
      </c>
      <c r="BC53" s="25">
        <f t="shared" si="37"/>
        <v>3.7615780324709112E-3</v>
      </c>
      <c r="BD53" s="39">
        <f t="shared" si="38"/>
        <v>1</v>
      </c>
      <c r="BF53" t="str">
        <f t="shared" si="32"/>
        <v/>
      </c>
      <c r="BG53" t="str">
        <f t="shared" si="33"/>
        <v/>
      </c>
      <c r="BH53" t="str">
        <f t="shared" si="39"/>
        <v/>
      </c>
      <c r="BI53">
        <f t="shared" si="34"/>
        <v>0</v>
      </c>
      <c r="BJ53" s="25" t="str">
        <f t="shared" si="40"/>
        <v/>
      </c>
    </row>
    <row r="54" spans="1:62" x14ac:dyDescent="0.15">
      <c r="A54" s="1">
        <v>42576</v>
      </c>
      <c r="B54" s="41">
        <f t="shared" si="22"/>
        <v>1</v>
      </c>
      <c r="C54">
        <v>3008.09</v>
      </c>
      <c r="D54">
        <v>3008.34</v>
      </c>
      <c r="E54">
        <v>3011.21</v>
      </c>
      <c r="F54">
        <v>3005.05</v>
      </c>
      <c r="G54">
        <v>3019.94</v>
      </c>
      <c r="H54">
        <v>3027.12</v>
      </c>
      <c r="I54">
        <v>3004.21</v>
      </c>
      <c r="J54">
        <v>1059</v>
      </c>
      <c r="K54">
        <v>941</v>
      </c>
      <c r="L54">
        <v>3019.94</v>
      </c>
      <c r="M54" s="39">
        <v>3018.47</v>
      </c>
      <c r="N54">
        <v>3015.83</v>
      </c>
      <c r="O54">
        <v>3021.26</v>
      </c>
      <c r="P54">
        <v>3003.29</v>
      </c>
      <c r="Q54">
        <v>1305</v>
      </c>
      <c r="R54">
        <v>1415</v>
      </c>
      <c r="S54">
        <f t="shared" si="42"/>
        <v>2999.6179999999999</v>
      </c>
      <c r="T54" t="str">
        <f t="shared" si="41"/>
        <v>牛</v>
      </c>
      <c r="U54">
        <f t="shared" si="47"/>
        <v>3027.12</v>
      </c>
      <c r="V54">
        <f t="shared" si="48"/>
        <v>3003.29</v>
      </c>
      <c r="W54" s="40">
        <f t="shared" si="23"/>
        <v>7.9033180297387248E-3</v>
      </c>
      <c r="X54">
        <f t="shared" si="44"/>
        <v>1059</v>
      </c>
      <c r="Y54">
        <f t="shared" si="45"/>
        <v>1415</v>
      </c>
      <c r="Z54" s="25">
        <f t="shared" si="3"/>
        <v>7.9219704197680003E-3</v>
      </c>
      <c r="AA54" s="25">
        <f t="shared" si="24"/>
        <v>-1.5711913890280559E-3</v>
      </c>
      <c r="AB54" s="25">
        <f t="shared" si="25"/>
        <v>-3.7365899555714538E-3</v>
      </c>
      <c r="AC54" s="25">
        <f t="shared" si="26"/>
        <v>4.1667280741671921E-3</v>
      </c>
      <c r="AD54" s="25">
        <f t="shared" si="27"/>
        <v>6.306346612151517E-3</v>
      </c>
      <c r="AE54" s="25">
        <f t="shared" si="28"/>
        <v>-1.5969714175870491E-3</v>
      </c>
      <c r="AF54" s="25">
        <f t="shared" si="4"/>
        <v>2.5697566565801525E-3</v>
      </c>
      <c r="AG54" s="25">
        <f t="shared" si="29"/>
        <v>9.9856526755196439E-4</v>
      </c>
      <c r="AH54" s="25">
        <f t="shared" si="5"/>
        <v>8.3105762102756876E-5</v>
      </c>
      <c r="AI54" s="25">
        <f t="shared" si="6"/>
        <v>1.0366654858258145E-3</v>
      </c>
      <c r="AJ54" s="25">
        <f t="shared" si="7"/>
        <v>-1.0111190689051424E-3</v>
      </c>
      <c r="AK54" s="25">
        <f t="shared" si="8"/>
        <v>3.9316377869883746E-3</v>
      </c>
      <c r="AL54" s="25">
        <f t="shared" si="9"/>
        <v>7.5970342154424823E-3</v>
      </c>
      <c r="AM54" s="25">
        <f t="shared" si="10"/>
        <v>5.965608483197586E-3</v>
      </c>
      <c r="AN54" s="25">
        <f t="shared" si="11"/>
        <v>0</v>
      </c>
      <c r="AO54" s="40">
        <f t="shared" si="30"/>
        <v>0.16935835879529174</v>
      </c>
      <c r="AP54" s="40">
        <f t="shared" si="31"/>
        <v>0.37581841990398002</v>
      </c>
      <c r="AQ54" s="25">
        <f t="shared" si="12"/>
        <v>-4.8688314607307976E-4</v>
      </c>
      <c r="AR54" s="25">
        <f t="shared" si="13"/>
        <v>-1.3618811304081358E-3</v>
      </c>
      <c r="AS54" s="25">
        <f t="shared" si="14"/>
        <v>2.5697566565801525E-3</v>
      </c>
      <c r="AT54" s="28">
        <f t="shared" si="15"/>
        <v>0.6865997381056359</v>
      </c>
      <c r="AU54" s="28">
        <f t="shared" si="16"/>
        <v>0.6978297161936442</v>
      </c>
      <c r="AV54" s="40">
        <f t="shared" si="17"/>
        <v>0.52622744439781799</v>
      </c>
      <c r="AW54" s="25">
        <f t="shared" si="18"/>
        <v>2.5697566565801525E-3</v>
      </c>
      <c r="AX54" s="28">
        <f t="shared" si="19"/>
        <v>-0.17247167436005623</v>
      </c>
      <c r="AY54" s="25">
        <f t="shared" si="20"/>
        <v>5.2223253902791665E-3</v>
      </c>
      <c r="AZ54" s="25">
        <f t="shared" si="21"/>
        <v>4.1667280741671921E-3</v>
      </c>
      <c r="BA54" s="25">
        <f t="shared" si="35"/>
        <v>0.16850047154983139</v>
      </c>
      <c r="BB54" s="25">
        <f t="shared" si="36"/>
        <v>-1.9895093139092089E-3</v>
      </c>
      <c r="BC54" s="25">
        <f t="shared" si="37"/>
        <v>-8.3623858225388443E-3</v>
      </c>
      <c r="BD54" s="39">
        <f t="shared" si="38"/>
        <v>1</v>
      </c>
      <c r="BF54" t="str">
        <f t="shared" si="32"/>
        <v/>
      </c>
      <c r="BG54" t="str">
        <f t="shared" si="33"/>
        <v/>
      </c>
      <c r="BH54" t="str">
        <f t="shared" si="39"/>
        <v/>
      </c>
      <c r="BI54" t="str">
        <f t="shared" si="34"/>
        <v/>
      </c>
      <c r="BJ54" s="25" t="str">
        <f t="shared" si="40"/>
        <v/>
      </c>
    </row>
    <row r="55" spans="1:62" x14ac:dyDescent="0.15">
      <c r="A55" s="1">
        <v>42577</v>
      </c>
      <c r="B55" s="41">
        <f t="shared" si="22"/>
        <v>2</v>
      </c>
      <c r="C55">
        <v>3014.04</v>
      </c>
      <c r="D55">
        <v>3014.06</v>
      </c>
      <c r="E55">
        <v>3015.52</v>
      </c>
      <c r="F55">
        <v>3021.34</v>
      </c>
      <c r="G55">
        <v>3029.51</v>
      </c>
      <c r="H55">
        <v>3035.28</v>
      </c>
      <c r="I55">
        <v>3013.8</v>
      </c>
      <c r="J55">
        <v>1014</v>
      </c>
      <c r="K55">
        <v>931</v>
      </c>
      <c r="L55">
        <v>3029.51</v>
      </c>
      <c r="M55" s="39">
        <v>3029.9</v>
      </c>
      <c r="N55">
        <v>3050.17</v>
      </c>
      <c r="O55">
        <v>3050.61</v>
      </c>
      <c r="P55">
        <v>3029.35</v>
      </c>
      <c r="Q55">
        <v>1500</v>
      </c>
      <c r="R55">
        <v>1307</v>
      </c>
      <c r="S55">
        <f t="shared" si="42"/>
        <v>3005.6244999999999</v>
      </c>
      <c r="T55" t="str">
        <f t="shared" si="41"/>
        <v>牛</v>
      </c>
      <c r="U55">
        <f t="shared" si="47"/>
        <v>3050.61</v>
      </c>
      <c r="V55">
        <f t="shared" si="48"/>
        <v>3013.8</v>
      </c>
      <c r="W55" s="40">
        <f t="shared" si="23"/>
        <v>1.2139829620069511E-2</v>
      </c>
      <c r="X55">
        <f t="shared" si="44"/>
        <v>1500</v>
      </c>
      <c r="Y55">
        <f t="shared" si="45"/>
        <v>931</v>
      </c>
      <c r="Z55" s="25">
        <f t="shared" si="3"/>
        <v>1.2212843890592011E-2</v>
      </c>
      <c r="AA55" s="25">
        <f t="shared" si="24"/>
        <v>-5.937109929666874E-4</v>
      </c>
      <c r="AB55" s="25">
        <f t="shared" si="25"/>
        <v>-1.442438510364193E-4</v>
      </c>
      <c r="AC55" s="25">
        <f t="shared" si="26"/>
        <v>1.1995585769033042E-2</v>
      </c>
      <c r="AD55" s="25">
        <f t="shared" si="27"/>
        <v>1.206019910561444E-2</v>
      </c>
      <c r="AE55" s="25">
        <f t="shared" si="28"/>
        <v>-7.9630514455148127E-5</v>
      </c>
      <c r="AF55" s="25">
        <f t="shared" si="4"/>
        <v>1.1915955254578016E-2</v>
      </c>
      <c r="AG55" s="25">
        <f t="shared" si="29"/>
        <v>1.1322244261611263E-2</v>
      </c>
      <c r="AH55" s="25">
        <f t="shared" si="5"/>
        <v>6.6355899869608838E-6</v>
      </c>
      <c r="AI55" s="25">
        <f t="shared" si="6"/>
        <v>4.9091476980839765E-4</v>
      </c>
      <c r="AJ55" s="25">
        <f t="shared" si="7"/>
        <v>2.419070070121846E-3</v>
      </c>
      <c r="AK55" s="25">
        <f t="shared" si="8"/>
        <v>5.1195187558185969E-3</v>
      </c>
      <c r="AL55" s="25">
        <f t="shared" si="9"/>
        <v>7.1019362557766955E-3</v>
      </c>
      <c r="AM55" s="25">
        <f t="shared" si="10"/>
        <v>6.9934955658719324E-3</v>
      </c>
      <c r="AN55" s="25">
        <f t="shared" si="11"/>
        <v>0</v>
      </c>
      <c r="AO55" s="40">
        <f t="shared" si="30"/>
        <v>1.1173184357531727E-2</v>
      </c>
      <c r="AP55" s="40">
        <f t="shared" si="31"/>
        <v>9.4506517690863295E-2</v>
      </c>
      <c r="AQ55" s="25">
        <f t="shared" si="12"/>
        <v>1.287254041361825E-4</v>
      </c>
      <c r="AR55" s="25">
        <f t="shared" si="13"/>
        <v>6.7964364987594394E-3</v>
      </c>
      <c r="AS55" s="25">
        <f t="shared" si="14"/>
        <v>1.1915955254578016E-2</v>
      </c>
      <c r="AT55" s="28">
        <f t="shared" si="15"/>
        <v>0.73137802607076452</v>
      </c>
      <c r="AU55" s="28">
        <f t="shared" si="16"/>
        <v>0.97930385700846423</v>
      </c>
      <c r="AV55" s="40">
        <f t="shared" si="17"/>
        <v>0.98804672643303304</v>
      </c>
      <c r="AW55" s="25">
        <f t="shared" si="18"/>
        <v>1.1915955254578016E-2</v>
      </c>
      <c r="AX55" s="28">
        <f t="shared" si="19"/>
        <v>0.56126052703069507</v>
      </c>
      <c r="AY55" s="25">
        <f t="shared" si="20"/>
        <v>5.1991492702735849E-3</v>
      </c>
      <c r="AZ55" s="25">
        <f t="shared" si="21"/>
        <v>6.8492517148356783E-3</v>
      </c>
      <c r="BA55" s="25">
        <f t="shared" si="35"/>
        <v>0.52622744439781799</v>
      </c>
      <c r="BB55" s="25">
        <f t="shared" si="36"/>
        <v>-1.3618811304081358E-3</v>
      </c>
      <c r="BC55" s="25">
        <f t="shared" si="37"/>
        <v>2.5697566565801525E-3</v>
      </c>
      <c r="BD55" s="39">
        <f t="shared" si="38"/>
        <v>1</v>
      </c>
      <c r="BF55">
        <f t="shared" si="32"/>
        <v>1</v>
      </c>
      <c r="BG55" t="str">
        <f t="shared" si="33"/>
        <v/>
      </c>
      <c r="BH55" t="str">
        <f t="shared" si="39"/>
        <v/>
      </c>
      <c r="BI55" t="str">
        <f t="shared" si="34"/>
        <v/>
      </c>
      <c r="BJ55" s="25">
        <f t="shared" si="40"/>
        <v>6.7964364987594394E-3</v>
      </c>
    </row>
    <row r="56" spans="1:62" x14ac:dyDescent="0.15">
      <c r="A56" s="1">
        <v>42578</v>
      </c>
      <c r="B56" s="41">
        <f t="shared" si="22"/>
        <v>3</v>
      </c>
      <c r="C56">
        <v>3050.37</v>
      </c>
      <c r="D56">
        <v>3050.72</v>
      </c>
      <c r="E56">
        <v>3051.55</v>
      </c>
      <c r="F56">
        <v>3047.48</v>
      </c>
      <c r="G56">
        <v>3007.79</v>
      </c>
      <c r="H56">
        <v>3057.42</v>
      </c>
      <c r="I56">
        <v>3007.79</v>
      </c>
      <c r="J56">
        <v>1022</v>
      </c>
      <c r="K56">
        <v>1130</v>
      </c>
      <c r="L56">
        <v>3007.79</v>
      </c>
      <c r="M56" s="39">
        <v>2978.08</v>
      </c>
      <c r="N56">
        <v>2991.12</v>
      </c>
      <c r="O56">
        <v>3000.79</v>
      </c>
      <c r="P56">
        <v>2939.23</v>
      </c>
      <c r="Q56">
        <v>1300</v>
      </c>
      <c r="R56">
        <v>1317</v>
      </c>
      <c r="S56">
        <f t="shared" si="42"/>
        <v>3012.5050000000001</v>
      </c>
      <c r="T56" t="str">
        <f t="shared" si="41"/>
        <v>牛</v>
      </c>
      <c r="U56">
        <f t="shared" si="47"/>
        <v>3057.42</v>
      </c>
      <c r="V56">
        <f t="shared" si="48"/>
        <v>2939.23</v>
      </c>
      <c r="W56" s="40">
        <f t="shared" si="23"/>
        <v>3.9423780783612056E-2</v>
      </c>
      <c r="X56">
        <f t="shared" si="44"/>
        <v>1022</v>
      </c>
      <c r="Y56">
        <f t="shared" si="45"/>
        <v>1317</v>
      </c>
      <c r="Z56" s="25">
        <f t="shared" si="3"/>
        <v>3.8746119323229661E-2</v>
      </c>
      <c r="AA56" s="25">
        <f t="shared" si="24"/>
        <v>6.5567966137839576E-5</v>
      </c>
      <c r="AB56" s="25">
        <f t="shared" si="25"/>
        <v>-2.1923523865161745E-2</v>
      </c>
      <c r="AC56" s="25">
        <f t="shared" si="26"/>
        <v>1.75002569184502E-2</v>
      </c>
      <c r="AD56" s="25">
        <f t="shared" si="27"/>
        <v>2.3085283321678139E-3</v>
      </c>
      <c r="AE56" s="25">
        <f t="shared" si="28"/>
        <v>-3.7115252451444251E-2</v>
      </c>
      <c r="AF56" s="25">
        <f t="shared" si="4"/>
        <v>-1.9614995532994031E-2</v>
      </c>
      <c r="AG56" s="25">
        <f t="shared" si="29"/>
        <v>-1.9549427566856081E-2</v>
      </c>
      <c r="AH56" s="25">
        <f t="shared" si="5"/>
        <v>1.1473359690935441E-4</v>
      </c>
      <c r="AI56" s="25">
        <f t="shared" si="6"/>
        <v>3.8676351532286444E-4</v>
      </c>
      <c r="AJ56" s="25">
        <f t="shared" si="7"/>
        <v>-9.4787514169118227E-4</v>
      </c>
      <c r="AK56" s="25">
        <f t="shared" si="8"/>
        <v>-1.4057304916380794E-2</v>
      </c>
      <c r="AL56" s="25">
        <f t="shared" si="9"/>
        <v>1.6365833248548432E-2</v>
      </c>
      <c r="AM56" s="25">
        <f t="shared" si="10"/>
        <v>2.0727945049662765E-2</v>
      </c>
      <c r="AN56" s="25">
        <f t="shared" si="11"/>
        <v>0</v>
      </c>
      <c r="AO56" s="40">
        <f t="shared" si="30"/>
        <v>0.85794882127744976</v>
      </c>
      <c r="AP56" s="40">
        <f t="shared" si="31"/>
        <v>0.85391900060447345</v>
      </c>
      <c r="AQ56" s="25">
        <f t="shared" si="12"/>
        <v>-9.9267922528213631E-3</v>
      </c>
      <c r="AR56" s="25">
        <f t="shared" si="13"/>
        <v>-5.5576906166132714E-3</v>
      </c>
      <c r="AS56" s="25">
        <f t="shared" si="14"/>
        <v>-1.9614995532994031E-2</v>
      </c>
      <c r="AT56" s="28">
        <f t="shared" si="15"/>
        <v>0</v>
      </c>
      <c r="AU56" s="28">
        <f t="shared" si="16"/>
        <v>0.84291747888238988</v>
      </c>
      <c r="AV56" s="40">
        <f t="shared" si="17"/>
        <v>0.43903883577290675</v>
      </c>
      <c r="AW56" s="25">
        <f t="shared" si="18"/>
        <v>-1.9614995532994031E-2</v>
      </c>
      <c r="AX56" s="28">
        <f t="shared" si="19"/>
        <v>-0.14104408156358461</v>
      </c>
      <c r="AY56" s="25">
        <f t="shared" si="20"/>
        <v>0</v>
      </c>
      <c r="AZ56" s="25">
        <f t="shared" si="21"/>
        <v>1.75002569184502E-2</v>
      </c>
      <c r="BA56" s="25">
        <f t="shared" si="35"/>
        <v>0.98804672643303304</v>
      </c>
      <c r="BB56" s="25">
        <f t="shared" si="36"/>
        <v>6.7964364987594394E-3</v>
      </c>
      <c r="BC56" s="25">
        <f t="shared" si="37"/>
        <v>1.1915955254578016E-2</v>
      </c>
      <c r="BD56" s="39">
        <f t="shared" si="38"/>
        <v>0</v>
      </c>
      <c r="BF56" t="str">
        <f t="shared" si="32"/>
        <v/>
      </c>
      <c r="BG56">
        <f t="shared" si="33"/>
        <v>0</v>
      </c>
      <c r="BH56" t="str">
        <f t="shared" si="39"/>
        <v/>
      </c>
      <c r="BI56" t="str">
        <f t="shared" si="34"/>
        <v/>
      </c>
      <c r="BJ56" s="25" t="str">
        <f t="shared" si="40"/>
        <v/>
      </c>
    </row>
    <row r="57" spans="1:62" x14ac:dyDescent="0.15">
      <c r="A57" s="1">
        <v>42579</v>
      </c>
      <c r="B57" s="41">
        <f t="shared" si="22"/>
        <v>4</v>
      </c>
      <c r="C57">
        <v>2980.5</v>
      </c>
      <c r="D57">
        <v>2981.38</v>
      </c>
      <c r="E57">
        <v>2974.06</v>
      </c>
      <c r="F57">
        <v>2983.61</v>
      </c>
      <c r="G57">
        <v>2973.59</v>
      </c>
      <c r="H57">
        <v>3003.23</v>
      </c>
      <c r="I57">
        <v>2971.05</v>
      </c>
      <c r="J57">
        <v>1037</v>
      </c>
      <c r="K57">
        <v>937</v>
      </c>
      <c r="L57">
        <v>2973.59</v>
      </c>
      <c r="M57" s="39">
        <v>2976.63</v>
      </c>
      <c r="N57">
        <v>2994.32</v>
      </c>
      <c r="O57">
        <v>3007.78</v>
      </c>
      <c r="P57">
        <v>2970.44</v>
      </c>
      <c r="Q57">
        <v>1437</v>
      </c>
      <c r="R57">
        <v>1302</v>
      </c>
      <c r="S57">
        <f t="shared" si="42"/>
        <v>3015.4814999999999</v>
      </c>
      <c r="T57" t="str">
        <f t="shared" ref="T57:T88" si="49">IF(AVERAGE(N56)&lt;S56,"熊",IF(AVERAGE(N56)&gt;S56,"牛",""))</f>
        <v>熊</v>
      </c>
      <c r="U57">
        <f t="shared" si="47"/>
        <v>3007.78</v>
      </c>
      <c r="V57">
        <f t="shared" si="48"/>
        <v>2970.44</v>
      </c>
      <c r="W57" s="40">
        <f t="shared" si="23"/>
        <v>1.2492175125082222E-2</v>
      </c>
      <c r="X57">
        <f t="shared" si="44"/>
        <v>1437</v>
      </c>
      <c r="Y57">
        <f t="shared" si="45"/>
        <v>1302</v>
      </c>
      <c r="Z57" s="25">
        <f t="shared" si="3"/>
        <v>1.2528099312195989E-2</v>
      </c>
      <c r="AA57" s="25">
        <f t="shared" si="24"/>
        <v>-3.5568275262498352E-3</v>
      </c>
      <c r="AB57" s="25">
        <f t="shared" si="25"/>
        <v>-4.4851044013329766E-3</v>
      </c>
      <c r="AC57" s="25">
        <f t="shared" si="26"/>
        <v>8.0070707237492739E-3</v>
      </c>
      <c r="AD57" s="25">
        <f t="shared" si="27"/>
        <v>9.1111934371412972E-3</v>
      </c>
      <c r="AE57" s="25">
        <f t="shared" si="28"/>
        <v>-3.3809816879409806E-3</v>
      </c>
      <c r="AF57" s="25">
        <f t="shared" si="4"/>
        <v>4.6260890358081575E-3</v>
      </c>
      <c r="AG57" s="25">
        <f t="shared" si="29"/>
        <v>1.0692615095584683E-3</v>
      </c>
      <c r="AH57" s="25">
        <f t="shared" si="5"/>
        <v>2.9520889598280947E-4</v>
      </c>
      <c r="AI57" s="25">
        <f t="shared" si="6"/>
        <v>-2.1630489947017505E-3</v>
      </c>
      <c r="AJ57" s="25">
        <f t="shared" si="7"/>
        <v>1.0429050711280646E-3</v>
      </c>
      <c r="AK57" s="25">
        <f t="shared" si="8"/>
        <v>-2.3210946096852191E-3</v>
      </c>
      <c r="AL57" s="25">
        <f t="shared" si="9"/>
        <v>1.0772950455667337E-2</v>
      </c>
      <c r="AM57" s="25">
        <f t="shared" si="10"/>
        <v>1.2492175125082222E-2</v>
      </c>
      <c r="AN57" s="25">
        <f t="shared" si="11"/>
        <v>0</v>
      </c>
      <c r="AO57" s="40">
        <f t="shared" si="30"/>
        <v>0.293660658794278</v>
      </c>
      <c r="AP57" s="40">
        <f t="shared" si="31"/>
        <v>0.62367930391546955</v>
      </c>
      <c r="AQ57" s="25">
        <f t="shared" si="12"/>
        <v>1.0218110471561701E-3</v>
      </c>
      <c r="AR57" s="25">
        <f t="shared" si="13"/>
        <v>6.9471836454934677E-3</v>
      </c>
      <c r="AS57" s="25">
        <f t="shared" si="14"/>
        <v>4.6260890358081575E-3</v>
      </c>
      <c r="AT57" s="28">
        <f t="shared" si="15"/>
        <v>7.8931013051584106E-2</v>
      </c>
      <c r="AU57" s="28">
        <f t="shared" si="16"/>
        <v>0.63952865559721517</v>
      </c>
      <c r="AV57" s="40">
        <f t="shared" si="17"/>
        <v>0.63952865559721517</v>
      </c>
      <c r="AW57" s="25">
        <f t="shared" si="18"/>
        <v>4.6260890358081575E-3</v>
      </c>
      <c r="AX57" s="28">
        <f t="shared" si="19"/>
        <v>0.55516871987144989</v>
      </c>
      <c r="AY57" s="25">
        <f t="shared" si="20"/>
        <v>8.5455137891323721E-4</v>
      </c>
      <c r="AZ57" s="25">
        <f t="shared" si="21"/>
        <v>8.0070707237492739E-3</v>
      </c>
      <c r="BA57" s="25">
        <f t="shared" si="35"/>
        <v>0.43903883577290675</v>
      </c>
      <c r="BB57" s="25">
        <f t="shared" si="36"/>
        <v>-5.5576906166132714E-3</v>
      </c>
      <c r="BC57" s="25">
        <f t="shared" si="37"/>
        <v>-1.9614995532994031E-2</v>
      </c>
      <c r="BD57" s="39">
        <f t="shared" si="38"/>
        <v>1</v>
      </c>
      <c r="BF57" t="str">
        <f t="shared" si="32"/>
        <v/>
      </c>
      <c r="BG57" t="str">
        <f t="shared" si="33"/>
        <v/>
      </c>
      <c r="BH57">
        <f t="shared" si="39"/>
        <v>2</v>
      </c>
      <c r="BI57" t="str">
        <f t="shared" si="34"/>
        <v/>
      </c>
      <c r="BJ57" s="25">
        <f t="shared" si="40"/>
        <v>1.3894367290986935E-2</v>
      </c>
    </row>
    <row r="58" spans="1:62" x14ac:dyDescent="0.15">
      <c r="A58" s="1">
        <v>42580</v>
      </c>
      <c r="B58" s="41">
        <f t="shared" si="22"/>
        <v>5</v>
      </c>
      <c r="C58">
        <v>2992.53</v>
      </c>
      <c r="D58">
        <v>2991.37</v>
      </c>
      <c r="E58">
        <v>2991.79</v>
      </c>
      <c r="F58">
        <v>2997.81</v>
      </c>
      <c r="G58">
        <v>2992.32</v>
      </c>
      <c r="H58">
        <v>3000.05</v>
      </c>
      <c r="I58">
        <v>2979.48</v>
      </c>
      <c r="J58">
        <v>944</v>
      </c>
      <c r="K58">
        <v>1056</v>
      </c>
      <c r="L58">
        <v>2992.32</v>
      </c>
      <c r="M58" s="39">
        <v>2993.59</v>
      </c>
      <c r="N58">
        <v>2979.34</v>
      </c>
      <c r="O58">
        <v>2994.29</v>
      </c>
      <c r="P58">
        <v>2972.9</v>
      </c>
      <c r="Q58">
        <v>1311</v>
      </c>
      <c r="R58">
        <v>1433</v>
      </c>
      <c r="S58">
        <f t="shared" si="42"/>
        <v>3018.7169999999996</v>
      </c>
      <c r="T58" t="str">
        <f t="shared" si="49"/>
        <v>熊</v>
      </c>
      <c r="U58">
        <f t="shared" si="47"/>
        <v>3000.05</v>
      </c>
      <c r="V58">
        <f t="shared" si="48"/>
        <v>2972.9</v>
      </c>
      <c r="W58" s="40">
        <f t="shared" si="23"/>
        <v>9.0910478034872833E-3</v>
      </c>
      <c r="X58">
        <f t="shared" si="44"/>
        <v>944</v>
      </c>
      <c r="Y58">
        <f t="shared" si="45"/>
        <v>1433</v>
      </c>
      <c r="Z58" s="25">
        <f t="shared" si="3"/>
        <v>9.0725907509699444E-3</v>
      </c>
      <c r="AA58" s="25">
        <f t="shared" si="24"/>
        <v>-5.979772512552143E-4</v>
      </c>
      <c r="AB58" s="25">
        <f t="shared" si="25"/>
        <v>-6.9271557181871512E-3</v>
      </c>
      <c r="AC58" s="25">
        <f t="shared" si="26"/>
        <v>2.1638920853000879E-3</v>
      </c>
      <c r="AD58" s="25">
        <f t="shared" si="27"/>
        <v>2.5097717334918264E-3</v>
      </c>
      <c r="AE58" s="25">
        <f t="shared" si="28"/>
        <v>-6.5812760699955411E-3</v>
      </c>
      <c r="AF58" s="25">
        <f t="shared" si="4"/>
        <v>-4.4173839846953587E-3</v>
      </c>
      <c r="AG58" s="25">
        <f t="shared" si="29"/>
        <v>-5.0153612359505042E-3</v>
      </c>
      <c r="AH58" s="25">
        <f t="shared" si="5"/>
        <v>-3.8770701867707361E-4</v>
      </c>
      <c r="AI58" s="25">
        <f t="shared" si="6"/>
        <v>-2.4731297917629058E-4</v>
      </c>
      <c r="AJ58" s="25">
        <f t="shared" si="7"/>
        <v>1.7628386259691173E-3</v>
      </c>
      <c r="AK58" s="25">
        <f t="shared" si="8"/>
        <v>-7.0177197452331628E-5</v>
      </c>
      <c r="AL58" s="25">
        <f t="shared" si="9"/>
        <v>6.8801665491820714E-3</v>
      </c>
      <c r="AM58" s="25">
        <f t="shared" si="10"/>
        <v>7.1692343018118663E-3</v>
      </c>
      <c r="AN58" s="25">
        <f t="shared" si="11"/>
        <v>0</v>
      </c>
      <c r="AO58" s="40">
        <f t="shared" si="30"/>
        <v>0.63441905687895372</v>
      </c>
      <c r="AP58" s="40">
        <f t="shared" si="31"/>
        <v>0.7214389888186693</v>
      </c>
      <c r="AQ58" s="25">
        <f t="shared" si="12"/>
        <v>4.2432980751671082E-4</v>
      </c>
      <c r="AR58" s="25">
        <f t="shared" si="13"/>
        <v>-4.3472067872430582E-3</v>
      </c>
      <c r="AS58" s="25">
        <f t="shared" si="14"/>
        <v>-4.4173839846953587E-3</v>
      </c>
      <c r="AT58" s="28">
        <f t="shared" si="15"/>
        <v>0.62421001458434822</v>
      </c>
      <c r="AU58" s="28">
        <f t="shared" si="16"/>
        <v>0.30107526881720864</v>
      </c>
      <c r="AV58" s="40">
        <f t="shared" si="17"/>
        <v>0.23720073664825167</v>
      </c>
      <c r="AW58" s="25">
        <f t="shared" si="18"/>
        <v>-4.4173839846953587E-3</v>
      </c>
      <c r="AX58" s="28">
        <f t="shared" si="19"/>
        <v>-0.47808471454880203</v>
      </c>
      <c r="AY58" s="25">
        <f t="shared" si="20"/>
        <v>4.3002176182379776E-3</v>
      </c>
      <c r="AZ58" s="25">
        <f t="shared" si="21"/>
        <v>2.1638920853000879E-3</v>
      </c>
      <c r="BA58" s="25">
        <f t="shared" si="35"/>
        <v>0.63952865559721517</v>
      </c>
      <c r="BB58" s="25">
        <f t="shared" si="36"/>
        <v>6.9471836454934677E-3</v>
      </c>
      <c r="BC58" s="25">
        <f t="shared" si="37"/>
        <v>4.6260890358081575E-3</v>
      </c>
      <c r="BD58" s="39">
        <f t="shared" si="38"/>
        <v>0</v>
      </c>
      <c r="BF58" t="str">
        <f t="shared" si="32"/>
        <v/>
      </c>
      <c r="BG58" t="str">
        <f t="shared" si="33"/>
        <v/>
      </c>
      <c r="BH58" t="str">
        <f t="shared" si="39"/>
        <v/>
      </c>
      <c r="BI58">
        <f t="shared" si="34"/>
        <v>0.5</v>
      </c>
      <c r="BJ58" s="25">
        <f t="shared" si="40"/>
        <v>-2.1736033936215291E-3</v>
      </c>
    </row>
    <row r="59" spans="1:62" x14ac:dyDescent="0.15">
      <c r="A59" s="1">
        <v>42583</v>
      </c>
      <c r="B59" s="41">
        <f t="shared" si="22"/>
        <v>1</v>
      </c>
      <c r="C59">
        <v>2971.95</v>
      </c>
      <c r="D59">
        <v>2953.39</v>
      </c>
      <c r="E59">
        <v>2972.47</v>
      </c>
      <c r="F59">
        <v>2945.68</v>
      </c>
      <c r="G59">
        <v>2942.24</v>
      </c>
      <c r="H59">
        <v>2972.88</v>
      </c>
      <c r="I59">
        <v>2937.47</v>
      </c>
      <c r="J59">
        <v>935</v>
      </c>
      <c r="K59">
        <v>1115</v>
      </c>
      <c r="L59">
        <v>2942.27</v>
      </c>
      <c r="M59" s="39">
        <v>2942.38</v>
      </c>
      <c r="N59">
        <v>2953.39</v>
      </c>
      <c r="O59">
        <v>2960.86</v>
      </c>
      <c r="P59">
        <v>2931.96</v>
      </c>
      <c r="Q59">
        <v>1439</v>
      </c>
      <c r="R59">
        <v>1321</v>
      </c>
      <c r="S59">
        <f t="shared" si="42"/>
        <v>3021.06</v>
      </c>
      <c r="T59" t="str">
        <f t="shared" si="49"/>
        <v>熊</v>
      </c>
      <c r="U59">
        <f t="shared" si="47"/>
        <v>2972.88</v>
      </c>
      <c r="V59">
        <f t="shared" si="48"/>
        <v>2931.96</v>
      </c>
      <c r="W59" s="40">
        <f t="shared" si="23"/>
        <v>1.3860038565374894E-2</v>
      </c>
      <c r="X59">
        <f t="shared" si="44"/>
        <v>935</v>
      </c>
      <c r="Y59">
        <f t="shared" si="45"/>
        <v>1321</v>
      </c>
      <c r="Z59" s="25">
        <f t="shared" si="3"/>
        <v>1.3768737697471382E-2</v>
      </c>
      <c r="AA59" s="25">
        <f t="shared" si="24"/>
        <v>-2.4834964514613678E-3</v>
      </c>
      <c r="AB59" s="25">
        <f t="shared" si="25"/>
        <v>-6.5775168081958811E-3</v>
      </c>
      <c r="AC59" s="25">
        <f t="shared" si="26"/>
        <v>7.2825217571791103E-3</v>
      </c>
      <c r="AD59" s="25">
        <f t="shared" si="27"/>
        <v>3.1287690567676282E-4</v>
      </c>
      <c r="AE59" s="25">
        <f t="shared" si="28"/>
        <v>-1.3547161659698206E-2</v>
      </c>
      <c r="AF59" s="25">
        <f t="shared" si="4"/>
        <v>-6.2646399025191452E-3</v>
      </c>
      <c r="AG59" s="25">
        <f t="shared" si="29"/>
        <v>-8.7481363539805238E-3</v>
      </c>
      <c r="AH59" s="25">
        <f t="shared" si="5"/>
        <v>-6.2646399025191452E-3</v>
      </c>
      <c r="AI59" s="25">
        <f t="shared" si="6"/>
        <v>1.7495399091134819E-4</v>
      </c>
      <c r="AJ59" s="25">
        <f t="shared" si="7"/>
        <v>-8.8786127457328497E-3</v>
      </c>
      <c r="AK59" s="25">
        <f t="shared" si="8"/>
        <v>-1.0047107015834554E-2</v>
      </c>
      <c r="AL59" s="25">
        <f t="shared" si="9"/>
        <v>1.1982513279748084E-2</v>
      </c>
      <c r="AM59" s="25">
        <f t="shared" si="10"/>
        <v>9.8086253112379777E-3</v>
      </c>
      <c r="AN59" s="25">
        <f t="shared" si="11"/>
        <v>1.0196261031198125E-5</v>
      </c>
      <c r="AO59" s="40">
        <f t="shared" si="30"/>
        <v>0.97373623270261833</v>
      </c>
      <c r="AP59" s="40">
        <f t="shared" si="31"/>
        <v>1.1824343405817559</v>
      </c>
      <c r="AQ59" s="25">
        <f t="shared" si="12"/>
        <v>3.7385401005344906E-5</v>
      </c>
      <c r="AR59" s="25">
        <f t="shared" si="13"/>
        <v>3.7722708522840657E-3</v>
      </c>
      <c r="AS59" s="25">
        <f t="shared" si="14"/>
        <v>-6.2646399025191452E-3</v>
      </c>
      <c r="AT59" s="28">
        <f t="shared" si="15"/>
        <v>0.13470770968652754</v>
      </c>
      <c r="AU59" s="28">
        <f t="shared" si="16"/>
        <v>0.74152249134947301</v>
      </c>
      <c r="AV59" s="40">
        <f t="shared" si="17"/>
        <v>0.52370478983381719</v>
      </c>
      <c r="AW59" s="25">
        <f t="shared" si="18"/>
        <v>-6.2646399025191452E-3</v>
      </c>
      <c r="AX59" s="28">
        <f t="shared" si="19"/>
        <v>0.27174975562072023</v>
      </c>
      <c r="AY59" s="25">
        <f t="shared" si="20"/>
        <v>1.6225293582368102E-3</v>
      </c>
      <c r="AZ59" s="25">
        <f t="shared" si="21"/>
        <v>7.2825217571791103E-3</v>
      </c>
      <c r="BA59" s="25">
        <f t="shared" si="35"/>
        <v>0.23720073664825167</v>
      </c>
      <c r="BB59" s="25">
        <f t="shared" si="36"/>
        <v>-4.3472067872430582E-3</v>
      </c>
      <c r="BC59" s="25">
        <f t="shared" si="37"/>
        <v>-4.4173839846953587E-3</v>
      </c>
      <c r="BD59" s="39">
        <f t="shared" si="38"/>
        <v>1</v>
      </c>
      <c r="BF59" t="str">
        <f t="shared" si="32"/>
        <v/>
      </c>
      <c r="BG59" t="str">
        <f t="shared" si="33"/>
        <v/>
      </c>
      <c r="BH59" t="str">
        <f t="shared" si="39"/>
        <v/>
      </c>
      <c r="BI59" t="str">
        <f t="shared" si="34"/>
        <v/>
      </c>
      <c r="BJ59" s="25" t="str">
        <f t="shared" si="40"/>
        <v/>
      </c>
    </row>
    <row r="60" spans="1:62" x14ac:dyDescent="0.15">
      <c r="A60" s="1">
        <v>42584</v>
      </c>
      <c r="B60" s="41">
        <f t="shared" si="22"/>
        <v>2</v>
      </c>
      <c r="C60">
        <v>2950.08</v>
      </c>
      <c r="D60">
        <v>2954.1</v>
      </c>
      <c r="E60">
        <v>2955.57</v>
      </c>
      <c r="F60">
        <v>2958.86</v>
      </c>
      <c r="G60">
        <v>2954.13</v>
      </c>
      <c r="H60">
        <v>2961.09</v>
      </c>
      <c r="I60">
        <v>2948.7</v>
      </c>
      <c r="J60">
        <v>939</v>
      </c>
      <c r="K60">
        <v>1033</v>
      </c>
      <c r="L60">
        <v>2954.13</v>
      </c>
      <c r="M60" s="39">
        <v>2954.1</v>
      </c>
      <c r="N60">
        <v>2971.28</v>
      </c>
      <c r="O60">
        <v>2971.28</v>
      </c>
      <c r="P60">
        <v>2947.42</v>
      </c>
      <c r="Q60">
        <v>1500</v>
      </c>
      <c r="R60">
        <v>1349</v>
      </c>
      <c r="S60">
        <f t="shared" si="42"/>
        <v>3019.2995000000001</v>
      </c>
      <c r="T60" t="str">
        <f t="shared" si="49"/>
        <v>熊</v>
      </c>
      <c r="U60">
        <f t="shared" si="47"/>
        <v>2971.28</v>
      </c>
      <c r="V60">
        <f t="shared" si="48"/>
        <v>2947.42</v>
      </c>
      <c r="W60" s="40">
        <f t="shared" si="23"/>
        <v>8.0626249863317689E-3</v>
      </c>
      <c r="X60">
        <f t="shared" si="44"/>
        <v>1500</v>
      </c>
      <c r="Y60">
        <f t="shared" si="45"/>
        <v>1349</v>
      </c>
      <c r="Z60" s="25">
        <f t="shared" si="3"/>
        <v>8.0879162598980793E-3</v>
      </c>
      <c r="AA60" s="25">
        <f t="shared" si="24"/>
        <v>-1.121374495628852E-3</v>
      </c>
      <c r="AB60" s="25">
        <f t="shared" si="25"/>
        <v>0</v>
      </c>
      <c r="AC60" s="25">
        <f t="shared" si="26"/>
        <v>8.0626249863317689E-3</v>
      </c>
      <c r="AD60" s="25">
        <f t="shared" si="27"/>
        <v>7.1605477738249075E-3</v>
      </c>
      <c r="AE60" s="25">
        <f t="shared" si="28"/>
        <v>-9.0207721250683173E-4</v>
      </c>
      <c r="AF60" s="25">
        <f t="shared" si="4"/>
        <v>7.1605477738249075E-3</v>
      </c>
      <c r="AG60" s="25">
        <f t="shared" si="29"/>
        <v>6.0391732781961199E-3</v>
      </c>
      <c r="AH60" s="25">
        <f t="shared" si="5"/>
        <v>1.3617473116365494E-3</v>
      </c>
      <c r="AI60" s="25">
        <f t="shared" si="6"/>
        <v>1.8592370294442068E-3</v>
      </c>
      <c r="AJ60" s="25">
        <f t="shared" si="7"/>
        <v>2.97177038915748E-3</v>
      </c>
      <c r="AK60" s="25">
        <f t="shared" si="8"/>
        <v>1.3719026373433833E-3</v>
      </c>
      <c r="AL60" s="25">
        <f t="shared" si="9"/>
        <v>4.1930485357533163E-3</v>
      </c>
      <c r="AM60" s="25">
        <f t="shared" si="10"/>
        <v>8.0626249863317689E-3</v>
      </c>
      <c r="AN60" s="25">
        <f t="shared" si="11"/>
        <v>0</v>
      </c>
      <c r="AO60" s="40">
        <f t="shared" si="30"/>
        <v>0.11138014527845623</v>
      </c>
      <c r="AP60" s="40">
        <f t="shared" si="31"/>
        <v>0.37853107344632209</v>
      </c>
      <c r="AQ60" s="25">
        <f t="shared" si="12"/>
        <v>-1.0155325706866568E-5</v>
      </c>
      <c r="AR60" s="25">
        <f t="shared" si="13"/>
        <v>5.7886451364815615E-3</v>
      </c>
      <c r="AS60" s="25">
        <f t="shared" si="14"/>
        <v>7.1605477738249075E-3</v>
      </c>
      <c r="AT60" s="28">
        <f t="shared" si="15"/>
        <v>0.43825665859565355</v>
      </c>
      <c r="AU60" s="28">
        <f t="shared" si="16"/>
        <v>1</v>
      </c>
      <c r="AV60" s="40">
        <f t="shared" si="17"/>
        <v>1</v>
      </c>
      <c r="AW60" s="25">
        <f t="shared" si="18"/>
        <v>7.1605477738249075E-3</v>
      </c>
      <c r="AX60" s="28">
        <f t="shared" si="19"/>
        <v>0.71877619446772845</v>
      </c>
      <c r="AY60" s="25">
        <f t="shared" si="20"/>
        <v>1.839796006879488E-3</v>
      </c>
      <c r="AZ60" s="25">
        <f t="shared" si="21"/>
        <v>8.0626249863317689E-3</v>
      </c>
      <c r="BA60" s="25">
        <f t="shared" si="35"/>
        <v>0.52370478983381719</v>
      </c>
      <c r="BB60" s="25">
        <f t="shared" si="36"/>
        <v>3.7722708522840657E-3</v>
      </c>
      <c r="BC60" s="25">
        <f t="shared" si="37"/>
        <v>-6.2646399025191452E-3</v>
      </c>
      <c r="BD60" s="39">
        <f t="shared" si="38"/>
        <v>0</v>
      </c>
      <c r="BF60">
        <f t="shared" si="32"/>
        <v>1</v>
      </c>
      <c r="BG60" t="str">
        <f t="shared" si="33"/>
        <v/>
      </c>
      <c r="BH60" t="str">
        <f t="shared" si="39"/>
        <v/>
      </c>
      <c r="BI60" t="str">
        <f t="shared" si="34"/>
        <v/>
      </c>
      <c r="BJ60" s="25">
        <f t="shared" si="40"/>
        <v>5.7886451364815615E-3</v>
      </c>
    </row>
    <row r="61" spans="1:62" x14ac:dyDescent="0.15">
      <c r="A61" s="1">
        <v>42585</v>
      </c>
      <c r="B61" s="41">
        <f t="shared" si="22"/>
        <v>3</v>
      </c>
      <c r="C61">
        <v>2963.21</v>
      </c>
      <c r="D61">
        <v>2961.31</v>
      </c>
      <c r="E61">
        <v>2957.95</v>
      </c>
      <c r="F61">
        <v>2964.29</v>
      </c>
      <c r="G61">
        <v>2979.44</v>
      </c>
      <c r="H61">
        <v>2980.03</v>
      </c>
      <c r="I61">
        <v>2956.78</v>
      </c>
      <c r="J61">
        <v>1130</v>
      </c>
      <c r="K61">
        <v>936</v>
      </c>
      <c r="L61">
        <v>2980.15</v>
      </c>
      <c r="M61" s="39">
        <v>2977.38</v>
      </c>
      <c r="N61">
        <v>2978.46</v>
      </c>
      <c r="O61">
        <v>2981.16</v>
      </c>
      <c r="P61">
        <v>2968.2</v>
      </c>
      <c r="Q61">
        <v>1302</v>
      </c>
      <c r="R61">
        <v>1410</v>
      </c>
      <c r="S61">
        <f t="shared" si="42"/>
        <v>3017.5440000000003</v>
      </c>
      <c r="T61" t="str">
        <f t="shared" si="49"/>
        <v>熊</v>
      </c>
      <c r="U61">
        <f t="shared" si="47"/>
        <v>2981.16</v>
      </c>
      <c r="V61">
        <f t="shared" si="48"/>
        <v>2956.78</v>
      </c>
      <c r="W61" s="40">
        <f t="shared" si="23"/>
        <v>8.2116481464941053E-3</v>
      </c>
      <c r="X61">
        <f t="shared" si="44"/>
        <v>1302</v>
      </c>
      <c r="Y61">
        <f t="shared" si="45"/>
        <v>936</v>
      </c>
      <c r="Z61" s="25">
        <f t="shared" si="3"/>
        <v>8.2275640268491441E-3</v>
      </c>
      <c r="AA61" s="25">
        <f t="shared" si="24"/>
        <v>-2.7196962078669261E-3</v>
      </c>
      <c r="AB61" s="25">
        <f t="shared" si="25"/>
        <v>-9.0609810180106989E-4</v>
      </c>
      <c r="AC61" s="25">
        <f t="shared" si="26"/>
        <v>7.3055500446929994E-3</v>
      </c>
      <c r="AD61" s="25">
        <f t="shared" si="27"/>
        <v>6.0393463255312618E-3</v>
      </c>
      <c r="AE61" s="25">
        <f t="shared" si="28"/>
        <v>-2.1723018209628695E-3</v>
      </c>
      <c r="AF61" s="25">
        <f t="shared" si="4"/>
        <v>5.1332482237301264E-3</v>
      </c>
      <c r="AG61" s="25">
        <f t="shared" si="29"/>
        <v>2.4135520158630672E-3</v>
      </c>
      <c r="AH61" s="25">
        <f t="shared" si="5"/>
        <v>-6.4140219465477039E-4</v>
      </c>
      <c r="AI61" s="25">
        <f t="shared" si="6"/>
        <v>-1.7766793613543551E-3</v>
      </c>
      <c r="AJ61" s="25">
        <f t="shared" si="7"/>
        <v>3.6440320943106349E-4</v>
      </c>
      <c r="AK61" s="25">
        <f t="shared" si="8"/>
        <v>5.4622232011006747E-3</v>
      </c>
      <c r="AL61" s="25">
        <f t="shared" si="9"/>
        <v>7.8325292076464187E-3</v>
      </c>
      <c r="AM61" s="25">
        <f t="shared" si="10"/>
        <v>4.3567780400007895E-3</v>
      </c>
      <c r="AN61" s="25">
        <f t="shared" si="11"/>
        <v>2.3827142583944129E-4</v>
      </c>
      <c r="AO61" s="40">
        <f t="shared" si="30"/>
        <v>0.27655913978493918</v>
      </c>
      <c r="AP61" s="40">
        <f t="shared" si="31"/>
        <v>0.62365591397849462</v>
      </c>
      <c r="AQ61" s="25">
        <f t="shared" si="12"/>
        <v>-9.2991565283314802E-4</v>
      </c>
      <c r="AR61" s="25">
        <f t="shared" si="13"/>
        <v>-5.6724640321007089E-4</v>
      </c>
      <c r="AS61" s="25">
        <f t="shared" si="14"/>
        <v>5.1332482237301264E-3</v>
      </c>
      <c r="AT61" s="28">
        <f t="shared" si="15"/>
        <v>0.97462365591397226</v>
      </c>
      <c r="AU61" s="28">
        <f t="shared" si="16"/>
        <v>0.79166666666668128</v>
      </c>
      <c r="AV61" s="40">
        <f t="shared" si="17"/>
        <v>0.8892534864643209</v>
      </c>
      <c r="AW61" s="25">
        <f t="shared" si="18"/>
        <v>5.1332482237301264E-3</v>
      </c>
      <c r="AX61" s="28">
        <f t="shared" si="19"/>
        <v>-6.9319114027894937E-2</v>
      </c>
      <c r="AY61" s="25">
        <f t="shared" si="20"/>
        <v>7.6345250220636275E-3</v>
      </c>
      <c r="AZ61" s="25">
        <f t="shared" si="21"/>
        <v>3.4506799381996394E-3</v>
      </c>
      <c r="BA61" s="25">
        <f t="shared" si="35"/>
        <v>1</v>
      </c>
      <c r="BB61" s="25">
        <f t="shared" si="36"/>
        <v>5.7886451364815615E-3</v>
      </c>
      <c r="BC61" s="25">
        <f t="shared" si="37"/>
        <v>7.1605477738249075E-3</v>
      </c>
      <c r="BD61" s="39">
        <f t="shared" si="38"/>
        <v>0</v>
      </c>
      <c r="BF61" t="str">
        <f t="shared" si="32"/>
        <v/>
      </c>
      <c r="BG61">
        <f t="shared" si="33"/>
        <v>0</v>
      </c>
      <c r="BH61" t="str">
        <f t="shared" si="39"/>
        <v/>
      </c>
      <c r="BI61" t="str">
        <f t="shared" si="34"/>
        <v/>
      </c>
      <c r="BJ61" s="25" t="str">
        <f t="shared" si="40"/>
        <v/>
      </c>
    </row>
    <row r="62" spans="1:62" x14ac:dyDescent="0.15">
      <c r="A62" s="1">
        <v>42586</v>
      </c>
      <c r="B62" s="41">
        <f t="shared" si="22"/>
        <v>4</v>
      </c>
      <c r="C62">
        <v>2976.41</v>
      </c>
      <c r="D62">
        <v>2976.01</v>
      </c>
      <c r="E62">
        <v>2977.8</v>
      </c>
      <c r="F62">
        <v>2975.81</v>
      </c>
      <c r="G62">
        <v>2972.66</v>
      </c>
      <c r="H62">
        <v>2978.97</v>
      </c>
      <c r="I62">
        <v>2958.93</v>
      </c>
      <c r="J62">
        <v>937</v>
      </c>
      <c r="K62">
        <v>1045</v>
      </c>
      <c r="L62">
        <v>2972.66</v>
      </c>
      <c r="M62" s="39">
        <v>2971.41</v>
      </c>
      <c r="N62">
        <v>2982.43</v>
      </c>
      <c r="O62">
        <v>2982.86</v>
      </c>
      <c r="P62">
        <v>2969.97</v>
      </c>
      <c r="Q62">
        <v>1500</v>
      </c>
      <c r="R62">
        <v>1315</v>
      </c>
      <c r="S62">
        <f t="shared" si="42"/>
        <v>3015.6025</v>
      </c>
      <c r="T62" t="str">
        <f t="shared" si="49"/>
        <v>熊</v>
      </c>
      <c r="U62">
        <f t="shared" si="47"/>
        <v>2982.86</v>
      </c>
      <c r="V62">
        <f t="shared" si="48"/>
        <v>2958.93</v>
      </c>
      <c r="W62" s="40">
        <f t="shared" si="23"/>
        <v>8.054855315579269E-3</v>
      </c>
      <c r="X62">
        <f t="shared" si="44"/>
        <v>1500</v>
      </c>
      <c r="Y62">
        <f t="shared" si="45"/>
        <v>1045</v>
      </c>
      <c r="Z62" s="25">
        <f t="shared" si="3"/>
        <v>8.0398869779366063E-3</v>
      </c>
      <c r="AA62" s="25">
        <f t="shared" si="24"/>
        <v>-6.8851211898274397E-4</v>
      </c>
      <c r="AB62" s="25">
        <f t="shared" si="25"/>
        <v>-1.4416734165314642E-4</v>
      </c>
      <c r="AC62" s="25">
        <f t="shared" si="26"/>
        <v>7.9106879739260887E-3</v>
      </c>
      <c r="AD62" s="25">
        <f t="shared" si="27"/>
        <v>2.1646955142744749E-3</v>
      </c>
      <c r="AE62" s="25">
        <f t="shared" si="28"/>
        <v>-5.8901598013048955E-3</v>
      </c>
      <c r="AF62" s="25">
        <f t="shared" si="4"/>
        <v>2.0205281726212031E-3</v>
      </c>
      <c r="AG62" s="25">
        <f t="shared" si="29"/>
        <v>1.332016053638461E-3</v>
      </c>
      <c r="AH62" s="25">
        <f t="shared" si="5"/>
        <v>-1.3439911854396127E-4</v>
      </c>
      <c r="AI62" s="25">
        <f t="shared" si="6"/>
        <v>4.6689654051534018E-4</v>
      </c>
      <c r="AJ62" s="25">
        <f t="shared" si="7"/>
        <v>-2.0160545209423105E-4</v>
      </c>
      <c r="AK62" s="25">
        <f t="shared" si="8"/>
        <v>-1.2607014194412275E-3</v>
      </c>
      <c r="AL62" s="25">
        <f t="shared" si="9"/>
        <v>6.7498866894904379E-3</v>
      </c>
      <c r="AM62" s="25">
        <f t="shared" si="10"/>
        <v>4.3307200595803785E-3</v>
      </c>
      <c r="AN62" s="25">
        <f t="shared" si="11"/>
        <v>0</v>
      </c>
      <c r="AO62" s="40">
        <f t="shared" si="30"/>
        <v>0.8722554890219586</v>
      </c>
      <c r="AP62" s="40">
        <f t="shared" si="31"/>
        <v>0.97455089820360452</v>
      </c>
      <c r="AQ62" s="25">
        <f t="shared" si="12"/>
        <v>-4.2058724692895861E-4</v>
      </c>
      <c r="AR62" s="25">
        <f t="shared" si="13"/>
        <v>3.2812295920623875E-3</v>
      </c>
      <c r="AS62" s="25">
        <f t="shared" si="14"/>
        <v>2.0205281726212031E-3</v>
      </c>
      <c r="AT62" s="28">
        <f t="shared" si="15"/>
        <v>0.68512974051896425</v>
      </c>
      <c r="AU62" s="28">
        <f t="shared" si="16"/>
        <v>0.96664080682697595</v>
      </c>
      <c r="AV62" s="40">
        <f t="shared" si="17"/>
        <v>0.98203092352694166</v>
      </c>
      <c r="AW62" s="25">
        <f t="shared" si="18"/>
        <v>2.0205281726212031E-3</v>
      </c>
      <c r="AX62" s="28">
        <f t="shared" si="19"/>
        <v>0.40827413288758307</v>
      </c>
      <c r="AY62" s="25">
        <f t="shared" si="20"/>
        <v>4.6294583818637207E-3</v>
      </c>
      <c r="AZ62" s="25">
        <f t="shared" si="21"/>
        <v>4.1865527179272199E-3</v>
      </c>
      <c r="BA62" s="25">
        <f t="shared" si="35"/>
        <v>0.8892534864643209</v>
      </c>
      <c r="BB62" s="25">
        <f t="shared" si="36"/>
        <v>-5.6724640321007089E-4</v>
      </c>
      <c r="BC62" s="25">
        <f t="shared" si="37"/>
        <v>5.1332482237301264E-3</v>
      </c>
      <c r="BD62" s="39">
        <f t="shared" si="38"/>
        <v>1</v>
      </c>
      <c r="BF62" t="str">
        <f t="shared" si="32"/>
        <v/>
      </c>
      <c r="BG62" t="str">
        <f t="shared" si="33"/>
        <v/>
      </c>
      <c r="BH62">
        <f t="shared" si="39"/>
        <v>-0.5</v>
      </c>
      <c r="BI62" t="str">
        <f t="shared" si="34"/>
        <v/>
      </c>
      <c r="BJ62" s="25">
        <f t="shared" si="40"/>
        <v>-1.6406147960311937E-3</v>
      </c>
    </row>
    <row r="63" spans="1:62" x14ac:dyDescent="0.15">
      <c r="A63" s="1">
        <v>42587</v>
      </c>
      <c r="B63" s="41">
        <f t="shared" si="22"/>
        <v>5</v>
      </c>
      <c r="C63">
        <v>2978.78</v>
      </c>
      <c r="D63">
        <v>2977.22</v>
      </c>
      <c r="E63">
        <v>2976.46</v>
      </c>
      <c r="F63">
        <v>2971.7</v>
      </c>
      <c r="G63">
        <v>2979.38</v>
      </c>
      <c r="H63">
        <v>2987.2</v>
      </c>
      <c r="I63">
        <v>2971.56</v>
      </c>
      <c r="J63">
        <v>1025</v>
      </c>
      <c r="K63">
        <v>941</v>
      </c>
      <c r="L63">
        <v>2979.38</v>
      </c>
      <c r="M63" s="39">
        <v>2977.84</v>
      </c>
      <c r="N63">
        <v>2976.7</v>
      </c>
      <c r="O63">
        <v>2991.68</v>
      </c>
      <c r="P63">
        <v>2975.05</v>
      </c>
      <c r="Q63">
        <v>1349</v>
      </c>
      <c r="R63">
        <v>1424</v>
      </c>
      <c r="S63">
        <f t="shared" si="42"/>
        <v>3013.8815000000004</v>
      </c>
      <c r="T63" t="str">
        <f t="shared" si="49"/>
        <v>熊</v>
      </c>
      <c r="U63">
        <f t="shared" si="47"/>
        <v>2991.68</v>
      </c>
      <c r="V63">
        <f t="shared" si="48"/>
        <v>2971.56</v>
      </c>
      <c r="W63" s="40">
        <f t="shared" si="23"/>
        <v>6.7480350777757462E-3</v>
      </c>
      <c r="X63">
        <f t="shared" si="44"/>
        <v>1349</v>
      </c>
      <c r="Y63">
        <f t="shared" si="45"/>
        <v>941</v>
      </c>
      <c r="Z63" s="25">
        <f t="shared" si="3"/>
        <v>6.754443094152603E-3</v>
      </c>
      <c r="AA63" s="25">
        <f t="shared" si="24"/>
        <v>-1.2245837526708913E-3</v>
      </c>
      <c r="AB63" s="25">
        <f t="shared" si="25"/>
        <v>-5.0197981549286105E-3</v>
      </c>
      <c r="AC63" s="25">
        <f t="shared" si="26"/>
        <v>1.7282369228469186E-3</v>
      </c>
      <c r="AD63" s="25">
        <f t="shared" si="27"/>
        <v>4.3212818020657903E-3</v>
      </c>
      <c r="AE63" s="25">
        <f t="shared" si="28"/>
        <v>-2.4267532757099876E-3</v>
      </c>
      <c r="AF63" s="25">
        <f t="shared" si="4"/>
        <v>-6.9851635286287753E-4</v>
      </c>
      <c r="AG63" s="25">
        <f t="shared" si="29"/>
        <v>-1.9231001055337843E-3</v>
      </c>
      <c r="AH63" s="25">
        <f t="shared" si="5"/>
        <v>-5.2384151634437225E-4</v>
      </c>
      <c r="AI63" s="25">
        <f t="shared" si="6"/>
        <v>-7.7914580012443477E-4</v>
      </c>
      <c r="AJ63" s="25">
        <f t="shared" si="7"/>
        <v>-2.3796410847488018E-3</v>
      </c>
      <c r="AK63" s="25">
        <f t="shared" si="8"/>
        <v>2.0140446111830134E-4</v>
      </c>
      <c r="AL63" s="25">
        <f t="shared" si="9"/>
        <v>5.2494263622828571E-3</v>
      </c>
      <c r="AM63" s="25">
        <f t="shared" si="10"/>
        <v>5.5742569417628904E-3</v>
      </c>
      <c r="AN63" s="25">
        <f t="shared" si="11"/>
        <v>0</v>
      </c>
      <c r="AO63" s="40">
        <f t="shared" si="30"/>
        <v>0.46163682864452132</v>
      </c>
      <c r="AP63" s="40">
        <f t="shared" si="31"/>
        <v>0.69501278772378383</v>
      </c>
      <c r="AQ63" s="25">
        <f t="shared" si="12"/>
        <v>-5.1701969519493923E-4</v>
      </c>
      <c r="AR63" s="25">
        <f t="shared" si="13"/>
        <v>-8.9992081398113848E-4</v>
      </c>
      <c r="AS63" s="25">
        <f t="shared" si="14"/>
        <v>-6.9851635286287753E-4</v>
      </c>
      <c r="AT63" s="28">
        <f t="shared" si="15"/>
        <v>0.50000000000001454</v>
      </c>
      <c r="AU63" s="28">
        <f t="shared" si="16"/>
        <v>9.9218280216456428E-2</v>
      </c>
      <c r="AV63" s="40">
        <f t="shared" si="17"/>
        <v>0.25546719681908053</v>
      </c>
      <c r="AW63" s="25">
        <f t="shared" si="18"/>
        <v>-6.9851635286287753E-4</v>
      </c>
      <c r="AX63" s="28">
        <f t="shared" si="19"/>
        <v>-0.13320079522864342</v>
      </c>
      <c r="AY63" s="25">
        <f t="shared" si="20"/>
        <v>2.6281577368281782E-3</v>
      </c>
      <c r="AZ63" s="25">
        <f t="shared" si="21"/>
        <v>5.5445878683429875E-4</v>
      </c>
      <c r="BA63" s="25">
        <f t="shared" si="35"/>
        <v>0.98203092352694166</v>
      </c>
      <c r="BB63" s="25">
        <f t="shared" si="36"/>
        <v>3.2812295920623875E-3</v>
      </c>
      <c r="BC63" s="25">
        <f t="shared" si="37"/>
        <v>2.0205281726212031E-3</v>
      </c>
      <c r="BD63" s="39">
        <f t="shared" si="38"/>
        <v>0</v>
      </c>
      <c r="BF63" t="str">
        <f t="shared" si="32"/>
        <v/>
      </c>
      <c r="BG63" t="str">
        <f t="shared" si="33"/>
        <v/>
      </c>
      <c r="BH63" t="str">
        <f t="shared" si="39"/>
        <v/>
      </c>
      <c r="BI63">
        <f t="shared" si="34"/>
        <v>0</v>
      </c>
      <c r="BJ63" s="25" t="str">
        <f t="shared" si="40"/>
        <v/>
      </c>
    </row>
    <row r="64" spans="1:62" x14ac:dyDescent="0.15">
      <c r="A64" s="1">
        <v>42590</v>
      </c>
      <c r="B64" s="41">
        <f t="shared" si="22"/>
        <v>1</v>
      </c>
      <c r="C64">
        <v>2972.62</v>
      </c>
      <c r="D64">
        <v>2971.31</v>
      </c>
      <c r="E64">
        <v>2969.38</v>
      </c>
      <c r="F64">
        <v>2968.08</v>
      </c>
      <c r="G64">
        <v>2984.44</v>
      </c>
      <c r="H64">
        <v>2987.11</v>
      </c>
      <c r="I64">
        <v>2959.05</v>
      </c>
      <c r="J64">
        <v>1046</v>
      </c>
      <c r="K64">
        <v>949</v>
      </c>
      <c r="L64">
        <v>2984.76</v>
      </c>
      <c r="M64" s="39">
        <v>2985.83</v>
      </c>
      <c r="N64">
        <v>3004.28</v>
      </c>
      <c r="O64">
        <v>3004.72</v>
      </c>
      <c r="P64">
        <v>2983.95</v>
      </c>
      <c r="Q64">
        <v>1500</v>
      </c>
      <c r="R64">
        <v>1319</v>
      </c>
      <c r="S64">
        <f t="shared" si="42"/>
        <v>3013.3120000000004</v>
      </c>
      <c r="T64" t="str">
        <f t="shared" si="49"/>
        <v>熊</v>
      </c>
      <c r="U64">
        <f t="shared" si="47"/>
        <v>3004.72</v>
      </c>
      <c r="V64">
        <f t="shared" si="48"/>
        <v>2959.05</v>
      </c>
      <c r="W64" s="40">
        <f t="shared" si="23"/>
        <v>1.5316114733371616E-2</v>
      </c>
      <c r="X64">
        <f t="shared" si="44"/>
        <v>1500</v>
      </c>
      <c r="Y64">
        <f t="shared" si="45"/>
        <v>949</v>
      </c>
      <c r="Z64" s="25">
        <f t="shared" si="3"/>
        <v>1.5363551345277775E-2</v>
      </c>
      <c r="AA64" s="25">
        <f t="shared" si="24"/>
        <v>-1.3715855390611829E-3</v>
      </c>
      <c r="AB64" s="25">
        <f t="shared" si="25"/>
        <v>-1.4644699643405118E-4</v>
      </c>
      <c r="AC64" s="25">
        <f t="shared" si="26"/>
        <v>1.5169667736937729E-2</v>
      </c>
      <c r="AD64" s="25">
        <f t="shared" si="27"/>
        <v>1.0740666782398347E-2</v>
      </c>
      <c r="AE64" s="25">
        <f t="shared" si="28"/>
        <v>-4.575447950973365E-3</v>
      </c>
      <c r="AF64" s="25">
        <f t="shared" si="4"/>
        <v>1.0594219785964311E-2</v>
      </c>
      <c r="AG64" s="25">
        <f t="shared" si="29"/>
        <v>9.2226342469029984E-3</v>
      </c>
      <c r="AH64" s="25">
        <f t="shared" si="5"/>
        <v>-4.4078581719839333E-4</v>
      </c>
      <c r="AI64" s="25">
        <f t="shared" si="6"/>
        <v>-1.0905420131625506E-3</v>
      </c>
      <c r="AJ64" s="25">
        <f t="shared" si="7"/>
        <v>-1.5284397070497069E-3</v>
      </c>
      <c r="AK64" s="25">
        <f t="shared" si="8"/>
        <v>3.9684057276630283E-3</v>
      </c>
      <c r="AL64" s="25">
        <f t="shared" si="9"/>
        <v>9.4380939271233727E-3</v>
      </c>
      <c r="AM64" s="25">
        <f t="shared" si="10"/>
        <v>6.936459440263356E-3</v>
      </c>
      <c r="AN64" s="25">
        <f t="shared" si="11"/>
        <v>1.0721704761322364E-4</v>
      </c>
      <c r="AO64" s="40">
        <f t="shared" si="30"/>
        <v>0.48360655737703973</v>
      </c>
      <c r="AP64" s="40">
        <f t="shared" si="31"/>
        <v>0.62900926585886208</v>
      </c>
      <c r="AQ64" s="25">
        <f t="shared" si="12"/>
        <v>3.5842354321919111E-4</v>
      </c>
      <c r="AR64" s="25">
        <f t="shared" si="13"/>
        <v>6.5185970106878986E-3</v>
      </c>
      <c r="AS64" s="25">
        <f t="shared" si="14"/>
        <v>1.0594219785964311E-2</v>
      </c>
      <c r="AT64" s="28">
        <f t="shared" si="15"/>
        <v>0.90484675694939143</v>
      </c>
      <c r="AU64" s="28">
        <f t="shared" si="16"/>
        <v>0.97881559942226282</v>
      </c>
      <c r="AV64" s="40">
        <f t="shared" si="17"/>
        <v>0.99036566673966275</v>
      </c>
      <c r="AW64" s="25">
        <f t="shared" si="18"/>
        <v>1.0594219785964311E-2</v>
      </c>
      <c r="AX64" s="28">
        <f t="shared" si="19"/>
        <v>0.42741405736807853</v>
      </c>
      <c r="AY64" s="25">
        <f t="shared" si="20"/>
        <v>8.5438536786364948E-3</v>
      </c>
      <c r="AZ64" s="25">
        <f t="shared" si="21"/>
        <v>6.7900124438292882E-3</v>
      </c>
      <c r="BA64" s="25">
        <f t="shared" si="35"/>
        <v>0.25546719681908053</v>
      </c>
      <c r="BB64" s="25">
        <f t="shared" si="36"/>
        <v>-8.9992081398113848E-4</v>
      </c>
      <c r="BC64" s="25">
        <f t="shared" si="37"/>
        <v>-6.9851635286287753E-4</v>
      </c>
      <c r="BD64" s="39">
        <f t="shared" si="38"/>
        <v>1</v>
      </c>
      <c r="BF64" t="str">
        <f t="shared" si="32"/>
        <v/>
      </c>
      <c r="BG64" t="str">
        <f t="shared" si="33"/>
        <v/>
      </c>
      <c r="BH64" t="str">
        <f t="shared" si="39"/>
        <v/>
      </c>
      <c r="BI64" t="str">
        <f t="shared" si="34"/>
        <v/>
      </c>
      <c r="BJ64" s="25" t="str">
        <f t="shared" si="40"/>
        <v/>
      </c>
    </row>
    <row r="65" spans="1:62" x14ac:dyDescent="0.15">
      <c r="A65" s="1">
        <v>42591</v>
      </c>
      <c r="B65" s="41">
        <f t="shared" si="22"/>
        <v>2</v>
      </c>
      <c r="C65">
        <v>3001.31</v>
      </c>
      <c r="D65">
        <v>2999.14</v>
      </c>
      <c r="E65">
        <v>3003.09</v>
      </c>
      <c r="F65">
        <v>3004.03</v>
      </c>
      <c r="G65">
        <v>3012.89</v>
      </c>
      <c r="H65">
        <v>3012.89</v>
      </c>
      <c r="I65">
        <v>2998.68</v>
      </c>
      <c r="J65">
        <v>1130</v>
      </c>
      <c r="K65">
        <v>932</v>
      </c>
      <c r="L65">
        <v>3012.84</v>
      </c>
      <c r="M65" s="39">
        <v>3015.96</v>
      </c>
      <c r="N65">
        <v>3025.68</v>
      </c>
      <c r="O65">
        <v>3025.91</v>
      </c>
      <c r="P65">
        <v>3012.5</v>
      </c>
      <c r="Q65">
        <v>1500</v>
      </c>
      <c r="R65">
        <v>1301</v>
      </c>
      <c r="S65">
        <f t="shared" si="42"/>
        <v>3013.7799999999997</v>
      </c>
      <c r="T65" t="str">
        <f t="shared" si="49"/>
        <v>熊</v>
      </c>
      <c r="U65">
        <f t="shared" si="47"/>
        <v>3025.91</v>
      </c>
      <c r="V65">
        <f t="shared" si="48"/>
        <v>2998.68</v>
      </c>
      <c r="W65" s="40">
        <f t="shared" si="23"/>
        <v>9.0396808501772528E-3</v>
      </c>
      <c r="X65">
        <f t="shared" si="44"/>
        <v>1500</v>
      </c>
      <c r="Y65">
        <f t="shared" si="45"/>
        <v>932</v>
      </c>
      <c r="Z65" s="25">
        <f t="shared" si="3"/>
        <v>9.0727049188521081E-3</v>
      </c>
      <c r="AA65" s="25">
        <f t="shared" si="24"/>
        <v>-9.8907858915567174E-4</v>
      </c>
      <c r="AB65" s="25">
        <f t="shared" si="25"/>
        <v>-7.6013080896374376E-5</v>
      </c>
      <c r="AC65" s="25">
        <f t="shared" si="26"/>
        <v>8.9636677692809166E-3</v>
      </c>
      <c r="AD65" s="25">
        <f t="shared" si="27"/>
        <v>8.1630126662503213E-3</v>
      </c>
      <c r="AE65" s="25">
        <f t="shared" si="28"/>
        <v>-8.76668183926999E-4</v>
      </c>
      <c r="AF65" s="25">
        <f t="shared" si="4"/>
        <v>8.0869995853539642E-3</v>
      </c>
      <c r="AG65" s="25">
        <f t="shared" si="29"/>
        <v>7.0979209961982634E-3</v>
      </c>
      <c r="AH65" s="25">
        <f t="shared" si="5"/>
        <v>-7.2327911893271596E-4</v>
      </c>
      <c r="AI65" s="25">
        <f t="shared" si="6"/>
        <v>5.9289855843838442E-4</v>
      </c>
      <c r="AJ65" s="25">
        <f t="shared" si="7"/>
        <v>9.0586051280998206E-4</v>
      </c>
      <c r="AK65" s="25">
        <f t="shared" si="8"/>
        <v>3.8508909947558814E-3</v>
      </c>
      <c r="AL65" s="25">
        <f t="shared" si="9"/>
        <v>4.727559178682882E-3</v>
      </c>
      <c r="AM65" s="25">
        <f t="shared" si="10"/>
        <v>4.4415738731095732E-3</v>
      </c>
      <c r="AN65" s="25">
        <f t="shared" si="11"/>
        <v>-1.6595499632649001E-5</v>
      </c>
      <c r="AO65" s="40">
        <f t="shared" si="30"/>
        <v>0.18508092892330066</v>
      </c>
      <c r="AP65" s="40">
        <f t="shared" si="31"/>
        <v>0.39408866995076353</v>
      </c>
      <c r="AQ65" s="25">
        <f t="shared" si="12"/>
        <v>1.0350319395353335E-3</v>
      </c>
      <c r="AR65" s="25">
        <f t="shared" si="13"/>
        <v>4.2527040902309377E-3</v>
      </c>
      <c r="AS65" s="25">
        <f t="shared" si="14"/>
        <v>8.0869995853539642E-3</v>
      </c>
      <c r="AT65" s="28">
        <f t="shared" si="15"/>
        <v>1</v>
      </c>
      <c r="AU65" s="28">
        <f t="shared" si="16"/>
        <v>0.98284862043251153</v>
      </c>
      <c r="AV65" s="40">
        <f t="shared" si="17"/>
        <v>0.99155343371281612</v>
      </c>
      <c r="AW65" s="25">
        <f t="shared" si="18"/>
        <v>8.0869995853539642E-3</v>
      </c>
      <c r="AX65" s="28">
        <f t="shared" si="19"/>
        <v>0.47153874403230561</v>
      </c>
      <c r="AY65" s="25">
        <f t="shared" si="20"/>
        <v>4.727559178682882E-3</v>
      </c>
      <c r="AZ65" s="25">
        <f t="shared" si="21"/>
        <v>4.3655607922130886E-3</v>
      </c>
      <c r="BA65" s="25">
        <f t="shared" si="35"/>
        <v>0.99036566673966275</v>
      </c>
      <c r="BB65" s="25">
        <f t="shared" si="36"/>
        <v>6.5185970106878986E-3</v>
      </c>
      <c r="BC65" s="25">
        <f t="shared" si="37"/>
        <v>1.0594219785964311E-2</v>
      </c>
      <c r="BD65" s="39">
        <f t="shared" si="38"/>
        <v>0</v>
      </c>
      <c r="BF65">
        <f t="shared" si="32"/>
        <v>0</v>
      </c>
      <c r="BG65" t="str">
        <f t="shared" si="33"/>
        <v/>
      </c>
      <c r="BH65" t="str">
        <f t="shared" si="39"/>
        <v/>
      </c>
      <c r="BI65" t="str">
        <f t="shared" si="34"/>
        <v/>
      </c>
      <c r="BJ65" s="25" t="str">
        <f t="shared" si="40"/>
        <v/>
      </c>
    </row>
    <row r="66" spans="1:62" x14ac:dyDescent="0.15">
      <c r="A66" s="1">
        <v>42592</v>
      </c>
      <c r="B66" s="41">
        <f t="shared" si="22"/>
        <v>3</v>
      </c>
      <c r="C66">
        <v>3023.47</v>
      </c>
      <c r="D66">
        <v>3022.52</v>
      </c>
      <c r="E66">
        <v>3023.74</v>
      </c>
      <c r="F66">
        <v>3027.72</v>
      </c>
      <c r="G66">
        <v>3022.6</v>
      </c>
      <c r="H66">
        <v>3033.2</v>
      </c>
      <c r="I66">
        <v>3018.2</v>
      </c>
      <c r="J66">
        <v>1059</v>
      </c>
      <c r="K66">
        <v>1011</v>
      </c>
      <c r="L66">
        <v>3022.76</v>
      </c>
      <c r="M66" s="39">
        <v>3026.03</v>
      </c>
      <c r="N66">
        <v>3018.75</v>
      </c>
      <c r="O66">
        <v>3028.37</v>
      </c>
      <c r="P66">
        <v>3017.09</v>
      </c>
      <c r="Q66">
        <v>1329</v>
      </c>
      <c r="R66">
        <v>1417</v>
      </c>
      <c r="S66">
        <f t="shared" si="42"/>
        <v>3012.5950000000003</v>
      </c>
      <c r="T66" t="str">
        <f t="shared" si="49"/>
        <v>牛</v>
      </c>
      <c r="U66">
        <f t="shared" si="47"/>
        <v>3033.2</v>
      </c>
      <c r="V66">
        <f t="shared" si="48"/>
        <v>3017.09</v>
      </c>
      <c r="W66" s="40">
        <f t="shared" si="23"/>
        <v>5.325377154748151E-3</v>
      </c>
      <c r="X66">
        <f t="shared" si="44"/>
        <v>1059</v>
      </c>
      <c r="Y66">
        <f t="shared" si="45"/>
        <v>1417</v>
      </c>
      <c r="Z66" s="25">
        <f t="shared" si="3"/>
        <v>5.3283148170809279E-3</v>
      </c>
      <c r="AA66" s="25">
        <f t="shared" si="24"/>
        <v>-7.3068120259063411E-4</v>
      </c>
      <c r="AB66" s="25">
        <f t="shared" si="25"/>
        <v>-4.7753294258975577E-3</v>
      </c>
      <c r="AC66" s="25">
        <f t="shared" si="26"/>
        <v>5.5004772885071634E-4</v>
      </c>
      <c r="AD66" s="25">
        <f t="shared" si="27"/>
        <v>3.2129894382475748E-3</v>
      </c>
      <c r="AE66" s="25">
        <f t="shared" si="28"/>
        <v>-2.1123877165006902E-3</v>
      </c>
      <c r="AF66" s="25">
        <f t="shared" si="4"/>
        <v>-1.5623399876500861E-3</v>
      </c>
      <c r="AG66" s="25">
        <f t="shared" si="29"/>
        <v>-2.2930211902408154E-3</v>
      </c>
      <c r="AH66" s="25">
        <f t="shared" si="5"/>
        <v>-3.1425788260261482E-4</v>
      </c>
      <c r="AI66" s="25">
        <f t="shared" si="6"/>
        <v>8.9297378519745789E-5</v>
      </c>
      <c r="AJ66" s="25">
        <f t="shared" si="7"/>
        <v>1.4046826157558692E-3</v>
      </c>
      <c r="AK66" s="25">
        <f t="shared" si="8"/>
        <v>-2.8779025251264817E-4</v>
      </c>
      <c r="AL66" s="25">
        <f t="shared" si="9"/>
        <v>4.9575406423303693E-3</v>
      </c>
      <c r="AM66" s="25">
        <f t="shared" si="10"/>
        <v>3.7317302869456087E-3</v>
      </c>
      <c r="AN66" s="25">
        <f t="shared" si="11"/>
        <v>5.2933158666356539E-5</v>
      </c>
      <c r="AO66" s="40">
        <f t="shared" si="30"/>
        <v>0.35133333333333211</v>
      </c>
      <c r="AP66" s="40">
        <f t="shared" si="31"/>
        <v>0.49866666666666787</v>
      </c>
      <c r="AQ66" s="25">
        <f t="shared" si="12"/>
        <v>1.0812080824613214E-3</v>
      </c>
      <c r="AR66" s="25">
        <f t="shared" si="13"/>
        <v>-1.3274828938038606E-3</v>
      </c>
      <c r="AS66" s="25">
        <f t="shared" si="14"/>
        <v>-1.5623399876500861E-3</v>
      </c>
      <c r="AT66" s="28">
        <f t="shared" si="15"/>
        <v>0.29333333333333939</v>
      </c>
      <c r="AU66" s="28">
        <f t="shared" si="16"/>
        <v>0.1471631205673663</v>
      </c>
      <c r="AV66" s="40">
        <f t="shared" si="17"/>
        <v>0.10304158907510169</v>
      </c>
      <c r="AW66" s="25">
        <f t="shared" si="18"/>
        <v>-1.5623399876500861E-3</v>
      </c>
      <c r="AX66" s="28">
        <f t="shared" si="19"/>
        <v>-0.24891371818747982</v>
      </c>
      <c r="AY66" s="25">
        <f t="shared" si="20"/>
        <v>1.4567609515702652E-3</v>
      </c>
      <c r="AZ66" s="25">
        <f t="shared" si="21"/>
        <v>5.5004772885071634E-4</v>
      </c>
      <c r="BA66" s="25">
        <f t="shared" si="35"/>
        <v>0.99155343371281612</v>
      </c>
      <c r="BB66" s="25">
        <f t="shared" si="36"/>
        <v>4.2527040902309377E-3</v>
      </c>
      <c r="BC66" s="25">
        <f t="shared" si="37"/>
        <v>8.0869995853539642E-3</v>
      </c>
      <c r="BD66" s="39">
        <f t="shared" si="38"/>
        <v>0</v>
      </c>
      <c r="BF66" t="str">
        <f t="shared" si="32"/>
        <v/>
      </c>
      <c r="BG66">
        <f t="shared" si="33"/>
        <v>0</v>
      </c>
      <c r="BH66" t="str">
        <f t="shared" si="39"/>
        <v/>
      </c>
      <c r="BI66" t="str">
        <f t="shared" si="34"/>
        <v/>
      </c>
      <c r="BJ66" s="25" t="str">
        <f t="shared" si="40"/>
        <v/>
      </c>
    </row>
    <row r="67" spans="1:62" x14ac:dyDescent="0.15">
      <c r="A67" s="1">
        <v>42593</v>
      </c>
      <c r="B67" s="41">
        <f t="shared" si="22"/>
        <v>4</v>
      </c>
      <c r="C67">
        <v>3013.68</v>
      </c>
      <c r="D67">
        <v>3014.77</v>
      </c>
      <c r="E67">
        <v>3014.16</v>
      </c>
      <c r="F67">
        <v>3021.03</v>
      </c>
      <c r="G67">
        <v>3021.44</v>
      </c>
      <c r="H67">
        <v>3038.05</v>
      </c>
      <c r="I67">
        <v>3011.74</v>
      </c>
      <c r="J67">
        <v>957</v>
      </c>
      <c r="K67">
        <v>1025</v>
      </c>
      <c r="L67">
        <v>3020.78</v>
      </c>
      <c r="M67" s="39">
        <v>3021.61</v>
      </c>
      <c r="N67">
        <v>3002.64</v>
      </c>
      <c r="O67">
        <v>3029.14</v>
      </c>
      <c r="P67">
        <v>3001.17</v>
      </c>
      <c r="Q67">
        <v>1357</v>
      </c>
      <c r="R67">
        <v>1458</v>
      </c>
      <c r="S67">
        <f t="shared" si="42"/>
        <v>3010.498</v>
      </c>
      <c r="T67" t="str">
        <f t="shared" si="49"/>
        <v>牛</v>
      </c>
      <c r="U67">
        <f t="shared" si="47"/>
        <v>3038.05</v>
      </c>
      <c r="V67">
        <f t="shared" si="48"/>
        <v>3001.17</v>
      </c>
      <c r="W67" s="40">
        <f t="shared" si="23"/>
        <v>1.2213649596451366E-2</v>
      </c>
      <c r="X67">
        <f t="shared" si="44"/>
        <v>957</v>
      </c>
      <c r="Y67">
        <f t="shared" si="45"/>
        <v>1458</v>
      </c>
      <c r="Z67" s="25">
        <f t="shared" si="3"/>
        <v>1.2237530195641246E-2</v>
      </c>
      <c r="AA67" s="25">
        <f t="shared" si="24"/>
        <v>-1.6809150520646933E-3</v>
      </c>
      <c r="AB67" s="25">
        <f t="shared" si="25"/>
        <v>-1.1723960539211115E-2</v>
      </c>
      <c r="AC67" s="25">
        <f t="shared" si="26"/>
        <v>4.8968905724014651E-4</v>
      </c>
      <c r="AD67" s="25">
        <f t="shared" si="27"/>
        <v>8.0539388676472527E-3</v>
      </c>
      <c r="AE67" s="25">
        <f t="shared" si="28"/>
        <v>-4.1597107288040358E-3</v>
      </c>
      <c r="AF67" s="25">
        <f t="shared" si="4"/>
        <v>-3.6700216715638153E-3</v>
      </c>
      <c r="AG67" s="25">
        <f t="shared" si="29"/>
        <v>-5.3509367236286177E-3</v>
      </c>
      <c r="AH67" s="25">
        <f t="shared" si="5"/>
        <v>3.6161866213654098E-4</v>
      </c>
      <c r="AI67" s="25">
        <f t="shared" si="6"/>
        <v>1.5926102916286969E-4</v>
      </c>
      <c r="AJ67" s="25">
        <f t="shared" si="7"/>
        <v>2.4359094751408104E-3</v>
      </c>
      <c r="AK67" s="25">
        <f t="shared" si="8"/>
        <v>2.5716155690491062E-3</v>
      </c>
      <c r="AL67" s="25">
        <f t="shared" si="9"/>
        <v>8.6978774037282207E-3</v>
      </c>
      <c r="AM67" s="25">
        <f t="shared" si="10"/>
        <v>9.2765382136638722E-3</v>
      </c>
      <c r="AN67" s="25">
        <f t="shared" si="11"/>
        <v>-2.184627513147906E-4</v>
      </c>
      <c r="AO67" s="40">
        <f t="shared" si="30"/>
        <v>7.3736221968834101E-2</v>
      </c>
      <c r="AP67" s="40">
        <f t="shared" si="31"/>
        <v>0.26643861649563327</v>
      </c>
      <c r="AQ67" s="25">
        <f t="shared" si="12"/>
        <v>2.747257311165098E-4</v>
      </c>
      <c r="AR67" s="25">
        <f t="shared" si="13"/>
        <v>-6.0231744892981672E-3</v>
      </c>
      <c r="AS67" s="25">
        <f t="shared" si="14"/>
        <v>-3.6700216715638153E-3</v>
      </c>
      <c r="AT67" s="28">
        <f t="shared" si="15"/>
        <v>0.36868110984417046</v>
      </c>
      <c r="AU67" s="28">
        <f t="shared" si="16"/>
        <v>5.2556310332492327E-2</v>
      </c>
      <c r="AV67" s="40">
        <f t="shared" si="17"/>
        <v>3.9859002169191853E-2</v>
      </c>
      <c r="AW67" s="25">
        <f t="shared" si="18"/>
        <v>-3.6700216715638153E-3</v>
      </c>
      <c r="AX67" s="28">
        <f t="shared" si="19"/>
        <v>-0.4918655097613957</v>
      </c>
      <c r="AY67" s="25">
        <f t="shared" si="20"/>
        <v>3.215554105129964E-3</v>
      </c>
      <c r="AZ67" s="25">
        <f t="shared" si="21"/>
        <v>4.8968905724014651E-4</v>
      </c>
      <c r="BA67" s="25">
        <f t="shared" si="35"/>
        <v>0.10304158907510169</v>
      </c>
      <c r="BB67" s="25">
        <f t="shared" si="36"/>
        <v>-1.3274828938038606E-3</v>
      </c>
      <c r="BC67" s="25">
        <f t="shared" si="37"/>
        <v>-1.5623399876500861E-3</v>
      </c>
      <c r="BD67" s="39">
        <f t="shared" si="38"/>
        <v>1</v>
      </c>
      <c r="BF67" t="str">
        <f t="shared" si="32"/>
        <v/>
      </c>
      <c r="BG67" t="str">
        <f t="shared" si="33"/>
        <v/>
      </c>
      <c r="BH67">
        <f t="shared" si="39"/>
        <v>1</v>
      </c>
      <c r="BI67" t="str">
        <f t="shared" si="34"/>
        <v/>
      </c>
      <c r="BJ67" s="25">
        <f t="shared" si="40"/>
        <v>-6.0231744892981672E-3</v>
      </c>
    </row>
    <row r="68" spans="1:62" x14ac:dyDescent="0.15">
      <c r="A68" s="1">
        <v>42594</v>
      </c>
      <c r="B68" s="41">
        <f t="shared" si="22"/>
        <v>5</v>
      </c>
      <c r="C68">
        <v>3000.27</v>
      </c>
      <c r="D68">
        <v>3001.84</v>
      </c>
      <c r="E68">
        <v>3005.53</v>
      </c>
      <c r="F68">
        <v>3000.27</v>
      </c>
      <c r="G68">
        <v>3009.52</v>
      </c>
      <c r="H68">
        <v>3017.69</v>
      </c>
      <c r="I68">
        <v>2999.04</v>
      </c>
      <c r="J68">
        <v>1056</v>
      </c>
      <c r="K68">
        <v>930</v>
      </c>
      <c r="L68">
        <v>3009.99</v>
      </c>
      <c r="M68" s="39">
        <v>3011.33</v>
      </c>
      <c r="N68">
        <v>3050.67</v>
      </c>
      <c r="O68">
        <v>3051.05</v>
      </c>
      <c r="P68">
        <v>3004.43</v>
      </c>
      <c r="Q68">
        <v>1500</v>
      </c>
      <c r="R68">
        <v>1325</v>
      </c>
      <c r="S68">
        <f t="shared" si="42"/>
        <v>3007.9289999999996</v>
      </c>
      <c r="T68" t="str">
        <f t="shared" si="49"/>
        <v>熊</v>
      </c>
      <c r="U68">
        <f t="shared" si="47"/>
        <v>3051.05</v>
      </c>
      <c r="V68">
        <f t="shared" si="48"/>
        <v>2999.04</v>
      </c>
      <c r="W68" s="40">
        <f t="shared" si="23"/>
        <v>1.7193556212550695E-2</v>
      </c>
      <c r="X68">
        <f t="shared" si="44"/>
        <v>1500</v>
      </c>
      <c r="Y68">
        <f t="shared" si="45"/>
        <v>930</v>
      </c>
      <c r="Z68" s="25">
        <f t="shared" si="3"/>
        <v>1.7335106507081102E-2</v>
      </c>
      <c r="AA68" s="25">
        <f t="shared" si="24"/>
        <v>-7.8961707676453792E-4</v>
      </c>
      <c r="AB68" s="25">
        <f t="shared" si="25"/>
        <v>-1.2455504365702441E-4</v>
      </c>
      <c r="AC68" s="25">
        <f t="shared" si="26"/>
        <v>1.7069001168893636E-2</v>
      </c>
      <c r="AD68" s="25">
        <f t="shared" si="27"/>
        <v>1.6783509051382556E-2</v>
      </c>
      <c r="AE68" s="25">
        <f t="shared" si="28"/>
        <v>-4.1004716116832529E-4</v>
      </c>
      <c r="AF68" s="25">
        <f t="shared" si="4"/>
        <v>1.6658954007725549E-2</v>
      </c>
      <c r="AG68" s="25">
        <f t="shared" si="29"/>
        <v>1.5869336930961001E-2</v>
      </c>
      <c r="AH68" s="25">
        <f t="shared" si="5"/>
        <v>5.23149371073524E-4</v>
      </c>
      <c r="AI68" s="25">
        <f t="shared" si="6"/>
        <v>1.7516405291265658E-3</v>
      </c>
      <c r="AJ68" s="25">
        <f t="shared" si="7"/>
        <v>0</v>
      </c>
      <c r="AK68" s="25">
        <f t="shared" si="8"/>
        <v>3.0783129874501661E-3</v>
      </c>
      <c r="AL68" s="25">
        <f t="shared" si="9"/>
        <v>6.1994005815708911E-3</v>
      </c>
      <c r="AM68" s="25">
        <f t="shared" si="10"/>
        <v>1.5397927535055986E-2</v>
      </c>
      <c r="AN68" s="25">
        <f t="shared" si="11"/>
        <v>1.561588903265487E-4</v>
      </c>
      <c r="AO68" s="40">
        <f t="shared" si="30"/>
        <v>6.5951742627346502E-2</v>
      </c>
      <c r="AP68" s="40">
        <f t="shared" si="31"/>
        <v>0.19302949061661617</v>
      </c>
      <c r="AQ68" s="25">
        <f t="shared" si="12"/>
        <v>4.4508513818274087E-4</v>
      </c>
      <c r="AR68" s="25">
        <f t="shared" si="13"/>
        <v>1.3424482129948711E-2</v>
      </c>
      <c r="AS68" s="25">
        <f t="shared" si="14"/>
        <v>1.6658954007725549E-2</v>
      </c>
      <c r="AT68" s="28">
        <f t="shared" si="15"/>
        <v>0.56193029490616442</v>
      </c>
      <c r="AU68" s="28">
        <f t="shared" si="16"/>
        <v>0.99184899184898956</v>
      </c>
      <c r="AV68" s="40">
        <f t="shared" si="17"/>
        <v>0.99269371274754648</v>
      </c>
      <c r="AW68" s="25">
        <f t="shared" si="18"/>
        <v>1.6658954007725549E-2</v>
      </c>
      <c r="AX68" s="28">
        <f t="shared" si="19"/>
        <v>0.7821572774466472</v>
      </c>
      <c r="AY68" s="25">
        <f t="shared" si="20"/>
        <v>3.4883601486184364E-3</v>
      </c>
      <c r="AZ68" s="25">
        <f t="shared" si="21"/>
        <v>1.5273372491398892E-2</v>
      </c>
      <c r="BA68" s="25">
        <f t="shared" si="35"/>
        <v>3.9859002169191853E-2</v>
      </c>
      <c r="BB68" s="25">
        <f t="shared" si="36"/>
        <v>-6.0231744892981672E-3</v>
      </c>
      <c r="BC68" s="25">
        <f t="shared" si="37"/>
        <v>-3.6700216715638153E-3</v>
      </c>
      <c r="BD68" s="39">
        <f t="shared" si="38"/>
        <v>1</v>
      </c>
      <c r="BF68" t="str">
        <f t="shared" si="32"/>
        <v/>
      </c>
      <c r="BG68" t="str">
        <f t="shared" si="33"/>
        <v/>
      </c>
      <c r="BH68" t="str">
        <f t="shared" si="39"/>
        <v/>
      </c>
      <c r="BI68">
        <f t="shared" si="34"/>
        <v>1</v>
      </c>
      <c r="BJ68" s="25">
        <f t="shared" si="40"/>
        <v>1.3424482129948711E-2</v>
      </c>
    </row>
    <row r="69" spans="1:62" x14ac:dyDescent="0.15">
      <c r="A69" s="1">
        <v>42597</v>
      </c>
      <c r="B69" s="41">
        <f t="shared" si="22"/>
        <v>1</v>
      </c>
      <c r="C69">
        <v>3056.48</v>
      </c>
      <c r="D69">
        <v>3058.2</v>
      </c>
      <c r="E69">
        <v>3056.91</v>
      </c>
      <c r="F69">
        <v>3067.3</v>
      </c>
      <c r="G69">
        <v>3122.3</v>
      </c>
      <c r="H69">
        <v>3122.65</v>
      </c>
      <c r="I69">
        <v>3053.87</v>
      </c>
      <c r="J69">
        <v>1130</v>
      </c>
      <c r="K69">
        <v>934</v>
      </c>
      <c r="L69">
        <v>3122.3</v>
      </c>
      <c r="M69" s="39">
        <v>3137.09</v>
      </c>
      <c r="N69">
        <v>3125.2</v>
      </c>
      <c r="O69">
        <v>3137.48</v>
      </c>
      <c r="P69">
        <v>3121.5</v>
      </c>
      <c r="Q69">
        <v>1311</v>
      </c>
      <c r="R69">
        <v>1455</v>
      </c>
      <c r="S69">
        <f t="shared" si="42"/>
        <v>3007.7474999999995</v>
      </c>
      <c r="T69" t="str">
        <f t="shared" si="49"/>
        <v>牛</v>
      </c>
      <c r="U69">
        <f t="shared" si="47"/>
        <v>3137.48</v>
      </c>
      <c r="V69">
        <f t="shared" si="48"/>
        <v>3053.87</v>
      </c>
      <c r="W69" s="40">
        <f t="shared" si="23"/>
        <v>2.7010291170239998E-2</v>
      </c>
      <c r="X69">
        <f t="shared" si="44"/>
        <v>1311</v>
      </c>
      <c r="Y69">
        <f t="shared" si="45"/>
        <v>934</v>
      </c>
      <c r="Z69" s="25">
        <f t="shared" si="3"/>
        <v>2.7354996597393121E-2</v>
      </c>
      <c r="AA69" s="25">
        <f t="shared" si="24"/>
        <v>1.9026884071264099E-3</v>
      </c>
      <c r="AB69" s="25">
        <f t="shared" si="25"/>
        <v>-3.92164879514088E-3</v>
      </c>
      <c r="AC69" s="25">
        <f t="shared" si="26"/>
        <v>2.3088642375099149E-2</v>
      </c>
      <c r="AD69" s="25">
        <f t="shared" si="27"/>
        <v>2.6156002902388464E-2</v>
      </c>
      <c r="AE69" s="25">
        <f t="shared" si="28"/>
        <v>-8.5428826785157613E-4</v>
      </c>
      <c r="AF69" s="25">
        <f t="shared" si="4"/>
        <v>2.2234354107247483E-2</v>
      </c>
      <c r="AG69" s="25">
        <f t="shared" si="29"/>
        <v>2.4137042514374114E-2</v>
      </c>
      <c r="AH69" s="25">
        <f t="shared" si="5"/>
        <v>5.6258055870936309E-4</v>
      </c>
      <c r="AI69" s="25">
        <f t="shared" si="6"/>
        <v>1.4067481404237997E-4</v>
      </c>
      <c r="AJ69" s="25">
        <f t="shared" si="7"/>
        <v>3.5337687701321248E-3</v>
      </c>
      <c r="AK69" s="25">
        <f t="shared" si="8"/>
        <v>2.1305982692030004E-2</v>
      </c>
      <c r="AL69" s="25">
        <f t="shared" si="9"/>
        <v>2.2272361529178747E-2</v>
      </c>
      <c r="AM69" s="25">
        <f t="shared" si="10"/>
        <v>5.1062744159312322E-3</v>
      </c>
      <c r="AN69" s="25">
        <f t="shared" si="11"/>
        <v>0</v>
      </c>
      <c r="AO69" s="40">
        <f t="shared" si="30"/>
        <v>3.7947077638850246E-2</v>
      </c>
      <c r="AP69" s="40">
        <f t="shared" si="31"/>
        <v>-4.6525152660654386E-2</v>
      </c>
      <c r="AQ69" s="25">
        <f t="shared" si="12"/>
        <v>4.7257089028098732E-3</v>
      </c>
      <c r="AR69" s="25">
        <f t="shared" si="13"/>
        <v>9.2837141521761972E-4</v>
      </c>
      <c r="AS69" s="25">
        <f t="shared" si="14"/>
        <v>2.2234354107247483E-2</v>
      </c>
      <c r="AT69" s="28">
        <f t="shared" si="15"/>
        <v>0.99491131142774192</v>
      </c>
      <c r="AU69" s="28">
        <f t="shared" si="16"/>
        <v>0.2315394242803388</v>
      </c>
      <c r="AV69" s="40">
        <f t="shared" si="17"/>
        <v>0.85312761631383593</v>
      </c>
      <c r="AW69" s="25">
        <f t="shared" si="18"/>
        <v>2.2234354107247483E-2</v>
      </c>
      <c r="AX69" s="28">
        <f t="shared" si="19"/>
        <v>3.4684846310245564E-2</v>
      </c>
      <c r="AY69" s="25">
        <f t="shared" si="20"/>
        <v>2.2160270959881597E-2</v>
      </c>
      <c r="AZ69" s="25">
        <f t="shared" si="21"/>
        <v>1.1846256207904929E-3</v>
      </c>
      <c r="BA69" s="25">
        <f t="shared" si="35"/>
        <v>0.99269371274754648</v>
      </c>
      <c r="BB69" s="25">
        <f t="shared" si="36"/>
        <v>1.3424482129948711E-2</v>
      </c>
      <c r="BC69" s="25">
        <f t="shared" si="37"/>
        <v>1.6658954007725549E-2</v>
      </c>
      <c r="BD69" s="39">
        <f t="shared" si="38"/>
        <v>0</v>
      </c>
      <c r="BF69" t="str">
        <f t="shared" si="32"/>
        <v/>
      </c>
      <c r="BG69" t="str">
        <f t="shared" si="33"/>
        <v/>
      </c>
      <c r="BH69" t="str">
        <f t="shared" si="39"/>
        <v/>
      </c>
      <c r="BI69" t="str">
        <f t="shared" si="34"/>
        <v/>
      </c>
      <c r="BJ69" s="25" t="str">
        <f t="shared" si="40"/>
        <v/>
      </c>
    </row>
    <row r="70" spans="1:62" x14ac:dyDescent="0.15">
      <c r="A70" s="1">
        <v>42598</v>
      </c>
      <c r="B70" s="41">
        <f t="shared" si="22"/>
        <v>2</v>
      </c>
      <c r="C70">
        <v>3130.53</v>
      </c>
      <c r="D70">
        <v>3131.59</v>
      </c>
      <c r="E70">
        <v>3132.95</v>
      </c>
      <c r="F70">
        <v>3136.21</v>
      </c>
      <c r="G70">
        <v>3108.95</v>
      </c>
      <c r="H70">
        <v>3140.44</v>
      </c>
      <c r="I70">
        <v>3102.06</v>
      </c>
      <c r="J70">
        <v>943</v>
      </c>
      <c r="K70">
        <v>1122</v>
      </c>
      <c r="L70">
        <v>3108.95</v>
      </c>
      <c r="M70" s="39">
        <v>3109.96</v>
      </c>
      <c r="N70">
        <v>3110.04</v>
      </c>
      <c r="O70">
        <v>3119.24</v>
      </c>
      <c r="P70">
        <v>3106.25</v>
      </c>
      <c r="Q70">
        <v>1420</v>
      </c>
      <c r="R70">
        <v>1434</v>
      </c>
      <c r="S70">
        <f t="shared" si="42"/>
        <v>3011.8294999999994</v>
      </c>
      <c r="T70" t="str">
        <f t="shared" si="49"/>
        <v>牛</v>
      </c>
      <c r="U70">
        <f t="shared" si="47"/>
        <v>3140.44</v>
      </c>
      <c r="V70">
        <f t="shared" si="48"/>
        <v>3102.06</v>
      </c>
      <c r="W70" s="40">
        <f t="shared" si="23"/>
        <v>1.2296510564717707E-2</v>
      </c>
      <c r="X70">
        <f t="shared" si="44"/>
        <v>943</v>
      </c>
      <c r="Y70">
        <f t="shared" si="45"/>
        <v>1122</v>
      </c>
      <c r="Z70" s="25">
        <f t="shared" si="3"/>
        <v>1.2259904872337945E-2</v>
      </c>
      <c r="AA70" s="25">
        <f t="shared" si="24"/>
        <v>1.7040381505428169E-3</v>
      </c>
      <c r="AB70" s="25">
        <f t="shared" si="25"/>
        <v>-9.7273296470058411E-3</v>
      </c>
      <c r="AC70" s="25">
        <f t="shared" si="26"/>
        <v>2.5691809177119111E-3</v>
      </c>
      <c r="AD70" s="25">
        <f t="shared" si="27"/>
        <v>3.1605982007767469E-3</v>
      </c>
      <c r="AE70" s="25">
        <f t="shared" si="28"/>
        <v>-9.1359123639409585E-3</v>
      </c>
      <c r="AF70" s="25">
        <f t="shared" si="4"/>
        <v>-6.566731446229151E-3</v>
      </c>
      <c r="AG70" s="25">
        <f t="shared" si="29"/>
        <v>-4.8626932956864306E-3</v>
      </c>
      <c r="AH70" s="25">
        <f t="shared" si="5"/>
        <v>3.3854349968500915E-4</v>
      </c>
      <c r="AI70" s="25">
        <f t="shared" si="6"/>
        <v>7.7273340712132586E-4</v>
      </c>
      <c r="AJ70" s="25">
        <f t="shared" si="7"/>
        <v>1.8127452408731725E-3</v>
      </c>
      <c r="AK70" s="25">
        <f t="shared" si="8"/>
        <v>-6.917270685289364E-3</v>
      </c>
      <c r="AL70" s="25">
        <f t="shared" si="9"/>
        <v>1.2296510564717707E-2</v>
      </c>
      <c r="AM70" s="25">
        <f t="shared" si="10"/>
        <v>4.1731715421989999E-3</v>
      </c>
      <c r="AN70" s="25">
        <f t="shared" si="11"/>
        <v>0</v>
      </c>
      <c r="AO70" s="40">
        <f t="shared" si="30"/>
        <v>0.74179260031266736</v>
      </c>
      <c r="AP70" s="40">
        <f t="shared" si="31"/>
        <v>0.60291818655549267</v>
      </c>
      <c r="AQ70" s="25">
        <f t="shared" si="12"/>
        <v>3.2481576639008556E-4</v>
      </c>
      <c r="AR70" s="25">
        <f t="shared" si="13"/>
        <v>3.5053923906022699E-4</v>
      </c>
      <c r="AS70" s="25">
        <f t="shared" si="14"/>
        <v>-6.566731446229151E-3</v>
      </c>
      <c r="AT70" s="28">
        <f t="shared" si="15"/>
        <v>0.17952058363730727</v>
      </c>
      <c r="AU70" s="28">
        <f t="shared" si="16"/>
        <v>0.29176289453425924</v>
      </c>
      <c r="AV70" s="40">
        <f t="shared" si="17"/>
        <v>0.2079207920792078</v>
      </c>
      <c r="AW70" s="25">
        <f t="shared" si="18"/>
        <v>-6.566731446229151E-3</v>
      </c>
      <c r="AX70" s="28">
        <f t="shared" si="19"/>
        <v>2.8400208441900533E-2</v>
      </c>
      <c r="AY70" s="25">
        <f t="shared" si="20"/>
        <v>2.2186416786515719E-3</v>
      </c>
      <c r="AZ70" s="25">
        <f t="shared" si="21"/>
        <v>1.2193769819639428E-3</v>
      </c>
      <c r="BA70" s="25">
        <f t="shared" si="35"/>
        <v>0.85312761631383593</v>
      </c>
      <c r="BB70" s="25">
        <f t="shared" si="36"/>
        <v>9.2837141521761972E-4</v>
      </c>
      <c r="BC70" s="25">
        <f t="shared" si="37"/>
        <v>2.2234354107247483E-2</v>
      </c>
      <c r="BD70" s="39">
        <f t="shared" si="38"/>
        <v>0</v>
      </c>
      <c r="BF70">
        <f t="shared" si="32"/>
        <v>0</v>
      </c>
      <c r="BG70" t="str">
        <f t="shared" si="33"/>
        <v/>
      </c>
      <c r="BH70" t="str">
        <f t="shared" si="39"/>
        <v/>
      </c>
      <c r="BI70" t="str">
        <f t="shared" si="34"/>
        <v/>
      </c>
      <c r="BJ70" s="25" t="str">
        <f t="shared" si="40"/>
        <v/>
      </c>
    </row>
    <row r="71" spans="1:62" x14ac:dyDescent="0.15">
      <c r="A71" s="1">
        <v>42599</v>
      </c>
      <c r="B71" s="41">
        <f t="shared" si="22"/>
        <v>3</v>
      </c>
      <c r="C71">
        <v>3106.99</v>
      </c>
      <c r="D71">
        <v>3102.79</v>
      </c>
      <c r="E71">
        <v>3100.64</v>
      </c>
      <c r="F71">
        <v>3103.18</v>
      </c>
      <c r="G71">
        <v>3104.08</v>
      </c>
      <c r="H71">
        <v>3114.25</v>
      </c>
      <c r="I71">
        <v>3090.28</v>
      </c>
      <c r="J71">
        <v>947</v>
      </c>
      <c r="K71">
        <v>1110</v>
      </c>
      <c r="L71">
        <v>3104.08</v>
      </c>
      <c r="M71" s="39">
        <v>3102.52</v>
      </c>
      <c r="N71">
        <v>3109.55</v>
      </c>
      <c r="O71">
        <v>3113.57</v>
      </c>
      <c r="P71">
        <v>3101.61</v>
      </c>
      <c r="Q71">
        <v>1423</v>
      </c>
      <c r="R71">
        <v>1310</v>
      </c>
      <c r="S71">
        <f t="shared" si="42"/>
        <v>3015.5014999999994</v>
      </c>
      <c r="T71" t="str">
        <f t="shared" si="49"/>
        <v>牛</v>
      </c>
      <c r="U71">
        <f t="shared" si="47"/>
        <v>3114.25</v>
      </c>
      <c r="V71">
        <f t="shared" si="48"/>
        <v>3090.28</v>
      </c>
      <c r="W71" s="40">
        <f t="shared" si="23"/>
        <v>7.7266510929604043E-3</v>
      </c>
      <c r="X71">
        <f t="shared" ref="X71:X102" si="50">IF(U71=H71,J71,Q71)</f>
        <v>947</v>
      </c>
      <c r="Y71">
        <f t="shared" ref="Y71:Y102" si="51">IF(V71=I71,K71,R71)</f>
        <v>1110</v>
      </c>
      <c r="Z71" s="25">
        <f t="shared" ref="Z71:Z134" si="52">(U71-V71)/(C71)</f>
        <v>7.7148622943748781E-3</v>
      </c>
      <c r="AA71" s="25">
        <f t="shared" si="24"/>
        <v>-9.8117597781837112E-4</v>
      </c>
      <c r="AB71" s="25">
        <f t="shared" si="25"/>
        <v>-1.5103315959481651E-3</v>
      </c>
      <c r="AC71" s="25">
        <f t="shared" si="26"/>
        <v>6.2163194970120935E-3</v>
      </c>
      <c r="AD71" s="25">
        <f t="shared" si="27"/>
        <v>2.333940917117579E-3</v>
      </c>
      <c r="AE71" s="25">
        <f t="shared" si="28"/>
        <v>-5.3927101758426462E-3</v>
      </c>
      <c r="AF71" s="25">
        <f t="shared" ref="AF71:AF134" si="53">LN(N71/C71)</f>
        <v>8.2360932116948499E-4</v>
      </c>
      <c r="AG71" s="25">
        <f t="shared" si="29"/>
        <v>-1.5756665664892912E-4</v>
      </c>
      <c r="AH71" s="25">
        <f t="shared" ref="AH71:AH134" si="54">LN(D71/C71)</f>
        <v>-1.3527051330106882E-3</v>
      </c>
      <c r="AI71" s="25">
        <f t="shared" ref="AI71:AI134" si="55">LN(E71/C71)</f>
        <v>-2.0458700711451948E-3</v>
      </c>
      <c r="AJ71" s="25">
        <f t="shared" ref="AJ71:AJ134" si="56">LN(F71/C71)</f>
        <v>-1.2270197041372175E-3</v>
      </c>
      <c r="AK71" s="25">
        <f t="shared" ref="AK71:AK134" si="57">+LN(G71/C71)</f>
        <v>-9.3703668222185304E-4</v>
      </c>
      <c r="AL71" s="25">
        <f t="shared" ref="AL71:AL134" si="58">LN(H71/I71)</f>
        <v>7.7266510929604043E-3</v>
      </c>
      <c r="AM71" s="25">
        <f t="shared" ref="AM71:AM134" si="59">LN(O71/P71)</f>
        <v>3.8486463023440416E-3</v>
      </c>
      <c r="AN71" s="25">
        <f t="shared" ref="AN71:AN134" si="60">LN(L71/G71)</f>
        <v>0</v>
      </c>
      <c r="AO71" s="40">
        <f t="shared" si="30"/>
        <v>0.69712140175217863</v>
      </c>
      <c r="AP71" s="40">
        <f t="shared" si="31"/>
        <v>0.82436378806841593</v>
      </c>
      <c r="AQ71" s="25">
        <f t="shared" ref="AQ71:AQ134" si="61">LN(M71/L71)</f>
        <v>-5.0269069469621719E-4</v>
      </c>
      <c r="AR71" s="25">
        <f t="shared" ref="AR71:AR134" si="62">LN(N71/L71)</f>
        <v>1.7606460033913684E-3</v>
      </c>
      <c r="AS71" s="25">
        <f t="shared" ref="AS71:AS134" si="63">LN(N71/C71)</f>
        <v>8.2360932116948499E-4</v>
      </c>
      <c r="AT71" s="28">
        <f t="shared" ref="AT71:AT134" si="64">+(G71-I71)/(H71-I71)</f>
        <v>0.57571964956194588</v>
      </c>
      <c r="AU71" s="28">
        <f t="shared" ref="AU71:AU134" si="65">+(N71-P71)/(O71-P71)</f>
        <v>0.66387959866220991</v>
      </c>
      <c r="AV71" s="40">
        <f t="shared" ref="AV71:AV134" si="66">+(N71-V71)/(U71-V71)</f>
        <v>0.8039215686274569</v>
      </c>
      <c r="AW71" s="25">
        <f t="shared" ref="AW71:AW134" si="67">LN(N71/C71)</f>
        <v>8.2360932116948499E-4</v>
      </c>
      <c r="AX71" s="28">
        <f t="shared" ref="AX71:AX134" si="68">(N71-L71)/(U71-V71)</f>
        <v>0.22820191906551107</v>
      </c>
      <c r="AY71" s="25">
        <f t="shared" ref="AY71:AY134" si="69">LN(G71/I71)</f>
        <v>4.4556734936207357E-3</v>
      </c>
      <c r="AZ71" s="25">
        <f t="shared" ref="AZ71:AZ134" si="70">LN(N71/P71)</f>
        <v>2.5566896763537573E-3</v>
      </c>
      <c r="BA71" s="25">
        <f t="shared" si="35"/>
        <v>0.2079207920792078</v>
      </c>
      <c r="BB71" s="25">
        <f t="shared" si="36"/>
        <v>3.5053923906022699E-4</v>
      </c>
      <c r="BC71" s="25">
        <f t="shared" si="37"/>
        <v>-6.566731446229151E-3</v>
      </c>
      <c r="BD71" s="39">
        <f t="shared" si="38"/>
        <v>0</v>
      </c>
      <c r="BF71" t="str">
        <f t="shared" si="32"/>
        <v/>
      </c>
      <c r="BG71">
        <f t="shared" si="33"/>
        <v>0.5</v>
      </c>
      <c r="BH71" t="str">
        <f t="shared" si="39"/>
        <v/>
      </c>
      <c r="BI71" t="str">
        <f t="shared" si="34"/>
        <v/>
      </c>
      <c r="BJ71" s="25">
        <f t="shared" si="40"/>
        <v>8.803230016956842E-4</v>
      </c>
    </row>
    <row r="72" spans="1:62" x14ac:dyDescent="0.15">
      <c r="A72" s="1">
        <v>42600</v>
      </c>
      <c r="B72" s="41">
        <f t="shared" ref="B72:B137" si="71">WEEKDAY(A72,2)</f>
        <v>4</v>
      </c>
      <c r="C72">
        <v>3107.75</v>
      </c>
      <c r="D72">
        <v>3108.8</v>
      </c>
      <c r="E72">
        <v>3115.35</v>
      </c>
      <c r="F72">
        <v>3117.75</v>
      </c>
      <c r="G72">
        <v>3122.16</v>
      </c>
      <c r="H72">
        <v>3125.44</v>
      </c>
      <c r="I72">
        <v>3105.53</v>
      </c>
      <c r="J72">
        <v>947</v>
      </c>
      <c r="K72">
        <v>1038</v>
      </c>
      <c r="L72">
        <v>3122.16</v>
      </c>
      <c r="M72" s="39">
        <v>3121.9</v>
      </c>
      <c r="N72">
        <v>3104.11</v>
      </c>
      <c r="O72">
        <v>3125.17</v>
      </c>
      <c r="P72">
        <v>3093.35</v>
      </c>
      <c r="Q72">
        <v>1302</v>
      </c>
      <c r="R72">
        <v>1425</v>
      </c>
      <c r="S72">
        <f t="shared" si="42"/>
        <v>3019.5839999999998</v>
      </c>
      <c r="T72" t="str">
        <f t="shared" si="49"/>
        <v>牛</v>
      </c>
      <c r="U72">
        <f t="shared" si="47"/>
        <v>3125.44</v>
      </c>
      <c r="V72">
        <f t="shared" si="48"/>
        <v>3093.35</v>
      </c>
      <c r="W72" s="40">
        <f t="shared" ref="W72:W132" si="72">LN(U72/V72)</f>
        <v>1.0320427230456125E-2</v>
      </c>
      <c r="X72">
        <f t="shared" si="50"/>
        <v>947</v>
      </c>
      <c r="Y72">
        <f t="shared" si="51"/>
        <v>1425</v>
      </c>
      <c r="Z72" s="25">
        <f t="shared" si="52"/>
        <v>1.0325798407207834E-2</v>
      </c>
      <c r="AA72" s="25">
        <f t="shared" ref="AA72:AA135" si="73">LN(C72/N71)</f>
        <v>-5.7902949842900738E-4</v>
      </c>
      <c r="AB72" s="25">
        <f t="shared" ref="AB72:AB135" si="74">LN(N72/U72)</f>
        <v>-6.8480334395891211E-3</v>
      </c>
      <c r="AC72" s="25">
        <f t="shared" ref="AC72:AC135" si="75">LN(N72/V72)</f>
        <v>3.4723937908669894E-3</v>
      </c>
      <c r="AD72" s="25">
        <f t="shared" ref="AD72:AD135" si="76">LN(U72/C72)</f>
        <v>5.6760815872873823E-3</v>
      </c>
      <c r="AE72" s="25">
        <f t="shared" ref="AE72:AE135" si="77">LN(V72/C72)</f>
        <v>-4.6443456431686609E-3</v>
      </c>
      <c r="AF72" s="25">
        <f t="shared" si="53"/>
        <v>-1.1719518523016996E-3</v>
      </c>
      <c r="AG72" s="25">
        <f t="shared" ref="AG72:AG135" si="78">LN(N72/N71)</f>
        <v>-1.7509813507307732E-3</v>
      </c>
      <c r="AH72" s="25">
        <f t="shared" si="54"/>
        <v>3.3780795135087739E-4</v>
      </c>
      <c r="AI72" s="25">
        <f t="shared" si="55"/>
        <v>2.4425137884290711E-3</v>
      </c>
      <c r="AJ72" s="25">
        <f t="shared" si="56"/>
        <v>3.2125961290316368E-3</v>
      </c>
      <c r="AK72" s="25">
        <f t="shared" si="57"/>
        <v>4.6260782895884015E-3</v>
      </c>
      <c r="AL72" s="25">
        <f t="shared" si="58"/>
        <v>6.390680026266477E-3</v>
      </c>
      <c r="AM72" s="25">
        <f t="shared" si="59"/>
        <v>1.0234035662219457E-2</v>
      </c>
      <c r="AN72" s="25">
        <f t="shared" si="60"/>
        <v>0</v>
      </c>
      <c r="AO72" s="40">
        <f t="shared" ref="AO72:AO135" si="79">(C72-I72)/(H72-I72)</f>
        <v>0.11150175791058846</v>
      </c>
      <c r="AP72" s="40">
        <f t="shared" ref="AP72:AP135" si="80">(N71-I72)/(H72-I72)</f>
        <v>0.20190858864892069</v>
      </c>
      <c r="AQ72" s="25">
        <f t="shared" si="61"/>
        <v>-8.3279148550830193E-5</v>
      </c>
      <c r="AR72" s="25">
        <f t="shared" si="62"/>
        <v>-5.7980301418901004E-3</v>
      </c>
      <c r="AS72" s="25">
        <f t="shared" si="63"/>
        <v>-1.1719518523016996E-3</v>
      </c>
      <c r="AT72" s="28">
        <f t="shared" si="64"/>
        <v>0.83525866398793447</v>
      </c>
      <c r="AU72" s="28">
        <f t="shared" si="65"/>
        <v>0.33815210559397119</v>
      </c>
      <c r="AV72" s="40">
        <f t="shared" si="66"/>
        <v>0.33530694920536519</v>
      </c>
      <c r="AW72" s="25">
        <f t="shared" si="67"/>
        <v>-1.1719518523016996E-3</v>
      </c>
      <c r="AX72" s="28">
        <f t="shared" si="68"/>
        <v>-0.56248052352756761</v>
      </c>
      <c r="AY72" s="25">
        <f t="shared" si="69"/>
        <v>5.3406767285675647E-3</v>
      </c>
      <c r="AZ72" s="25">
        <f t="shared" si="70"/>
        <v>3.4723937908669894E-3</v>
      </c>
      <c r="BA72" s="25">
        <f t="shared" si="35"/>
        <v>0.8039215686274569</v>
      </c>
      <c r="BB72" s="25">
        <f t="shared" si="36"/>
        <v>1.7606460033913684E-3</v>
      </c>
      <c r="BC72" s="25">
        <f t="shared" si="37"/>
        <v>8.2360932116948499E-4</v>
      </c>
      <c r="BD72" s="39">
        <f t="shared" si="38"/>
        <v>0</v>
      </c>
      <c r="BF72" t="str">
        <f t="shared" ref="BF72:BF135" si="81">IF(B72=2,IF(AV71&lt;0.226,IF(AND(ABS(AA72)&lt;0.03,AO72&lt;0.8),IF(AND(AT72&lt;0.5 &amp; Q71&lt;14),2,1),0),IF(AV71&lt;0.8,IF(AND(AT72&gt;0.2,AK72&gt;-0.03,AA72&gt;-0.01),1,0),0)),"")</f>
        <v/>
      </c>
      <c r="BG72" t="str">
        <f t="shared" ref="BG72:BG135" si="82">IF(B72=3,IF(AV71&lt;0.85,IF(AND(K72&gt;942,AT72&gt;0.9),0.25,1)*IF(AR71&lt;-0.004,1,0.5),0),"")</f>
        <v/>
      </c>
      <c r="BH72">
        <f t="shared" si="39"/>
        <v>0</v>
      </c>
      <c r="BI72" t="str">
        <f t="shared" ref="BI72:BI135" si="83">IF(B72=5,IF(AV71&lt;0.4,IF(AQ72&gt; -0.004,1,0),IF(AV71&lt;0.95,IF(AND(AO72&lt;0.85,AT72&lt;0.95,AQ72&gt;0,K72&lt;1115),0.5,0),0)),"")</f>
        <v/>
      </c>
      <c r="BJ72" s="25" t="str">
        <f t="shared" si="40"/>
        <v/>
      </c>
    </row>
    <row r="73" spans="1:62" x14ac:dyDescent="0.15">
      <c r="A73" s="1">
        <v>42601</v>
      </c>
      <c r="B73" s="41">
        <f t="shared" si="71"/>
        <v>5</v>
      </c>
      <c r="C73">
        <v>3100.39</v>
      </c>
      <c r="D73">
        <v>3100.72</v>
      </c>
      <c r="E73">
        <v>3102.23</v>
      </c>
      <c r="F73">
        <v>3102.81</v>
      </c>
      <c r="G73">
        <v>3090.07</v>
      </c>
      <c r="H73">
        <v>3105.46</v>
      </c>
      <c r="I73">
        <v>3082.77</v>
      </c>
      <c r="J73">
        <v>938</v>
      </c>
      <c r="K73">
        <v>1123</v>
      </c>
      <c r="L73">
        <v>3090.07</v>
      </c>
      <c r="M73" s="39">
        <v>3092.37</v>
      </c>
      <c r="N73">
        <v>3108.1</v>
      </c>
      <c r="O73">
        <v>3113.34</v>
      </c>
      <c r="P73">
        <v>3089.03</v>
      </c>
      <c r="Q73">
        <v>1424</v>
      </c>
      <c r="R73">
        <v>1305</v>
      </c>
      <c r="S73">
        <f t="shared" si="42"/>
        <v>3022.8389999999995</v>
      </c>
      <c r="T73" t="str">
        <f t="shared" si="49"/>
        <v>牛</v>
      </c>
      <c r="U73">
        <f t="shared" si="47"/>
        <v>3113.34</v>
      </c>
      <c r="V73">
        <f t="shared" si="48"/>
        <v>3082.77</v>
      </c>
      <c r="W73" s="40">
        <f t="shared" si="72"/>
        <v>9.8675614366226742E-3</v>
      </c>
      <c r="X73">
        <f t="shared" si="50"/>
        <v>1424</v>
      </c>
      <c r="Y73">
        <f t="shared" si="51"/>
        <v>1123</v>
      </c>
      <c r="Z73" s="25">
        <f t="shared" si="52"/>
        <v>9.860049864694494E-3</v>
      </c>
      <c r="AA73" s="25">
        <f t="shared" si="73"/>
        <v>-1.1991298076406078E-3</v>
      </c>
      <c r="AB73" s="25">
        <f t="shared" si="74"/>
        <v>-1.6844978780013009E-3</v>
      </c>
      <c r="AC73" s="25">
        <f t="shared" si="75"/>
        <v>8.1830635586213549E-3</v>
      </c>
      <c r="AD73" s="25">
        <f t="shared" si="76"/>
        <v>4.1681948682265749E-3</v>
      </c>
      <c r="AE73" s="25">
        <f t="shared" si="77"/>
        <v>-5.6993665683960203E-3</v>
      </c>
      <c r="AF73" s="25">
        <f t="shared" si="53"/>
        <v>2.4836969902252873E-3</v>
      </c>
      <c r="AG73" s="25">
        <f t="shared" si="78"/>
        <v>1.2845671825847756E-3</v>
      </c>
      <c r="AH73" s="25">
        <f t="shared" si="54"/>
        <v>1.0643255814250991E-4</v>
      </c>
      <c r="AI73" s="25">
        <f t="shared" si="55"/>
        <v>5.9329768838773354E-4</v>
      </c>
      <c r="AJ73" s="25">
        <f t="shared" si="56"/>
        <v>7.8024249508973147E-4</v>
      </c>
      <c r="AK73" s="25">
        <f t="shared" si="57"/>
        <v>-3.334165655000085E-3</v>
      </c>
      <c r="AL73" s="25">
        <f t="shared" si="58"/>
        <v>7.3333090993875786E-3</v>
      </c>
      <c r="AM73" s="25">
        <f t="shared" si="59"/>
        <v>7.8389791278198756E-3</v>
      </c>
      <c r="AN73" s="25">
        <f t="shared" si="60"/>
        <v>0</v>
      </c>
      <c r="AO73" s="40">
        <f t="shared" si="79"/>
        <v>0.77655354781841557</v>
      </c>
      <c r="AP73" s="40">
        <f t="shared" si="80"/>
        <v>0.94050242397532369</v>
      </c>
      <c r="AQ73" s="25">
        <f t="shared" si="61"/>
        <v>7.4404283943118601E-4</v>
      </c>
      <c r="AR73" s="25">
        <f t="shared" si="62"/>
        <v>5.8178626452253402E-3</v>
      </c>
      <c r="AS73" s="25">
        <f t="shared" si="63"/>
        <v>2.4836969902252873E-3</v>
      </c>
      <c r="AT73" s="28">
        <f t="shared" si="64"/>
        <v>0.32172763331864984</v>
      </c>
      <c r="AU73" s="28">
        <f t="shared" si="65"/>
        <v>0.78445084327436243</v>
      </c>
      <c r="AV73" s="40">
        <f t="shared" si="66"/>
        <v>0.82859012103368634</v>
      </c>
      <c r="AW73" s="25">
        <f t="shared" si="67"/>
        <v>2.4836969902252873E-3</v>
      </c>
      <c r="AX73" s="28">
        <f t="shared" si="68"/>
        <v>0.58979391560352135</v>
      </c>
      <c r="AY73" s="25">
        <f t="shared" si="69"/>
        <v>2.3652009133959258E-3</v>
      </c>
      <c r="AZ73" s="25">
        <f t="shared" si="70"/>
        <v>6.1544812498185494E-3</v>
      </c>
      <c r="BA73" s="25">
        <f t="shared" ref="BA73:BA136" si="84">AV72</f>
        <v>0.33530694920536519</v>
      </c>
      <c r="BB73" s="25">
        <f t="shared" ref="BB73:BB136" si="85">AR72</f>
        <v>-5.7980301418901004E-3</v>
      </c>
      <c r="BC73" s="25">
        <f t="shared" ref="BC73:BC136" si="86">AS72</f>
        <v>-1.1719518523016996E-3</v>
      </c>
      <c r="BD73" s="39">
        <f t="shared" ref="BD73:BD104" si="87">IF(AR72&lt;0,1,0)</f>
        <v>1</v>
      </c>
      <c r="BF73" t="str">
        <f t="shared" si="81"/>
        <v/>
      </c>
      <c r="BG73" t="str">
        <f t="shared" si="82"/>
        <v/>
      </c>
      <c r="BH73" t="str">
        <f t="shared" ref="BH73:BH136" si="88">IF(B73=4,IF(AV72&lt;0.6,IF(AQ73&gt;=0,IF(K73&lt;1018,2,1),0),IF(AV72&gt;0.85,IF(AQ73&lt;=0,-0.5,0),0)),"")</f>
        <v/>
      </c>
      <c r="BI73">
        <f t="shared" si="83"/>
        <v>1</v>
      </c>
      <c r="BJ73" s="25">
        <f t="shared" ref="BJ73:BJ136" si="89">IF(MAX(BE73:BI73)=0,"",MAX(BE73:BI73)*AR73)</f>
        <v>5.8178626452253402E-3</v>
      </c>
    </row>
    <row r="74" spans="1:62" x14ac:dyDescent="0.15">
      <c r="A74" s="1">
        <v>42604</v>
      </c>
      <c r="B74" s="41">
        <f t="shared" si="71"/>
        <v>1</v>
      </c>
      <c r="C74">
        <v>3107.38</v>
      </c>
      <c r="D74">
        <v>3107.08</v>
      </c>
      <c r="E74">
        <v>3112.24</v>
      </c>
      <c r="F74">
        <v>3106.23</v>
      </c>
      <c r="G74">
        <v>3088.37</v>
      </c>
      <c r="H74">
        <v>3112.74</v>
      </c>
      <c r="I74">
        <v>3085.98</v>
      </c>
      <c r="J74">
        <v>935</v>
      </c>
      <c r="K74">
        <v>1125</v>
      </c>
      <c r="L74">
        <v>3088.37</v>
      </c>
      <c r="M74" s="39">
        <v>3091.09</v>
      </c>
      <c r="N74">
        <v>3084.8</v>
      </c>
      <c r="O74">
        <v>3104.37</v>
      </c>
      <c r="P74">
        <v>3083.59</v>
      </c>
      <c r="Q74">
        <v>1356</v>
      </c>
      <c r="R74">
        <v>1456</v>
      </c>
      <c r="S74">
        <f t="shared" si="42"/>
        <v>3027.6030000000001</v>
      </c>
      <c r="T74" t="str">
        <f t="shared" si="49"/>
        <v>牛</v>
      </c>
      <c r="U74">
        <f t="shared" si="47"/>
        <v>3112.74</v>
      </c>
      <c r="V74">
        <f t="shared" si="48"/>
        <v>3083.59</v>
      </c>
      <c r="W74" s="40">
        <f t="shared" si="72"/>
        <v>9.4088646169174037E-3</v>
      </c>
      <c r="X74">
        <f t="shared" si="50"/>
        <v>935</v>
      </c>
      <c r="Y74">
        <f t="shared" si="51"/>
        <v>1456</v>
      </c>
      <c r="Z74" s="25">
        <f t="shared" si="52"/>
        <v>9.3808932283787737E-3</v>
      </c>
      <c r="AA74" s="25">
        <f t="shared" si="73"/>
        <v>-2.3167961387384506E-4</v>
      </c>
      <c r="AB74" s="25">
        <f t="shared" si="74"/>
        <v>-9.0165418177689718E-3</v>
      </c>
      <c r="AC74" s="25">
        <f t="shared" si="75"/>
        <v>3.92322799148475E-4</v>
      </c>
      <c r="AD74" s="25">
        <f t="shared" si="76"/>
        <v>1.723439845761547E-3</v>
      </c>
      <c r="AE74" s="25">
        <f t="shared" si="77"/>
        <v>-7.6854247711560441E-3</v>
      </c>
      <c r="AF74" s="25">
        <f t="shared" si="53"/>
        <v>-7.2931019720074691E-3</v>
      </c>
      <c r="AG74" s="25">
        <f t="shared" si="78"/>
        <v>-7.524781585881316E-3</v>
      </c>
      <c r="AH74" s="25">
        <f t="shared" si="54"/>
        <v>-9.6549016401459021E-5</v>
      </c>
      <c r="AI74" s="25">
        <f t="shared" si="55"/>
        <v>1.5627967590125941E-3</v>
      </c>
      <c r="AJ74" s="25">
        <f t="shared" si="56"/>
        <v>-3.70155195813955E-4</v>
      </c>
      <c r="AK74" s="25">
        <f t="shared" si="57"/>
        <v>-6.1364837683988756E-3</v>
      </c>
      <c r="AL74" s="25">
        <f t="shared" si="58"/>
        <v>8.6340942132902242E-3</v>
      </c>
      <c r="AM74" s="25">
        <f t="shared" si="59"/>
        <v>6.7162936130807519E-3</v>
      </c>
      <c r="AN74" s="25">
        <f t="shared" si="60"/>
        <v>0</v>
      </c>
      <c r="AO74" s="40">
        <f t="shared" si="79"/>
        <v>0.79970104633782813</v>
      </c>
      <c r="AP74" s="40">
        <f t="shared" si="80"/>
        <v>0.82660687593423343</v>
      </c>
      <c r="AQ74" s="25">
        <f t="shared" si="61"/>
        <v>8.8033587907846377E-4</v>
      </c>
      <c r="AR74" s="25">
        <f t="shared" si="62"/>
        <v>-1.1566182036085507E-3</v>
      </c>
      <c r="AS74" s="25">
        <f t="shared" si="63"/>
        <v>-7.2931019720074691E-3</v>
      </c>
      <c r="AT74" s="28">
        <f t="shared" si="64"/>
        <v>8.9312406576976602E-2</v>
      </c>
      <c r="AU74" s="28">
        <f t="shared" si="65"/>
        <v>5.822906641001209E-2</v>
      </c>
      <c r="AV74" s="40">
        <f t="shared" si="66"/>
        <v>4.1509433962265918E-2</v>
      </c>
      <c r="AW74" s="25">
        <f t="shared" si="67"/>
        <v>-7.2931019720074691E-3</v>
      </c>
      <c r="AX74" s="28">
        <f t="shared" si="68"/>
        <v>-0.12246998284733288</v>
      </c>
      <c r="AY74" s="25">
        <f t="shared" si="69"/>
        <v>7.7417059912971949E-4</v>
      </c>
      <c r="AZ74" s="25">
        <f t="shared" si="70"/>
        <v>3.92322799148475E-4</v>
      </c>
      <c r="BA74" s="25">
        <f t="shared" si="84"/>
        <v>0.82859012103368634</v>
      </c>
      <c r="BB74" s="25">
        <f t="shared" si="85"/>
        <v>5.8178626452253402E-3</v>
      </c>
      <c r="BC74" s="25">
        <f t="shared" si="86"/>
        <v>2.4836969902252873E-3</v>
      </c>
      <c r="BD74" s="39">
        <f t="shared" si="87"/>
        <v>0</v>
      </c>
      <c r="BF74" t="str">
        <f t="shared" si="81"/>
        <v/>
      </c>
      <c r="BG74" t="str">
        <f t="shared" si="82"/>
        <v/>
      </c>
      <c r="BH74" t="str">
        <f t="shared" si="88"/>
        <v/>
      </c>
      <c r="BI74" t="str">
        <f t="shared" si="83"/>
        <v/>
      </c>
      <c r="BJ74" s="25" t="str">
        <f t="shared" si="89"/>
        <v/>
      </c>
    </row>
    <row r="75" spans="1:62" x14ac:dyDescent="0.15">
      <c r="A75" s="1">
        <v>42605</v>
      </c>
      <c r="B75" s="41">
        <f t="shared" si="71"/>
        <v>2</v>
      </c>
      <c r="C75">
        <v>3081.57</v>
      </c>
      <c r="D75">
        <v>3084.1</v>
      </c>
      <c r="E75">
        <v>3087.19</v>
      </c>
      <c r="F75">
        <v>3090.94</v>
      </c>
      <c r="G75">
        <v>3091.5</v>
      </c>
      <c r="H75">
        <v>3101.11</v>
      </c>
      <c r="I75">
        <v>3081.57</v>
      </c>
      <c r="J75">
        <v>1107</v>
      </c>
      <c r="K75">
        <v>931</v>
      </c>
      <c r="L75">
        <v>3091.74</v>
      </c>
      <c r="M75">
        <v>3093.45</v>
      </c>
      <c r="N75">
        <v>3089.71</v>
      </c>
      <c r="O75">
        <v>3095.06</v>
      </c>
      <c r="P75">
        <v>3073.53</v>
      </c>
      <c r="Q75">
        <v>1308</v>
      </c>
      <c r="R75">
        <v>1443</v>
      </c>
      <c r="S75">
        <f t="shared" si="42"/>
        <v>3031.0515</v>
      </c>
      <c r="T75" t="str">
        <f t="shared" si="49"/>
        <v>牛</v>
      </c>
      <c r="U75">
        <f t="shared" si="47"/>
        <v>3101.11</v>
      </c>
      <c r="V75">
        <f t="shared" si="48"/>
        <v>3073.53</v>
      </c>
      <c r="W75" s="40">
        <f t="shared" si="72"/>
        <v>8.9333737411833071E-3</v>
      </c>
      <c r="X75">
        <f t="shared" si="50"/>
        <v>1107</v>
      </c>
      <c r="Y75">
        <f t="shared" si="51"/>
        <v>1443</v>
      </c>
      <c r="Z75" s="25">
        <f t="shared" si="52"/>
        <v>8.9499832877396671E-3</v>
      </c>
      <c r="AA75" s="25">
        <f t="shared" si="73"/>
        <v>-1.0476180622996437E-3</v>
      </c>
      <c r="AB75" s="25">
        <f t="shared" si="74"/>
        <v>-3.6828765447543066E-3</v>
      </c>
      <c r="AC75" s="25">
        <f t="shared" si="75"/>
        <v>5.2504971964290759E-3</v>
      </c>
      <c r="AD75" s="25">
        <f t="shared" si="76"/>
        <v>6.3209045456392695E-3</v>
      </c>
      <c r="AE75" s="25">
        <f t="shared" si="77"/>
        <v>-2.6124691955439283E-3</v>
      </c>
      <c r="AF75" s="25">
        <f t="shared" si="53"/>
        <v>2.6380280008851905E-3</v>
      </c>
      <c r="AG75" s="25">
        <f t="shared" si="78"/>
        <v>1.5904099385854445E-3</v>
      </c>
      <c r="AH75" s="25">
        <f t="shared" si="54"/>
        <v>8.2067322513117592E-4</v>
      </c>
      <c r="AI75" s="25">
        <f t="shared" si="55"/>
        <v>1.8220846831009602E-3</v>
      </c>
      <c r="AJ75" s="25">
        <f t="shared" si="56"/>
        <v>3.0360443960012885E-3</v>
      </c>
      <c r="AK75" s="25">
        <f t="shared" si="57"/>
        <v>3.2172026446965962E-3</v>
      </c>
      <c r="AL75" s="25">
        <f t="shared" si="58"/>
        <v>6.3209045456392695E-3</v>
      </c>
      <c r="AM75" s="25">
        <f t="shared" si="59"/>
        <v>6.9805538790290861E-3</v>
      </c>
      <c r="AN75" s="25">
        <f t="shared" si="60"/>
        <v>7.762920414547701E-5</v>
      </c>
      <c r="AO75" s="40">
        <f t="shared" si="79"/>
        <v>0</v>
      </c>
      <c r="AP75" s="40">
        <f t="shared" si="80"/>
        <v>0.16530194472876275</v>
      </c>
      <c r="AQ75" s="25">
        <f t="shared" si="61"/>
        <v>5.5293371539675759E-4</v>
      </c>
      <c r="AR75" s="25">
        <f t="shared" si="62"/>
        <v>-6.5680384795693153E-4</v>
      </c>
      <c r="AS75" s="25">
        <f t="shared" si="63"/>
        <v>2.6380280008851905E-3</v>
      </c>
      <c r="AT75" s="28">
        <f t="shared" si="64"/>
        <v>0.5081883316274235</v>
      </c>
      <c r="AU75" s="28">
        <f t="shared" si="65"/>
        <v>0.75150952159777185</v>
      </c>
      <c r="AV75" s="40">
        <f t="shared" si="66"/>
        <v>0.58665699782450609</v>
      </c>
      <c r="AW75" s="25">
        <f t="shared" si="67"/>
        <v>2.6380280008851905E-3</v>
      </c>
      <c r="AX75" s="28">
        <f t="shared" si="68"/>
        <v>-7.3604060913696548E-2</v>
      </c>
      <c r="AY75" s="25">
        <f t="shared" si="69"/>
        <v>3.2172026446965962E-3</v>
      </c>
      <c r="AZ75" s="25">
        <f t="shared" si="70"/>
        <v>5.2504971964290759E-3</v>
      </c>
      <c r="BA75" s="25">
        <f t="shared" si="84"/>
        <v>4.1509433962265918E-2</v>
      </c>
      <c r="BB75" s="25">
        <f t="shared" si="85"/>
        <v>-1.1566182036085507E-3</v>
      </c>
      <c r="BC75" s="25">
        <f t="shared" si="86"/>
        <v>-7.2931019720074691E-3</v>
      </c>
      <c r="BD75" s="39">
        <f t="shared" si="87"/>
        <v>1</v>
      </c>
      <c r="BF75">
        <f t="shared" si="81"/>
        <v>1</v>
      </c>
      <c r="BG75" t="str">
        <f t="shared" si="82"/>
        <v/>
      </c>
      <c r="BH75" t="str">
        <f t="shared" si="88"/>
        <v/>
      </c>
      <c r="BI75" t="str">
        <f t="shared" si="83"/>
        <v/>
      </c>
      <c r="BJ75" s="25">
        <f t="shared" si="89"/>
        <v>-6.5680384795693153E-4</v>
      </c>
    </row>
    <row r="76" spans="1:62" x14ac:dyDescent="0.15">
      <c r="A76" s="1">
        <v>42606</v>
      </c>
      <c r="B76" s="41">
        <f t="shared" si="71"/>
        <v>3</v>
      </c>
      <c r="C76">
        <v>3092.02</v>
      </c>
      <c r="D76">
        <v>3093.86</v>
      </c>
      <c r="E76">
        <v>3091.09</v>
      </c>
      <c r="F76">
        <v>3088.58</v>
      </c>
      <c r="G76">
        <v>3088.88</v>
      </c>
      <c r="H76">
        <v>3097.15</v>
      </c>
      <c r="I76">
        <v>3079.71</v>
      </c>
      <c r="J76">
        <v>954</v>
      </c>
      <c r="K76">
        <v>1057</v>
      </c>
      <c r="L76">
        <v>3089.77</v>
      </c>
      <c r="M76">
        <v>3089.98</v>
      </c>
      <c r="N76">
        <v>3085.88</v>
      </c>
      <c r="O76">
        <v>3095.19</v>
      </c>
      <c r="P76">
        <v>3079.55</v>
      </c>
      <c r="Q76">
        <v>1340</v>
      </c>
      <c r="R76">
        <v>1451</v>
      </c>
      <c r="S76">
        <f t="shared" si="42"/>
        <v>3033.0284999999999</v>
      </c>
      <c r="T76" t="str">
        <f t="shared" si="49"/>
        <v>牛</v>
      </c>
      <c r="U76">
        <f t="shared" si="47"/>
        <v>3097.15</v>
      </c>
      <c r="V76">
        <f t="shared" si="48"/>
        <v>3079.55</v>
      </c>
      <c r="W76" s="40">
        <f t="shared" si="72"/>
        <v>5.6988513713701104E-3</v>
      </c>
      <c r="X76">
        <f t="shared" si="50"/>
        <v>954</v>
      </c>
      <c r="Y76">
        <f t="shared" si="51"/>
        <v>1451</v>
      </c>
      <c r="Z76" s="25">
        <f t="shared" si="52"/>
        <v>5.6920718494705433E-3</v>
      </c>
      <c r="AA76" s="25">
        <f t="shared" si="73"/>
        <v>7.473636368852157E-4</v>
      </c>
      <c r="AB76" s="25">
        <f t="shared" si="74"/>
        <v>-3.6454658900179618E-3</v>
      </c>
      <c r="AC76" s="25">
        <f t="shared" si="75"/>
        <v>2.0533854813520767E-3</v>
      </c>
      <c r="AD76" s="25">
        <f t="shared" si="76"/>
        <v>1.6577347769753373E-3</v>
      </c>
      <c r="AE76" s="25">
        <f t="shared" si="77"/>
        <v>-4.0411165943947799E-3</v>
      </c>
      <c r="AF76" s="25">
        <f t="shared" si="53"/>
        <v>-1.9877311130426889E-3</v>
      </c>
      <c r="AG76" s="25">
        <f t="shared" si="78"/>
        <v>-1.2403674761573657E-3</v>
      </c>
      <c r="AH76" s="25">
        <f t="shared" si="54"/>
        <v>5.9490324877511079E-4</v>
      </c>
      <c r="AI76" s="25">
        <f t="shared" si="55"/>
        <v>-3.0081949278370866E-4</v>
      </c>
      <c r="AJ76" s="25">
        <f t="shared" si="56"/>
        <v>-1.1131606495215051E-3</v>
      </c>
      <c r="AK76" s="25">
        <f t="shared" si="57"/>
        <v>-1.0160333511704301E-3</v>
      </c>
      <c r="AL76" s="25">
        <f t="shared" si="58"/>
        <v>5.6468970781478854E-3</v>
      </c>
      <c r="AM76" s="25">
        <f t="shared" si="59"/>
        <v>5.0658111747872376E-3</v>
      </c>
      <c r="AN76" s="25">
        <f t="shared" si="60"/>
        <v>2.8808882398432222E-4</v>
      </c>
      <c r="AO76" s="40">
        <f t="shared" si="79"/>
        <v>0.70584862385320568</v>
      </c>
      <c r="AP76" s="40">
        <f t="shared" si="80"/>
        <v>0.57339449541284226</v>
      </c>
      <c r="AQ76" s="25">
        <f t="shared" si="61"/>
        <v>6.7963914423897997E-5</v>
      </c>
      <c r="AR76" s="25">
        <f t="shared" si="62"/>
        <v>-1.2597865858565416E-3</v>
      </c>
      <c r="AS76" s="25">
        <f t="shared" si="63"/>
        <v>-1.9877311130426889E-3</v>
      </c>
      <c r="AT76" s="28">
        <f t="shared" si="64"/>
        <v>0.52580275229358053</v>
      </c>
      <c r="AU76" s="28">
        <f t="shared" si="65"/>
        <v>0.40473145780051017</v>
      </c>
      <c r="AV76" s="40">
        <f t="shared" si="66"/>
        <v>0.35965909090908865</v>
      </c>
      <c r="AW76" s="25">
        <f t="shared" si="67"/>
        <v>-1.9877311130426889E-3</v>
      </c>
      <c r="AX76" s="28">
        <f t="shared" si="68"/>
        <v>-0.22102272727272118</v>
      </c>
      <c r="AY76" s="25">
        <f t="shared" si="69"/>
        <v>2.9731289500021228E-3</v>
      </c>
      <c r="AZ76" s="25">
        <f t="shared" si="70"/>
        <v>2.0533854813520767E-3</v>
      </c>
      <c r="BA76" s="25">
        <f t="shared" si="84"/>
        <v>0.58665699782450609</v>
      </c>
      <c r="BB76" s="25">
        <f t="shared" si="85"/>
        <v>-6.5680384795693153E-4</v>
      </c>
      <c r="BC76" s="25">
        <f t="shared" si="86"/>
        <v>2.6380280008851905E-3</v>
      </c>
      <c r="BD76" s="39">
        <f t="shared" si="87"/>
        <v>1</v>
      </c>
      <c r="BF76" t="str">
        <f t="shared" si="81"/>
        <v/>
      </c>
      <c r="BG76">
        <f t="shared" si="82"/>
        <v>0.5</v>
      </c>
      <c r="BH76" t="str">
        <f t="shared" si="88"/>
        <v/>
      </c>
      <c r="BI76" t="str">
        <f t="shared" si="83"/>
        <v/>
      </c>
      <c r="BJ76" s="25">
        <f t="shared" si="89"/>
        <v>-6.298932929282708E-4</v>
      </c>
    </row>
    <row r="77" spans="1:62" x14ac:dyDescent="0.15">
      <c r="A77" s="1">
        <v>42607</v>
      </c>
      <c r="B77" s="41">
        <f t="shared" si="71"/>
        <v>4</v>
      </c>
      <c r="C77">
        <v>3073.44</v>
      </c>
      <c r="D77">
        <v>3065.68</v>
      </c>
      <c r="E77">
        <v>3062.43</v>
      </c>
      <c r="F77">
        <v>3052.88</v>
      </c>
      <c r="G77">
        <v>3052.8</v>
      </c>
      <c r="H77">
        <v>3073.44</v>
      </c>
      <c r="I77">
        <v>3041.5</v>
      </c>
      <c r="J77">
        <v>931</v>
      </c>
      <c r="K77">
        <v>1117</v>
      </c>
      <c r="L77">
        <v>3052.8</v>
      </c>
      <c r="M77">
        <v>3052.66</v>
      </c>
      <c r="N77">
        <v>3068.33</v>
      </c>
      <c r="O77">
        <v>3072.12</v>
      </c>
      <c r="P77">
        <v>3050.76</v>
      </c>
      <c r="Q77">
        <v>1442</v>
      </c>
      <c r="R77">
        <v>1317</v>
      </c>
      <c r="S77">
        <f t="shared" si="42"/>
        <v>3037.7665000000002</v>
      </c>
      <c r="T77" t="str">
        <f t="shared" si="49"/>
        <v>牛</v>
      </c>
      <c r="U77">
        <f t="shared" si="47"/>
        <v>3073.44</v>
      </c>
      <c r="V77">
        <f t="shared" si="48"/>
        <v>3041.5</v>
      </c>
      <c r="W77" s="40">
        <f t="shared" si="72"/>
        <v>1.0446640677841748E-2</v>
      </c>
      <c r="X77">
        <f t="shared" si="50"/>
        <v>931</v>
      </c>
      <c r="Y77">
        <f t="shared" si="51"/>
        <v>1117</v>
      </c>
      <c r="Z77" s="25">
        <f t="shared" si="52"/>
        <v>1.0392264042896577E-2</v>
      </c>
      <c r="AA77" s="25">
        <f t="shared" si="73"/>
        <v>-4.0394124400527946E-3</v>
      </c>
      <c r="AB77" s="25">
        <f t="shared" si="74"/>
        <v>-1.6640158062287693E-3</v>
      </c>
      <c r="AC77" s="25">
        <f t="shared" si="75"/>
        <v>8.7826248716129755E-3</v>
      </c>
      <c r="AD77" s="25">
        <f t="shared" si="76"/>
        <v>0</v>
      </c>
      <c r="AE77" s="25">
        <f t="shared" si="77"/>
        <v>-1.0446640677841769E-2</v>
      </c>
      <c r="AF77" s="25">
        <f t="shared" si="53"/>
        <v>-1.6640158062287693E-3</v>
      </c>
      <c r="AG77" s="25">
        <f t="shared" si="78"/>
        <v>-5.7034282462814986E-3</v>
      </c>
      <c r="AH77" s="25">
        <f t="shared" si="54"/>
        <v>-2.5280509691529875E-3</v>
      </c>
      <c r="AI77" s="25">
        <f t="shared" si="55"/>
        <v>-3.5887369897050197E-3</v>
      </c>
      <c r="AJ77" s="25">
        <f t="shared" si="56"/>
        <v>-6.7120480772574157E-3</v>
      </c>
      <c r="AK77" s="25">
        <f t="shared" si="57"/>
        <v>-6.7382531846343543E-3</v>
      </c>
      <c r="AL77" s="25">
        <f t="shared" si="58"/>
        <v>1.0446640677841748E-2</v>
      </c>
      <c r="AM77" s="25">
        <f t="shared" si="59"/>
        <v>6.9771371155784483E-3</v>
      </c>
      <c r="AN77" s="25">
        <f t="shared" si="60"/>
        <v>0</v>
      </c>
      <c r="AO77" s="40">
        <f t="shared" si="79"/>
        <v>1</v>
      </c>
      <c r="AP77" s="40">
        <f t="shared" si="80"/>
        <v>1.3894802755165947</v>
      </c>
      <c r="AQ77" s="25">
        <f t="shared" si="61"/>
        <v>-4.5860590365019767E-5</v>
      </c>
      <c r="AR77" s="25">
        <f t="shared" si="62"/>
        <v>5.0742373784056398E-3</v>
      </c>
      <c r="AS77" s="25">
        <f t="shared" si="63"/>
        <v>-1.6640158062287693E-3</v>
      </c>
      <c r="AT77" s="28">
        <f t="shared" si="64"/>
        <v>0.35378835316218415</v>
      </c>
      <c r="AU77" s="28">
        <f t="shared" si="65"/>
        <v>0.82256554307116003</v>
      </c>
      <c r="AV77" s="40">
        <f t="shared" si="66"/>
        <v>0.84001252348152411</v>
      </c>
      <c r="AW77" s="25">
        <f t="shared" si="67"/>
        <v>-1.6640158062287693E-3</v>
      </c>
      <c r="AX77" s="28">
        <f t="shared" si="68"/>
        <v>0.48622417031933995</v>
      </c>
      <c r="AY77" s="25">
        <f t="shared" si="69"/>
        <v>3.7083874932073639E-3</v>
      </c>
      <c r="AZ77" s="25">
        <f t="shared" si="70"/>
        <v>5.74269974330843E-3</v>
      </c>
      <c r="BA77" s="25">
        <f t="shared" si="84"/>
        <v>0.35965909090908865</v>
      </c>
      <c r="BB77" s="25">
        <f t="shared" si="85"/>
        <v>-1.2597865858565416E-3</v>
      </c>
      <c r="BC77" s="25">
        <f t="shared" si="86"/>
        <v>-1.9877311130426889E-3</v>
      </c>
      <c r="BD77" s="39">
        <f t="shared" si="87"/>
        <v>1</v>
      </c>
      <c r="BF77" t="str">
        <f t="shared" si="81"/>
        <v/>
      </c>
      <c r="BG77" t="str">
        <f t="shared" si="82"/>
        <v/>
      </c>
      <c r="BH77">
        <f t="shared" si="88"/>
        <v>0</v>
      </c>
      <c r="BI77" t="str">
        <f t="shared" si="83"/>
        <v/>
      </c>
      <c r="BJ77" s="25" t="str">
        <f t="shared" si="89"/>
        <v/>
      </c>
    </row>
    <row r="78" spans="1:62" x14ac:dyDescent="0.15">
      <c r="A78" s="1">
        <v>42608</v>
      </c>
      <c r="B78" s="41">
        <f t="shared" si="71"/>
        <v>5</v>
      </c>
      <c r="C78">
        <v>3069.85</v>
      </c>
      <c r="D78">
        <v>3072.84</v>
      </c>
      <c r="E78">
        <v>3073.48</v>
      </c>
      <c r="F78">
        <v>3072.33</v>
      </c>
      <c r="G78">
        <v>3085.74</v>
      </c>
      <c r="H78">
        <v>3087.65</v>
      </c>
      <c r="I78">
        <v>3068.17</v>
      </c>
      <c r="J78">
        <v>1123</v>
      </c>
      <c r="K78">
        <v>947</v>
      </c>
      <c r="L78">
        <v>3086.62</v>
      </c>
      <c r="M78">
        <v>3082.99</v>
      </c>
      <c r="N78">
        <v>3070.31</v>
      </c>
      <c r="O78">
        <v>3087.33</v>
      </c>
      <c r="P78">
        <v>3063.89</v>
      </c>
      <c r="Q78">
        <v>1302</v>
      </c>
      <c r="R78">
        <v>1438</v>
      </c>
      <c r="S78">
        <f t="shared" si="42"/>
        <v>3041.4670000000001</v>
      </c>
      <c r="T78" t="str">
        <f t="shared" si="49"/>
        <v>牛</v>
      </c>
      <c r="U78">
        <f t="shared" si="47"/>
        <v>3087.65</v>
      </c>
      <c r="V78">
        <f t="shared" si="48"/>
        <v>3063.89</v>
      </c>
      <c r="W78" s="40">
        <f t="shared" si="72"/>
        <v>7.7249333193251304E-3</v>
      </c>
      <c r="X78">
        <f t="shared" si="50"/>
        <v>1123</v>
      </c>
      <c r="Y78">
        <f t="shared" si="51"/>
        <v>1438</v>
      </c>
      <c r="Z78" s="25">
        <f t="shared" si="52"/>
        <v>7.73979184650723E-3</v>
      </c>
      <c r="AA78" s="25">
        <f t="shared" si="73"/>
        <v>4.9526082033077355E-4</v>
      </c>
      <c r="AB78" s="25">
        <f t="shared" si="74"/>
        <v>-5.6317500699827709E-3</v>
      </c>
      <c r="AC78" s="25">
        <f t="shared" si="75"/>
        <v>2.0931832493422298E-3</v>
      </c>
      <c r="AD78" s="25">
        <f t="shared" si="76"/>
        <v>5.781583299364579E-3</v>
      </c>
      <c r="AE78" s="25">
        <f t="shared" si="77"/>
        <v>-1.9433500199604271E-3</v>
      </c>
      <c r="AF78" s="25">
        <f t="shared" si="53"/>
        <v>1.4983322938185692E-4</v>
      </c>
      <c r="AG78" s="25">
        <f t="shared" si="78"/>
        <v>6.4509404971274502E-4</v>
      </c>
      <c r="AH78" s="25">
        <f t="shared" si="54"/>
        <v>9.7351493763909796E-4</v>
      </c>
      <c r="AI78" s="25">
        <f t="shared" si="55"/>
        <v>1.1817696338843836E-3</v>
      </c>
      <c r="AJ78" s="25">
        <f t="shared" si="56"/>
        <v>8.0753092054231435E-4</v>
      </c>
      <c r="AK78" s="25">
        <f t="shared" si="57"/>
        <v>5.16279846285044E-3</v>
      </c>
      <c r="AL78" s="25">
        <f t="shared" si="58"/>
        <v>6.3289911090334654E-3</v>
      </c>
      <c r="AM78" s="25">
        <f t="shared" si="59"/>
        <v>7.6212892588465881E-3</v>
      </c>
      <c r="AN78" s="25">
        <f t="shared" si="60"/>
        <v>2.8514215177425641E-4</v>
      </c>
      <c r="AO78" s="40">
        <f t="shared" si="79"/>
        <v>8.6242299794652713E-2</v>
      </c>
      <c r="AP78" s="40">
        <f t="shared" si="80"/>
        <v>8.2135523613888258E-3</v>
      </c>
      <c r="AQ78" s="25">
        <f t="shared" si="61"/>
        <v>-1.1767357803407882E-3</v>
      </c>
      <c r="AR78" s="25">
        <f t="shared" si="62"/>
        <v>-5.2981073852428244E-3</v>
      </c>
      <c r="AS78" s="25">
        <f t="shared" si="63"/>
        <v>1.4983322938185692E-4</v>
      </c>
      <c r="AT78" s="28">
        <f t="shared" si="64"/>
        <v>0.90195071868581589</v>
      </c>
      <c r="AU78" s="28">
        <f t="shared" si="65"/>
        <v>0.27389078498293762</v>
      </c>
      <c r="AV78" s="40">
        <f t="shared" si="66"/>
        <v>0.27020202020202078</v>
      </c>
      <c r="AW78" s="25">
        <f t="shared" si="67"/>
        <v>1.4983322938185692E-4</v>
      </c>
      <c r="AX78" s="28">
        <f t="shared" si="68"/>
        <v>-0.68644781144780287</v>
      </c>
      <c r="AY78" s="25">
        <f t="shared" si="69"/>
        <v>5.7102062725191268E-3</v>
      </c>
      <c r="AZ78" s="25">
        <f t="shared" si="70"/>
        <v>2.0931832493422298E-3</v>
      </c>
      <c r="BA78" s="25">
        <f t="shared" si="84"/>
        <v>0.84001252348152411</v>
      </c>
      <c r="BB78" s="25">
        <f t="shared" si="85"/>
        <v>5.0742373784056398E-3</v>
      </c>
      <c r="BC78" s="25">
        <f t="shared" si="86"/>
        <v>-1.6640158062287693E-3</v>
      </c>
      <c r="BD78" s="39">
        <f t="shared" si="87"/>
        <v>0</v>
      </c>
      <c r="BF78" t="str">
        <f t="shared" si="81"/>
        <v/>
      </c>
      <c r="BG78" t="str">
        <f t="shared" si="82"/>
        <v/>
      </c>
      <c r="BH78" t="str">
        <f t="shared" si="88"/>
        <v/>
      </c>
      <c r="BI78">
        <f t="shared" si="83"/>
        <v>0</v>
      </c>
      <c r="BJ78" s="25" t="str">
        <f t="shared" si="89"/>
        <v/>
      </c>
    </row>
    <row r="79" spans="1:62" x14ac:dyDescent="0.15">
      <c r="A79" s="1">
        <v>42611</v>
      </c>
      <c r="B79" s="41">
        <f t="shared" si="71"/>
        <v>1</v>
      </c>
      <c r="C79">
        <v>3068.46</v>
      </c>
      <c r="D79">
        <v>3068.36</v>
      </c>
      <c r="E79">
        <v>3067.94</v>
      </c>
      <c r="F79">
        <v>3062.66</v>
      </c>
      <c r="G79">
        <v>3071.79</v>
      </c>
      <c r="H79">
        <v>3074.94</v>
      </c>
      <c r="I79">
        <v>3058.78</v>
      </c>
      <c r="J79">
        <v>1117</v>
      </c>
      <c r="K79">
        <v>943</v>
      </c>
      <c r="L79">
        <v>3071.81</v>
      </c>
      <c r="M79">
        <v>3071.95</v>
      </c>
      <c r="N79">
        <v>3070.03</v>
      </c>
      <c r="O79">
        <v>3072.69</v>
      </c>
      <c r="P79">
        <v>3060.36</v>
      </c>
      <c r="Q79">
        <v>1426</v>
      </c>
      <c r="R79">
        <v>1358</v>
      </c>
      <c r="S79">
        <f t="shared" si="42"/>
        <v>3046.0155</v>
      </c>
      <c r="T79" t="str">
        <f t="shared" si="49"/>
        <v>牛</v>
      </c>
      <c r="U79">
        <f t="shared" si="47"/>
        <v>3074.94</v>
      </c>
      <c r="V79">
        <f t="shared" si="48"/>
        <v>3058.78</v>
      </c>
      <c r="W79" s="40">
        <f t="shared" si="72"/>
        <v>5.2692452182717823E-3</v>
      </c>
      <c r="X79">
        <f t="shared" si="50"/>
        <v>1117</v>
      </c>
      <c r="Y79">
        <f t="shared" si="51"/>
        <v>943</v>
      </c>
      <c r="Z79" s="25">
        <f t="shared" si="52"/>
        <v>5.2664854682804583E-3</v>
      </c>
      <c r="AA79" s="25">
        <f t="shared" si="73"/>
        <v>-6.0272662308755479E-4</v>
      </c>
      <c r="AB79" s="25">
        <f t="shared" si="74"/>
        <v>-1.5980553346629221E-3</v>
      </c>
      <c r="AC79" s="25">
        <f t="shared" si="75"/>
        <v>3.6711898836087413E-3</v>
      </c>
      <c r="AD79" s="25">
        <f t="shared" si="76"/>
        <v>2.1095817961328312E-3</v>
      </c>
      <c r="AE79" s="25">
        <f t="shared" si="77"/>
        <v>-3.1596634221389688E-3</v>
      </c>
      <c r="AF79" s="25">
        <f t="shared" si="53"/>
        <v>5.1152646146986047E-4</v>
      </c>
      <c r="AG79" s="25">
        <f t="shared" si="78"/>
        <v>-9.1200161617647279E-5</v>
      </c>
      <c r="AH79" s="25">
        <f t="shared" si="54"/>
        <v>-3.2590168852513892E-5</v>
      </c>
      <c r="AI79" s="25">
        <f t="shared" si="55"/>
        <v>-1.6948047755837353E-4</v>
      </c>
      <c r="AJ79" s="25">
        <f t="shared" si="56"/>
        <v>-1.891987672773798E-3</v>
      </c>
      <c r="AK79" s="25">
        <f t="shared" si="57"/>
        <v>1.0846464969560691E-3</v>
      </c>
      <c r="AL79" s="25">
        <f t="shared" si="58"/>
        <v>5.2692452182717823E-3</v>
      </c>
      <c r="AM79" s="25">
        <f t="shared" si="59"/>
        <v>4.0208433362761446E-3</v>
      </c>
      <c r="AN79" s="25">
        <f t="shared" si="60"/>
        <v>6.5108405495109794E-6</v>
      </c>
      <c r="AO79" s="40">
        <f t="shared" si="79"/>
        <v>0.59900990099009432</v>
      </c>
      <c r="AP79" s="40">
        <f t="shared" si="80"/>
        <v>0.71349009900989169</v>
      </c>
      <c r="AQ79" s="25">
        <f t="shared" si="61"/>
        <v>4.5574696936198383E-5</v>
      </c>
      <c r="AR79" s="25">
        <f t="shared" si="62"/>
        <v>-5.7963087603574127E-4</v>
      </c>
      <c r="AS79" s="25">
        <f t="shared" si="63"/>
        <v>5.1152646146986047E-4</v>
      </c>
      <c r="AT79" s="28">
        <f t="shared" si="64"/>
        <v>0.80507425742573524</v>
      </c>
      <c r="AU79" s="28">
        <f t="shared" si="65"/>
        <v>0.78426601784267069</v>
      </c>
      <c r="AV79" s="40">
        <f t="shared" si="66"/>
        <v>0.69616336633663989</v>
      </c>
      <c r="AW79" s="25">
        <f t="shared" si="67"/>
        <v>5.1152646146986047E-4</v>
      </c>
      <c r="AX79" s="28">
        <f t="shared" si="68"/>
        <v>-0.11014851485147038</v>
      </c>
      <c r="AY79" s="25">
        <f t="shared" si="69"/>
        <v>4.2443099190948722E-3</v>
      </c>
      <c r="AZ79" s="25">
        <f t="shared" si="70"/>
        <v>3.1547774350904681E-3</v>
      </c>
      <c r="BA79" s="25">
        <f t="shared" si="84"/>
        <v>0.27020202020202078</v>
      </c>
      <c r="BB79" s="25">
        <f t="shared" si="85"/>
        <v>-5.2981073852428244E-3</v>
      </c>
      <c r="BC79" s="25">
        <f t="shared" si="86"/>
        <v>1.4983322938185692E-4</v>
      </c>
      <c r="BD79" s="39">
        <f t="shared" si="87"/>
        <v>1</v>
      </c>
      <c r="BF79" t="str">
        <f t="shared" si="81"/>
        <v/>
      </c>
      <c r="BG79" t="str">
        <f t="shared" si="82"/>
        <v/>
      </c>
      <c r="BH79" t="str">
        <f t="shared" si="88"/>
        <v/>
      </c>
      <c r="BI79" t="str">
        <f t="shared" si="83"/>
        <v/>
      </c>
      <c r="BJ79" s="25" t="str">
        <f t="shared" si="89"/>
        <v/>
      </c>
    </row>
    <row r="80" spans="1:62" x14ac:dyDescent="0.15">
      <c r="A80" s="1">
        <v>42612</v>
      </c>
      <c r="B80" s="41">
        <f t="shared" si="71"/>
        <v>2</v>
      </c>
      <c r="C80">
        <v>3071.44</v>
      </c>
      <c r="D80">
        <v>3073.88</v>
      </c>
      <c r="E80">
        <v>3073.71</v>
      </c>
      <c r="F80">
        <v>3076.31</v>
      </c>
      <c r="G80">
        <v>3071.36</v>
      </c>
      <c r="H80">
        <v>3077.48</v>
      </c>
      <c r="I80">
        <v>3065.97</v>
      </c>
      <c r="J80">
        <v>941</v>
      </c>
      <c r="K80">
        <v>1053</v>
      </c>
      <c r="L80">
        <v>3071.37</v>
      </c>
      <c r="M80">
        <v>3070.53</v>
      </c>
      <c r="N80">
        <v>3074.68</v>
      </c>
      <c r="O80">
        <v>3082.99</v>
      </c>
      <c r="P80">
        <v>3069.75</v>
      </c>
      <c r="Q80">
        <v>1332</v>
      </c>
      <c r="R80">
        <v>1310</v>
      </c>
      <c r="S80">
        <f t="shared" si="42"/>
        <v>3051.8474999999999</v>
      </c>
      <c r="T80" t="str">
        <f t="shared" si="49"/>
        <v>牛</v>
      </c>
      <c r="U80">
        <f t="shared" si="47"/>
        <v>3082.99</v>
      </c>
      <c r="V80">
        <f t="shared" si="48"/>
        <v>3065.97</v>
      </c>
      <c r="W80" s="40">
        <f t="shared" si="72"/>
        <v>5.5359096389113738E-3</v>
      </c>
      <c r="X80">
        <f t="shared" si="50"/>
        <v>1332</v>
      </c>
      <c r="Y80">
        <f t="shared" si="51"/>
        <v>1053</v>
      </c>
      <c r="Z80" s="25">
        <f t="shared" si="52"/>
        <v>5.5413747297684409E-3</v>
      </c>
      <c r="AA80" s="25">
        <f t="shared" si="73"/>
        <v>4.5917346328285132E-4</v>
      </c>
      <c r="AB80" s="25">
        <f t="shared" si="74"/>
        <v>-2.6990745021620429E-3</v>
      </c>
      <c r="AC80" s="25">
        <f t="shared" si="75"/>
        <v>2.8368351367493152E-3</v>
      </c>
      <c r="AD80" s="25">
        <f t="shared" si="76"/>
        <v>3.7533983032369471E-3</v>
      </c>
      <c r="AE80" s="25">
        <f t="shared" si="77"/>
        <v>-1.7825113356743415E-3</v>
      </c>
      <c r="AF80" s="25">
        <f t="shared" si="53"/>
        <v>1.0543238010750275E-3</v>
      </c>
      <c r="AG80" s="25">
        <f t="shared" si="78"/>
        <v>1.5134972643576631E-3</v>
      </c>
      <c r="AH80" s="25">
        <f t="shared" si="54"/>
        <v>7.9410026759250149E-4</v>
      </c>
      <c r="AI80" s="25">
        <f t="shared" si="55"/>
        <v>7.3879404188672952E-4</v>
      </c>
      <c r="AJ80" s="25">
        <f t="shared" si="56"/>
        <v>1.5843197978673343E-3</v>
      </c>
      <c r="AK80" s="25">
        <f t="shared" si="57"/>
        <v>-2.6046753924794937E-5</v>
      </c>
      <c r="AL80" s="25">
        <f t="shared" si="58"/>
        <v>3.7470846079365816E-3</v>
      </c>
      <c r="AM80" s="25">
        <f t="shared" si="59"/>
        <v>4.3037802463657951E-3</v>
      </c>
      <c r="AN80" s="25">
        <f t="shared" si="60"/>
        <v>3.2558813425736479E-6</v>
      </c>
      <c r="AO80" s="40">
        <f t="shared" si="79"/>
        <v>0.47523892267594708</v>
      </c>
      <c r="AP80" s="40">
        <f t="shared" si="80"/>
        <v>0.3527367506516354</v>
      </c>
      <c r="AQ80" s="25">
        <f t="shared" si="61"/>
        <v>-2.7353099374362777E-4</v>
      </c>
      <c r="AR80" s="25">
        <f t="shared" si="62"/>
        <v>1.0771146736571319E-3</v>
      </c>
      <c r="AS80" s="25">
        <f t="shared" si="63"/>
        <v>1.0543238010750275E-3</v>
      </c>
      <c r="AT80" s="28">
        <f t="shared" si="64"/>
        <v>0.46828844483060167</v>
      </c>
      <c r="AU80" s="28">
        <f t="shared" si="65"/>
        <v>0.37235649546827171</v>
      </c>
      <c r="AV80" s="40">
        <f t="shared" si="66"/>
        <v>0.51175088131610136</v>
      </c>
      <c r="AW80" s="25">
        <f t="shared" si="67"/>
        <v>1.0543238010750275E-3</v>
      </c>
      <c r="AX80" s="28">
        <f t="shared" si="68"/>
        <v>0.19447708578143061</v>
      </c>
      <c r="AY80" s="25">
        <f t="shared" si="69"/>
        <v>1.7564645817496746E-3</v>
      </c>
      <c r="AZ80" s="25">
        <f t="shared" si="70"/>
        <v>1.6047057442036407E-3</v>
      </c>
      <c r="BA80" s="25">
        <f t="shared" si="84"/>
        <v>0.69616336633663989</v>
      </c>
      <c r="BB80" s="25">
        <f t="shared" si="85"/>
        <v>-5.7963087603574127E-4</v>
      </c>
      <c r="BC80" s="25">
        <f t="shared" si="86"/>
        <v>5.1152646146986047E-4</v>
      </c>
      <c r="BD80" s="39">
        <f t="shared" si="87"/>
        <v>1</v>
      </c>
      <c r="BF80">
        <f t="shared" si="81"/>
        <v>1</v>
      </c>
      <c r="BG80" t="str">
        <f t="shared" si="82"/>
        <v/>
      </c>
      <c r="BH80" t="str">
        <f t="shared" si="88"/>
        <v/>
      </c>
      <c r="BI80" t="str">
        <f t="shared" si="83"/>
        <v/>
      </c>
      <c r="BJ80" s="25">
        <f t="shared" si="89"/>
        <v>1.0771146736571319E-3</v>
      </c>
    </row>
    <row r="81" spans="1:62" x14ac:dyDescent="0.15">
      <c r="A81" s="1">
        <v>42613</v>
      </c>
      <c r="B81" s="41">
        <f t="shared" si="71"/>
        <v>3</v>
      </c>
      <c r="C81">
        <v>3072.92</v>
      </c>
      <c r="D81">
        <v>3073.48</v>
      </c>
      <c r="E81">
        <v>3075</v>
      </c>
      <c r="F81">
        <v>3074.26</v>
      </c>
      <c r="G81">
        <v>3083.58</v>
      </c>
      <c r="H81">
        <v>3083.63</v>
      </c>
      <c r="I81">
        <v>3063.4</v>
      </c>
      <c r="J81">
        <v>1130</v>
      </c>
      <c r="K81">
        <v>1009</v>
      </c>
      <c r="L81">
        <v>3083.58</v>
      </c>
      <c r="M81">
        <v>3084.72</v>
      </c>
      <c r="N81">
        <v>3085.49</v>
      </c>
      <c r="O81">
        <v>3087.7</v>
      </c>
      <c r="P81">
        <v>3076.7</v>
      </c>
      <c r="Q81">
        <v>1302</v>
      </c>
      <c r="R81">
        <v>1411</v>
      </c>
      <c r="S81">
        <f t="shared" si="42"/>
        <v>3057.0174999999999</v>
      </c>
      <c r="T81" t="str">
        <f t="shared" si="49"/>
        <v>牛</v>
      </c>
      <c r="U81">
        <f t="shared" si="47"/>
        <v>3087.7</v>
      </c>
      <c r="V81">
        <f t="shared" si="48"/>
        <v>3063.4</v>
      </c>
      <c r="W81" s="40">
        <f t="shared" si="72"/>
        <v>7.9010669357535632E-3</v>
      </c>
      <c r="X81">
        <f t="shared" si="50"/>
        <v>1302</v>
      </c>
      <c r="Y81">
        <f t="shared" si="51"/>
        <v>1009</v>
      </c>
      <c r="Z81" s="25">
        <f t="shared" si="52"/>
        <v>7.9077880322298427E-3</v>
      </c>
      <c r="AA81" s="25">
        <f t="shared" si="73"/>
        <v>-5.7258118553069244E-4</v>
      </c>
      <c r="AB81" s="25">
        <f t="shared" si="74"/>
        <v>-7.1599937614556244E-4</v>
      </c>
      <c r="AC81" s="25">
        <f t="shared" si="75"/>
        <v>7.1850675596080464E-3</v>
      </c>
      <c r="AD81" s="25">
        <f t="shared" si="76"/>
        <v>4.7982275669122918E-3</v>
      </c>
      <c r="AE81" s="25">
        <f t="shared" si="77"/>
        <v>-3.1028393688414205E-3</v>
      </c>
      <c r="AF81" s="25">
        <f t="shared" si="53"/>
        <v>4.0822281907666996E-3</v>
      </c>
      <c r="AG81" s="25">
        <f t="shared" si="78"/>
        <v>3.5096470052359014E-3</v>
      </c>
      <c r="AH81" s="25">
        <f t="shared" si="54"/>
        <v>1.822204872932707E-4</v>
      </c>
      <c r="AI81" s="25">
        <f t="shared" si="55"/>
        <v>6.7665164132321525E-4</v>
      </c>
      <c r="AJ81" s="25">
        <f t="shared" si="56"/>
        <v>4.3597227386383874E-4</v>
      </c>
      <c r="AK81" s="25">
        <f t="shared" si="57"/>
        <v>3.4630100392368632E-3</v>
      </c>
      <c r="AL81" s="25">
        <f t="shared" si="58"/>
        <v>6.5820641956404816E-3</v>
      </c>
      <c r="AM81" s="25">
        <f t="shared" si="59"/>
        <v>3.5688831599228446E-3</v>
      </c>
      <c r="AN81" s="25">
        <f t="shared" si="60"/>
        <v>0</v>
      </c>
      <c r="AO81" s="40">
        <f t="shared" si="79"/>
        <v>0.47058823529411631</v>
      </c>
      <c r="AP81" s="40">
        <f t="shared" si="80"/>
        <v>0.55758774097873132</v>
      </c>
      <c r="AQ81" s="25">
        <f t="shared" si="61"/>
        <v>3.6963183145410894E-4</v>
      </c>
      <c r="AR81" s="25">
        <f t="shared" si="62"/>
        <v>6.1921815153000875E-4</v>
      </c>
      <c r="AS81" s="25">
        <f t="shared" si="63"/>
        <v>4.0822281907666996E-3</v>
      </c>
      <c r="AT81" s="28">
        <f t="shared" si="64"/>
        <v>0.99752842313395051</v>
      </c>
      <c r="AU81" s="28">
        <f t="shared" si="65"/>
        <v>0.79909090909090574</v>
      </c>
      <c r="AV81" s="40">
        <f t="shared" si="66"/>
        <v>0.90905349794238433</v>
      </c>
      <c r="AW81" s="25">
        <f t="shared" si="67"/>
        <v>4.0822281907666996E-3</v>
      </c>
      <c r="AX81" s="28">
        <f t="shared" si="68"/>
        <v>7.8600823045262377E-2</v>
      </c>
      <c r="AY81" s="25">
        <f t="shared" si="69"/>
        <v>6.5658494080781914E-3</v>
      </c>
      <c r="AZ81" s="25">
        <f t="shared" si="70"/>
        <v>2.8528837837772667E-3</v>
      </c>
      <c r="BA81" s="25">
        <f t="shared" si="84"/>
        <v>0.51175088131610136</v>
      </c>
      <c r="BB81" s="25">
        <f t="shared" si="85"/>
        <v>1.0771146736571319E-3</v>
      </c>
      <c r="BC81" s="25">
        <f t="shared" si="86"/>
        <v>1.0543238010750275E-3</v>
      </c>
      <c r="BD81" s="39">
        <f t="shared" si="87"/>
        <v>0</v>
      </c>
      <c r="BF81" t="str">
        <f t="shared" si="81"/>
        <v/>
      </c>
      <c r="BG81">
        <f t="shared" si="82"/>
        <v>0.125</v>
      </c>
      <c r="BH81" t="str">
        <f t="shared" si="88"/>
        <v/>
      </c>
      <c r="BI81" t="str">
        <f t="shared" si="83"/>
        <v/>
      </c>
      <c r="BJ81" s="25">
        <f t="shared" si="89"/>
        <v>7.7402268941251094E-5</v>
      </c>
    </row>
    <row r="82" spans="1:62" x14ac:dyDescent="0.15">
      <c r="A82" s="1">
        <v>42614</v>
      </c>
      <c r="B82" s="41">
        <f t="shared" si="71"/>
        <v>4</v>
      </c>
      <c r="C82">
        <v>3083.96</v>
      </c>
      <c r="D82">
        <v>3082.17</v>
      </c>
      <c r="E82">
        <v>3081.76</v>
      </c>
      <c r="F82">
        <v>3086.35</v>
      </c>
      <c r="G82">
        <v>3080.87</v>
      </c>
      <c r="H82">
        <v>3088.7</v>
      </c>
      <c r="I82">
        <v>3072.79</v>
      </c>
      <c r="J82">
        <v>1012</v>
      </c>
      <c r="K82">
        <v>1104</v>
      </c>
      <c r="L82">
        <v>3080.71</v>
      </c>
      <c r="M82">
        <v>3080.8</v>
      </c>
      <c r="N82">
        <v>3063.3</v>
      </c>
      <c r="O82">
        <v>3082.57</v>
      </c>
      <c r="P82">
        <v>3062.88</v>
      </c>
      <c r="Q82">
        <v>1419</v>
      </c>
      <c r="R82">
        <v>1500</v>
      </c>
      <c r="S82">
        <f t="shared" si="42"/>
        <v>3062.3689999999997</v>
      </c>
      <c r="T82" t="str">
        <f t="shared" si="49"/>
        <v>牛</v>
      </c>
      <c r="U82">
        <f t="shared" si="47"/>
        <v>3088.7</v>
      </c>
      <c r="V82">
        <f t="shared" si="48"/>
        <v>3062.88</v>
      </c>
      <c r="W82" s="40">
        <f t="shared" si="72"/>
        <v>8.3946406054223009E-3</v>
      </c>
      <c r="X82">
        <f t="shared" si="50"/>
        <v>1012</v>
      </c>
      <c r="Y82">
        <f t="shared" si="51"/>
        <v>1500</v>
      </c>
      <c r="Z82" s="25">
        <f t="shared" si="52"/>
        <v>8.3723524299925117E-3</v>
      </c>
      <c r="AA82" s="25">
        <f t="shared" si="73"/>
        <v>-4.9599235956719601E-4</v>
      </c>
      <c r="AB82" s="25">
        <f t="shared" si="74"/>
        <v>-8.2575241639668093E-3</v>
      </c>
      <c r="AC82" s="25">
        <f t="shared" si="75"/>
        <v>1.3711644145545071E-4</v>
      </c>
      <c r="AD82" s="25">
        <f t="shared" si="76"/>
        <v>1.5358049630743379E-3</v>
      </c>
      <c r="AE82" s="25">
        <f t="shared" si="77"/>
        <v>-6.8588356423480747E-3</v>
      </c>
      <c r="AF82" s="25">
        <f t="shared" si="53"/>
        <v>-6.7217192008925467E-3</v>
      </c>
      <c r="AG82" s="25">
        <f t="shared" si="78"/>
        <v>-7.2177115604596803E-3</v>
      </c>
      <c r="AH82" s="25">
        <f t="shared" si="54"/>
        <v>-5.8059108396420341E-4</v>
      </c>
      <c r="AI82" s="25">
        <f t="shared" si="55"/>
        <v>-7.1362309458219834E-4</v>
      </c>
      <c r="AJ82" s="25">
        <f t="shared" si="56"/>
        <v>7.746774860663279E-4</v>
      </c>
      <c r="AK82" s="25">
        <f t="shared" si="57"/>
        <v>-1.0024608168494461E-3</v>
      </c>
      <c r="AL82" s="25">
        <f t="shared" si="58"/>
        <v>5.1643467280128785E-3</v>
      </c>
      <c r="AM82" s="25">
        <f t="shared" si="59"/>
        <v>6.408014832738204E-3</v>
      </c>
      <c r="AN82" s="25">
        <f t="shared" si="60"/>
        <v>-5.19347310383706E-5</v>
      </c>
      <c r="AO82" s="40">
        <f t="shared" si="79"/>
        <v>0.70207416719045723</v>
      </c>
      <c r="AP82" s="40">
        <f t="shared" si="80"/>
        <v>0.79824010056567785</v>
      </c>
      <c r="AQ82" s="25">
        <f t="shared" si="61"/>
        <v>2.9213618092477682E-5</v>
      </c>
      <c r="AR82" s="25">
        <f t="shared" si="62"/>
        <v>-5.6673236530046687E-3</v>
      </c>
      <c r="AS82" s="25">
        <f t="shared" si="63"/>
        <v>-6.7217192008925467E-3</v>
      </c>
      <c r="AT82" s="28">
        <f t="shared" si="64"/>
        <v>0.50785669390320565</v>
      </c>
      <c r="AU82" s="28">
        <f t="shared" si="65"/>
        <v>2.1330624682583624E-2</v>
      </c>
      <c r="AV82" s="40">
        <f t="shared" si="66"/>
        <v>1.6266460108446068E-2</v>
      </c>
      <c r="AW82" s="25">
        <f t="shared" si="67"/>
        <v>-6.7217192008925467E-3</v>
      </c>
      <c r="AX82" s="28">
        <f t="shared" si="68"/>
        <v>-0.67428350116189195</v>
      </c>
      <c r="AY82" s="25">
        <f t="shared" si="69"/>
        <v>2.626080948089042E-3</v>
      </c>
      <c r="AZ82" s="25">
        <f t="shared" si="70"/>
        <v>1.3711644145545071E-4</v>
      </c>
      <c r="BA82" s="25">
        <f t="shared" si="84"/>
        <v>0.90905349794238433</v>
      </c>
      <c r="BB82" s="25">
        <f t="shared" si="85"/>
        <v>6.1921815153000875E-4</v>
      </c>
      <c r="BC82" s="25">
        <f t="shared" si="86"/>
        <v>4.0822281907666996E-3</v>
      </c>
      <c r="BD82" s="39">
        <f t="shared" si="87"/>
        <v>0</v>
      </c>
      <c r="BF82" t="str">
        <f t="shared" si="81"/>
        <v/>
      </c>
      <c r="BG82" t="str">
        <f t="shared" si="82"/>
        <v/>
      </c>
      <c r="BH82">
        <f t="shared" si="88"/>
        <v>0</v>
      </c>
      <c r="BI82" t="str">
        <f t="shared" si="83"/>
        <v/>
      </c>
      <c r="BJ82" s="25" t="str">
        <f t="shared" si="89"/>
        <v/>
      </c>
    </row>
    <row r="83" spans="1:62" x14ac:dyDescent="0.15">
      <c r="A83" s="1">
        <v>42615</v>
      </c>
      <c r="B83" s="41">
        <f t="shared" si="71"/>
        <v>5</v>
      </c>
      <c r="C83">
        <v>3057.49</v>
      </c>
      <c r="D83">
        <v>3058.56</v>
      </c>
      <c r="E83">
        <v>3062.29</v>
      </c>
      <c r="F83">
        <v>3065.58</v>
      </c>
      <c r="G83">
        <v>3065.52</v>
      </c>
      <c r="H83">
        <v>3072.52</v>
      </c>
      <c r="I83">
        <v>3057.34</v>
      </c>
      <c r="J83">
        <v>1029</v>
      </c>
      <c r="K83">
        <v>931</v>
      </c>
      <c r="L83">
        <v>3065.31</v>
      </c>
      <c r="M83">
        <v>3063.25</v>
      </c>
      <c r="N83">
        <v>3067.35</v>
      </c>
      <c r="O83">
        <v>3068.03</v>
      </c>
      <c r="P83">
        <v>3050.49</v>
      </c>
      <c r="Q83">
        <v>1458</v>
      </c>
      <c r="R83">
        <v>1407</v>
      </c>
      <c r="S83">
        <f t="shared" si="42"/>
        <v>3066.4124999999999</v>
      </c>
      <c r="T83" t="str">
        <f t="shared" si="49"/>
        <v>牛</v>
      </c>
      <c r="U83">
        <f t="shared" si="47"/>
        <v>3072.52</v>
      </c>
      <c r="V83">
        <f t="shared" si="48"/>
        <v>3050.49</v>
      </c>
      <c r="W83" s="40">
        <f t="shared" si="72"/>
        <v>7.1958383407939586E-3</v>
      </c>
      <c r="X83">
        <f t="shared" si="50"/>
        <v>1029</v>
      </c>
      <c r="Y83">
        <f t="shared" si="51"/>
        <v>1407</v>
      </c>
      <c r="Z83" s="25">
        <f t="shared" si="52"/>
        <v>7.2052565993675211E-3</v>
      </c>
      <c r="AA83" s="25">
        <f t="shared" si="73"/>
        <v>-1.8984483195758563E-3</v>
      </c>
      <c r="AB83" s="25">
        <f t="shared" si="74"/>
        <v>-1.6840751422718897E-3</v>
      </c>
      <c r="AC83" s="25">
        <f t="shared" si="75"/>
        <v>5.5117631985220706E-3</v>
      </c>
      <c r="AD83" s="25">
        <f t="shared" si="76"/>
        <v>4.9037538661788355E-3</v>
      </c>
      <c r="AE83" s="25">
        <f t="shared" si="77"/>
        <v>-2.2920844746150168E-3</v>
      </c>
      <c r="AF83" s="25">
        <f t="shared" si="53"/>
        <v>3.21967872390702E-3</v>
      </c>
      <c r="AG83" s="25">
        <f t="shared" si="78"/>
        <v>1.321230404331251E-3</v>
      </c>
      <c r="AH83" s="25">
        <f t="shared" si="54"/>
        <v>3.4989903971251499E-4</v>
      </c>
      <c r="AI83" s="25">
        <f t="shared" si="55"/>
        <v>1.5686841632568699E-3</v>
      </c>
      <c r="AJ83" s="25">
        <f t="shared" si="56"/>
        <v>2.6424668368830151E-3</v>
      </c>
      <c r="AK83" s="25">
        <f t="shared" si="57"/>
        <v>2.622894492604862E-3</v>
      </c>
      <c r="AL83" s="25">
        <f t="shared" si="58"/>
        <v>4.9528149193986846E-3</v>
      </c>
      <c r="AM83" s="25">
        <f t="shared" si="59"/>
        <v>5.7334283611639256E-3</v>
      </c>
      <c r="AN83" s="25">
        <f t="shared" si="60"/>
        <v>-6.8506221859691369E-5</v>
      </c>
      <c r="AO83" s="40">
        <f t="shared" si="79"/>
        <v>9.8814229248773266E-3</v>
      </c>
      <c r="AP83" s="40">
        <f t="shared" si="80"/>
        <v>0.39262187088274708</v>
      </c>
      <c r="AQ83" s="25">
        <f t="shared" si="61"/>
        <v>-6.7226235121537652E-4</v>
      </c>
      <c r="AR83" s="25">
        <f t="shared" si="62"/>
        <v>6.6529045316183523E-4</v>
      </c>
      <c r="AS83" s="25">
        <f t="shared" si="63"/>
        <v>3.21967872390702E-3</v>
      </c>
      <c r="AT83" s="28">
        <f t="shared" si="64"/>
        <v>0.53886693017127307</v>
      </c>
      <c r="AU83" s="28">
        <f t="shared" si="65"/>
        <v>0.96123147092358752</v>
      </c>
      <c r="AV83" s="40">
        <f t="shared" si="66"/>
        <v>0.76532001815705741</v>
      </c>
      <c r="AW83" s="25">
        <f t="shared" si="67"/>
        <v>3.21967872390702E-3</v>
      </c>
      <c r="AX83" s="28">
        <f t="shared" si="68"/>
        <v>9.2600998638218121E-2</v>
      </c>
      <c r="AY83" s="25">
        <f t="shared" si="69"/>
        <v>2.6719555458245099E-3</v>
      </c>
      <c r="AZ83" s="25">
        <f t="shared" si="70"/>
        <v>5.5117631985220706E-3</v>
      </c>
      <c r="BA83" s="25">
        <f t="shared" si="84"/>
        <v>1.6266460108446068E-2</v>
      </c>
      <c r="BB83" s="25">
        <f t="shared" si="85"/>
        <v>-5.6673236530046687E-3</v>
      </c>
      <c r="BC83" s="25">
        <f t="shared" si="86"/>
        <v>-6.7217192008925467E-3</v>
      </c>
      <c r="BD83" s="39">
        <f t="shared" si="87"/>
        <v>1</v>
      </c>
      <c r="BF83" t="str">
        <f t="shared" si="81"/>
        <v/>
      </c>
      <c r="BG83" t="str">
        <f t="shared" si="82"/>
        <v/>
      </c>
      <c r="BH83" t="str">
        <f t="shared" si="88"/>
        <v/>
      </c>
      <c r="BI83">
        <f t="shared" si="83"/>
        <v>1</v>
      </c>
      <c r="BJ83" s="25">
        <f t="shared" si="89"/>
        <v>6.6529045316183523E-4</v>
      </c>
    </row>
    <row r="84" spans="1:62" x14ac:dyDescent="0.15">
      <c r="A84" s="1">
        <v>42618</v>
      </c>
      <c r="B84" s="41">
        <f t="shared" si="71"/>
        <v>1</v>
      </c>
      <c r="C84">
        <v>3070.71</v>
      </c>
      <c r="D84">
        <v>3074.7</v>
      </c>
      <c r="E84">
        <v>3073.46</v>
      </c>
      <c r="F84">
        <v>3068.15</v>
      </c>
      <c r="G84">
        <v>3073.47</v>
      </c>
      <c r="H84">
        <v>3085.49</v>
      </c>
      <c r="I84">
        <v>3065.33</v>
      </c>
      <c r="J84">
        <v>1028</v>
      </c>
      <c r="K84">
        <v>950</v>
      </c>
      <c r="L84">
        <v>3073.47</v>
      </c>
      <c r="M84">
        <v>3074.52</v>
      </c>
      <c r="N84">
        <v>3072.09</v>
      </c>
      <c r="O84">
        <v>3076.93</v>
      </c>
      <c r="P84">
        <v>3067.36</v>
      </c>
      <c r="Q84">
        <v>1329</v>
      </c>
      <c r="R84">
        <v>1447</v>
      </c>
      <c r="S84">
        <f t="shared" si="42"/>
        <v>3070.9449999999997</v>
      </c>
      <c r="T84" t="str">
        <f t="shared" si="49"/>
        <v>牛</v>
      </c>
      <c r="U84">
        <f t="shared" si="47"/>
        <v>3085.49</v>
      </c>
      <c r="V84">
        <f t="shared" si="48"/>
        <v>3065.33</v>
      </c>
      <c r="W84" s="40">
        <f t="shared" si="72"/>
        <v>6.5552470050076759E-3</v>
      </c>
      <c r="X84">
        <f t="shared" si="50"/>
        <v>1028</v>
      </c>
      <c r="Y84">
        <f t="shared" si="51"/>
        <v>950</v>
      </c>
      <c r="Z84" s="25">
        <f t="shared" si="52"/>
        <v>6.5652568949851513E-3</v>
      </c>
      <c r="AA84" s="25">
        <f t="shared" si="73"/>
        <v>1.0948085667490252E-3</v>
      </c>
      <c r="AB84" s="25">
        <f t="shared" si="74"/>
        <v>-4.3523660766439931E-3</v>
      </c>
      <c r="AC84" s="25">
        <f t="shared" si="75"/>
        <v>2.2028809283637348E-3</v>
      </c>
      <c r="AD84" s="25">
        <f t="shared" si="76"/>
        <v>4.8016725893795876E-3</v>
      </c>
      <c r="AE84" s="25">
        <f t="shared" si="77"/>
        <v>-1.7535744156280985E-3</v>
      </c>
      <c r="AF84" s="25">
        <f t="shared" si="53"/>
        <v>4.4930651273544672E-4</v>
      </c>
      <c r="AG84" s="25">
        <f t="shared" si="78"/>
        <v>1.5441150794845212E-3</v>
      </c>
      <c r="AH84" s="25">
        <f t="shared" si="54"/>
        <v>1.2985303049447441E-3</v>
      </c>
      <c r="AI84" s="25">
        <f t="shared" si="55"/>
        <v>8.9515758308530004E-4</v>
      </c>
      <c r="AJ84" s="25">
        <f t="shared" si="56"/>
        <v>-8.3403112251986843E-4</v>
      </c>
      <c r="AK84" s="25">
        <f t="shared" si="57"/>
        <v>8.9841123978873498E-4</v>
      </c>
      <c r="AL84" s="25">
        <f t="shared" si="58"/>
        <v>6.5552470050076759E-3</v>
      </c>
      <c r="AM84" s="25">
        <f t="shared" si="59"/>
        <v>3.1150898602660261E-3</v>
      </c>
      <c r="AN84" s="25">
        <f t="shared" si="60"/>
        <v>0</v>
      </c>
      <c r="AO84" s="40">
        <f t="shared" si="79"/>
        <v>0.26686507936508669</v>
      </c>
      <c r="AP84" s="40">
        <f t="shared" si="80"/>
        <v>0.10019841269841252</v>
      </c>
      <c r="AQ84" s="25">
        <f t="shared" si="61"/>
        <v>3.4157505467933641E-4</v>
      </c>
      <c r="AR84" s="25">
        <f t="shared" si="62"/>
        <v>-4.4910472705325053E-4</v>
      </c>
      <c r="AS84" s="25">
        <f t="shared" si="63"/>
        <v>4.4930651273544672E-4</v>
      </c>
      <c r="AT84" s="28">
        <f t="shared" si="64"/>
        <v>0.40376984126983789</v>
      </c>
      <c r="AU84" s="28">
        <f t="shared" si="65"/>
        <v>0.49425287356323533</v>
      </c>
      <c r="AV84" s="40">
        <f t="shared" si="66"/>
        <v>0.33531746031747356</v>
      </c>
      <c r="AW84" s="25">
        <f t="shared" si="67"/>
        <v>4.4930651273544672E-4</v>
      </c>
      <c r="AX84" s="28">
        <f t="shared" si="68"/>
        <v>-6.8452380952364306E-2</v>
      </c>
      <c r="AY84" s="25">
        <f t="shared" si="69"/>
        <v>2.6519856554169229E-3</v>
      </c>
      <c r="AZ84" s="25">
        <f t="shared" si="70"/>
        <v>1.5408549416785159E-3</v>
      </c>
      <c r="BA84" s="25">
        <f t="shared" si="84"/>
        <v>0.76532001815705741</v>
      </c>
      <c r="BB84" s="25">
        <f t="shared" si="85"/>
        <v>6.6529045316183523E-4</v>
      </c>
      <c r="BC84" s="25">
        <f t="shared" si="86"/>
        <v>3.21967872390702E-3</v>
      </c>
      <c r="BD84" s="39">
        <f t="shared" si="87"/>
        <v>0</v>
      </c>
      <c r="BF84" t="str">
        <f t="shared" si="81"/>
        <v/>
      </c>
      <c r="BG84" t="str">
        <f t="shared" si="82"/>
        <v/>
      </c>
      <c r="BH84" t="str">
        <f t="shared" si="88"/>
        <v/>
      </c>
      <c r="BI84" t="str">
        <f t="shared" si="83"/>
        <v/>
      </c>
      <c r="BJ84" s="25" t="str">
        <f t="shared" si="89"/>
        <v/>
      </c>
    </row>
    <row r="85" spans="1:62" x14ac:dyDescent="0.15">
      <c r="A85" s="1">
        <v>42619</v>
      </c>
      <c r="B85" s="41">
        <f t="shared" si="71"/>
        <v>2</v>
      </c>
      <c r="C85">
        <v>3071.05</v>
      </c>
      <c r="D85">
        <v>3072.07</v>
      </c>
      <c r="E85">
        <v>3071.97</v>
      </c>
      <c r="F85">
        <v>3069.18</v>
      </c>
      <c r="G85">
        <v>3072.86</v>
      </c>
      <c r="H85">
        <v>3073.15</v>
      </c>
      <c r="I85">
        <v>3053.19</v>
      </c>
      <c r="J85">
        <v>934</v>
      </c>
      <c r="K85">
        <v>1002</v>
      </c>
      <c r="L85">
        <v>3072.97</v>
      </c>
      <c r="M85">
        <v>3072.9</v>
      </c>
      <c r="N85">
        <v>3090.69</v>
      </c>
      <c r="O85">
        <v>3095.51</v>
      </c>
      <c r="P85">
        <v>3070.96</v>
      </c>
      <c r="Q85">
        <v>1404</v>
      </c>
      <c r="R85">
        <v>1317</v>
      </c>
      <c r="S85">
        <f t="shared" si="42"/>
        <v>3074.3354999999997</v>
      </c>
      <c r="T85" t="str">
        <f t="shared" si="49"/>
        <v>牛</v>
      </c>
      <c r="U85">
        <f t="shared" ref="U85:U116" si="90">MAX(H85,O85)</f>
        <v>3095.51</v>
      </c>
      <c r="V85">
        <f t="shared" ref="V85:V116" si="91">MIN(I85,P85)</f>
        <v>3053.19</v>
      </c>
      <c r="W85" s="40">
        <f t="shared" si="72"/>
        <v>1.3765728783192639E-2</v>
      </c>
      <c r="X85">
        <f t="shared" si="50"/>
        <v>1404</v>
      </c>
      <c r="Y85">
        <f t="shared" si="51"/>
        <v>1002</v>
      </c>
      <c r="Z85" s="25">
        <f t="shared" si="52"/>
        <v>1.3780303153644572E-2</v>
      </c>
      <c r="AA85" s="25">
        <f t="shared" si="73"/>
        <v>-3.3858906355239331E-4</v>
      </c>
      <c r="AB85" s="25">
        <f t="shared" si="74"/>
        <v>-1.5583075152359152E-3</v>
      </c>
      <c r="AC85" s="25">
        <f t="shared" si="75"/>
        <v>1.220742126795674E-2</v>
      </c>
      <c r="AD85" s="25">
        <f t="shared" si="76"/>
        <v>7.9331518000845258E-3</v>
      </c>
      <c r="AE85" s="25">
        <f t="shared" si="77"/>
        <v>-5.8325769831081521E-3</v>
      </c>
      <c r="AF85" s="25">
        <f t="shared" si="53"/>
        <v>6.3748442848485833E-3</v>
      </c>
      <c r="AG85" s="25">
        <f t="shared" si="78"/>
        <v>6.0362552212962382E-3</v>
      </c>
      <c r="AH85" s="25">
        <f t="shared" si="54"/>
        <v>3.3207881642335132E-4</v>
      </c>
      <c r="AI85" s="25">
        <f t="shared" si="55"/>
        <v>2.9952694501321703E-4</v>
      </c>
      <c r="AJ85" s="25">
        <f t="shared" si="56"/>
        <v>-6.090977236404534E-4</v>
      </c>
      <c r="AK85" s="25">
        <f t="shared" si="57"/>
        <v>5.8920135625783001E-4</v>
      </c>
      <c r="AL85" s="25">
        <f t="shared" si="58"/>
        <v>6.5161485080493442E-3</v>
      </c>
      <c r="AM85" s="25">
        <f t="shared" si="59"/>
        <v>7.9624581672207307E-3</v>
      </c>
      <c r="AN85" s="25">
        <f t="shared" si="60"/>
        <v>3.5796629588355768E-5</v>
      </c>
      <c r="AO85" s="40">
        <f t="shared" si="79"/>
        <v>0.89478957915832136</v>
      </c>
      <c r="AP85" s="40">
        <f t="shared" si="80"/>
        <v>0.94689378757515308</v>
      </c>
      <c r="AQ85" s="25">
        <f t="shared" si="61"/>
        <v>-2.2779525112822206E-5</v>
      </c>
      <c r="AR85" s="25">
        <f t="shared" si="62"/>
        <v>5.7498462990025105E-3</v>
      </c>
      <c r="AS85" s="25">
        <f t="shared" si="63"/>
        <v>6.3748442848485833E-3</v>
      </c>
      <c r="AT85" s="28">
        <f t="shared" si="64"/>
        <v>0.98547094188376938</v>
      </c>
      <c r="AU85" s="28">
        <f t="shared" si="65"/>
        <v>0.80366598778003551</v>
      </c>
      <c r="AV85" s="40">
        <f t="shared" si="66"/>
        <v>0.88610586011341808</v>
      </c>
      <c r="AW85" s="25">
        <f t="shared" si="67"/>
        <v>6.3748442848485833E-3</v>
      </c>
      <c r="AX85" s="28">
        <f t="shared" si="68"/>
        <v>0.41871455576559985</v>
      </c>
      <c r="AY85" s="25">
        <f t="shared" si="69"/>
        <v>6.4217783393659827E-3</v>
      </c>
      <c r="AZ85" s="25">
        <f t="shared" si="70"/>
        <v>6.4041506519847821E-3</v>
      </c>
      <c r="BA85" s="25">
        <f t="shared" si="84"/>
        <v>0.33531746031747356</v>
      </c>
      <c r="BB85" s="25">
        <f t="shared" si="85"/>
        <v>-4.4910472705325053E-4</v>
      </c>
      <c r="BC85" s="25">
        <f t="shared" si="86"/>
        <v>4.4930651273544672E-4</v>
      </c>
      <c r="BD85" s="39">
        <f t="shared" si="87"/>
        <v>1</v>
      </c>
      <c r="BF85">
        <f t="shared" si="81"/>
        <v>1</v>
      </c>
      <c r="BG85" t="str">
        <f t="shared" si="82"/>
        <v/>
      </c>
      <c r="BH85" t="str">
        <f t="shared" si="88"/>
        <v/>
      </c>
      <c r="BI85" t="str">
        <f t="shared" si="83"/>
        <v/>
      </c>
      <c r="BJ85" s="25">
        <f t="shared" si="89"/>
        <v>5.7498462990025105E-3</v>
      </c>
    </row>
    <row r="86" spans="1:62" x14ac:dyDescent="0.15">
      <c r="A86" s="1">
        <v>42620</v>
      </c>
      <c r="B86" s="41">
        <f t="shared" si="71"/>
        <v>3</v>
      </c>
      <c r="C86">
        <v>3091.33</v>
      </c>
      <c r="D86">
        <v>3091.58</v>
      </c>
      <c r="E86">
        <v>3090.13</v>
      </c>
      <c r="F86">
        <v>3094.62</v>
      </c>
      <c r="G86">
        <v>3101.74</v>
      </c>
      <c r="H86">
        <v>3105.68</v>
      </c>
      <c r="I86">
        <v>3088.78</v>
      </c>
      <c r="J86">
        <v>1114</v>
      </c>
      <c r="K86">
        <v>935</v>
      </c>
      <c r="L86">
        <v>3101.74</v>
      </c>
      <c r="M86">
        <v>3101.41</v>
      </c>
      <c r="N86">
        <v>3091.93</v>
      </c>
      <c r="O86">
        <v>3105.03</v>
      </c>
      <c r="P86">
        <v>3087.88</v>
      </c>
      <c r="Q86">
        <v>1342</v>
      </c>
      <c r="R86">
        <v>1453</v>
      </c>
      <c r="S86">
        <f t="shared" si="42"/>
        <v>3077.5860000000002</v>
      </c>
      <c r="T86" t="str">
        <f t="shared" si="49"/>
        <v>牛</v>
      </c>
      <c r="U86">
        <f t="shared" si="90"/>
        <v>3105.68</v>
      </c>
      <c r="V86">
        <f t="shared" si="91"/>
        <v>3087.88</v>
      </c>
      <c r="W86" s="40">
        <f t="shared" si="72"/>
        <v>5.7479217145664551E-3</v>
      </c>
      <c r="X86">
        <f t="shared" si="50"/>
        <v>1114</v>
      </c>
      <c r="Y86">
        <f t="shared" si="51"/>
        <v>1453</v>
      </c>
      <c r="Z86" s="25">
        <f t="shared" si="52"/>
        <v>5.7580394199259633E-3</v>
      </c>
      <c r="AA86" s="25">
        <f t="shared" si="73"/>
        <v>2.0705206462816271E-4</v>
      </c>
      <c r="AB86" s="25">
        <f t="shared" si="74"/>
        <v>-4.4372016180521815E-3</v>
      </c>
      <c r="AC86" s="25">
        <f t="shared" si="75"/>
        <v>1.3107200965144169E-3</v>
      </c>
      <c r="AD86" s="25">
        <f t="shared" si="76"/>
        <v>4.6312740011908811E-3</v>
      </c>
      <c r="AE86" s="25">
        <f t="shared" si="77"/>
        <v>-1.1166477133757356E-3</v>
      </c>
      <c r="AF86" s="25">
        <f t="shared" si="53"/>
        <v>1.9407238313874712E-4</v>
      </c>
      <c r="AG86" s="25">
        <f t="shared" si="78"/>
        <v>4.0112444776688438E-4</v>
      </c>
      <c r="AH86" s="25">
        <f t="shared" si="54"/>
        <v>8.0868070256895407E-5</v>
      </c>
      <c r="AI86" s="25">
        <f t="shared" si="55"/>
        <v>-3.8825779510799998E-4</v>
      </c>
      <c r="AJ86" s="25">
        <f t="shared" si="56"/>
        <v>1.06370090615299E-3</v>
      </c>
      <c r="AK86" s="25">
        <f t="shared" si="57"/>
        <v>3.361825331982276E-3</v>
      </c>
      <c r="AL86" s="25">
        <f t="shared" si="58"/>
        <v>5.4565020779444237E-3</v>
      </c>
      <c r="AM86" s="25">
        <f t="shared" si="59"/>
        <v>5.5386058706861814E-3</v>
      </c>
      <c r="AN86" s="25">
        <f t="shared" si="60"/>
        <v>0</v>
      </c>
      <c r="AO86" s="40">
        <f t="shared" si="79"/>
        <v>0.15088757396448416</v>
      </c>
      <c r="AP86" s="40">
        <f t="shared" si="80"/>
        <v>0.11301775147928377</v>
      </c>
      <c r="AQ86" s="25">
        <f t="shared" si="61"/>
        <v>-1.0639755618070326E-4</v>
      </c>
      <c r="AR86" s="25">
        <f t="shared" si="62"/>
        <v>-3.1677529488435764E-3</v>
      </c>
      <c r="AS86" s="25">
        <f t="shared" si="63"/>
        <v>1.9407238313874712E-4</v>
      </c>
      <c r="AT86" s="28">
        <f t="shared" si="64"/>
        <v>0.76686390532543558</v>
      </c>
      <c r="AU86" s="28">
        <f t="shared" si="65"/>
        <v>0.23615160349852513</v>
      </c>
      <c r="AV86" s="40">
        <f t="shared" si="66"/>
        <v>0.2275280898876286</v>
      </c>
      <c r="AW86" s="25">
        <f t="shared" si="67"/>
        <v>1.9407238313874712E-4</v>
      </c>
      <c r="AX86" s="28">
        <f t="shared" si="68"/>
        <v>-0.5511235955056234</v>
      </c>
      <c r="AY86" s="25">
        <f t="shared" si="69"/>
        <v>4.187053408735774E-3</v>
      </c>
      <c r="AZ86" s="25">
        <f t="shared" si="70"/>
        <v>1.3107200965144169E-3</v>
      </c>
      <c r="BA86" s="25">
        <f t="shared" si="84"/>
        <v>0.88610586011341808</v>
      </c>
      <c r="BB86" s="25">
        <f t="shared" si="85"/>
        <v>5.7498462990025105E-3</v>
      </c>
      <c r="BC86" s="25">
        <f t="shared" si="86"/>
        <v>6.3748442848485833E-3</v>
      </c>
      <c r="BD86" s="39">
        <f t="shared" si="87"/>
        <v>0</v>
      </c>
      <c r="BF86" t="str">
        <f t="shared" si="81"/>
        <v/>
      </c>
      <c r="BG86">
        <f t="shared" si="82"/>
        <v>0</v>
      </c>
      <c r="BH86" t="str">
        <f t="shared" si="88"/>
        <v/>
      </c>
      <c r="BI86" t="str">
        <f t="shared" si="83"/>
        <v/>
      </c>
      <c r="BJ86" s="25" t="str">
        <f t="shared" si="89"/>
        <v/>
      </c>
    </row>
    <row r="87" spans="1:62" x14ac:dyDescent="0.15">
      <c r="A87" s="1">
        <v>42621</v>
      </c>
      <c r="B87" s="41">
        <f t="shared" si="71"/>
        <v>4</v>
      </c>
      <c r="C87">
        <v>3089.95</v>
      </c>
      <c r="D87">
        <v>3089.42</v>
      </c>
      <c r="E87">
        <v>3091.93</v>
      </c>
      <c r="F87">
        <v>3088.64</v>
      </c>
      <c r="G87">
        <v>3091.08</v>
      </c>
      <c r="H87">
        <v>3093.82</v>
      </c>
      <c r="I87">
        <v>3086.23</v>
      </c>
      <c r="J87">
        <v>951</v>
      </c>
      <c r="K87">
        <v>1046</v>
      </c>
      <c r="L87">
        <v>3091.08</v>
      </c>
      <c r="M87">
        <v>3090.51</v>
      </c>
      <c r="N87">
        <v>3095.95</v>
      </c>
      <c r="O87">
        <v>3096.78</v>
      </c>
      <c r="P87">
        <v>3083.9</v>
      </c>
      <c r="Q87">
        <v>1348</v>
      </c>
      <c r="R87">
        <v>1424</v>
      </c>
      <c r="S87">
        <f t="shared" si="42"/>
        <v>3081.2449999999999</v>
      </c>
      <c r="T87" t="str">
        <f t="shared" si="49"/>
        <v>牛</v>
      </c>
      <c r="U87">
        <f t="shared" si="90"/>
        <v>3096.78</v>
      </c>
      <c r="V87">
        <f t="shared" si="91"/>
        <v>3083.9</v>
      </c>
      <c r="W87" s="40">
        <f t="shared" si="72"/>
        <v>4.1678322270949806E-3</v>
      </c>
      <c r="X87">
        <f t="shared" si="50"/>
        <v>1348</v>
      </c>
      <c r="Y87">
        <f t="shared" si="51"/>
        <v>1424</v>
      </c>
      <c r="Z87" s="25">
        <f t="shared" si="52"/>
        <v>4.1683522387093996E-3</v>
      </c>
      <c r="AA87" s="25">
        <f t="shared" si="73"/>
        <v>-6.4058185138074594E-4</v>
      </c>
      <c r="AB87" s="25">
        <f t="shared" si="74"/>
        <v>-2.6805625466320336E-4</v>
      </c>
      <c r="AC87" s="25">
        <f t="shared" si="75"/>
        <v>3.899775972431701E-3</v>
      </c>
      <c r="AD87" s="25">
        <f t="shared" si="76"/>
        <v>2.2079524319692078E-3</v>
      </c>
      <c r="AE87" s="25">
        <f t="shared" si="77"/>
        <v>-1.9598797951257498E-3</v>
      </c>
      <c r="AF87" s="25">
        <f t="shared" si="53"/>
        <v>1.9398961773058508E-3</v>
      </c>
      <c r="AG87" s="25">
        <f t="shared" si="78"/>
        <v>1.2993143259252529E-3</v>
      </c>
      <c r="AH87" s="25">
        <f t="shared" si="54"/>
        <v>-1.7153852295597588E-4</v>
      </c>
      <c r="AI87" s="25">
        <f t="shared" si="55"/>
        <v>6.4058185138072144E-4</v>
      </c>
      <c r="AJ87" s="25">
        <f t="shared" si="56"/>
        <v>-4.2404497454257874E-4</v>
      </c>
      <c r="AK87" s="25">
        <f t="shared" si="57"/>
        <v>3.6563485781149582E-4</v>
      </c>
      <c r="AL87" s="25">
        <f t="shared" si="58"/>
        <v>2.4562920416846905E-3</v>
      </c>
      <c r="AM87" s="25">
        <f t="shared" si="59"/>
        <v>4.1678322270949806E-3</v>
      </c>
      <c r="AN87" s="25">
        <f t="shared" si="60"/>
        <v>0</v>
      </c>
      <c r="AO87" s="40">
        <f t="shared" si="79"/>
        <v>0.49011857707506307</v>
      </c>
      <c r="AP87" s="40">
        <f t="shared" si="80"/>
        <v>0.75098814229245181</v>
      </c>
      <c r="AQ87" s="25">
        <f t="shared" si="61"/>
        <v>-1.8441857244335649E-4</v>
      </c>
      <c r="AR87" s="25">
        <f t="shared" si="62"/>
        <v>1.5742613194945764E-3</v>
      </c>
      <c r="AS87" s="25">
        <f t="shared" si="63"/>
        <v>1.9398961773058508E-3</v>
      </c>
      <c r="AT87" s="28">
        <f t="shared" si="64"/>
        <v>0.63899868247691916</v>
      </c>
      <c r="AU87" s="28">
        <f t="shared" si="65"/>
        <v>0.93555900621115107</v>
      </c>
      <c r="AV87" s="40">
        <f t="shared" si="66"/>
        <v>0.93555900621115107</v>
      </c>
      <c r="AW87" s="25">
        <f t="shared" si="67"/>
        <v>1.9398961773058508E-3</v>
      </c>
      <c r="AX87" s="28">
        <f t="shared" si="68"/>
        <v>0.37810559006210015</v>
      </c>
      <c r="AY87" s="25">
        <f t="shared" si="69"/>
        <v>1.5702631069395561E-3</v>
      </c>
      <c r="AZ87" s="25">
        <f t="shared" si="70"/>
        <v>3.899775972431701E-3</v>
      </c>
      <c r="BA87" s="25">
        <f t="shared" si="84"/>
        <v>0.2275280898876286</v>
      </c>
      <c r="BB87" s="25">
        <f t="shared" si="85"/>
        <v>-3.1677529488435764E-3</v>
      </c>
      <c r="BC87" s="25">
        <f t="shared" si="86"/>
        <v>1.9407238313874712E-4</v>
      </c>
      <c r="BD87" s="39">
        <f t="shared" si="87"/>
        <v>1</v>
      </c>
      <c r="BF87" t="str">
        <f t="shared" si="81"/>
        <v/>
      </c>
      <c r="BG87" t="str">
        <f t="shared" si="82"/>
        <v/>
      </c>
      <c r="BH87">
        <f t="shared" si="88"/>
        <v>0</v>
      </c>
      <c r="BI87" t="str">
        <f t="shared" si="83"/>
        <v/>
      </c>
      <c r="BJ87" s="25" t="str">
        <f t="shared" si="89"/>
        <v/>
      </c>
    </row>
    <row r="88" spans="1:62" x14ac:dyDescent="0.15">
      <c r="A88" s="1">
        <v>42622</v>
      </c>
      <c r="B88" s="41">
        <f t="shared" si="71"/>
        <v>5</v>
      </c>
      <c r="C88">
        <v>3095.43</v>
      </c>
      <c r="D88">
        <v>3096.59</v>
      </c>
      <c r="E88">
        <v>3094.77</v>
      </c>
      <c r="F88">
        <v>3094.54</v>
      </c>
      <c r="G88">
        <v>3096.57</v>
      </c>
      <c r="H88">
        <v>3101.79</v>
      </c>
      <c r="I88">
        <v>3089.32</v>
      </c>
      <c r="J88">
        <v>954</v>
      </c>
      <c r="K88">
        <v>1034</v>
      </c>
      <c r="L88">
        <v>3096.53</v>
      </c>
      <c r="M88">
        <v>3096.05</v>
      </c>
      <c r="N88">
        <v>3078.85</v>
      </c>
      <c r="O88">
        <v>3098.51</v>
      </c>
      <c r="P88">
        <v>3078.22</v>
      </c>
      <c r="Q88">
        <v>1338</v>
      </c>
      <c r="R88">
        <v>1500</v>
      </c>
      <c r="S88">
        <f t="shared" si="42"/>
        <v>3085.9105</v>
      </c>
      <c r="T88" t="str">
        <f t="shared" si="49"/>
        <v>牛</v>
      </c>
      <c r="U88">
        <f t="shared" si="90"/>
        <v>3101.79</v>
      </c>
      <c r="V88">
        <f t="shared" si="91"/>
        <v>3078.22</v>
      </c>
      <c r="W88" s="40">
        <f t="shared" si="72"/>
        <v>7.6278563573008136E-3</v>
      </c>
      <c r="X88">
        <f t="shared" si="50"/>
        <v>954</v>
      </c>
      <c r="Y88">
        <f t="shared" si="51"/>
        <v>1500</v>
      </c>
      <c r="Z88" s="25">
        <f t="shared" si="52"/>
        <v>7.6144509809623106E-3</v>
      </c>
      <c r="AA88" s="25">
        <f t="shared" si="73"/>
        <v>-1.6797547597556623E-4</v>
      </c>
      <c r="AB88" s="25">
        <f t="shared" si="74"/>
        <v>-7.4232135638295027E-3</v>
      </c>
      <c r="AC88" s="25">
        <f t="shared" si="75"/>
        <v>2.0464279347121581E-4</v>
      </c>
      <c r="AD88" s="25">
        <f t="shared" si="76"/>
        <v>2.0525339532353553E-3</v>
      </c>
      <c r="AE88" s="25">
        <f t="shared" si="77"/>
        <v>-5.5753224040652966E-3</v>
      </c>
      <c r="AF88" s="25">
        <f t="shared" si="53"/>
        <v>-5.3706796105942242E-3</v>
      </c>
      <c r="AG88" s="25">
        <f t="shared" si="78"/>
        <v>-5.5386550865697175E-3</v>
      </c>
      <c r="AH88" s="25">
        <f t="shared" si="54"/>
        <v>3.7467579677409282E-4</v>
      </c>
      <c r="AI88" s="25">
        <f t="shared" si="55"/>
        <v>-2.1324028383603861E-4</v>
      </c>
      <c r="AJ88" s="25">
        <f t="shared" si="56"/>
        <v>-2.8756197724154163E-4</v>
      </c>
      <c r="AK88" s="25">
        <f t="shared" si="57"/>
        <v>3.6821705842406008E-4</v>
      </c>
      <c r="AL88" s="25">
        <f t="shared" si="58"/>
        <v>4.0283622365885211E-3</v>
      </c>
      <c r="AM88" s="25">
        <f t="shared" si="59"/>
        <v>6.5698429366704766E-3</v>
      </c>
      <c r="AN88" s="25">
        <f t="shared" si="60"/>
        <v>-1.2917601847337887E-5</v>
      </c>
      <c r="AO88" s="40">
        <f t="shared" si="79"/>
        <v>0.48997594226140906</v>
      </c>
      <c r="AP88" s="40">
        <f t="shared" si="80"/>
        <v>0.53167602245387013</v>
      </c>
      <c r="AQ88" s="25">
        <f t="shared" si="61"/>
        <v>-1.550242389960992E-4</v>
      </c>
      <c r="AR88" s="25">
        <f t="shared" si="62"/>
        <v>-5.7259790671708565E-3</v>
      </c>
      <c r="AS88" s="25">
        <f t="shared" si="63"/>
        <v>-5.3706796105942242E-3</v>
      </c>
      <c r="AT88" s="28">
        <f t="shared" si="64"/>
        <v>0.58139534883721866</v>
      </c>
      <c r="AU88" s="28">
        <f t="shared" si="65"/>
        <v>3.1049778215874624E-2</v>
      </c>
      <c r="AV88" s="40">
        <f t="shared" si="66"/>
        <v>2.6728892660165666E-2</v>
      </c>
      <c r="AW88" s="25">
        <f t="shared" si="67"/>
        <v>-5.3706796105942242E-3</v>
      </c>
      <c r="AX88" s="28">
        <f t="shared" si="68"/>
        <v>-0.75010606703437288</v>
      </c>
      <c r="AY88" s="25">
        <f t="shared" si="69"/>
        <v>2.3440453417770523E-3</v>
      </c>
      <c r="AZ88" s="25">
        <f t="shared" si="70"/>
        <v>2.0464279347121581E-4</v>
      </c>
      <c r="BA88" s="25">
        <f t="shared" si="84"/>
        <v>0.93555900621115107</v>
      </c>
      <c r="BB88" s="25">
        <f t="shared" si="85"/>
        <v>1.5742613194945764E-3</v>
      </c>
      <c r="BC88" s="25">
        <f t="shared" si="86"/>
        <v>1.9398961773058508E-3</v>
      </c>
      <c r="BD88" s="39">
        <f t="shared" si="87"/>
        <v>0</v>
      </c>
      <c r="BF88" t="str">
        <f t="shared" si="81"/>
        <v/>
      </c>
      <c r="BG88" t="str">
        <f t="shared" si="82"/>
        <v/>
      </c>
      <c r="BH88" t="str">
        <f t="shared" si="88"/>
        <v/>
      </c>
      <c r="BI88">
        <f t="shared" si="83"/>
        <v>0</v>
      </c>
      <c r="BJ88" s="25" t="str">
        <f t="shared" si="89"/>
        <v/>
      </c>
    </row>
    <row r="89" spans="1:62" x14ac:dyDescent="0.15">
      <c r="A89" s="1">
        <v>42625</v>
      </c>
      <c r="B89" s="41">
        <f t="shared" si="71"/>
        <v>1</v>
      </c>
      <c r="C89">
        <v>3037.51</v>
      </c>
      <c r="D89">
        <v>3028.07</v>
      </c>
      <c r="E89">
        <v>3032.09</v>
      </c>
      <c r="F89">
        <v>3031.68</v>
      </c>
      <c r="G89">
        <v>3015.13</v>
      </c>
      <c r="H89">
        <v>3040.95</v>
      </c>
      <c r="I89">
        <v>3013.49</v>
      </c>
      <c r="J89">
        <v>955</v>
      </c>
      <c r="K89">
        <v>1123</v>
      </c>
      <c r="L89">
        <v>3014.64</v>
      </c>
      <c r="M89">
        <v>3015.7</v>
      </c>
      <c r="N89">
        <v>3021.97</v>
      </c>
      <c r="O89">
        <v>3023.91</v>
      </c>
      <c r="P89">
        <v>2999.93</v>
      </c>
      <c r="Q89">
        <v>1459</v>
      </c>
      <c r="R89">
        <v>1358</v>
      </c>
      <c r="S89">
        <f t="shared" si="42"/>
        <v>3087.3195000000001</v>
      </c>
      <c r="T89" t="str">
        <f t="shared" ref="T89:T120" si="92">IF(AVERAGE(N88)&lt;S88,"熊",IF(AVERAGE(N88)&gt;S88,"牛",""))</f>
        <v>熊</v>
      </c>
      <c r="U89">
        <f t="shared" si="90"/>
        <v>3040.95</v>
      </c>
      <c r="V89">
        <f t="shared" si="91"/>
        <v>2999.93</v>
      </c>
      <c r="W89" s="40">
        <f t="shared" si="72"/>
        <v>1.3581011537625583E-2</v>
      </c>
      <c r="X89">
        <f t="shared" si="50"/>
        <v>955</v>
      </c>
      <c r="Y89">
        <f t="shared" si="51"/>
        <v>1358</v>
      </c>
      <c r="Z89" s="25">
        <f t="shared" si="52"/>
        <v>1.3504482289770232E-2</v>
      </c>
      <c r="AA89" s="25">
        <f t="shared" si="73"/>
        <v>-1.3518049797381677E-2</v>
      </c>
      <c r="AB89" s="25">
        <f t="shared" si="74"/>
        <v>-6.2610299994320636E-3</v>
      </c>
      <c r="AC89" s="25">
        <f t="shared" si="75"/>
        <v>7.3199815381933793E-3</v>
      </c>
      <c r="AD89" s="25">
        <f t="shared" si="76"/>
        <v>1.1318657578577255E-3</v>
      </c>
      <c r="AE89" s="25">
        <f t="shared" si="77"/>
        <v>-1.2449145779767799E-2</v>
      </c>
      <c r="AF89" s="25">
        <f t="shared" si="53"/>
        <v>-5.1291642415743693E-3</v>
      </c>
      <c r="AG89" s="25">
        <f t="shared" si="78"/>
        <v>-1.8647214038956011E-2</v>
      </c>
      <c r="AH89" s="25">
        <f t="shared" si="54"/>
        <v>-3.1126479649694287E-3</v>
      </c>
      <c r="AI89" s="25">
        <f t="shared" si="55"/>
        <v>-1.7859501254263871E-3</v>
      </c>
      <c r="AJ89" s="25">
        <f t="shared" si="56"/>
        <v>-1.9211795291225187E-3</v>
      </c>
      <c r="AK89" s="25">
        <f t="shared" si="57"/>
        <v>-7.3951538481018472E-3</v>
      </c>
      <c r="AL89" s="25">
        <f t="shared" si="58"/>
        <v>9.0710910652506919E-3</v>
      </c>
      <c r="AM89" s="25">
        <f t="shared" si="59"/>
        <v>7.9617409070803832E-3</v>
      </c>
      <c r="AN89" s="25">
        <f t="shared" si="60"/>
        <v>-1.6252692924565866E-4</v>
      </c>
      <c r="AO89" s="40">
        <f t="shared" si="79"/>
        <v>0.87472687545522232</v>
      </c>
      <c r="AP89" s="40">
        <f t="shared" si="80"/>
        <v>2.3801893663510576</v>
      </c>
      <c r="AQ89" s="25">
        <f t="shared" si="61"/>
        <v>3.51555637299703E-4</v>
      </c>
      <c r="AR89" s="25">
        <f t="shared" si="62"/>
        <v>2.4285165357731931E-3</v>
      </c>
      <c r="AS89" s="25">
        <f t="shared" si="63"/>
        <v>-5.1291642415743693E-3</v>
      </c>
      <c r="AT89" s="28">
        <f t="shared" si="64"/>
        <v>5.9723233794622188E-2</v>
      </c>
      <c r="AU89" s="28">
        <f t="shared" si="65"/>
        <v>0.91909924937447651</v>
      </c>
      <c r="AV89" s="40">
        <f t="shared" si="66"/>
        <v>0.53729887859580627</v>
      </c>
      <c r="AW89" s="25">
        <f t="shared" si="67"/>
        <v>-5.1291642415743693E-3</v>
      </c>
      <c r="AX89" s="28">
        <f t="shared" si="68"/>
        <v>0.17869332033154389</v>
      </c>
      <c r="AY89" s="25">
        <f t="shared" si="69"/>
        <v>5.4407145929103362E-4</v>
      </c>
      <c r="AZ89" s="25">
        <f t="shared" si="70"/>
        <v>7.3199815381933793E-3</v>
      </c>
      <c r="BA89" s="25">
        <f t="shared" si="84"/>
        <v>2.6728892660165666E-2</v>
      </c>
      <c r="BB89" s="25">
        <f t="shared" si="85"/>
        <v>-5.7259790671708565E-3</v>
      </c>
      <c r="BC89" s="25">
        <f t="shared" si="86"/>
        <v>-5.3706796105942242E-3</v>
      </c>
      <c r="BD89" s="39">
        <f t="shared" si="87"/>
        <v>1</v>
      </c>
      <c r="BF89" t="str">
        <f t="shared" si="81"/>
        <v/>
      </c>
      <c r="BG89" t="str">
        <f t="shared" si="82"/>
        <v/>
      </c>
      <c r="BH89" t="str">
        <f t="shared" si="88"/>
        <v/>
      </c>
      <c r="BI89" t="str">
        <f t="shared" si="83"/>
        <v/>
      </c>
      <c r="BJ89" s="25" t="str">
        <f t="shared" si="89"/>
        <v/>
      </c>
    </row>
    <row r="90" spans="1:62" x14ac:dyDescent="0.15">
      <c r="A90" s="1">
        <v>42626</v>
      </c>
      <c r="B90" s="41">
        <f t="shared" si="71"/>
        <v>2</v>
      </c>
      <c r="C90">
        <v>3025.03</v>
      </c>
      <c r="D90">
        <v>3029.2</v>
      </c>
      <c r="E90">
        <v>3026.8</v>
      </c>
      <c r="F90">
        <v>3021.19</v>
      </c>
      <c r="G90">
        <v>3016.54</v>
      </c>
      <c r="H90">
        <v>3029.72</v>
      </c>
      <c r="I90">
        <v>3012.68</v>
      </c>
      <c r="J90">
        <v>931</v>
      </c>
      <c r="K90">
        <v>1117</v>
      </c>
      <c r="L90">
        <v>3016.15</v>
      </c>
      <c r="M90">
        <v>3016.01</v>
      </c>
      <c r="N90">
        <v>3023.51</v>
      </c>
      <c r="O90">
        <v>3024.38</v>
      </c>
      <c r="P90">
        <v>3008.74</v>
      </c>
      <c r="Q90">
        <v>1500</v>
      </c>
      <c r="R90">
        <v>1329</v>
      </c>
      <c r="S90">
        <f t="shared" ref="S90:S153" si="93">AVERAGE($N70:$N89)</f>
        <v>3082.1580000000004</v>
      </c>
      <c r="T90" t="str">
        <f t="shared" si="92"/>
        <v>熊</v>
      </c>
      <c r="U90">
        <f t="shared" si="90"/>
        <v>3029.72</v>
      </c>
      <c r="V90">
        <f t="shared" si="91"/>
        <v>3008.74</v>
      </c>
      <c r="W90" s="40">
        <f t="shared" si="72"/>
        <v>6.9488195401203982E-3</v>
      </c>
      <c r="X90">
        <f t="shared" si="50"/>
        <v>931</v>
      </c>
      <c r="Y90">
        <f t="shared" si="51"/>
        <v>1329</v>
      </c>
      <c r="Z90" s="25">
        <f t="shared" si="52"/>
        <v>6.9354684085777716E-3</v>
      </c>
      <c r="AA90" s="25">
        <f t="shared" si="73"/>
        <v>1.0120721882567385E-3</v>
      </c>
      <c r="AB90" s="25">
        <f t="shared" si="74"/>
        <v>-2.0517978595260555E-3</v>
      </c>
      <c r="AC90" s="25">
        <f t="shared" si="75"/>
        <v>4.8970216805944962E-3</v>
      </c>
      <c r="AD90" s="25">
        <f t="shared" si="76"/>
        <v>1.5491972213565373E-3</v>
      </c>
      <c r="AE90" s="25">
        <f t="shared" si="77"/>
        <v>-5.3996223187639161E-3</v>
      </c>
      <c r="AF90" s="25">
        <f t="shared" si="53"/>
        <v>-5.0260063816952153E-4</v>
      </c>
      <c r="AG90" s="25">
        <f t="shared" si="78"/>
        <v>5.0947155008729717E-4</v>
      </c>
      <c r="AH90" s="25">
        <f t="shared" si="54"/>
        <v>1.3775494685304944E-3</v>
      </c>
      <c r="AI90" s="25">
        <f t="shared" si="55"/>
        <v>5.8494704922947981E-4</v>
      </c>
      <c r="AJ90" s="25">
        <f t="shared" si="56"/>
        <v>-1.2702152803910959E-3</v>
      </c>
      <c r="AK90" s="25">
        <f t="shared" si="57"/>
        <v>-2.8105295771119034E-3</v>
      </c>
      <c r="AL90" s="25">
        <f t="shared" si="58"/>
        <v>5.6401579412611062E-3</v>
      </c>
      <c r="AM90" s="25">
        <f t="shared" si="59"/>
        <v>5.1847253279824757E-3</v>
      </c>
      <c r="AN90" s="25">
        <f t="shared" si="60"/>
        <v>-1.2929555489946861E-4</v>
      </c>
      <c r="AO90" s="40">
        <f t="shared" si="79"/>
        <v>0.72476525821598536</v>
      </c>
      <c r="AP90" s="40">
        <f t="shared" si="80"/>
        <v>0.54518779342722912</v>
      </c>
      <c r="AQ90" s="25">
        <f t="shared" si="61"/>
        <v>-4.6417866908326306E-5</v>
      </c>
      <c r="AR90" s="25">
        <f t="shared" si="62"/>
        <v>2.4372244938418246E-3</v>
      </c>
      <c r="AS90" s="25">
        <f t="shared" si="63"/>
        <v>-5.0260063816952153E-4</v>
      </c>
      <c r="AT90" s="28">
        <f t="shared" si="64"/>
        <v>0.22652582159625209</v>
      </c>
      <c r="AU90" s="28">
        <f t="shared" si="65"/>
        <v>0.94437340153453497</v>
      </c>
      <c r="AV90" s="40">
        <f t="shared" si="66"/>
        <v>0.70400381315540628</v>
      </c>
      <c r="AW90" s="25">
        <f t="shared" si="67"/>
        <v>-5.0260063816952153E-4</v>
      </c>
      <c r="AX90" s="28">
        <f t="shared" si="68"/>
        <v>0.35081029551954818</v>
      </c>
      <c r="AY90" s="25">
        <f t="shared" si="69"/>
        <v>1.2804311427924906E-3</v>
      </c>
      <c r="AZ90" s="25">
        <f t="shared" si="70"/>
        <v>4.8970216805944962E-3</v>
      </c>
      <c r="BA90" s="25">
        <f t="shared" si="84"/>
        <v>0.53729887859580627</v>
      </c>
      <c r="BB90" s="25">
        <f t="shared" si="85"/>
        <v>2.4285165357731931E-3</v>
      </c>
      <c r="BC90" s="25">
        <f t="shared" si="86"/>
        <v>-5.1291642415743693E-3</v>
      </c>
      <c r="BD90" s="39">
        <f t="shared" si="87"/>
        <v>0</v>
      </c>
      <c r="BF90">
        <f t="shared" si="81"/>
        <v>1</v>
      </c>
      <c r="BG90" t="str">
        <f t="shared" si="82"/>
        <v/>
      </c>
      <c r="BH90" t="str">
        <f t="shared" si="88"/>
        <v/>
      </c>
      <c r="BI90" t="str">
        <f t="shared" si="83"/>
        <v/>
      </c>
      <c r="BJ90" s="25">
        <f t="shared" si="89"/>
        <v>2.4372244938418246E-3</v>
      </c>
    </row>
    <row r="91" spans="1:62" x14ac:dyDescent="0.15">
      <c r="A91" s="1">
        <v>42627</v>
      </c>
      <c r="B91" s="41">
        <f t="shared" si="71"/>
        <v>3</v>
      </c>
      <c r="C91">
        <v>3008.9</v>
      </c>
      <c r="D91">
        <v>3005.93</v>
      </c>
      <c r="E91">
        <v>3007.62</v>
      </c>
      <c r="F91">
        <v>3003.95</v>
      </c>
      <c r="G91">
        <v>3005.8</v>
      </c>
      <c r="H91">
        <v>3017.94</v>
      </c>
      <c r="I91">
        <v>2999.32</v>
      </c>
      <c r="J91">
        <v>1024</v>
      </c>
      <c r="K91">
        <v>942</v>
      </c>
      <c r="L91">
        <v>3006.11</v>
      </c>
      <c r="M91">
        <v>3007.89</v>
      </c>
      <c r="N91">
        <v>3002.85</v>
      </c>
      <c r="O91">
        <v>3010.36</v>
      </c>
      <c r="P91">
        <v>2995.42</v>
      </c>
      <c r="Q91">
        <v>1334</v>
      </c>
      <c r="R91">
        <v>1439</v>
      </c>
      <c r="S91">
        <f t="shared" si="93"/>
        <v>3077.8315000000007</v>
      </c>
      <c r="T91" t="str">
        <f t="shared" si="92"/>
        <v>熊</v>
      </c>
      <c r="U91">
        <f t="shared" si="90"/>
        <v>3017.94</v>
      </c>
      <c r="V91">
        <f t="shared" si="91"/>
        <v>2995.42</v>
      </c>
      <c r="W91" s="40">
        <f t="shared" si="72"/>
        <v>7.4900239738726225E-3</v>
      </c>
      <c r="X91">
        <f t="shared" si="50"/>
        <v>1024</v>
      </c>
      <c r="Y91">
        <f t="shared" si="51"/>
        <v>1439</v>
      </c>
      <c r="Z91" s="25">
        <f t="shared" si="52"/>
        <v>7.4844627604772444E-3</v>
      </c>
      <c r="AA91" s="25">
        <f t="shared" si="73"/>
        <v>-4.8438446876077857E-3</v>
      </c>
      <c r="AB91" s="25">
        <f t="shared" si="74"/>
        <v>-5.0126417286294658E-3</v>
      </c>
      <c r="AC91" s="25">
        <f t="shared" si="75"/>
        <v>2.4773822452429954E-3</v>
      </c>
      <c r="AD91" s="25">
        <f t="shared" si="76"/>
        <v>2.9999159691045402E-3</v>
      </c>
      <c r="AE91" s="25">
        <f t="shared" si="77"/>
        <v>-4.4901080047679903E-3</v>
      </c>
      <c r="AF91" s="25">
        <f t="shared" si="53"/>
        <v>-2.0127257595249455E-3</v>
      </c>
      <c r="AG91" s="25">
        <f t="shared" si="78"/>
        <v>-6.8565704471326939E-3</v>
      </c>
      <c r="AH91" s="25">
        <f t="shared" si="54"/>
        <v>-9.8755916339461213E-4</v>
      </c>
      <c r="AI91" s="25">
        <f t="shared" si="55"/>
        <v>-4.2549514314314352E-4</v>
      </c>
      <c r="AJ91" s="25">
        <f t="shared" si="56"/>
        <v>-1.6464741738899914E-3</v>
      </c>
      <c r="AK91" s="25">
        <f t="shared" si="57"/>
        <v>-1.0308079453657951E-3</v>
      </c>
      <c r="AL91" s="25">
        <f t="shared" si="58"/>
        <v>6.1888831236556448E-3</v>
      </c>
      <c r="AM91" s="25">
        <f t="shared" si="59"/>
        <v>4.9752174795644937E-3</v>
      </c>
      <c r="AN91" s="25">
        <f t="shared" si="60"/>
        <v>1.0312862310806755E-4</v>
      </c>
      <c r="AO91" s="40">
        <f t="shared" si="79"/>
        <v>0.51450053705692711</v>
      </c>
      <c r="AP91" s="40">
        <f t="shared" si="80"/>
        <v>1.2991407089151557</v>
      </c>
      <c r="AQ91" s="25">
        <f t="shared" si="61"/>
        <v>5.9195212902462462E-4</v>
      </c>
      <c r="AR91" s="25">
        <f t="shared" si="62"/>
        <v>-1.0850464372671776E-3</v>
      </c>
      <c r="AS91" s="25">
        <f t="shared" si="63"/>
        <v>-2.0127257595249455E-3</v>
      </c>
      <c r="AT91" s="28">
        <f t="shared" si="64"/>
        <v>0.34801288936627583</v>
      </c>
      <c r="AU91" s="28">
        <f t="shared" si="65"/>
        <v>0.49732262382863512</v>
      </c>
      <c r="AV91" s="40">
        <f t="shared" si="66"/>
        <v>0.32992895204262179</v>
      </c>
      <c r="AW91" s="25">
        <f t="shared" si="67"/>
        <v>-2.0127257595249455E-3</v>
      </c>
      <c r="AX91" s="28">
        <f t="shared" si="68"/>
        <v>-0.14476021314388193</v>
      </c>
      <c r="AY91" s="25">
        <f t="shared" si="69"/>
        <v>2.1581592091853927E-3</v>
      </c>
      <c r="AZ91" s="25">
        <f t="shared" si="70"/>
        <v>2.4773822452429954E-3</v>
      </c>
      <c r="BA91" s="25">
        <f t="shared" si="84"/>
        <v>0.70400381315540628</v>
      </c>
      <c r="BB91" s="25">
        <f t="shared" si="85"/>
        <v>2.4372244938418246E-3</v>
      </c>
      <c r="BC91" s="25">
        <f t="shared" si="86"/>
        <v>-5.0260063816952153E-4</v>
      </c>
      <c r="BD91" s="39">
        <f t="shared" si="87"/>
        <v>0</v>
      </c>
      <c r="BF91" t="str">
        <f t="shared" si="81"/>
        <v/>
      </c>
      <c r="BG91">
        <f t="shared" si="82"/>
        <v>0.5</v>
      </c>
      <c r="BH91" t="str">
        <f t="shared" si="88"/>
        <v/>
      </c>
      <c r="BI91" t="str">
        <f t="shared" si="83"/>
        <v/>
      </c>
      <c r="BJ91" s="25">
        <f t="shared" si="89"/>
        <v>-5.4252321863358882E-4</v>
      </c>
    </row>
    <row r="92" spans="1:62" x14ac:dyDescent="0.15">
      <c r="A92" s="1">
        <v>42632</v>
      </c>
      <c r="B92" s="41">
        <f t="shared" si="71"/>
        <v>1</v>
      </c>
      <c r="C92">
        <v>3005.32</v>
      </c>
      <c r="D92">
        <v>3012.28</v>
      </c>
      <c r="E92">
        <v>3014.27</v>
      </c>
      <c r="F92">
        <v>3013.44</v>
      </c>
      <c r="G92">
        <v>3021.02</v>
      </c>
      <c r="H92">
        <v>3023.47</v>
      </c>
      <c r="I92">
        <v>3005.32</v>
      </c>
      <c r="J92">
        <v>1012</v>
      </c>
      <c r="K92">
        <v>931</v>
      </c>
      <c r="L92">
        <v>3020.9</v>
      </c>
      <c r="M92">
        <v>3020.48</v>
      </c>
      <c r="N92">
        <v>3026.05</v>
      </c>
      <c r="O92">
        <v>3026.65</v>
      </c>
      <c r="P92">
        <v>3015.62</v>
      </c>
      <c r="Q92">
        <v>1500</v>
      </c>
      <c r="R92">
        <v>1407</v>
      </c>
      <c r="S92">
        <f t="shared" si="93"/>
        <v>3072.4965000000002</v>
      </c>
      <c r="T92" t="str">
        <f t="shared" si="92"/>
        <v>熊</v>
      </c>
      <c r="U92">
        <f t="shared" si="90"/>
        <v>3026.65</v>
      </c>
      <c r="V92">
        <f t="shared" si="91"/>
        <v>3005.32</v>
      </c>
      <c r="W92" s="40">
        <f t="shared" si="72"/>
        <v>7.072345819708825E-3</v>
      </c>
      <c r="X92">
        <f t="shared" si="50"/>
        <v>1500</v>
      </c>
      <c r="Y92">
        <f t="shared" si="51"/>
        <v>931</v>
      </c>
      <c r="Z92" s="25">
        <f t="shared" si="52"/>
        <v>7.0974139193163872E-3</v>
      </c>
      <c r="AA92" s="25">
        <f t="shared" si="73"/>
        <v>8.2221379859461722E-4</v>
      </c>
      <c r="AB92" s="25">
        <f t="shared" si="74"/>
        <v>-1.9825862903006614E-4</v>
      </c>
      <c r="AC92" s="25">
        <f t="shared" si="75"/>
        <v>6.8740871906787272E-3</v>
      </c>
      <c r="AD92" s="25">
        <f t="shared" si="76"/>
        <v>7.072345819708825E-3</v>
      </c>
      <c r="AE92" s="25">
        <f t="shared" si="77"/>
        <v>0</v>
      </c>
      <c r="AF92" s="25">
        <f t="shared" si="53"/>
        <v>6.8740871906787272E-3</v>
      </c>
      <c r="AG92" s="25">
        <f t="shared" si="78"/>
        <v>7.6963009892734519E-3</v>
      </c>
      <c r="AH92" s="25">
        <f t="shared" si="54"/>
        <v>2.3132156020872589E-3</v>
      </c>
      <c r="AI92" s="25">
        <f t="shared" si="55"/>
        <v>2.9736266406837643E-3</v>
      </c>
      <c r="AJ92" s="25">
        <f t="shared" si="56"/>
        <v>2.6982318372690932E-3</v>
      </c>
      <c r="AK92" s="25">
        <f t="shared" si="57"/>
        <v>5.2104712047242648E-3</v>
      </c>
      <c r="AL92" s="25">
        <f t="shared" si="58"/>
        <v>6.0211269041035558E-3</v>
      </c>
      <c r="AM92" s="25">
        <f t="shared" si="59"/>
        <v>3.650949809250389E-3</v>
      </c>
      <c r="AN92" s="25">
        <f t="shared" si="60"/>
        <v>-3.9722472331894317E-5</v>
      </c>
      <c r="AO92" s="40">
        <f t="shared" si="79"/>
        <v>0</v>
      </c>
      <c r="AP92" s="40">
        <f t="shared" si="80"/>
        <v>-0.13608815426998921</v>
      </c>
      <c r="AQ92" s="25">
        <f t="shared" si="61"/>
        <v>-1.3904108024214226E-4</v>
      </c>
      <c r="AR92" s="25">
        <f t="shared" si="62"/>
        <v>1.7033384582865805E-3</v>
      </c>
      <c r="AS92" s="25">
        <f t="shared" si="63"/>
        <v>6.8740871906787272E-3</v>
      </c>
      <c r="AT92" s="28">
        <f t="shared" si="64"/>
        <v>0.86501377410469049</v>
      </c>
      <c r="AU92" s="28">
        <f t="shared" si="65"/>
        <v>0.94560290117861301</v>
      </c>
      <c r="AV92" s="40">
        <f t="shared" si="66"/>
        <v>0.97187060478200138</v>
      </c>
      <c r="AW92" s="25">
        <f t="shared" si="67"/>
        <v>6.8740871906787272E-3</v>
      </c>
      <c r="AX92" s="28">
        <f t="shared" si="68"/>
        <v>0.24144397562119591</v>
      </c>
      <c r="AY92" s="25">
        <f t="shared" si="69"/>
        <v>5.2104712047242648E-3</v>
      </c>
      <c r="AZ92" s="25">
        <f t="shared" si="70"/>
        <v>3.4526911802200914E-3</v>
      </c>
      <c r="BA92" s="25">
        <f t="shared" si="84"/>
        <v>0.32992895204262179</v>
      </c>
      <c r="BB92" s="25">
        <f t="shared" si="85"/>
        <v>-1.0850464372671776E-3</v>
      </c>
      <c r="BC92" s="25">
        <f t="shared" si="86"/>
        <v>-2.0127257595249455E-3</v>
      </c>
      <c r="BD92" s="39">
        <f t="shared" si="87"/>
        <v>1</v>
      </c>
      <c r="BF92" t="str">
        <f t="shared" si="81"/>
        <v/>
      </c>
      <c r="BG92" t="str">
        <f t="shared" si="82"/>
        <v/>
      </c>
      <c r="BH92" t="str">
        <f t="shared" si="88"/>
        <v/>
      </c>
      <c r="BI92" t="str">
        <f t="shared" si="83"/>
        <v/>
      </c>
      <c r="BJ92" s="25" t="str">
        <f t="shared" si="89"/>
        <v/>
      </c>
    </row>
    <row r="93" spans="1:62" x14ac:dyDescent="0.15">
      <c r="A93" s="1">
        <v>42633</v>
      </c>
      <c r="B93" s="41">
        <f t="shared" si="71"/>
        <v>2</v>
      </c>
      <c r="C93">
        <v>3027.17</v>
      </c>
      <c r="D93">
        <v>3026.67</v>
      </c>
      <c r="E93">
        <v>3023.65</v>
      </c>
      <c r="F93">
        <v>3021.13</v>
      </c>
      <c r="G93">
        <v>3024.08</v>
      </c>
      <c r="H93">
        <v>3027.82</v>
      </c>
      <c r="I93">
        <v>3015.88</v>
      </c>
      <c r="J93">
        <v>930</v>
      </c>
      <c r="K93">
        <v>1104</v>
      </c>
      <c r="L93">
        <v>3024.04</v>
      </c>
      <c r="M93">
        <v>3023.1</v>
      </c>
      <c r="N93">
        <v>3021.76</v>
      </c>
      <c r="O93">
        <v>3024.51</v>
      </c>
      <c r="P93">
        <v>3017.31</v>
      </c>
      <c r="Q93">
        <v>1301</v>
      </c>
      <c r="R93">
        <v>1431</v>
      </c>
      <c r="S93">
        <f t="shared" si="93"/>
        <v>3068.5935000000004</v>
      </c>
      <c r="T93" t="str">
        <f t="shared" si="92"/>
        <v>熊</v>
      </c>
      <c r="U93">
        <f t="shared" si="90"/>
        <v>3027.82</v>
      </c>
      <c r="V93">
        <f t="shared" si="91"/>
        <v>3015.88</v>
      </c>
      <c r="W93" s="40">
        <f t="shared" si="72"/>
        <v>3.9512270741863947E-3</v>
      </c>
      <c r="X93">
        <f t="shared" si="50"/>
        <v>930</v>
      </c>
      <c r="Y93">
        <f t="shared" si="51"/>
        <v>1104</v>
      </c>
      <c r="Z93" s="25">
        <f t="shared" si="52"/>
        <v>3.9442779890128581E-3</v>
      </c>
      <c r="AA93" s="25">
        <f t="shared" si="73"/>
        <v>3.7005098535342214E-4</v>
      </c>
      <c r="AB93" s="25">
        <f t="shared" si="74"/>
        <v>-2.0034455373648388E-3</v>
      </c>
      <c r="AC93" s="25">
        <f t="shared" si="75"/>
        <v>1.9477815368215551E-3</v>
      </c>
      <c r="AD93" s="25">
        <f t="shared" si="76"/>
        <v>2.1469895160741457E-4</v>
      </c>
      <c r="AE93" s="25">
        <f t="shared" si="77"/>
        <v>-3.7365281225789676E-3</v>
      </c>
      <c r="AF93" s="25">
        <f t="shared" si="53"/>
        <v>-1.7887465857573735E-3</v>
      </c>
      <c r="AG93" s="25">
        <f t="shared" si="78"/>
        <v>-1.4186956004037996E-3</v>
      </c>
      <c r="AH93" s="25">
        <f t="shared" si="54"/>
        <v>-1.6518441225303146E-4</v>
      </c>
      <c r="AI93" s="25">
        <f t="shared" si="55"/>
        <v>-1.1634788002553235E-3</v>
      </c>
      <c r="AJ93" s="25">
        <f t="shared" si="56"/>
        <v>-1.997256091071035E-3</v>
      </c>
      <c r="AK93" s="25">
        <f t="shared" si="57"/>
        <v>-1.0212766845112489E-3</v>
      </c>
      <c r="AL93" s="25">
        <f t="shared" si="58"/>
        <v>3.9512270741863947E-3</v>
      </c>
      <c r="AM93" s="25">
        <f t="shared" si="59"/>
        <v>2.3833889153683048E-3</v>
      </c>
      <c r="AN93" s="25">
        <f t="shared" si="60"/>
        <v>-1.3227250782238621E-5</v>
      </c>
      <c r="AO93" s="40">
        <f t="shared" si="79"/>
        <v>0.94556113902846839</v>
      </c>
      <c r="AP93" s="40">
        <f t="shared" si="80"/>
        <v>0.85175879396985144</v>
      </c>
      <c r="AQ93" s="25">
        <f t="shared" si="61"/>
        <v>-3.1089077070196088E-4</v>
      </c>
      <c r="AR93" s="25">
        <f t="shared" si="62"/>
        <v>-7.5424265046388362E-4</v>
      </c>
      <c r="AS93" s="25">
        <f t="shared" si="63"/>
        <v>-1.7887465857573735E-3</v>
      </c>
      <c r="AT93" s="28">
        <f t="shared" si="64"/>
        <v>0.6867671691792111</v>
      </c>
      <c r="AU93" s="28">
        <f t="shared" si="65"/>
        <v>0.61805555555557001</v>
      </c>
      <c r="AV93" s="40">
        <f t="shared" si="66"/>
        <v>0.49246231155779585</v>
      </c>
      <c r="AW93" s="25">
        <f t="shared" si="67"/>
        <v>-1.7887465857573735E-3</v>
      </c>
      <c r="AX93" s="28">
        <f t="shared" si="68"/>
        <v>-0.19095477386932452</v>
      </c>
      <c r="AY93" s="25">
        <f t="shared" si="69"/>
        <v>2.7152514380678477E-3</v>
      </c>
      <c r="AZ93" s="25">
        <f t="shared" si="70"/>
        <v>1.4737371169447286E-3</v>
      </c>
      <c r="BA93" s="25">
        <f t="shared" si="84"/>
        <v>0.97187060478200138</v>
      </c>
      <c r="BB93" s="25">
        <f t="shared" si="85"/>
        <v>1.7033384582865805E-3</v>
      </c>
      <c r="BC93" s="25">
        <f t="shared" si="86"/>
        <v>6.8740871906787272E-3</v>
      </c>
      <c r="BD93" s="39">
        <f t="shared" si="87"/>
        <v>0</v>
      </c>
      <c r="BF93">
        <f t="shared" si="81"/>
        <v>0</v>
      </c>
      <c r="BG93" t="str">
        <f t="shared" si="82"/>
        <v/>
      </c>
      <c r="BH93" t="str">
        <f t="shared" si="88"/>
        <v/>
      </c>
      <c r="BI93" t="str">
        <f t="shared" si="83"/>
        <v/>
      </c>
      <c r="BJ93" s="25" t="str">
        <f t="shared" si="89"/>
        <v/>
      </c>
    </row>
    <row r="94" spans="1:62" x14ac:dyDescent="0.15">
      <c r="A94" s="1">
        <v>42634</v>
      </c>
      <c r="B94" s="41">
        <f t="shared" si="71"/>
        <v>3</v>
      </c>
      <c r="C94">
        <v>3021.58</v>
      </c>
      <c r="D94">
        <v>3020.58</v>
      </c>
      <c r="E94">
        <v>3019.14</v>
      </c>
      <c r="F94">
        <v>3018.59</v>
      </c>
      <c r="G94">
        <v>3021.84</v>
      </c>
      <c r="H94">
        <v>3027.49</v>
      </c>
      <c r="I94">
        <v>3017.54</v>
      </c>
      <c r="J94">
        <v>952</v>
      </c>
      <c r="K94">
        <v>939</v>
      </c>
      <c r="L94">
        <v>3021.84</v>
      </c>
      <c r="M94">
        <v>3022.88</v>
      </c>
      <c r="N94">
        <v>3025.87</v>
      </c>
      <c r="O94">
        <v>3032.45</v>
      </c>
      <c r="P94">
        <v>3021.84</v>
      </c>
      <c r="Q94">
        <v>1402</v>
      </c>
      <c r="R94">
        <v>1301</v>
      </c>
      <c r="S94">
        <f t="shared" si="93"/>
        <v>3064.2764999999999</v>
      </c>
      <c r="T94" t="str">
        <f t="shared" si="92"/>
        <v>熊</v>
      </c>
      <c r="U94">
        <f t="shared" si="90"/>
        <v>3032.45</v>
      </c>
      <c r="V94">
        <f t="shared" si="91"/>
        <v>3017.54</v>
      </c>
      <c r="W94" s="40">
        <f t="shared" si="72"/>
        <v>4.9289437456547201E-3</v>
      </c>
      <c r="X94">
        <f t="shared" si="50"/>
        <v>1402</v>
      </c>
      <c r="Y94">
        <f t="shared" si="51"/>
        <v>939</v>
      </c>
      <c r="Z94" s="25">
        <f t="shared" si="52"/>
        <v>4.93450446455161E-3</v>
      </c>
      <c r="AA94" s="25">
        <f t="shared" si="73"/>
        <v>-5.956970815920347E-5</v>
      </c>
      <c r="AB94" s="25">
        <f t="shared" si="74"/>
        <v>-2.1722202152850171E-3</v>
      </c>
      <c r="AC94" s="25">
        <f t="shared" si="75"/>
        <v>2.7567235303698093E-3</v>
      </c>
      <c r="AD94" s="25">
        <f t="shared" si="76"/>
        <v>3.5910002695640872E-3</v>
      </c>
      <c r="AE94" s="25">
        <f t="shared" si="77"/>
        <v>-1.3379434760906733E-3</v>
      </c>
      <c r="AF94" s="25">
        <f t="shared" si="53"/>
        <v>1.4187800542789493E-3</v>
      </c>
      <c r="AG94" s="25">
        <f t="shared" si="78"/>
        <v>1.3592103461197813E-3</v>
      </c>
      <c r="AH94" s="25">
        <f t="shared" si="54"/>
        <v>-3.3100745731011715E-4</v>
      </c>
      <c r="AI94" s="25">
        <f t="shared" si="55"/>
        <v>-8.0785076371686388E-4</v>
      </c>
      <c r="AJ94" s="25">
        <f t="shared" si="56"/>
        <v>-9.9003844071513122E-4</v>
      </c>
      <c r="AK94" s="25">
        <f t="shared" si="57"/>
        <v>8.6043995009746758E-5</v>
      </c>
      <c r="AL94" s="25">
        <f t="shared" si="58"/>
        <v>3.2919634760115082E-3</v>
      </c>
      <c r="AM94" s="25">
        <f t="shared" si="59"/>
        <v>3.5049562745544456E-3</v>
      </c>
      <c r="AN94" s="25">
        <f t="shared" si="60"/>
        <v>0</v>
      </c>
      <c r="AO94" s="40">
        <f t="shared" si="79"/>
        <v>0.40603015075377263</v>
      </c>
      <c r="AP94" s="40">
        <f t="shared" si="80"/>
        <v>0.42412060301510873</v>
      </c>
      <c r="AQ94" s="25">
        <f t="shared" si="61"/>
        <v>3.4410196345296604E-4</v>
      </c>
      <c r="AR94" s="25">
        <f t="shared" si="62"/>
        <v>1.3327360592693906E-3</v>
      </c>
      <c r="AS94" s="25">
        <f t="shared" si="63"/>
        <v>1.4187800542789493E-3</v>
      </c>
      <c r="AT94" s="28">
        <f t="shared" si="64"/>
        <v>0.43216080402012669</v>
      </c>
      <c r="AU94" s="28">
        <f t="shared" si="65"/>
        <v>0.37983034872760318</v>
      </c>
      <c r="AV94" s="40">
        <f t="shared" si="66"/>
        <v>0.5586854460093903</v>
      </c>
      <c r="AW94" s="25">
        <f t="shared" si="67"/>
        <v>1.4187800542789493E-3</v>
      </c>
      <c r="AX94" s="28">
        <f t="shared" si="68"/>
        <v>0.27028839704894597</v>
      </c>
      <c r="AY94" s="25">
        <f t="shared" si="69"/>
        <v>1.4239874711004768E-3</v>
      </c>
      <c r="AZ94" s="25">
        <f t="shared" si="70"/>
        <v>1.3327360592693906E-3</v>
      </c>
      <c r="BA94" s="25">
        <f t="shared" si="84"/>
        <v>0.49246231155779585</v>
      </c>
      <c r="BB94" s="25">
        <f t="shared" si="85"/>
        <v>-7.5424265046388362E-4</v>
      </c>
      <c r="BC94" s="25">
        <f t="shared" si="86"/>
        <v>-1.7887465857573735E-3</v>
      </c>
      <c r="BD94" s="39">
        <f t="shared" si="87"/>
        <v>1</v>
      </c>
      <c r="BF94" t="str">
        <f t="shared" si="81"/>
        <v/>
      </c>
      <c r="BG94">
        <f t="shared" si="82"/>
        <v>0.5</v>
      </c>
      <c r="BH94" t="str">
        <f t="shared" si="88"/>
        <v/>
      </c>
      <c r="BI94" t="str">
        <f t="shared" si="83"/>
        <v/>
      </c>
      <c r="BJ94" s="25">
        <f t="shared" si="89"/>
        <v>6.6636802963469528E-4</v>
      </c>
    </row>
    <row r="95" spans="1:62" x14ac:dyDescent="0.15">
      <c r="A95" s="1">
        <v>42635</v>
      </c>
      <c r="B95" s="41">
        <f t="shared" si="71"/>
        <v>4</v>
      </c>
      <c r="C95">
        <v>3038.42</v>
      </c>
      <c r="D95">
        <v>3041.38</v>
      </c>
      <c r="E95">
        <v>3038.11</v>
      </c>
      <c r="F95">
        <v>3035.91</v>
      </c>
      <c r="G95">
        <v>3048.61</v>
      </c>
      <c r="H95">
        <v>3054.44</v>
      </c>
      <c r="I95">
        <v>3035.07</v>
      </c>
      <c r="J95">
        <v>1056</v>
      </c>
      <c r="K95">
        <v>941</v>
      </c>
      <c r="L95">
        <v>3048.96</v>
      </c>
      <c r="M95">
        <v>3048.73</v>
      </c>
      <c r="N95">
        <v>3042.31</v>
      </c>
      <c r="O95">
        <v>3050.37</v>
      </c>
      <c r="P95">
        <v>3039.17</v>
      </c>
      <c r="Q95">
        <v>1303</v>
      </c>
      <c r="R95">
        <v>1430</v>
      </c>
      <c r="S95">
        <f t="shared" si="93"/>
        <v>3061.3300000000004</v>
      </c>
      <c r="T95" t="str">
        <f t="shared" si="92"/>
        <v>熊</v>
      </c>
      <c r="U95">
        <f t="shared" si="90"/>
        <v>3054.44</v>
      </c>
      <c r="V95">
        <f t="shared" si="91"/>
        <v>3035.07</v>
      </c>
      <c r="W95" s="40">
        <f t="shared" si="72"/>
        <v>6.3617812694060178E-3</v>
      </c>
      <c r="X95">
        <f t="shared" si="50"/>
        <v>1056</v>
      </c>
      <c r="Y95">
        <f t="shared" si="51"/>
        <v>941</v>
      </c>
      <c r="Z95" s="25">
        <f t="shared" si="52"/>
        <v>6.3750238610856599E-3</v>
      </c>
      <c r="AA95" s="25">
        <f t="shared" si="73"/>
        <v>4.1389900273288314E-3</v>
      </c>
      <c r="AB95" s="25">
        <f t="shared" si="74"/>
        <v>-3.9791744799634694E-3</v>
      </c>
      <c r="AC95" s="25">
        <f t="shared" si="75"/>
        <v>2.3826067894425012E-3</v>
      </c>
      <c r="AD95" s="25">
        <f t="shared" si="76"/>
        <v>5.2586262992876838E-3</v>
      </c>
      <c r="AE95" s="25">
        <f t="shared" si="77"/>
        <v>-1.1031549701183585E-3</v>
      </c>
      <c r="AF95" s="25">
        <f t="shared" si="53"/>
        <v>1.279451819324307E-3</v>
      </c>
      <c r="AG95" s="25">
        <f t="shared" si="78"/>
        <v>5.4184418466530666E-3</v>
      </c>
      <c r="AH95" s="25">
        <f t="shared" si="54"/>
        <v>9.7371631759940425E-4</v>
      </c>
      <c r="AI95" s="25">
        <f t="shared" si="55"/>
        <v>-1.0203191633020284E-4</v>
      </c>
      <c r="AJ95" s="25">
        <f t="shared" si="56"/>
        <v>-8.2642864080735698E-4</v>
      </c>
      <c r="AK95" s="25">
        <f t="shared" si="57"/>
        <v>3.3481055683957498E-3</v>
      </c>
      <c r="AL95" s="25">
        <f t="shared" si="58"/>
        <v>6.3617812694060178E-3</v>
      </c>
      <c r="AM95" s="25">
        <f t="shared" si="59"/>
        <v>3.6784429132172471E-3</v>
      </c>
      <c r="AN95" s="25">
        <f t="shared" si="60"/>
        <v>1.1479983022229193E-4</v>
      </c>
      <c r="AO95" s="40">
        <f t="shared" si="79"/>
        <v>0.17294785751161218</v>
      </c>
      <c r="AP95" s="40">
        <f t="shared" si="80"/>
        <v>-0.47496128033042462</v>
      </c>
      <c r="AQ95" s="25">
        <f t="shared" si="61"/>
        <v>-7.5438403759149289E-5</v>
      </c>
      <c r="AR95" s="25">
        <f t="shared" si="62"/>
        <v>-2.1834535792937928E-3</v>
      </c>
      <c r="AS95" s="25">
        <f t="shared" si="63"/>
        <v>1.279451819324307E-3</v>
      </c>
      <c r="AT95" s="28">
        <f t="shared" si="64"/>
        <v>0.69901910170366754</v>
      </c>
      <c r="AU95" s="28">
        <f t="shared" si="65"/>
        <v>0.28035714285713603</v>
      </c>
      <c r="AV95" s="40">
        <f t="shared" si="66"/>
        <v>0.37377387712957266</v>
      </c>
      <c r="AW95" s="25">
        <f t="shared" si="67"/>
        <v>1.279451819324307E-3</v>
      </c>
      <c r="AX95" s="28">
        <f t="shared" si="68"/>
        <v>-0.34331440371709493</v>
      </c>
      <c r="AY95" s="25">
        <f t="shared" si="69"/>
        <v>4.4512605385141225E-3</v>
      </c>
      <c r="AZ95" s="25">
        <f t="shared" si="70"/>
        <v>1.0326434614695767E-3</v>
      </c>
      <c r="BA95" s="25">
        <f t="shared" si="84"/>
        <v>0.5586854460093903</v>
      </c>
      <c r="BB95" s="25">
        <f t="shared" si="85"/>
        <v>1.3327360592693906E-3</v>
      </c>
      <c r="BC95" s="25">
        <f t="shared" si="86"/>
        <v>1.4187800542789493E-3</v>
      </c>
      <c r="BD95" s="39">
        <f t="shared" si="87"/>
        <v>0</v>
      </c>
      <c r="BF95" t="str">
        <f t="shared" si="81"/>
        <v/>
      </c>
      <c r="BG95" t="str">
        <f t="shared" si="82"/>
        <v/>
      </c>
      <c r="BH95">
        <f t="shared" si="88"/>
        <v>0</v>
      </c>
      <c r="BI95" t="str">
        <f t="shared" si="83"/>
        <v/>
      </c>
      <c r="BJ95" s="25" t="str">
        <f t="shared" si="89"/>
        <v/>
      </c>
    </row>
    <row r="96" spans="1:62" x14ac:dyDescent="0.15">
      <c r="A96" s="1">
        <v>42636</v>
      </c>
      <c r="B96" s="41">
        <f t="shared" si="71"/>
        <v>5</v>
      </c>
      <c r="C96">
        <v>3044.78</v>
      </c>
      <c r="D96">
        <v>3045.97</v>
      </c>
      <c r="E96">
        <v>3044.82</v>
      </c>
      <c r="F96">
        <v>3044.56</v>
      </c>
      <c r="G96">
        <v>3039.62</v>
      </c>
      <c r="H96">
        <v>3046.8</v>
      </c>
      <c r="I96">
        <v>3034.93</v>
      </c>
      <c r="J96">
        <v>1008</v>
      </c>
      <c r="K96">
        <v>1053</v>
      </c>
      <c r="L96">
        <v>3040.09</v>
      </c>
      <c r="M96">
        <v>3039.3</v>
      </c>
      <c r="N96">
        <v>3033.9</v>
      </c>
      <c r="O96">
        <v>3040.61</v>
      </c>
      <c r="P96">
        <v>3032.8</v>
      </c>
      <c r="Q96">
        <v>1400</v>
      </c>
      <c r="R96">
        <v>1458</v>
      </c>
      <c r="S96">
        <f t="shared" si="93"/>
        <v>3058.96</v>
      </c>
      <c r="T96" t="str">
        <f t="shared" si="92"/>
        <v>熊</v>
      </c>
      <c r="U96">
        <f t="shared" si="90"/>
        <v>3046.8</v>
      </c>
      <c r="V96">
        <f t="shared" si="91"/>
        <v>3032.8</v>
      </c>
      <c r="W96" s="40">
        <f t="shared" si="72"/>
        <v>4.6055742965080632E-3</v>
      </c>
      <c r="X96">
        <f t="shared" si="50"/>
        <v>1008</v>
      </c>
      <c r="Y96">
        <f t="shared" si="51"/>
        <v>1458</v>
      </c>
      <c r="Z96" s="25">
        <f t="shared" si="52"/>
        <v>4.5980333554476839E-3</v>
      </c>
      <c r="AA96" s="25">
        <f t="shared" si="73"/>
        <v>8.1155367690187137E-4</v>
      </c>
      <c r="AB96" s="25">
        <f t="shared" si="74"/>
        <v>-4.2429389223986565E-3</v>
      </c>
      <c r="AC96" s="25">
        <f t="shared" si="75"/>
        <v>3.6263537410926265E-4</v>
      </c>
      <c r="AD96" s="25">
        <f t="shared" si="76"/>
        <v>6.6321055425398777E-4</v>
      </c>
      <c r="AE96" s="25">
        <f t="shared" si="77"/>
        <v>-3.9423637422540342E-3</v>
      </c>
      <c r="AF96" s="25">
        <f t="shared" si="53"/>
        <v>-3.5797283681446995E-3</v>
      </c>
      <c r="AG96" s="25">
        <f t="shared" si="78"/>
        <v>-2.7681746912429821E-3</v>
      </c>
      <c r="AH96" s="25">
        <f t="shared" si="54"/>
        <v>3.9075647995447978E-4</v>
      </c>
      <c r="AI96" s="25">
        <f t="shared" si="55"/>
        <v>1.3137151865676366E-5</v>
      </c>
      <c r="AJ96" s="25">
        <f t="shared" si="56"/>
        <v>-7.2257420375909195E-5</v>
      </c>
      <c r="AK96" s="25">
        <f t="shared" si="57"/>
        <v>-1.6961413572629256E-3</v>
      </c>
      <c r="AL96" s="25">
        <f t="shared" si="58"/>
        <v>3.9034995214302752E-3</v>
      </c>
      <c r="AM96" s="25">
        <f t="shared" si="59"/>
        <v>2.5718679637764612E-3</v>
      </c>
      <c r="AN96" s="25">
        <f t="shared" si="60"/>
        <v>1.5461263808187796E-4</v>
      </c>
      <c r="AO96" s="40">
        <f t="shared" si="79"/>
        <v>0.82982308340354483</v>
      </c>
      <c r="AP96" s="40">
        <f t="shared" si="80"/>
        <v>0.62173546756528175</v>
      </c>
      <c r="AQ96" s="25">
        <f t="shared" si="61"/>
        <v>-2.59894497456696E-4</v>
      </c>
      <c r="AR96" s="25">
        <f t="shared" si="62"/>
        <v>-2.038199648963701E-3</v>
      </c>
      <c r="AS96" s="25">
        <f t="shared" si="63"/>
        <v>-3.5797283681446995E-3</v>
      </c>
      <c r="AT96" s="28">
        <f t="shared" si="64"/>
        <v>0.39511373209771844</v>
      </c>
      <c r="AU96" s="28">
        <f t="shared" si="65"/>
        <v>0.14084507042252456</v>
      </c>
      <c r="AV96" s="40">
        <f t="shared" si="66"/>
        <v>7.8571428571422075E-2</v>
      </c>
      <c r="AW96" s="25">
        <f t="shared" si="67"/>
        <v>-3.5797283681446995E-3</v>
      </c>
      <c r="AX96" s="28">
        <f t="shared" si="68"/>
        <v>-0.44214285714286106</v>
      </c>
      <c r="AY96" s="25">
        <f t="shared" si="69"/>
        <v>1.5441476099134919E-3</v>
      </c>
      <c r="AZ96" s="25">
        <f t="shared" si="70"/>
        <v>3.6263537410926265E-4</v>
      </c>
      <c r="BA96" s="25">
        <f t="shared" si="84"/>
        <v>0.37377387712957266</v>
      </c>
      <c r="BB96" s="25">
        <f t="shared" si="85"/>
        <v>-2.1834535792937928E-3</v>
      </c>
      <c r="BC96" s="25">
        <f t="shared" si="86"/>
        <v>1.279451819324307E-3</v>
      </c>
      <c r="BD96" s="39">
        <f t="shared" si="87"/>
        <v>1</v>
      </c>
      <c r="BF96" t="str">
        <f t="shared" si="81"/>
        <v/>
      </c>
      <c r="BG96" t="str">
        <f t="shared" si="82"/>
        <v/>
      </c>
      <c r="BH96" t="str">
        <f t="shared" si="88"/>
        <v/>
      </c>
      <c r="BI96">
        <f t="shared" si="83"/>
        <v>1</v>
      </c>
      <c r="BJ96" s="25">
        <f t="shared" si="89"/>
        <v>-2.038199648963701E-3</v>
      </c>
    </row>
    <row r="97" spans="1:62" x14ac:dyDescent="0.15">
      <c r="A97" s="1">
        <v>42639</v>
      </c>
      <c r="B97" s="41">
        <f t="shared" si="71"/>
        <v>1</v>
      </c>
      <c r="C97">
        <v>3028.24</v>
      </c>
      <c r="D97">
        <v>3024.54</v>
      </c>
      <c r="E97">
        <v>3021.66</v>
      </c>
      <c r="F97">
        <v>3021.91</v>
      </c>
      <c r="G97">
        <v>3012.34</v>
      </c>
      <c r="H97">
        <v>3028.24</v>
      </c>
      <c r="I97">
        <v>3007.35</v>
      </c>
      <c r="J97">
        <v>930</v>
      </c>
      <c r="K97">
        <v>1029</v>
      </c>
      <c r="L97">
        <v>3012.2</v>
      </c>
      <c r="M97">
        <v>3011.19</v>
      </c>
      <c r="N97">
        <v>2980.43</v>
      </c>
      <c r="O97">
        <v>3013.83</v>
      </c>
      <c r="P97">
        <v>2980.12</v>
      </c>
      <c r="Q97">
        <v>1303</v>
      </c>
      <c r="R97">
        <v>1458</v>
      </c>
      <c r="S97">
        <f t="shared" si="93"/>
        <v>3056.3609999999999</v>
      </c>
      <c r="T97" t="str">
        <f t="shared" si="92"/>
        <v>熊</v>
      </c>
      <c r="U97">
        <f t="shared" si="90"/>
        <v>3028.24</v>
      </c>
      <c r="V97">
        <f t="shared" si="91"/>
        <v>2980.12</v>
      </c>
      <c r="W97" s="40">
        <f t="shared" si="72"/>
        <v>1.6018024509120005E-2</v>
      </c>
      <c r="X97">
        <f t="shared" si="50"/>
        <v>930</v>
      </c>
      <c r="Y97">
        <f t="shared" si="51"/>
        <v>1458</v>
      </c>
      <c r="Z97" s="25">
        <f t="shared" si="52"/>
        <v>1.5890418196708285E-2</v>
      </c>
      <c r="AA97" s="25">
        <f t="shared" si="73"/>
        <v>-1.8673279220410991E-3</v>
      </c>
      <c r="AB97" s="25">
        <f t="shared" si="74"/>
        <v>-1.5914007262295558E-2</v>
      </c>
      <c r="AC97" s="25">
        <f t="shared" si="75"/>
        <v>1.0401724682425287E-4</v>
      </c>
      <c r="AD97" s="25">
        <f t="shared" si="76"/>
        <v>0</v>
      </c>
      <c r="AE97" s="25">
        <f t="shared" si="77"/>
        <v>-1.6018024509119995E-2</v>
      </c>
      <c r="AF97" s="25">
        <f t="shared" si="53"/>
        <v>-1.5914007262295558E-2</v>
      </c>
      <c r="AG97" s="25">
        <f t="shared" si="78"/>
        <v>-1.7781335184336725E-2</v>
      </c>
      <c r="AH97" s="25">
        <f t="shared" si="54"/>
        <v>-1.2225788681780275E-3</v>
      </c>
      <c r="AI97" s="25">
        <f t="shared" si="55"/>
        <v>-2.1752434237061451E-3</v>
      </c>
      <c r="AJ97" s="25">
        <f t="shared" si="56"/>
        <v>-2.0925108665775954E-3</v>
      </c>
      <c r="AK97" s="25">
        <f t="shared" si="57"/>
        <v>-5.2644072989719258E-3</v>
      </c>
      <c r="AL97" s="25">
        <f t="shared" si="58"/>
        <v>6.9223003608948185E-3</v>
      </c>
      <c r="AM97" s="25">
        <f t="shared" si="59"/>
        <v>1.1248127000068791E-2</v>
      </c>
      <c r="AN97" s="25">
        <f t="shared" si="60"/>
        <v>-4.6476577473352069E-5</v>
      </c>
      <c r="AO97" s="40">
        <f t="shared" si="79"/>
        <v>1</v>
      </c>
      <c r="AP97" s="40">
        <f t="shared" si="80"/>
        <v>1.2709430349449662</v>
      </c>
      <c r="AQ97" s="25">
        <f t="shared" si="61"/>
        <v>-3.353593273772814E-4</v>
      </c>
      <c r="AR97" s="25">
        <f t="shared" si="62"/>
        <v>-1.0603123385850434E-2</v>
      </c>
      <c r="AS97" s="25">
        <f t="shared" si="63"/>
        <v>-1.5914007262295558E-2</v>
      </c>
      <c r="AT97" s="28">
        <f t="shared" si="64"/>
        <v>0.23887027285783949</v>
      </c>
      <c r="AU97" s="28">
        <f t="shared" si="65"/>
        <v>9.1960842479959989E-3</v>
      </c>
      <c r="AV97" s="40">
        <f t="shared" si="66"/>
        <v>6.4422277639224054E-3</v>
      </c>
      <c r="AW97" s="25">
        <f t="shared" si="67"/>
        <v>-1.5914007262295558E-2</v>
      </c>
      <c r="AX97" s="28">
        <f t="shared" si="68"/>
        <v>-0.66022443890274429</v>
      </c>
      <c r="AY97" s="25">
        <f t="shared" si="69"/>
        <v>1.657893061922899E-3</v>
      </c>
      <c r="AZ97" s="25">
        <f t="shared" si="70"/>
        <v>1.0401724682425287E-4</v>
      </c>
      <c r="BA97" s="25">
        <f t="shared" si="84"/>
        <v>7.8571428571422075E-2</v>
      </c>
      <c r="BB97" s="25">
        <f t="shared" si="85"/>
        <v>-2.038199648963701E-3</v>
      </c>
      <c r="BC97" s="25">
        <f t="shared" si="86"/>
        <v>-3.5797283681446995E-3</v>
      </c>
      <c r="BD97" s="39">
        <f t="shared" si="87"/>
        <v>1</v>
      </c>
      <c r="BF97" t="str">
        <f t="shared" si="81"/>
        <v/>
      </c>
      <c r="BG97" t="str">
        <f t="shared" si="82"/>
        <v/>
      </c>
      <c r="BH97" t="str">
        <f t="shared" si="88"/>
        <v/>
      </c>
      <c r="BI97" t="str">
        <f t="shared" si="83"/>
        <v/>
      </c>
      <c r="BJ97" s="25" t="str">
        <f t="shared" si="89"/>
        <v/>
      </c>
    </row>
    <row r="98" spans="1:62" x14ac:dyDescent="0.15">
      <c r="A98" s="1">
        <v>42640</v>
      </c>
      <c r="B98" s="41">
        <f t="shared" si="71"/>
        <v>2</v>
      </c>
      <c r="C98">
        <v>2974.59</v>
      </c>
      <c r="D98">
        <v>2976.54</v>
      </c>
      <c r="E98">
        <v>2981.64</v>
      </c>
      <c r="F98">
        <v>2983.06</v>
      </c>
      <c r="G98">
        <v>2975.92</v>
      </c>
      <c r="H98">
        <v>2987.86</v>
      </c>
      <c r="I98">
        <v>2973.63</v>
      </c>
      <c r="J98">
        <v>1004</v>
      </c>
      <c r="K98">
        <v>930</v>
      </c>
      <c r="L98">
        <v>2975.3</v>
      </c>
      <c r="M98">
        <v>2977.52</v>
      </c>
      <c r="N98">
        <v>2998.17</v>
      </c>
      <c r="O98">
        <v>2998.23</v>
      </c>
      <c r="P98">
        <v>2969.13</v>
      </c>
      <c r="Q98">
        <v>1500</v>
      </c>
      <c r="R98">
        <v>1409</v>
      </c>
      <c r="S98">
        <f t="shared" si="93"/>
        <v>3051.9660000000003</v>
      </c>
      <c r="T98" t="str">
        <f t="shared" si="92"/>
        <v>熊</v>
      </c>
      <c r="U98">
        <f t="shared" si="90"/>
        <v>2998.23</v>
      </c>
      <c r="V98">
        <f t="shared" si="91"/>
        <v>2969.13</v>
      </c>
      <c r="W98" s="40">
        <f t="shared" si="72"/>
        <v>9.7531339401063892E-3</v>
      </c>
      <c r="X98">
        <f t="shared" si="50"/>
        <v>1500</v>
      </c>
      <c r="Y98">
        <f t="shared" si="51"/>
        <v>1409</v>
      </c>
      <c r="Z98" s="25">
        <f t="shared" si="52"/>
        <v>9.7828608312405772E-3</v>
      </c>
      <c r="AA98" s="25">
        <f t="shared" si="73"/>
        <v>-1.9613710355950815E-3</v>
      </c>
      <c r="AB98" s="25">
        <f t="shared" si="74"/>
        <v>-2.0012007204971961E-5</v>
      </c>
      <c r="AC98" s="25">
        <f t="shared" si="75"/>
        <v>9.7331219329015381E-3</v>
      </c>
      <c r="AD98" s="25">
        <f t="shared" si="76"/>
        <v>7.9159001754541564E-3</v>
      </c>
      <c r="AE98" s="25">
        <f t="shared" si="77"/>
        <v>-1.8372337646523737E-3</v>
      </c>
      <c r="AF98" s="25">
        <f t="shared" si="53"/>
        <v>7.8958881682490486E-3</v>
      </c>
      <c r="AG98" s="25">
        <f t="shared" si="78"/>
        <v>5.934517132654013E-3</v>
      </c>
      <c r="AH98" s="25">
        <f t="shared" si="54"/>
        <v>6.5533774923014004E-4</v>
      </c>
      <c r="AI98" s="25">
        <f t="shared" si="55"/>
        <v>2.3672703345340787E-3</v>
      </c>
      <c r="AJ98" s="25">
        <f t="shared" si="56"/>
        <v>2.8434049353779061E-3</v>
      </c>
      <c r="AK98" s="25">
        <f t="shared" si="57"/>
        <v>4.4702051492984433E-4</v>
      </c>
      <c r="AL98" s="25">
        <f t="shared" si="58"/>
        <v>4.7739833585962836E-3</v>
      </c>
      <c r="AM98" s="25">
        <f t="shared" si="59"/>
        <v>9.7531339401063892E-3</v>
      </c>
      <c r="AN98" s="25">
        <f t="shared" si="60"/>
        <v>-2.0836063941278462E-4</v>
      </c>
      <c r="AO98" s="40">
        <f t="shared" si="79"/>
        <v>6.7463106113846455E-2</v>
      </c>
      <c r="AP98" s="40">
        <f t="shared" si="80"/>
        <v>0.47786366830637517</v>
      </c>
      <c r="AQ98" s="25">
        <f t="shared" si="61"/>
        <v>7.4586501957660202E-4</v>
      </c>
      <c r="AR98" s="25">
        <f t="shared" si="62"/>
        <v>7.6572282927321721E-3</v>
      </c>
      <c r="AS98" s="25">
        <f t="shared" si="63"/>
        <v>7.8958881682490486E-3</v>
      </c>
      <c r="AT98" s="28">
        <f t="shared" si="64"/>
        <v>0.16092761770906258</v>
      </c>
      <c r="AU98" s="28">
        <f t="shared" si="65"/>
        <v>0.9979381443298988</v>
      </c>
      <c r="AV98" s="40">
        <f t="shared" si="66"/>
        <v>0.9979381443298988</v>
      </c>
      <c r="AW98" s="25">
        <f t="shared" si="67"/>
        <v>7.8958881682490486E-3</v>
      </c>
      <c r="AX98" s="28">
        <f t="shared" si="68"/>
        <v>0.78591065292096085</v>
      </c>
      <c r="AY98" s="25">
        <f t="shared" si="69"/>
        <v>7.6980615780619958E-4</v>
      </c>
      <c r="AZ98" s="25">
        <f t="shared" si="70"/>
        <v>9.7331219329015381E-3</v>
      </c>
      <c r="BA98" s="25">
        <f t="shared" si="84"/>
        <v>6.4422277639224054E-3</v>
      </c>
      <c r="BB98" s="25">
        <f t="shared" si="85"/>
        <v>-1.0603123385850434E-2</v>
      </c>
      <c r="BC98" s="25">
        <f t="shared" si="86"/>
        <v>-1.5914007262295558E-2</v>
      </c>
      <c r="BD98" s="39">
        <f t="shared" si="87"/>
        <v>1</v>
      </c>
      <c r="BF98">
        <f t="shared" si="81"/>
        <v>1</v>
      </c>
      <c r="BG98" t="str">
        <f t="shared" si="82"/>
        <v/>
      </c>
      <c r="BH98" t="str">
        <f t="shared" si="88"/>
        <v/>
      </c>
      <c r="BI98" t="str">
        <f t="shared" si="83"/>
        <v/>
      </c>
      <c r="BJ98" s="25">
        <f t="shared" si="89"/>
        <v>7.6572282927321721E-3</v>
      </c>
    </row>
    <row r="99" spans="1:62" x14ac:dyDescent="0.15">
      <c r="A99" s="1">
        <v>42641</v>
      </c>
      <c r="B99" s="41">
        <f t="shared" si="71"/>
        <v>3</v>
      </c>
      <c r="C99">
        <v>3000.7</v>
      </c>
      <c r="D99">
        <v>2994.25</v>
      </c>
      <c r="E99">
        <v>2991.82</v>
      </c>
      <c r="F99">
        <v>2992.45</v>
      </c>
      <c r="G99">
        <v>2989.7</v>
      </c>
      <c r="H99">
        <v>3000.7</v>
      </c>
      <c r="I99">
        <v>2987.49</v>
      </c>
      <c r="J99">
        <v>930</v>
      </c>
      <c r="K99">
        <v>945</v>
      </c>
      <c r="L99">
        <v>2989.92</v>
      </c>
      <c r="M99">
        <v>2987.63</v>
      </c>
      <c r="N99">
        <v>2987.86</v>
      </c>
      <c r="O99">
        <v>2994.82</v>
      </c>
      <c r="P99">
        <v>2984.32</v>
      </c>
      <c r="Q99">
        <v>1353</v>
      </c>
      <c r="R99">
        <v>1445</v>
      </c>
      <c r="S99">
        <f t="shared" si="93"/>
        <v>3048.3590000000004</v>
      </c>
      <c r="T99" t="str">
        <f t="shared" si="92"/>
        <v>熊</v>
      </c>
      <c r="U99">
        <f t="shared" si="90"/>
        <v>3000.7</v>
      </c>
      <c r="V99">
        <f t="shared" si="91"/>
        <v>2984.32</v>
      </c>
      <c r="W99" s="40">
        <f t="shared" si="72"/>
        <v>5.4736795856902051E-3</v>
      </c>
      <c r="X99">
        <f t="shared" si="50"/>
        <v>930</v>
      </c>
      <c r="Y99">
        <f t="shared" si="51"/>
        <v>1445</v>
      </c>
      <c r="Z99" s="25">
        <f t="shared" si="52"/>
        <v>5.4587262971972058E-3</v>
      </c>
      <c r="AA99" s="25">
        <f t="shared" si="73"/>
        <v>8.434922410398781E-4</v>
      </c>
      <c r="AB99" s="25">
        <f t="shared" si="74"/>
        <v>-4.2881826935691767E-3</v>
      </c>
      <c r="AC99" s="25">
        <f t="shared" si="75"/>
        <v>1.185496892121008E-3</v>
      </c>
      <c r="AD99" s="25">
        <f t="shared" si="76"/>
        <v>0</v>
      </c>
      <c r="AE99" s="25">
        <f t="shared" si="77"/>
        <v>-5.4736795856902484E-3</v>
      </c>
      <c r="AF99" s="25">
        <f t="shared" si="53"/>
        <v>-4.2881826935691767E-3</v>
      </c>
      <c r="AG99" s="25">
        <f t="shared" si="78"/>
        <v>-3.4446904525292834E-3</v>
      </c>
      <c r="AH99" s="25">
        <f t="shared" si="54"/>
        <v>-2.1518119379754326E-3</v>
      </c>
      <c r="AI99" s="25">
        <f t="shared" si="55"/>
        <v>-2.963696908742354E-3</v>
      </c>
      <c r="AJ99" s="25">
        <f t="shared" si="56"/>
        <v>-2.7531449108120134E-3</v>
      </c>
      <c r="AK99" s="25">
        <f t="shared" si="57"/>
        <v>-3.672546862857604E-3</v>
      </c>
      <c r="AL99" s="25">
        <f t="shared" si="58"/>
        <v>4.4120248117624408E-3</v>
      </c>
      <c r="AM99" s="25">
        <f t="shared" si="59"/>
        <v>3.5122143966160322E-3</v>
      </c>
      <c r="AN99" s="25">
        <f t="shared" si="60"/>
        <v>7.3583271211053144E-5</v>
      </c>
      <c r="AO99" s="40">
        <f t="shared" si="79"/>
        <v>1</v>
      </c>
      <c r="AP99" s="40">
        <f t="shared" si="80"/>
        <v>0.80847842543529613</v>
      </c>
      <c r="AQ99" s="25">
        <f t="shared" si="61"/>
        <v>-7.6620023656212468E-4</v>
      </c>
      <c r="AR99" s="25">
        <f t="shared" si="62"/>
        <v>-6.8921910192267974E-4</v>
      </c>
      <c r="AS99" s="25">
        <f t="shared" si="63"/>
        <v>-4.2881826935691767E-3</v>
      </c>
      <c r="AT99" s="28">
        <f t="shared" si="64"/>
        <v>0.16729750189250797</v>
      </c>
      <c r="AU99" s="28">
        <f t="shared" si="65"/>
        <v>0.33714285714285369</v>
      </c>
      <c r="AV99" s="40">
        <f t="shared" si="66"/>
        <v>0.21611721611721846</v>
      </c>
      <c r="AW99" s="25">
        <f t="shared" si="67"/>
        <v>-4.2881826935691767E-3</v>
      </c>
      <c r="AX99" s="28">
        <f t="shared" si="68"/>
        <v>-0.12576312576312509</v>
      </c>
      <c r="AY99" s="25">
        <f t="shared" si="69"/>
        <v>7.3947794890497054E-4</v>
      </c>
      <c r="AZ99" s="25">
        <f t="shared" si="70"/>
        <v>1.185496892121008E-3</v>
      </c>
      <c r="BA99" s="25">
        <f t="shared" si="84"/>
        <v>0.9979381443298988</v>
      </c>
      <c r="BB99" s="25">
        <f t="shared" si="85"/>
        <v>7.6572282927321721E-3</v>
      </c>
      <c r="BC99" s="25">
        <f t="shared" si="86"/>
        <v>7.8958881682490486E-3</v>
      </c>
      <c r="BD99" s="39">
        <f t="shared" si="87"/>
        <v>0</v>
      </c>
      <c r="BF99" t="str">
        <f t="shared" si="81"/>
        <v/>
      </c>
      <c r="BG99">
        <f t="shared" si="82"/>
        <v>0</v>
      </c>
      <c r="BH99" t="str">
        <f t="shared" si="88"/>
        <v/>
      </c>
      <c r="BI99" t="str">
        <f t="shared" si="83"/>
        <v/>
      </c>
      <c r="BJ99" s="25" t="str">
        <f t="shared" si="89"/>
        <v/>
      </c>
    </row>
    <row r="100" spans="1:62" x14ac:dyDescent="0.15">
      <c r="A100" s="1">
        <v>42642</v>
      </c>
      <c r="B100" s="41">
        <f t="shared" si="71"/>
        <v>4</v>
      </c>
      <c r="C100">
        <v>2992.17</v>
      </c>
      <c r="D100">
        <v>2995.68</v>
      </c>
      <c r="E100">
        <v>2996.79</v>
      </c>
      <c r="F100">
        <v>2996.15</v>
      </c>
      <c r="G100">
        <v>3004.64</v>
      </c>
      <c r="H100">
        <v>3009.2</v>
      </c>
      <c r="I100">
        <v>2991.91</v>
      </c>
      <c r="J100">
        <v>1104</v>
      </c>
      <c r="K100">
        <v>931</v>
      </c>
      <c r="L100">
        <v>3005.19</v>
      </c>
      <c r="M100">
        <v>3003.79</v>
      </c>
      <c r="N100">
        <v>2998.48</v>
      </c>
      <c r="O100">
        <v>3005.77</v>
      </c>
      <c r="P100">
        <v>2996.42</v>
      </c>
      <c r="Q100">
        <v>1301</v>
      </c>
      <c r="R100">
        <v>1457</v>
      </c>
      <c r="S100">
        <f t="shared" si="93"/>
        <v>3044.2505000000006</v>
      </c>
      <c r="T100" t="str">
        <f t="shared" si="92"/>
        <v>熊</v>
      </c>
      <c r="U100">
        <f t="shared" si="90"/>
        <v>3009.2</v>
      </c>
      <c r="V100">
        <f t="shared" si="91"/>
        <v>2991.91</v>
      </c>
      <c r="W100" s="40">
        <f t="shared" si="72"/>
        <v>5.7622832580210264E-3</v>
      </c>
      <c r="X100">
        <f t="shared" si="50"/>
        <v>1104</v>
      </c>
      <c r="Y100">
        <f t="shared" si="51"/>
        <v>931</v>
      </c>
      <c r="Z100" s="25">
        <f t="shared" si="52"/>
        <v>5.7784149964741184E-3</v>
      </c>
      <c r="AA100" s="25">
        <f t="shared" si="73"/>
        <v>1.441464590071875E-3</v>
      </c>
      <c r="AB100" s="25">
        <f t="shared" si="74"/>
        <v>-3.5687691014140307E-3</v>
      </c>
      <c r="AC100" s="25">
        <f t="shared" si="75"/>
        <v>2.1935141566070079E-3</v>
      </c>
      <c r="AD100" s="25">
        <f t="shared" si="76"/>
        <v>5.6753860239722245E-3</v>
      </c>
      <c r="AE100" s="25">
        <f t="shared" si="77"/>
        <v>-8.6897234048978364E-5</v>
      </c>
      <c r="AF100" s="25">
        <f t="shared" si="53"/>
        <v>2.1066169225581453E-3</v>
      </c>
      <c r="AG100" s="25">
        <f t="shared" si="78"/>
        <v>3.5480815126298355E-3</v>
      </c>
      <c r="AH100" s="25">
        <f t="shared" si="54"/>
        <v>1.1723741917482127E-3</v>
      </c>
      <c r="AI100" s="25">
        <f t="shared" si="55"/>
        <v>1.5428391294768217E-3</v>
      </c>
      <c r="AJ100" s="25">
        <f t="shared" si="56"/>
        <v>1.3292544773919031E-3</v>
      </c>
      <c r="AK100" s="25">
        <f t="shared" si="57"/>
        <v>4.1588837978019108E-3</v>
      </c>
      <c r="AL100" s="25">
        <f t="shared" si="58"/>
        <v>5.7622832580210264E-3</v>
      </c>
      <c r="AM100" s="25">
        <f t="shared" si="59"/>
        <v>3.1155320184836559E-3</v>
      </c>
      <c r="AN100" s="25">
        <f t="shared" si="60"/>
        <v>1.830334640200608E-4</v>
      </c>
      <c r="AO100" s="40">
        <f t="shared" si="79"/>
        <v>1.5037593984975062E-2</v>
      </c>
      <c r="AP100" s="40">
        <f t="shared" si="80"/>
        <v>-0.23423944476574526</v>
      </c>
      <c r="AQ100" s="25">
        <f t="shared" si="61"/>
        <v>-4.659692744297767E-4</v>
      </c>
      <c r="AR100" s="25">
        <f t="shared" si="62"/>
        <v>-2.235300339263785E-3</v>
      </c>
      <c r="AS100" s="25">
        <f t="shared" si="63"/>
        <v>2.1066169225581453E-3</v>
      </c>
      <c r="AT100" s="28">
        <f t="shared" si="64"/>
        <v>0.73626373626373887</v>
      </c>
      <c r="AU100" s="28">
        <f t="shared" si="65"/>
        <v>0.22032085561496956</v>
      </c>
      <c r="AV100" s="40">
        <f t="shared" si="66"/>
        <v>0.37998843262002185</v>
      </c>
      <c r="AW100" s="25">
        <f t="shared" si="67"/>
        <v>2.1066169225581453E-3</v>
      </c>
      <c r="AX100" s="28">
        <f t="shared" si="68"/>
        <v>-0.38808559861191733</v>
      </c>
      <c r="AY100" s="25">
        <f t="shared" si="69"/>
        <v>4.2457810318507466E-3</v>
      </c>
      <c r="AZ100" s="25">
        <f t="shared" si="70"/>
        <v>6.8725085692186814E-4</v>
      </c>
      <c r="BA100" s="25">
        <f t="shared" si="84"/>
        <v>0.21611721611721846</v>
      </c>
      <c r="BB100" s="25">
        <f t="shared" si="85"/>
        <v>-6.8921910192267974E-4</v>
      </c>
      <c r="BC100" s="25">
        <f t="shared" si="86"/>
        <v>-4.2881826935691767E-3</v>
      </c>
      <c r="BD100" s="39">
        <f t="shared" si="87"/>
        <v>1</v>
      </c>
      <c r="BF100" t="str">
        <f t="shared" si="81"/>
        <v/>
      </c>
      <c r="BG100" t="str">
        <f t="shared" si="82"/>
        <v/>
      </c>
      <c r="BH100">
        <f t="shared" si="88"/>
        <v>0</v>
      </c>
      <c r="BI100" t="str">
        <f t="shared" si="83"/>
        <v/>
      </c>
      <c r="BJ100" s="25" t="str">
        <f t="shared" si="89"/>
        <v/>
      </c>
    </row>
    <row r="101" spans="1:62" x14ac:dyDescent="0.15">
      <c r="A101" s="1">
        <v>42643</v>
      </c>
      <c r="B101" s="41">
        <f t="shared" si="71"/>
        <v>5</v>
      </c>
      <c r="C101">
        <v>2994.25</v>
      </c>
      <c r="D101">
        <v>2993.06</v>
      </c>
      <c r="E101">
        <v>2997.55</v>
      </c>
      <c r="F101">
        <v>2998.72</v>
      </c>
      <c r="G101">
        <v>3002.81</v>
      </c>
      <c r="H101">
        <v>3006.05</v>
      </c>
      <c r="I101">
        <v>2993.06</v>
      </c>
      <c r="J101">
        <v>1021</v>
      </c>
      <c r="K101">
        <v>931</v>
      </c>
      <c r="L101">
        <v>3002.81</v>
      </c>
      <c r="M101">
        <v>3003.44</v>
      </c>
      <c r="N101">
        <v>3004.7</v>
      </c>
      <c r="O101">
        <v>3009.2</v>
      </c>
      <c r="P101">
        <v>3001.89</v>
      </c>
      <c r="Q101" s="39">
        <v>1412</v>
      </c>
      <c r="R101">
        <v>1446</v>
      </c>
      <c r="S101">
        <f t="shared" si="93"/>
        <v>3040.4405000000002</v>
      </c>
      <c r="T101" t="str">
        <f t="shared" si="92"/>
        <v>熊</v>
      </c>
      <c r="U101">
        <f t="shared" si="90"/>
        <v>3009.2</v>
      </c>
      <c r="V101">
        <f t="shared" si="91"/>
        <v>2993.06</v>
      </c>
      <c r="W101" s="40">
        <f t="shared" si="72"/>
        <v>5.3779872584912959E-3</v>
      </c>
      <c r="X101">
        <f t="shared" si="50"/>
        <v>1412</v>
      </c>
      <c r="Y101">
        <f t="shared" si="51"/>
        <v>931</v>
      </c>
      <c r="Z101" s="25">
        <f t="shared" si="52"/>
        <v>5.3903314686482001E-3</v>
      </c>
      <c r="AA101" s="25">
        <f t="shared" si="73"/>
        <v>-1.4117107570362261E-3</v>
      </c>
      <c r="AB101" s="25">
        <f t="shared" si="74"/>
        <v>-1.4965333111140676E-3</v>
      </c>
      <c r="AC101" s="25">
        <f t="shared" si="75"/>
        <v>3.8814539473771142E-3</v>
      </c>
      <c r="AD101" s="25">
        <f t="shared" si="76"/>
        <v>4.9804798584503511E-3</v>
      </c>
      <c r="AE101" s="25">
        <f t="shared" si="77"/>
        <v>-3.9750740004098706E-4</v>
      </c>
      <c r="AF101" s="25">
        <f t="shared" si="53"/>
        <v>3.4839465473361902E-3</v>
      </c>
      <c r="AG101" s="25">
        <f t="shared" si="78"/>
        <v>2.0722357903000333E-3</v>
      </c>
      <c r="AH101" s="25">
        <f t="shared" si="54"/>
        <v>-3.9750740004098706E-4</v>
      </c>
      <c r="AI101" s="25">
        <f t="shared" si="55"/>
        <v>1.1015055020732795E-3</v>
      </c>
      <c r="AJ101" s="25">
        <f t="shared" si="56"/>
        <v>1.4917481078425099E-3</v>
      </c>
      <c r="AK101" s="25">
        <f t="shared" si="57"/>
        <v>2.8547340908092376E-3</v>
      </c>
      <c r="AL101" s="25">
        <f t="shared" si="58"/>
        <v>4.3306491468780104E-3</v>
      </c>
      <c r="AM101" s="25">
        <f t="shared" si="59"/>
        <v>2.4321724025101973E-3</v>
      </c>
      <c r="AN101" s="25">
        <f t="shared" si="60"/>
        <v>0</v>
      </c>
      <c r="AO101" s="40">
        <f t="shared" si="79"/>
        <v>9.1608929946114928E-2</v>
      </c>
      <c r="AP101" s="40">
        <f t="shared" si="80"/>
        <v>0.41724403387220738</v>
      </c>
      <c r="AQ101" s="25">
        <f t="shared" si="61"/>
        <v>2.0978147839674168E-4</v>
      </c>
      <c r="AR101" s="25">
        <f t="shared" si="62"/>
        <v>6.2921245652710299E-4</v>
      </c>
      <c r="AS101" s="25">
        <f t="shared" si="63"/>
        <v>3.4839465473361902E-3</v>
      </c>
      <c r="AT101" s="28">
        <f t="shared" si="64"/>
        <v>0.75057736720552903</v>
      </c>
      <c r="AU101" s="28">
        <f t="shared" si="65"/>
        <v>0.38440492476059734</v>
      </c>
      <c r="AV101" s="40">
        <f t="shared" si="66"/>
        <v>0.72118959107806468</v>
      </c>
      <c r="AW101" s="25">
        <f t="shared" si="67"/>
        <v>3.4839465473361902E-3</v>
      </c>
      <c r="AX101" s="28">
        <f t="shared" si="68"/>
        <v>0.11710037174720493</v>
      </c>
      <c r="AY101" s="25">
        <f t="shared" si="69"/>
        <v>3.2522414908501577E-3</v>
      </c>
      <c r="AZ101" s="25">
        <f t="shared" si="70"/>
        <v>9.356390913960866E-4</v>
      </c>
      <c r="BA101" s="25">
        <f t="shared" si="84"/>
        <v>0.37998843262002185</v>
      </c>
      <c r="BB101" s="25">
        <f t="shared" si="85"/>
        <v>-2.235300339263785E-3</v>
      </c>
      <c r="BC101" s="25">
        <f t="shared" si="86"/>
        <v>2.1066169225581453E-3</v>
      </c>
      <c r="BD101" s="39">
        <f t="shared" si="87"/>
        <v>1</v>
      </c>
      <c r="BF101" t="str">
        <f t="shared" si="81"/>
        <v/>
      </c>
      <c r="BG101" t="str">
        <f t="shared" si="82"/>
        <v/>
      </c>
      <c r="BH101" t="str">
        <f t="shared" si="88"/>
        <v/>
      </c>
      <c r="BI101">
        <f t="shared" si="83"/>
        <v>1</v>
      </c>
      <c r="BJ101" s="25">
        <f t="shared" si="89"/>
        <v>6.2921245652710299E-4</v>
      </c>
    </row>
    <row r="102" spans="1:62" x14ac:dyDescent="0.15">
      <c r="A102" s="1">
        <v>42653</v>
      </c>
      <c r="B102" s="41">
        <f t="shared" si="71"/>
        <v>1</v>
      </c>
      <c r="C102">
        <v>3020.46</v>
      </c>
      <c r="D102">
        <v>3028.49</v>
      </c>
      <c r="E102">
        <v>3025.13</v>
      </c>
      <c r="F102">
        <v>3021.66</v>
      </c>
      <c r="G102">
        <v>3042.18</v>
      </c>
      <c r="H102">
        <v>3042.31</v>
      </c>
      <c r="I102">
        <v>3014.62</v>
      </c>
      <c r="J102">
        <v>1130</v>
      </c>
      <c r="K102">
        <v>947</v>
      </c>
      <c r="L102">
        <v>3042.18</v>
      </c>
      <c r="M102">
        <v>3040.52</v>
      </c>
      <c r="N102">
        <v>3048.14</v>
      </c>
      <c r="O102">
        <v>3048.24</v>
      </c>
      <c r="P102">
        <v>3038.28</v>
      </c>
      <c r="Q102" s="39">
        <v>1500</v>
      </c>
      <c r="R102">
        <v>1411</v>
      </c>
      <c r="S102">
        <f t="shared" si="93"/>
        <v>3036.4010000000003</v>
      </c>
      <c r="T102" t="str">
        <f t="shared" si="92"/>
        <v>熊</v>
      </c>
      <c r="U102">
        <f t="shared" si="90"/>
        <v>3048.24</v>
      </c>
      <c r="V102">
        <f t="shared" si="91"/>
        <v>3014.62</v>
      </c>
      <c r="W102" s="40">
        <f t="shared" si="72"/>
        <v>1.1090589130398508E-2</v>
      </c>
      <c r="X102">
        <f t="shared" si="50"/>
        <v>1500</v>
      </c>
      <c r="Y102">
        <f t="shared" si="51"/>
        <v>947</v>
      </c>
      <c r="Z102" s="25">
        <f t="shared" si="52"/>
        <v>1.1130754918125018E-2</v>
      </c>
      <c r="AA102" s="25">
        <f t="shared" si="73"/>
        <v>5.2314082755670318E-3</v>
      </c>
      <c r="AB102" s="25">
        <f t="shared" si="74"/>
        <v>-3.280635393754046E-5</v>
      </c>
      <c r="AC102" s="25">
        <f t="shared" si="75"/>
        <v>1.1057782776460809E-2</v>
      </c>
      <c r="AD102" s="25">
        <f t="shared" si="76"/>
        <v>9.1552372136541084E-3</v>
      </c>
      <c r="AE102" s="25">
        <f t="shared" si="77"/>
        <v>-1.9353519167441787E-3</v>
      </c>
      <c r="AF102" s="25">
        <f t="shared" si="53"/>
        <v>9.1224308597167483E-3</v>
      </c>
      <c r="AG102" s="25">
        <f t="shared" si="78"/>
        <v>1.4353839135283647E-2</v>
      </c>
      <c r="AH102" s="25">
        <f t="shared" si="54"/>
        <v>2.6550078003619616E-3</v>
      </c>
      <c r="AI102" s="25">
        <f t="shared" si="55"/>
        <v>1.5449280976262065E-3</v>
      </c>
      <c r="AJ102" s="25">
        <f t="shared" si="56"/>
        <v>3.9721157996774203E-4</v>
      </c>
      <c r="AK102" s="25">
        <f t="shared" si="57"/>
        <v>7.1652260157819385E-3</v>
      </c>
      <c r="AL102" s="25">
        <f t="shared" si="58"/>
        <v>9.1433095337021177E-3</v>
      </c>
      <c r="AM102" s="25">
        <f t="shared" si="59"/>
        <v>3.272809056853451E-3</v>
      </c>
      <c r="AN102" s="25">
        <f t="shared" si="60"/>
        <v>0</v>
      </c>
      <c r="AO102" s="40">
        <f t="shared" si="79"/>
        <v>0.21090646442759603</v>
      </c>
      <c r="AP102" s="40">
        <f t="shared" si="80"/>
        <v>-0.35825207656193764</v>
      </c>
      <c r="AQ102" s="25">
        <f t="shared" si="61"/>
        <v>-5.4581026228832168E-4</v>
      </c>
      <c r="AR102" s="25">
        <f t="shared" si="62"/>
        <v>1.9572048439348952E-3</v>
      </c>
      <c r="AS102" s="25">
        <f t="shared" si="63"/>
        <v>9.1224308597167483E-3</v>
      </c>
      <c r="AT102" s="28">
        <f t="shared" si="64"/>
        <v>0.99530516431924487</v>
      </c>
      <c r="AU102" s="28">
        <f t="shared" si="65"/>
        <v>0.98995983935743848</v>
      </c>
      <c r="AV102" s="40">
        <f t="shared" si="66"/>
        <v>0.99702558001190034</v>
      </c>
      <c r="AW102" s="25">
        <f t="shared" si="67"/>
        <v>9.1224308597167483E-3</v>
      </c>
      <c r="AX102" s="28">
        <f t="shared" si="68"/>
        <v>0.17727543129089993</v>
      </c>
      <c r="AY102" s="25">
        <f t="shared" si="69"/>
        <v>9.1005779325260966E-3</v>
      </c>
      <c r="AZ102" s="25">
        <f t="shared" si="70"/>
        <v>3.2400027029158584E-3</v>
      </c>
      <c r="BA102" s="25">
        <f t="shared" si="84"/>
        <v>0.72118959107806468</v>
      </c>
      <c r="BB102" s="25">
        <f t="shared" si="85"/>
        <v>6.2921245652710299E-4</v>
      </c>
      <c r="BC102" s="25">
        <f t="shared" si="86"/>
        <v>3.4839465473361902E-3</v>
      </c>
      <c r="BD102" s="39">
        <f t="shared" si="87"/>
        <v>0</v>
      </c>
      <c r="BF102" t="str">
        <f t="shared" si="81"/>
        <v/>
      </c>
      <c r="BG102" t="str">
        <f t="shared" si="82"/>
        <v/>
      </c>
      <c r="BH102" t="str">
        <f t="shared" si="88"/>
        <v/>
      </c>
      <c r="BI102" t="str">
        <f t="shared" si="83"/>
        <v/>
      </c>
      <c r="BJ102" s="25" t="str">
        <f t="shared" si="89"/>
        <v/>
      </c>
    </row>
    <row r="103" spans="1:62" x14ac:dyDescent="0.15">
      <c r="A103" s="1">
        <v>42654</v>
      </c>
      <c r="B103" s="41">
        <f t="shared" si="71"/>
        <v>2</v>
      </c>
      <c r="C103">
        <v>3051.62</v>
      </c>
      <c r="D103">
        <v>3049.07</v>
      </c>
      <c r="E103">
        <v>3050.62</v>
      </c>
      <c r="F103">
        <v>3051.52</v>
      </c>
      <c r="G103">
        <v>3059.55</v>
      </c>
      <c r="H103">
        <v>3061.96</v>
      </c>
      <c r="I103">
        <v>3048.02</v>
      </c>
      <c r="J103">
        <v>1115</v>
      </c>
      <c r="K103">
        <v>934</v>
      </c>
      <c r="L103">
        <v>3059.08</v>
      </c>
      <c r="M103">
        <v>3058.3</v>
      </c>
      <c r="N103">
        <v>3065.25</v>
      </c>
      <c r="O103">
        <v>3066.1</v>
      </c>
      <c r="P103">
        <v>3053.46</v>
      </c>
      <c r="Q103" s="39">
        <v>1500</v>
      </c>
      <c r="R103" s="39">
        <v>1341</v>
      </c>
      <c r="S103">
        <f t="shared" si="93"/>
        <v>3035.643</v>
      </c>
      <c r="T103" t="str">
        <f t="shared" si="92"/>
        <v>牛</v>
      </c>
      <c r="U103">
        <f t="shared" si="90"/>
        <v>3066.1</v>
      </c>
      <c r="V103">
        <f t="shared" si="91"/>
        <v>3048.02</v>
      </c>
      <c r="W103" s="40">
        <f t="shared" si="72"/>
        <v>5.9141962211174334E-3</v>
      </c>
      <c r="X103">
        <f t="shared" ref="X103:X134" si="94">IF(U103=H103,J103,Q103)</f>
        <v>1500</v>
      </c>
      <c r="Y103">
        <f t="shared" ref="Y103:Y134" si="95">IF(V103=I103,K103,R103)</f>
        <v>934</v>
      </c>
      <c r="Z103" s="25">
        <f t="shared" si="52"/>
        <v>5.924721950963727E-3</v>
      </c>
      <c r="AA103" s="25">
        <f t="shared" si="73"/>
        <v>1.1410286232785226E-3</v>
      </c>
      <c r="AB103" s="25">
        <f t="shared" si="74"/>
        <v>-2.7726357342033669E-4</v>
      </c>
      <c r="AC103" s="25">
        <f t="shared" si="75"/>
        <v>5.6369326476972221E-3</v>
      </c>
      <c r="AD103" s="25">
        <f t="shared" si="76"/>
        <v>4.73379855240202E-3</v>
      </c>
      <c r="AE103" s="25">
        <f t="shared" si="77"/>
        <v>-1.1803976687153389E-3</v>
      </c>
      <c r="AF103" s="25">
        <f t="shared" si="53"/>
        <v>4.4565349789818911E-3</v>
      </c>
      <c r="AG103" s="25">
        <f t="shared" si="78"/>
        <v>5.5975636022603187E-3</v>
      </c>
      <c r="AH103" s="25">
        <f t="shared" si="54"/>
        <v>-8.3597106179949567E-4</v>
      </c>
      <c r="AI103" s="25">
        <f t="shared" si="55"/>
        <v>-3.2774850184571098E-4</v>
      </c>
      <c r="AJ103" s="25">
        <f t="shared" si="56"/>
        <v>-3.2770016748363302E-5</v>
      </c>
      <c r="AK103" s="25">
        <f t="shared" si="57"/>
        <v>2.5952491751735978E-3</v>
      </c>
      <c r="AL103" s="25">
        <f t="shared" si="58"/>
        <v>4.5630343102207567E-3</v>
      </c>
      <c r="AM103" s="25">
        <f t="shared" si="59"/>
        <v>4.1310218301602855E-3</v>
      </c>
      <c r="AN103" s="25">
        <f t="shared" si="60"/>
        <v>-1.53629162385923E-4</v>
      </c>
      <c r="AO103" s="40">
        <f t="shared" si="79"/>
        <v>0.25824964131993505</v>
      </c>
      <c r="AP103" s="40">
        <f t="shared" si="80"/>
        <v>8.6083213773235582E-3</v>
      </c>
      <c r="AQ103" s="25">
        <f t="shared" si="61"/>
        <v>-2.5501113359857543E-4</v>
      </c>
      <c r="AR103" s="25">
        <f t="shared" si="62"/>
        <v>2.014914966194296E-3</v>
      </c>
      <c r="AS103" s="25">
        <f t="shared" si="63"/>
        <v>4.4565349789818911E-3</v>
      </c>
      <c r="AT103" s="28">
        <f t="shared" si="64"/>
        <v>0.82711621233860511</v>
      </c>
      <c r="AU103" s="28">
        <f t="shared" si="65"/>
        <v>0.93275316455696855</v>
      </c>
      <c r="AV103" s="40">
        <f t="shared" si="66"/>
        <v>0.95298672566372167</v>
      </c>
      <c r="AW103" s="25">
        <f t="shared" si="67"/>
        <v>4.4565349789818911E-3</v>
      </c>
      <c r="AX103" s="28">
        <f t="shared" si="68"/>
        <v>0.34126106194690803</v>
      </c>
      <c r="AY103" s="25">
        <f t="shared" si="69"/>
        <v>3.7756468438889506E-3</v>
      </c>
      <c r="AZ103" s="25">
        <f t="shared" si="70"/>
        <v>3.8537582567399133E-3</v>
      </c>
      <c r="BA103" s="25">
        <f t="shared" si="84"/>
        <v>0.99702558001190034</v>
      </c>
      <c r="BB103" s="25">
        <f t="shared" si="85"/>
        <v>1.9572048439348952E-3</v>
      </c>
      <c r="BC103" s="25">
        <f t="shared" si="86"/>
        <v>9.1224308597167483E-3</v>
      </c>
      <c r="BD103" s="39">
        <f t="shared" si="87"/>
        <v>0</v>
      </c>
      <c r="BF103">
        <f t="shared" si="81"/>
        <v>0</v>
      </c>
      <c r="BG103" t="str">
        <f t="shared" si="82"/>
        <v/>
      </c>
      <c r="BH103" t="str">
        <f t="shared" si="88"/>
        <v/>
      </c>
      <c r="BI103" t="str">
        <f t="shared" si="83"/>
        <v/>
      </c>
      <c r="BJ103" s="25" t="str">
        <f t="shared" si="89"/>
        <v/>
      </c>
    </row>
    <row r="104" spans="1:62" x14ac:dyDescent="0.15">
      <c r="A104" s="1">
        <v>42655</v>
      </c>
      <c r="B104" s="41">
        <f t="shared" si="71"/>
        <v>3</v>
      </c>
      <c r="C104">
        <v>3057.32</v>
      </c>
      <c r="D104">
        <v>3053.6</v>
      </c>
      <c r="E104">
        <v>3054.43</v>
      </c>
      <c r="F104">
        <v>3053.4</v>
      </c>
      <c r="G104">
        <v>3055.5</v>
      </c>
      <c r="H104">
        <v>3060.51</v>
      </c>
      <c r="I104">
        <v>3052.62</v>
      </c>
      <c r="J104">
        <v>1021</v>
      </c>
      <c r="K104">
        <v>1124</v>
      </c>
      <c r="L104">
        <v>3054.6</v>
      </c>
      <c r="M104">
        <v>3054.07</v>
      </c>
      <c r="N104">
        <v>3058.5</v>
      </c>
      <c r="O104" s="39">
        <v>3058.76</v>
      </c>
      <c r="P104" s="39">
        <v>3050.23</v>
      </c>
      <c r="Q104" s="39">
        <v>1336</v>
      </c>
      <c r="R104" s="39">
        <v>1407</v>
      </c>
      <c r="S104">
        <f t="shared" si="93"/>
        <v>3035.5379999999996</v>
      </c>
      <c r="T104" t="str">
        <f t="shared" si="92"/>
        <v>牛</v>
      </c>
      <c r="U104">
        <f t="shared" si="90"/>
        <v>3060.51</v>
      </c>
      <c r="V104">
        <f t="shared" si="91"/>
        <v>3050.23</v>
      </c>
      <c r="W104" s="40">
        <f t="shared" si="72"/>
        <v>3.3645711314031802E-3</v>
      </c>
      <c r="X104">
        <f t="shared" si="94"/>
        <v>1021</v>
      </c>
      <c r="Y104">
        <f t="shared" si="95"/>
        <v>1407</v>
      </c>
      <c r="Z104" s="25">
        <f t="shared" si="52"/>
        <v>3.3624219905015501E-3</v>
      </c>
      <c r="AA104" s="25">
        <f t="shared" si="73"/>
        <v>-2.5904169113175105E-3</v>
      </c>
      <c r="AB104" s="25">
        <f t="shared" si="74"/>
        <v>-6.5696904312775037E-4</v>
      </c>
      <c r="AC104" s="25">
        <f t="shared" si="75"/>
        <v>2.7076020882753813E-3</v>
      </c>
      <c r="AD104" s="25">
        <f t="shared" si="76"/>
        <v>1.0428535245685033E-3</v>
      </c>
      <c r="AE104" s="25">
        <f t="shared" si="77"/>
        <v>-2.3217176068347643E-3</v>
      </c>
      <c r="AF104" s="25">
        <f t="shared" si="53"/>
        <v>3.8588448144081134E-4</v>
      </c>
      <c r="AG104" s="25">
        <f t="shared" si="78"/>
        <v>-2.2045324298767856E-3</v>
      </c>
      <c r="AH104" s="25">
        <f t="shared" si="54"/>
        <v>-1.2174927701588656E-3</v>
      </c>
      <c r="AI104" s="25">
        <f t="shared" si="55"/>
        <v>-9.457193816494664E-4</v>
      </c>
      <c r="AJ104" s="25">
        <f t="shared" si="56"/>
        <v>-1.2829913783368263E-3</v>
      </c>
      <c r="AK104" s="25">
        <f t="shared" si="57"/>
        <v>-5.9546986620861823E-4</v>
      </c>
      <c r="AL104" s="25">
        <f t="shared" si="58"/>
        <v>2.581330474273493E-3</v>
      </c>
      <c r="AM104" s="25">
        <f t="shared" si="59"/>
        <v>2.7926074665515811E-3</v>
      </c>
      <c r="AN104" s="25">
        <f t="shared" si="60"/>
        <v>-2.9459419862487601E-4</v>
      </c>
      <c r="AO104" s="40">
        <f t="shared" si="79"/>
        <v>0.59569074778201236</v>
      </c>
      <c r="AP104" s="40">
        <f t="shared" si="80"/>
        <v>1.6007604562737117</v>
      </c>
      <c r="AQ104" s="25">
        <f t="shared" si="61"/>
        <v>-1.7352386078468496E-4</v>
      </c>
      <c r="AR104" s="25">
        <f t="shared" si="62"/>
        <v>1.2759485462742245E-3</v>
      </c>
      <c r="AS104" s="25">
        <f t="shared" si="63"/>
        <v>3.8588448144081134E-4</v>
      </c>
      <c r="AT104" s="28">
        <f t="shared" si="64"/>
        <v>0.36501901140684279</v>
      </c>
      <c r="AU104" s="28">
        <f t="shared" si="65"/>
        <v>0.96951934349352731</v>
      </c>
      <c r="AV104" s="40">
        <f t="shared" si="66"/>
        <v>0.80447470817118882</v>
      </c>
      <c r="AW104" s="25">
        <f t="shared" si="67"/>
        <v>3.8588448144081134E-4</v>
      </c>
      <c r="AX104" s="28">
        <f t="shared" si="68"/>
        <v>0.37937743190661627</v>
      </c>
      <c r="AY104" s="25">
        <f t="shared" si="69"/>
        <v>9.4300708349647475E-4</v>
      </c>
      <c r="AZ104" s="25">
        <f t="shared" si="70"/>
        <v>2.7076020882753813E-3</v>
      </c>
      <c r="BA104" s="25">
        <f t="shared" si="84"/>
        <v>0.95298672566372167</v>
      </c>
      <c r="BB104" s="25">
        <f t="shared" si="85"/>
        <v>2.014914966194296E-3</v>
      </c>
      <c r="BC104" s="25">
        <f t="shared" si="86"/>
        <v>4.4565349789818911E-3</v>
      </c>
      <c r="BD104" s="39">
        <f t="shared" si="87"/>
        <v>0</v>
      </c>
      <c r="BF104" t="str">
        <f t="shared" si="81"/>
        <v/>
      </c>
      <c r="BG104">
        <f t="shared" si="82"/>
        <v>0</v>
      </c>
      <c r="BH104" t="str">
        <f t="shared" si="88"/>
        <v/>
      </c>
      <c r="BI104" t="str">
        <f t="shared" si="83"/>
        <v/>
      </c>
      <c r="BJ104" s="25" t="str">
        <f t="shared" si="89"/>
        <v/>
      </c>
    </row>
    <row r="105" spans="1:62" x14ac:dyDescent="0.15">
      <c r="A105" s="1">
        <v>42656</v>
      </c>
      <c r="B105" s="41">
        <f t="shared" si="71"/>
        <v>4</v>
      </c>
      <c r="C105">
        <v>3057.97</v>
      </c>
      <c r="D105">
        <v>3056.34</v>
      </c>
      <c r="E105">
        <v>3057.82</v>
      </c>
      <c r="F105">
        <v>3062.26</v>
      </c>
      <c r="G105">
        <v>3058.74</v>
      </c>
      <c r="H105">
        <v>3063.5</v>
      </c>
      <c r="I105">
        <v>3052.64</v>
      </c>
      <c r="J105">
        <v>939</v>
      </c>
      <c r="K105">
        <v>1051</v>
      </c>
      <c r="L105">
        <v>3058.62</v>
      </c>
      <c r="M105">
        <v>3059.22</v>
      </c>
      <c r="N105">
        <v>3061.34</v>
      </c>
      <c r="O105" s="39">
        <v>3065</v>
      </c>
      <c r="P105" s="39">
        <v>3054.91</v>
      </c>
      <c r="Q105" s="39">
        <v>1410</v>
      </c>
      <c r="R105" s="39">
        <v>1334</v>
      </c>
      <c r="S105">
        <f t="shared" si="93"/>
        <v>3034.8584999999998</v>
      </c>
      <c r="T105" t="str">
        <f t="shared" si="92"/>
        <v>牛</v>
      </c>
      <c r="U105">
        <f t="shared" si="90"/>
        <v>3065</v>
      </c>
      <c r="V105">
        <f t="shared" si="91"/>
        <v>3052.64</v>
      </c>
      <c r="W105" s="40">
        <f t="shared" si="72"/>
        <v>4.0407793913112737E-3</v>
      </c>
      <c r="X105">
        <f t="shared" si="94"/>
        <v>1410</v>
      </c>
      <c r="Y105">
        <f t="shared" si="95"/>
        <v>1051</v>
      </c>
      <c r="Z105" s="25">
        <f t="shared" si="52"/>
        <v>4.0418970755109205E-3</v>
      </c>
      <c r="AA105" s="25">
        <f t="shared" si="73"/>
        <v>-1.733025752850085E-4</v>
      </c>
      <c r="AB105" s="25">
        <f t="shared" si="74"/>
        <v>-1.1948407810965682E-3</v>
      </c>
      <c r="AC105" s="25">
        <f t="shared" si="75"/>
        <v>2.8459386102146745E-3</v>
      </c>
      <c r="AD105" s="25">
        <f t="shared" si="76"/>
        <v>2.2962722629771394E-3</v>
      </c>
      <c r="AE105" s="25">
        <f t="shared" si="77"/>
        <v>-1.7445071283339957E-3</v>
      </c>
      <c r="AF105" s="25">
        <f t="shared" si="53"/>
        <v>1.1014314818806087E-3</v>
      </c>
      <c r="AG105" s="25">
        <f t="shared" si="78"/>
        <v>9.2812890659576598E-4</v>
      </c>
      <c r="AH105" s="25">
        <f t="shared" si="54"/>
        <v>-5.3317546497110024E-4</v>
      </c>
      <c r="AI105" s="25">
        <f t="shared" si="55"/>
        <v>-4.905335207055143E-5</v>
      </c>
      <c r="AJ105" s="25">
        <f t="shared" si="56"/>
        <v>1.4019083278281115E-3</v>
      </c>
      <c r="AK105" s="25">
        <f t="shared" si="57"/>
        <v>2.5176933484420731E-4</v>
      </c>
      <c r="AL105" s="25">
        <f t="shared" si="58"/>
        <v>3.5512631867087308E-3</v>
      </c>
      <c r="AM105" s="25">
        <f t="shared" si="59"/>
        <v>3.2974371003678458E-3</v>
      </c>
      <c r="AN105" s="25">
        <f t="shared" si="60"/>
        <v>-3.9232610150545024E-5</v>
      </c>
      <c r="AO105" s="40">
        <f t="shared" si="79"/>
        <v>0.49079189686923247</v>
      </c>
      <c r="AP105" s="40">
        <f t="shared" si="80"/>
        <v>0.53959484346225217</v>
      </c>
      <c r="AQ105" s="25">
        <f t="shared" si="61"/>
        <v>1.9614766058733432E-4</v>
      </c>
      <c r="AR105" s="25">
        <f t="shared" si="62"/>
        <v>8.8889475718705849E-4</v>
      </c>
      <c r="AS105" s="25">
        <f t="shared" si="63"/>
        <v>1.1014314818806087E-3</v>
      </c>
      <c r="AT105" s="28">
        <f t="shared" si="64"/>
        <v>0.56169429097604395</v>
      </c>
      <c r="AU105" s="28">
        <f t="shared" si="65"/>
        <v>0.63726461843411286</v>
      </c>
      <c r="AV105" s="40">
        <f t="shared" si="66"/>
        <v>0.70388349514564585</v>
      </c>
      <c r="AW105" s="25">
        <f t="shared" si="67"/>
        <v>1.1014314818806087E-3</v>
      </c>
      <c r="AX105" s="28">
        <f t="shared" si="68"/>
        <v>0.22006472491911219</v>
      </c>
      <c r="AY105" s="25">
        <f t="shared" si="69"/>
        <v>1.9962764631782804E-3</v>
      </c>
      <c r="AZ105" s="25">
        <f t="shared" si="70"/>
        <v>2.1025963192712847E-3</v>
      </c>
      <c r="BA105" s="25">
        <f t="shared" si="84"/>
        <v>0.80447470817118882</v>
      </c>
      <c r="BB105" s="25">
        <f t="shared" si="85"/>
        <v>1.2759485462742245E-3</v>
      </c>
      <c r="BC105" s="25">
        <f t="shared" si="86"/>
        <v>3.8588448144081134E-4</v>
      </c>
      <c r="BD105" s="39">
        <f t="shared" ref="BD105:BD136" si="96">IF(AR104&lt;0,1,0)</f>
        <v>0</v>
      </c>
      <c r="BF105" t="str">
        <f t="shared" si="81"/>
        <v/>
      </c>
      <c r="BG105" t="str">
        <f t="shared" si="82"/>
        <v/>
      </c>
      <c r="BH105">
        <f t="shared" si="88"/>
        <v>0</v>
      </c>
      <c r="BI105" t="str">
        <f t="shared" si="83"/>
        <v/>
      </c>
      <c r="BJ105" s="25" t="str">
        <f t="shared" si="89"/>
        <v/>
      </c>
    </row>
    <row r="106" spans="1:62" x14ac:dyDescent="0.15">
      <c r="A106" s="1">
        <v>42657</v>
      </c>
      <c r="B106" s="41">
        <f t="shared" si="71"/>
        <v>5</v>
      </c>
      <c r="C106">
        <v>3056.99</v>
      </c>
      <c r="D106">
        <v>3055.02</v>
      </c>
      <c r="E106">
        <v>3056.23</v>
      </c>
      <c r="F106">
        <v>3052.29</v>
      </c>
      <c r="G106">
        <v>3045.14</v>
      </c>
      <c r="H106">
        <v>3057.06</v>
      </c>
      <c r="I106">
        <v>3043.18</v>
      </c>
      <c r="J106">
        <v>930</v>
      </c>
      <c r="K106">
        <v>1127</v>
      </c>
      <c r="L106">
        <v>3044.74</v>
      </c>
      <c r="M106">
        <v>3047.11</v>
      </c>
      <c r="N106">
        <v>3063.81</v>
      </c>
      <c r="O106" s="39">
        <v>3064.79</v>
      </c>
      <c r="P106" s="39">
        <v>3043.74</v>
      </c>
      <c r="Q106" s="39">
        <v>1449</v>
      </c>
      <c r="R106" s="39">
        <v>1302</v>
      </c>
      <c r="S106">
        <f t="shared" si="93"/>
        <v>3033.3909999999996</v>
      </c>
      <c r="T106" t="str">
        <f t="shared" si="92"/>
        <v>牛</v>
      </c>
      <c r="U106">
        <f t="shared" si="90"/>
        <v>3064.79</v>
      </c>
      <c r="V106">
        <f t="shared" si="91"/>
        <v>3043.18</v>
      </c>
      <c r="W106" s="40">
        <f t="shared" si="72"/>
        <v>7.0760302254323851E-3</v>
      </c>
      <c r="X106">
        <f t="shared" si="94"/>
        <v>1449</v>
      </c>
      <c r="Y106">
        <f t="shared" si="95"/>
        <v>1127</v>
      </c>
      <c r="Z106" s="25">
        <f t="shared" si="52"/>
        <v>7.0690450410371411E-3</v>
      </c>
      <c r="AA106" s="25">
        <f t="shared" si="73"/>
        <v>-1.4219568846274954E-3</v>
      </c>
      <c r="AB106" s="25">
        <f t="shared" si="74"/>
        <v>-3.1981203157417442E-4</v>
      </c>
      <c r="AC106" s="25">
        <f t="shared" si="75"/>
        <v>6.7562181938581409E-3</v>
      </c>
      <c r="AD106" s="25">
        <f t="shared" si="76"/>
        <v>2.5482798208771042E-3</v>
      </c>
      <c r="AE106" s="25">
        <f t="shared" si="77"/>
        <v>-4.5277504045552605E-3</v>
      </c>
      <c r="AF106" s="25">
        <f t="shared" si="53"/>
        <v>2.2284677893028384E-3</v>
      </c>
      <c r="AG106" s="25">
        <f t="shared" si="78"/>
        <v>8.0651090467544304E-4</v>
      </c>
      <c r="AH106" s="25">
        <f t="shared" si="54"/>
        <v>-6.4463247547682297E-4</v>
      </c>
      <c r="AI106" s="25">
        <f t="shared" si="55"/>
        <v>-2.4864147009769836E-4</v>
      </c>
      <c r="AJ106" s="25">
        <f t="shared" si="56"/>
        <v>-1.538643155082197E-3</v>
      </c>
      <c r="AK106" s="25">
        <f t="shared" si="57"/>
        <v>-3.8838946060065983E-3</v>
      </c>
      <c r="AL106" s="25">
        <f t="shared" si="58"/>
        <v>4.5506484835710877E-3</v>
      </c>
      <c r="AM106" s="25">
        <f t="shared" si="59"/>
        <v>6.8920291209065947E-3</v>
      </c>
      <c r="AN106" s="25">
        <f t="shared" si="60"/>
        <v>-1.3136547865485931E-4</v>
      </c>
      <c r="AO106" s="40">
        <f t="shared" si="79"/>
        <v>0.99495677233428215</v>
      </c>
      <c r="AP106" s="40">
        <f t="shared" si="80"/>
        <v>1.3083573487031821</v>
      </c>
      <c r="AQ106" s="25">
        <f t="shared" si="61"/>
        <v>7.780887971867988E-4</v>
      </c>
      <c r="AR106" s="25">
        <f t="shared" si="62"/>
        <v>6.2437278739643637E-3</v>
      </c>
      <c r="AS106" s="25">
        <f t="shared" si="63"/>
        <v>2.2284677893028384E-3</v>
      </c>
      <c r="AT106" s="28">
        <f t="shared" si="64"/>
        <v>0.14121037463977096</v>
      </c>
      <c r="AU106" s="28">
        <f t="shared" si="65"/>
        <v>0.95344418052256485</v>
      </c>
      <c r="AV106" s="40">
        <f t="shared" si="66"/>
        <v>0.95465062471078144</v>
      </c>
      <c r="AW106" s="25">
        <f t="shared" si="67"/>
        <v>2.2284677893028384E-3</v>
      </c>
      <c r="AX106" s="28">
        <f t="shared" si="68"/>
        <v>0.88246182322998845</v>
      </c>
      <c r="AY106" s="25">
        <f t="shared" si="69"/>
        <v>6.4385579854873086E-4</v>
      </c>
      <c r="AZ106" s="25">
        <f t="shared" si="70"/>
        <v>6.5722170893323583E-3</v>
      </c>
      <c r="BA106" s="25">
        <f t="shared" si="84"/>
        <v>0.70388349514564585</v>
      </c>
      <c r="BB106" s="25">
        <f t="shared" si="85"/>
        <v>8.8889475718705849E-4</v>
      </c>
      <c r="BC106" s="25">
        <f t="shared" si="86"/>
        <v>1.1014314818806087E-3</v>
      </c>
      <c r="BD106" s="39">
        <f t="shared" si="96"/>
        <v>0</v>
      </c>
      <c r="BF106" t="str">
        <f t="shared" si="81"/>
        <v/>
      </c>
      <c r="BG106" t="str">
        <f t="shared" si="82"/>
        <v/>
      </c>
      <c r="BH106" t="str">
        <f t="shared" si="88"/>
        <v/>
      </c>
      <c r="BI106">
        <f t="shared" si="83"/>
        <v>0</v>
      </c>
      <c r="BJ106" s="25" t="str">
        <f t="shared" si="89"/>
        <v/>
      </c>
    </row>
    <row r="107" spans="1:62" x14ac:dyDescent="0.15">
      <c r="A107" s="1">
        <v>42660</v>
      </c>
      <c r="B107" s="41">
        <f t="shared" si="71"/>
        <v>1</v>
      </c>
      <c r="C107">
        <v>3064.69</v>
      </c>
      <c r="D107">
        <v>3064.8</v>
      </c>
      <c r="E107">
        <v>3063.55</v>
      </c>
      <c r="F107">
        <v>3062.6</v>
      </c>
      <c r="G107">
        <v>3067.71</v>
      </c>
      <c r="H107">
        <v>3068.25</v>
      </c>
      <c r="I107">
        <v>3060.56</v>
      </c>
      <c r="J107">
        <v>1001</v>
      </c>
      <c r="K107">
        <v>1045</v>
      </c>
      <c r="L107">
        <v>3067.71</v>
      </c>
      <c r="M107">
        <v>3067.74</v>
      </c>
      <c r="N107">
        <v>3041.17</v>
      </c>
      <c r="O107" s="39">
        <v>3068.81</v>
      </c>
      <c r="P107" s="39">
        <v>3033.75</v>
      </c>
      <c r="Q107" s="39">
        <v>1325</v>
      </c>
      <c r="R107" s="39">
        <v>1430</v>
      </c>
      <c r="S107">
        <f t="shared" si="93"/>
        <v>3031.9849999999997</v>
      </c>
      <c r="T107" t="str">
        <f t="shared" si="92"/>
        <v>牛</v>
      </c>
      <c r="U107">
        <f t="shared" si="90"/>
        <v>3068.81</v>
      </c>
      <c r="V107">
        <f t="shared" si="91"/>
        <v>3033.75</v>
      </c>
      <c r="W107" s="40">
        <f t="shared" si="72"/>
        <v>1.1490386245709911E-2</v>
      </c>
      <c r="X107">
        <f t="shared" si="94"/>
        <v>1325</v>
      </c>
      <c r="Y107">
        <f t="shared" si="95"/>
        <v>1430</v>
      </c>
      <c r="Z107" s="25">
        <f t="shared" si="52"/>
        <v>1.1439982510465968E-2</v>
      </c>
      <c r="AA107" s="25">
        <f t="shared" si="73"/>
        <v>2.8718283627262984E-4</v>
      </c>
      <c r="AB107" s="25">
        <f t="shared" si="74"/>
        <v>-9.0475545080544399E-3</v>
      </c>
      <c r="AC107" s="25">
        <f t="shared" si="75"/>
        <v>2.4428317376554392E-3</v>
      </c>
      <c r="AD107" s="25">
        <f t="shared" si="76"/>
        <v>1.343441956357723E-3</v>
      </c>
      <c r="AE107" s="25">
        <f t="shared" si="77"/>
        <v>-1.0146944289352014E-2</v>
      </c>
      <c r="AF107" s="25">
        <f t="shared" si="53"/>
        <v>-7.7041125516966284E-3</v>
      </c>
      <c r="AG107" s="25">
        <f t="shared" si="78"/>
        <v>-7.416929715424141E-3</v>
      </c>
      <c r="AH107" s="25">
        <f t="shared" si="54"/>
        <v>3.5892056276047625E-5</v>
      </c>
      <c r="AI107" s="25">
        <f t="shared" si="55"/>
        <v>-3.72048096402787E-4</v>
      </c>
      <c r="AJ107" s="25">
        <f t="shared" si="56"/>
        <v>-6.8219394905594038E-4</v>
      </c>
      <c r="AK107" s="25">
        <f t="shared" si="57"/>
        <v>9.8493256934952585E-4</v>
      </c>
      <c r="AL107" s="25">
        <f t="shared" si="58"/>
        <v>2.5094607388967717E-3</v>
      </c>
      <c r="AM107" s="25">
        <f t="shared" si="59"/>
        <v>1.1490386245709911E-2</v>
      </c>
      <c r="AN107" s="25">
        <f t="shared" si="60"/>
        <v>0</v>
      </c>
      <c r="AO107" s="40">
        <f t="shared" si="79"/>
        <v>0.53706111833551107</v>
      </c>
      <c r="AP107" s="40">
        <f t="shared" si="80"/>
        <v>0.42262678803640791</v>
      </c>
      <c r="AQ107" s="25">
        <f t="shared" si="61"/>
        <v>9.7792337969682058E-6</v>
      </c>
      <c r="AR107" s="25">
        <f t="shared" si="62"/>
        <v>-8.6890451210462696E-3</v>
      </c>
      <c r="AS107" s="25">
        <f t="shared" si="63"/>
        <v>-7.7041125516966284E-3</v>
      </c>
      <c r="AT107" s="28">
        <f t="shared" si="64"/>
        <v>0.92977893368010922</v>
      </c>
      <c r="AU107" s="28">
        <f t="shared" si="65"/>
        <v>0.21163719338277479</v>
      </c>
      <c r="AV107" s="40">
        <f t="shared" si="66"/>
        <v>0.21163719338277479</v>
      </c>
      <c r="AW107" s="25">
        <f t="shared" si="67"/>
        <v>-7.7041125516966284E-3</v>
      </c>
      <c r="AX107" s="28">
        <f t="shared" si="68"/>
        <v>-0.75698802053622372</v>
      </c>
      <c r="AY107" s="25">
        <f t="shared" si="69"/>
        <v>2.3334491607919635E-3</v>
      </c>
      <c r="AZ107" s="25">
        <f t="shared" si="70"/>
        <v>2.4428317376554392E-3</v>
      </c>
      <c r="BA107" s="25">
        <f t="shared" si="84"/>
        <v>0.95465062471078144</v>
      </c>
      <c r="BB107" s="25">
        <f t="shared" si="85"/>
        <v>6.2437278739643637E-3</v>
      </c>
      <c r="BC107" s="25">
        <f t="shared" si="86"/>
        <v>2.2284677893028384E-3</v>
      </c>
      <c r="BD107" s="39">
        <f t="shared" si="96"/>
        <v>0</v>
      </c>
      <c r="BF107" t="str">
        <f t="shared" si="81"/>
        <v/>
      </c>
      <c r="BG107" t="str">
        <f t="shared" si="82"/>
        <v/>
      </c>
      <c r="BH107" t="str">
        <f t="shared" si="88"/>
        <v/>
      </c>
      <c r="BI107" t="str">
        <f t="shared" si="83"/>
        <v/>
      </c>
      <c r="BJ107" s="25" t="str">
        <f t="shared" si="89"/>
        <v/>
      </c>
    </row>
    <row r="108" spans="1:62" x14ac:dyDescent="0.15">
      <c r="A108" s="1">
        <v>42661</v>
      </c>
      <c r="B108" s="41">
        <f t="shared" si="71"/>
        <v>2</v>
      </c>
      <c r="C108">
        <v>3037.4</v>
      </c>
      <c r="D108">
        <v>3039.8</v>
      </c>
      <c r="E108">
        <v>3043.61</v>
      </c>
      <c r="F108">
        <v>3042.28</v>
      </c>
      <c r="G108">
        <v>3056.87</v>
      </c>
      <c r="H108">
        <v>3058.07</v>
      </c>
      <c r="I108">
        <v>3037.4</v>
      </c>
      <c r="J108">
        <v>1123</v>
      </c>
      <c r="K108">
        <v>931</v>
      </c>
      <c r="L108">
        <v>3056.85</v>
      </c>
      <c r="M108">
        <v>3056.06</v>
      </c>
      <c r="N108">
        <v>3083.88</v>
      </c>
      <c r="O108" s="39">
        <v>3084.19</v>
      </c>
      <c r="P108" s="39">
        <v>3055.05</v>
      </c>
      <c r="Q108" s="39">
        <v>1500</v>
      </c>
      <c r="R108" s="39">
        <v>1314</v>
      </c>
      <c r="S108">
        <f t="shared" si="93"/>
        <v>3029.2460000000001</v>
      </c>
      <c r="T108" t="str">
        <f t="shared" si="92"/>
        <v>牛</v>
      </c>
      <c r="U108">
        <f t="shared" si="90"/>
        <v>3084.19</v>
      </c>
      <c r="V108">
        <f t="shared" si="91"/>
        <v>3037.4</v>
      </c>
      <c r="W108" s="40">
        <f t="shared" si="72"/>
        <v>1.5287175790244934E-2</v>
      </c>
      <c r="X108">
        <f t="shared" si="94"/>
        <v>1500</v>
      </c>
      <c r="Y108">
        <f t="shared" si="95"/>
        <v>931</v>
      </c>
      <c r="Z108" s="25">
        <f t="shared" si="52"/>
        <v>1.5404622374399145E-2</v>
      </c>
      <c r="AA108" s="25">
        <f t="shared" si="73"/>
        <v>-1.240423482296878E-3</v>
      </c>
      <c r="AB108" s="25">
        <f t="shared" si="74"/>
        <v>-1.005176660644128E-4</v>
      </c>
      <c r="AC108" s="25">
        <f t="shared" si="75"/>
        <v>1.518665812418051E-2</v>
      </c>
      <c r="AD108" s="25">
        <f t="shared" si="76"/>
        <v>1.5287175790244934E-2</v>
      </c>
      <c r="AE108" s="25">
        <f t="shared" si="77"/>
        <v>0</v>
      </c>
      <c r="AF108" s="25">
        <f t="shared" si="53"/>
        <v>1.518665812418051E-2</v>
      </c>
      <c r="AG108" s="25">
        <f t="shared" si="78"/>
        <v>1.3946234641883621E-2</v>
      </c>
      <c r="AH108" s="25">
        <f t="shared" si="54"/>
        <v>7.8983746619120483E-4</v>
      </c>
      <c r="AI108" s="25">
        <f t="shared" si="55"/>
        <v>2.0424245836629085E-3</v>
      </c>
      <c r="AJ108" s="25">
        <f t="shared" si="56"/>
        <v>1.6053479946436544E-3</v>
      </c>
      <c r="AK108" s="25">
        <f t="shared" si="57"/>
        <v>6.3896303387845485E-3</v>
      </c>
      <c r="AL108" s="25">
        <f t="shared" si="58"/>
        <v>6.7821117091346993E-3</v>
      </c>
      <c r="AM108" s="25">
        <f t="shared" si="59"/>
        <v>9.493103002539114E-3</v>
      </c>
      <c r="AN108" s="25">
        <f t="shared" si="60"/>
        <v>-6.5426614238084375E-6</v>
      </c>
      <c r="AO108" s="40">
        <f t="shared" si="79"/>
        <v>0</v>
      </c>
      <c r="AP108" s="40">
        <f t="shared" si="80"/>
        <v>0.18238993710691673</v>
      </c>
      <c r="AQ108" s="25">
        <f t="shared" si="61"/>
        <v>-2.5846937200060512E-4</v>
      </c>
      <c r="AR108" s="25">
        <f t="shared" si="62"/>
        <v>8.8035704468198816E-3</v>
      </c>
      <c r="AS108" s="25">
        <f t="shared" si="63"/>
        <v>1.518665812418051E-2</v>
      </c>
      <c r="AT108" s="28">
        <f t="shared" si="64"/>
        <v>0.94194484760521202</v>
      </c>
      <c r="AU108" s="28">
        <f t="shared" si="65"/>
        <v>0.98936170212766139</v>
      </c>
      <c r="AV108" s="40">
        <f t="shared" si="66"/>
        <v>0.99337465270357028</v>
      </c>
      <c r="AW108" s="25">
        <f t="shared" si="67"/>
        <v>1.518665812418051E-2</v>
      </c>
      <c r="AX108" s="28">
        <f t="shared" si="68"/>
        <v>0.57768754007266987</v>
      </c>
      <c r="AY108" s="25">
        <f t="shared" si="69"/>
        <v>6.3896303387845485E-3</v>
      </c>
      <c r="AZ108" s="25">
        <f t="shared" si="70"/>
        <v>9.392585336474607E-3</v>
      </c>
      <c r="BA108" s="25">
        <f t="shared" si="84"/>
        <v>0.21163719338277479</v>
      </c>
      <c r="BB108" s="25">
        <f t="shared" si="85"/>
        <v>-8.6890451210462696E-3</v>
      </c>
      <c r="BC108" s="25">
        <f t="shared" si="86"/>
        <v>-7.7041125516966284E-3</v>
      </c>
      <c r="BD108" s="39">
        <f t="shared" si="96"/>
        <v>1</v>
      </c>
      <c r="BF108">
        <f t="shared" si="81"/>
        <v>1</v>
      </c>
      <c r="BG108" t="str">
        <f t="shared" si="82"/>
        <v/>
      </c>
      <c r="BH108" t="str">
        <f t="shared" si="88"/>
        <v/>
      </c>
      <c r="BI108" t="str">
        <f t="shared" si="83"/>
        <v/>
      </c>
      <c r="BJ108" s="25">
        <f t="shared" si="89"/>
        <v>8.8035704468198816E-3</v>
      </c>
    </row>
    <row r="109" spans="1:62" x14ac:dyDescent="0.15">
      <c r="A109" s="1">
        <v>42662</v>
      </c>
      <c r="B109" s="41">
        <f t="shared" si="71"/>
        <v>3</v>
      </c>
      <c r="C109">
        <v>3085.75</v>
      </c>
      <c r="D109">
        <v>3087.63</v>
      </c>
      <c r="E109">
        <v>3086.61</v>
      </c>
      <c r="F109">
        <v>3085.98</v>
      </c>
      <c r="G109">
        <v>3087.54</v>
      </c>
      <c r="H109">
        <v>3096.22</v>
      </c>
      <c r="I109">
        <v>3084.84</v>
      </c>
      <c r="J109">
        <v>952</v>
      </c>
      <c r="K109">
        <v>940</v>
      </c>
      <c r="L109">
        <v>3087.68</v>
      </c>
      <c r="M109">
        <v>3088.23</v>
      </c>
      <c r="N109">
        <v>3084.72</v>
      </c>
      <c r="O109" s="39">
        <v>3089.32</v>
      </c>
      <c r="P109" s="39">
        <v>3076.77</v>
      </c>
      <c r="Q109" s="39">
        <v>1347</v>
      </c>
      <c r="R109" s="39">
        <v>1446</v>
      </c>
      <c r="S109">
        <f t="shared" si="93"/>
        <v>3029.4975000000004</v>
      </c>
      <c r="T109" t="str">
        <f t="shared" si="92"/>
        <v>牛</v>
      </c>
      <c r="U109">
        <f t="shared" si="90"/>
        <v>3096.22</v>
      </c>
      <c r="V109">
        <f t="shared" si="91"/>
        <v>3076.77</v>
      </c>
      <c r="W109" s="40">
        <f t="shared" si="72"/>
        <v>6.3016672195759958E-3</v>
      </c>
      <c r="X109">
        <f t="shared" si="94"/>
        <v>952</v>
      </c>
      <c r="Y109">
        <f t="shared" si="95"/>
        <v>1446</v>
      </c>
      <c r="Z109" s="25">
        <f t="shared" si="52"/>
        <v>6.3031677874098094E-3</v>
      </c>
      <c r="AA109" s="25">
        <f t="shared" si="73"/>
        <v>6.061952036878664E-4</v>
      </c>
      <c r="AB109" s="25">
        <f t="shared" si="74"/>
        <v>-3.7211211465543342E-3</v>
      </c>
      <c r="AC109" s="25">
        <f t="shared" si="75"/>
        <v>2.5805460730217297E-3</v>
      </c>
      <c r="AD109" s="25">
        <f t="shared" si="76"/>
        <v>3.3872729925023713E-3</v>
      </c>
      <c r="AE109" s="25">
        <f t="shared" si="77"/>
        <v>-2.9143942270737156E-3</v>
      </c>
      <c r="AF109" s="25">
        <f t="shared" si="53"/>
        <v>-3.338481540520724E-4</v>
      </c>
      <c r="AG109" s="25">
        <f t="shared" si="78"/>
        <v>2.7234704963576543E-4</v>
      </c>
      <c r="AH109" s="25">
        <f t="shared" si="54"/>
        <v>6.0906668895068634E-4</v>
      </c>
      <c r="AI109" s="25">
        <f t="shared" si="55"/>
        <v>2.7866164824001899E-4</v>
      </c>
      <c r="AJ109" s="25">
        <f t="shared" si="56"/>
        <v>7.4533396667318322E-5</v>
      </c>
      <c r="AK109" s="25">
        <f t="shared" si="57"/>
        <v>5.7991769386019727E-4</v>
      </c>
      <c r="AL109" s="25">
        <f t="shared" si="58"/>
        <v>3.6822204794030246E-3</v>
      </c>
      <c r="AM109" s="25">
        <f t="shared" si="59"/>
        <v>4.0706565521130998E-3</v>
      </c>
      <c r="AN109" s="25">
        <f t="shared" si="60"/>
        <v>4.5342514120614605E-5</v>
      </c>
      <c r="AO109" s="40">
        <f t="shared" si="79"/>
        <v>7.9964850615103875E-2</v>
      </c>
      <c r="AP109" s="40">
        <f t="shared" si="80"/>
        <v>-8.4358523725840559E-2</v>
      </c>
      <c r="AQ109" s="25">
        <f t="shared" si="61"/>
        <v>1.7811140429650922E-4</v>
      </c>
      <c r="AR109" s="25">
        <f t="shared" si="62"/>
        <v>-9.5910836203293387E-4</v>
      </c>
      <c r="AS109" s="25">
        <f t="shared" si="63"/>
        <v>-3.338481540520724E-4</v>
      </c>
      <c r="AT109" s="28">
        <f t="shared" si="64"/>
        <v>0.23725834797890158</v>
      </c>
      <c r="AU109" s="28">
        <f t="shared" si="65"/>
        <v>0.63346613545814368</v>
      </c>
      <c r="AV109" s="40">
        <f t="shared" si="66"/>
        <v>0.40874035989716673</v>
      </c>
      <c r="AW109" s="25">
        <f t="shared" si="67"/>
        <v>-3.338481540520724E-4</v>
      </c>
      <c r="AX109" s="28">
        <f t="shared" si="68"/>
        <v>-0.15218508997429636</v>
      </c>
      <c r="AY109" s="25">
        <f t="shared" si="69"/>
        <v>8.7486518076090641E-4</v>
      </c>
      <c r="AZ109" s="25">
        <f t="shared" si="70"/>
        <v>2.5805460730217297E-3</v>
      </c>
      <c r="BA109" s="25">
        <f t="shared" si="84"/>
        <v>0.99337465270357028</v>
      </c>
      <c r="BB109" s="25">
        <f t="shared" si="85"/>
        <v>8.8035704468198816E-3</v>
      </c>
      <c r="BC109" s="25">
        <f t="shared" si="86"/>
        <v>1.518665812418051E-2</v>
      </c>
      <c r="BD109" s="39">
        <f t="shared" si="96"/>
        <v>0</v>
      </c>
      <c r="BF109" t="str">
        <f t="shared" si="81"/>
        <v/>
      </c>
      <c r="BG109">
        <f t="shared" si="82"/>
        <v>0</v>
      </c>
      <c r="BH109" t="str">
        <f t="shared" si="88"/>
        <v/>
      </c>
      <c r="BI109" t="str">
        <f t="shared" si="83"/>
        <v/>
      </c>
      <c r="BJ109" s="25" t="str">
        <f t="shared" si="89"/>
        <v/>
      </c>
    </row>
    <row r="110" spans="1:62" x14ac:dyDescent="0.15">
      <c r="A110" s="1">
        <v>42663</v>
      </c>
      <c r="B110" s="41">
        <f t="shared" si="71"/>
        <v>4</v>
      </c>
      <c r="C110">
        <v>3084.91</v>
      </c>
      <c r="D110">
        <v>3083.83</v>
      </c>
      <c r="E110">
        <v>3085.25</v>
      </c>
      <c r="F110">
        <v>3087.99</v>
      </c>
      <c r="G110">
        <v>3082.03</v>
      </c>
      <c r="H110">
        <v>3089.68</v>
      </c>
      <c r="I110">
        <v>3076.29</v>
      </c>
      <c r="J110">
        <v>1001</v>
      </c>
      <c r="K110">
        <v>1051</v>
      </c>
      <c r="L110">
        <v>3082.03</v>
      </c>
      <c r="M110">
        <v>3080.75</v>
      </c>
      <c r="N110">
        <v>3084.46</v>
      </c>
      <c r="O110">
        <v>3087.44</v>
      </c>
      <c r="P110">
        <v>3079.83</v>
      </c>
      <c r="Q110" s="39">
        <v>1406</v>
      </c>
      <c r="R110" s="39">
        <v>1314</v>
      </c>
      <c r="S110">
        <f t="shared" si="93"/>
        <v>3032.6350000000002</v>
      </c>
      <c r="T110" t="str">
        <f t="shared" si="92"/>
        <v>牛</v>
      </c>
      <c r="U110">
        <f t="shared" si="90"/>
        <v>3089.68</v>
      </c>
      <c r="V110">
        <f t="shared" si="91"/>
        <v>3076.29</v>
      </c>
      <c r="W110" s="40">
        <f t="shared" si="72"/>
        <v>4.3432001934456954E-3</v>
      </c>
      <c r="X110">
        <f t="shared" si="94"/>
        <v>1001</v>
      </c>
      <c r="Y110">
        <f t="shared" si="95"/>
        <v>1051</v>
      </c>
      <c r="Z110" s="25">
        <f t="shared" si="52"/>
        <v>4.3404831907575495E-3</v>
      </c>
      <c r="AA110" s="25">
        <f t="shared" si="73"/>
        <v>6.1592024176579727E-5</v>
      </c>
      <c r="AB110" s="25">
        <f t="shared" si="74"/>
        <v>-1.690924159077235E-3</v>
      </c>
      <c r="AC110" s="25">
        <f t="shared" si="75"/>
        <v>2.6522760343685105E-3</v>
      </c>
      <c r="AD110" s="25">
        <f t="shared" si="76"/>
        <v>1.5450421643848451E-3</v>
      </c>
      <c r="AE110" s="25">
        <f t="shared" si="77"/>
        <v>-2.7981580290609705E-3</v>
      </c>
      <c r="AF110" s="25">
        <f t="shared" si="53"/>
        <v>-1.4588199469244426E-4</v>
      </c>
      <c r="AG110" s="25">
        <f t="shared" si="78"/>
        <v>-8.4289970515873713E-5</v>
      </c>
      <c r="AH110" s="25">
        <f t="shared" si="54"/>
        <v>-3.5015254688461008E-4</v>
      </c>
      <c r="AI110" s="25">
        <f t="shared" si="55"/>
        <v>1.1020783913030919E-4</v>
      </c>
      <c r="AJ110" s="25">
        <f t="shared" si="56"/>
        <v>9.9791030329179128E-4</v>
      </c>
      <c r="AK110" s="25">
        <f t="shared" si="57"/>
        <v>-9.340127224753003E-4</v>
      </c>
      <c r="AL110" s="25">
        <f t="shared" si="58"/>
        <v>4.3432001934456954E-3</v>
      </c>
      <c r="AM110" s="25">
        <f t="shared" si="59"/>
        <v>2.4678679098891266E-3</v>
      </c>
      <c r="AN110" s="25">
        <f t="shared" si="60"/>
        <v>0</v>
      </c>
      <c r="AO110" s="40">
        <f t="shared" si="79"/>
        <v>0.64376400298730196</v>
      </c>
      <c r="AP110" s="40">
        <f t="shared" si="80"/>
        <v>0.62957430918595347</v>
      </c>
      <c r="AQ110" s="25">
        <f t="shared" si="61"/>
        <v>-4.1539695345480085E-4</v>
      </c>
      <c r="AR110" s="25">
        <f t="shared" si="62"/>
        <v>7.8813072778278603E-4</v>
      </c>
      <c r="AS110" s="25">
        <f t="shared" si="63"/>
        <v>-1.4588199469244426E-4</v>
      </c>
      <c r="AT110" s="28">
        <f t="shared" si="64"/>
        <v>0.42867811799852806</v>
      </c>
      <c r="AU110" s="28">
        <f t="shared" si="65"/>
        <v>0.60840998685939973</v>
      </c>
      <c r="AV110" s="40">
        <f t="shared" si="66"/>
        <v>0.61015683345781557</v>
      </c>
      <c r="AW110" s="25">
        <f t="shared" si="67"/>
        <v>-1.4588199469244426E-4</v>
      </c>
      <c r="AX110" s="28">
        <f t="shared" si="68"/>
        <v>0.18147871545928748</v>
      </c>
      <c r="AY110" s="25">
        <f t="shared" si="69"/>
        <v>1.8641453065856705E-3</v>
      </c>
      <c r="AZ110" s="25">
        <f t="shared" si="70"/>
        <v>1.5022008603341507E-3</v>
      </c>
      <c r="BA110" s="25">
        <f t="shared" si="84"/>
        <v>0.40874035989716673</v>
      </c>
      <c r="BB110" s="25">
        <f t="shared" si="85"/>
        <v>-9.5910836203293387E-4</v>
      </c>
      <c r="BC110" s="25">
        <f t="shared" si="86"/>
        <v>-3.338481540520724E-4</v>
      </c>
      <c r="BD110" s="39">
        <f t="shared" si="96"/>
        <v>1</v>
      </c>
      <c r="BF110" t="str">
        <f t="shared" si="81"/>
        <v/>
      </c>
      <c r="BG110" t="str">
        <f t="shared" si="82"/>
        <v/>
      </c>
      <c r="BH110">
        <f t="shared" si="88"/>
        <v>0</v>
      </c>
      <c r="BI110" t="str">
        <f t="shared" si="83"/>
        <v/>
      </c>
      <c r="BJ110" s="25" t="str">
        <f t="shared" si="89"/>
        <v/>
      </c>
    </row>
    <row r="111" spans="1:62" x14ac:dyDescent="0.15">
      <c r="A111" s="1">
        <v>42664</v>
      </c>
      <c r="B111" s="41">
        <f t="shared" si="71"/>
        <v>5</v>
      </c>
      <c r="C111">
        <v>3081.39</v>
      </c>
      <c r="D111">
        <v>3080.41</v>
      </c>
      <c r="E111">
        <v>3078.43</v>
      </c>
      <c r="F111">
        <v>3081.99</v>
      </c>
      <c r="G111">
        <v>3073.44</v>
      </c>
      <c r="H111">
        <v>3101.85</v>
      </c>
      <c r="I111">
        <v>3069.27</v>
      </c>
      <c r="J111">
        <v>1045</v>
      </c>
      <c r="K111">
        <v>1124</v>
      </c>
      <c r="L111">
        <v>3073.44</v>
      </c>
      <c r="M111">
        <v>3075.69</v>
      </c>
      <c r="N111">
        <v>3090.94</v>
      </c>
      <c r="O111">
        <v>3091.3</v>
      </c>
      <c r="P111">
        <v>3070.42</v>
      </c>
      <c r="Q111" s="39">
        <v>1500</v>
      </c>
      <c r="R111" s="39">
        <v>1323</v>
      </c>
      <c r="S111">
        <f t="shared" si="93"/>
        <v>3035.6824999999999</v>
      </c>
      <c r="T111" t="str">
        <f t="shared" si="92"/>
        <v>牛</v>
      </c>
      <c r="U111">
        <f t="shared" si="90"/>
        <v>3101.85</v>
      </c>
      <c r="V111">
        <f t="shared" si="91"/>
        <v>3069.27</v>
      </c>
      <c r="W111" s="40">
        <f t="shared" si="72"/>
        <v>1.0558959378263257E-2</v>
      </c>
      <c r="X111">
        <f t="shared" si="94"/>
        <v>1045</v>
      </c>
      <c r="Y111">
        <f t="shared" si="95"/>
        <v>1124</v>
      </c>
      <c r="Z111" s="25">
        <f t="shared" si="52"/>
        <v>1.0573150428864872E-2</v>
      </c>
      <c r="AA111" s="25">
        <f t="shared" si="73"/>
        <v>-9.9580763518179001E-4</v>
      </c>
      <c r="AB111" s="25">
        <f t="shared" si="74"/>
        <v>-3.5234559179519055E-3</v>
      </c>
      <c r="AC111" s="25">
        <f t="shared" si="75"/>
        <v>7.0355034603115313E-3</v>
      </c>
      <c r="AD111" s="25">
        <f t="shared" si="76"/>
        <v>6.6179138035917734E-3</v>
      </c>
      <c r="AE111" s="25">
        <f t="shared" si="77"/>
        <v>-3.9410455746714743E-3</v>
      </c>
      <c r="AF111" s="25">
        <f t="shared" si="53"/>
        <v>3.0944578856399044E-3</v>
      </c>
      <c r="AG111" s="25">
        <f t="shared" si="78"/>
        <v>2.0986502504580476E-3</v>
      </c>
      <c r="AH111" s="25">
        <f t="shared" si="54"/>
        <v>-3.1808887281741004E-4</v>
      </c>
      <c r="AI111" s="25">
        <f t="shared" si="55"/>
        <v>-9.610671181409725E-4</v>
      </c>
      <c r="AJ111" s="25">
        <f t="shared" si="56"/>
        <v>1.9469836417524585E-4</v>
      </c>
      <c r="AK111" s="25">
        <f t="shared" si="57"/>
        <v>-2.5833384256865161E-3</v>
      </c>
      <c r="AL111" s="25">
        <f t="shared" si="58"/>
        <v>1.0558959378263257E-2</v>
      </c>
      <c r="AM111" s="25">
        <f t="shared" si="59"/>
        <v>6.7773543499362919E-3</v>
      </c>
      <c r="AN111" s="25">
        <f t="shared" si="60"/>
        <v>0</v>
      </c>
      <c r="AO111" s="40">
        <f t="shared" si="79"/>
        <v>0.3720073664825021</v>
      </c>
      <c r="AP111" s="40">
        <f t="shared" si="80"/>
        <v>0.46623695518723413</v>
      </c>
      <c r="AQ111" s="25">
        <f t="shared" si="61"/>
        <v>7.3181087419370522E-4</v>
      </c>
      <c r="AR111" s="25">
        <f t="shared" si="62"/>
        <v>5.6777963113264999E-3</v>
      </c>
      <c r="AS111" s="25">
        <f t="shared" si="63"/>
        <v>3.0944578856399044E-3</v>
      </c>
      <c r="AT111" s="28">
        <f t="shared" si="64"/>
        <v>0.12799263351749793</v>
      </c>
      <c r="AU111" s="28">
        <f t="shared" si="65"/>
        <v>0.98275862068964914</v>
      </c>
      <c r="AV111" s="40">
        <f t="shared" si="66"/>
        <v>0.66513198281154451</v>
      </c>
      <c r="AW111" s="25">
        <f t="shared" si="67"/>
        <v>3.0944578856399044E-3</v>
      </c>
      <c r="AX111" s="28">
        <f t="shared" si="68"/>
        <v>0.53713934929404661</v>
      </c>
      <c r="AY111" s="25">
        <f t="shared" si="69"/>
        <v>1.3577071489849581E-3</v>
      </c>
      <c r="AZ111" s="25">
        <f t="shared" si="70"/>
        <v>6.6608917084317798E-3</v>
      </c>
      <c r="BA111" s="25">
        <f t="shared" si="84"/>
        <v>0.61015683345781557</v>
      </c>
      <c r="BB111" s="25">
        <f t="shared" si="85"/>
        <v>7.8813072778278603E-4</v>
      </c>
      <c r="BC111" s="25">
        <f t="shared" si="86"/>
        <v>-1.4588199469244426E-4</v>
      </c>
      <c r="BD111" s="39">
        <f t="shared" si="96"/>
        <v>0</v>
      </c>
      <c r="BF111" t="str">
        <f t="shared" si="81"/>
        <v/>
      </c>
      <c r="BG111" t="str">
        <f t="shared" si="82"/>
        <v/>
      </c>
      <c r="BH111" t="str">
        <f t="shared" si="88"/>
        <v/>
      </c>
      <c r="BI111">
        <f t="shared" si="83"/>
        <v>0</v>
      </c>
      <c r="BJ111" s="25" t="str">
        <f t="shared" si="89"/>
        <v/>
      </c>
    </row>
    <row r="112" spans="1:62" x14ac:dyDescent="0.15">
      <c r="A112" s="1">
        <v>42667</v>
      </c>
      <c r="B112" s="41">
        <f t="shared" si="71"/>
        <v>1</v>
      </c>
      <c r="C112">
        <v>3092.05</v>
      </c>
      <c r="D112">
        <v>3093.17</v>
      </c>
      <c r="E112">
        <v>3095.7</v>
      </c>
      <c r="F112">
        <v>3094.99</v>
      </c>
      <c r="G112">
        <v>3130.7</v>
      </c>
      <c r="H112">
        <v>3135.92</v>
      </c>
      <c r="I112">
        <v>3090.79</v>
      </c>
      <c r="J112">
        <v>1114</v>
      </c>
      <c r="K112">
        <v>952</v>
      </c>
      <c r="L112">
        <v>3131.51</v>
      </c>
      <c r="M112">
        <v>3132.35</v>
      </c>
      <c r="N112">
        <v>3128.21</v>
      </c>
      <c r="O112">
        <v>3137.03</v>
      </c>
      <c r="P112">
        <v>3124.16</v>
      </c>
      <c r="Q112" s="39">
        <v>1325</v>
      </c>
      <c r="R112" s="39">
        <v>1400</v>
      </c>
      <c r="S112">
        <f t="shared" si="93"/>
        <v>3040.0869999999995</v>
      </c>
      <c r="T112" t="str">
        <f t="shared" si="92"/>
        <v>牛</v>
      </c>
      <c r="U112">
        <f t="shared" si="90"/>
        <v>3137.03</v>
      </c>
      <c r="V112">
        <f t="shared" si="91"/>
        <v>3090.79</v>
      </c>
      <c r="W112" s="40">
        <f t="shared" si="72"/>
        <v>1.4849770776080394E-2</v>
      </c>
      <c r="X112">
        <f t="shared" si="94"/>
        <v>1325</v>
      </c>
      <c r="Y112">
        <f t="shared" si="95"/>
        <v>952</v>
      </c>
      <c r="Z112" s="25">
        <f t="shared" si="52"/>
        <v>1.4954480037515639E-2</v>
      </c>
      <c r="AA112" s="25">
        <f t="shared" si="73"/>
        <v>3.5904958989899202E-4</v>
      </c>
      <c r="AB112" s="25">
        <f t="shared" si="74"/>
        <v>-2.8155364603829123E-3</v>
      </c>
      <c r="AC112" s="25">
        <f t="shared" si="75"/>
        <v>1.2034234315697417E-2</v>
      </c>
      <c r="AD112" s="25">
        <f t="shared" si="76"/>
        <v>1.444219108213928E-2</v>
      </c>
      <c r="AE112" s="25">
        <f t="shared" si="77"/>
        <v>-4.075796939409205E-4</v>
      </c>
      <c r="AF112" s="25">
        <f t="shared" si="53"/>
        <v>1.1626654621756442E-2</v>
      </c>
      <c r="AG112" s="25">
        <f t="shared" si="78"/>
        <v>1.1985704211655472E-2</v>
      </c>
      <c r="AH112" s="25">
        <f t="shared" si="54"/>
        <v>3.6215365411136093E-4</v>
      </c>
      <c r="AI112" s="25">
        <f t="shared" si="55"/>
        <v>1.1797504499510892E-3</v>
      </c>
      <c r="AJ112" s="25">
        <f t="shared" si="56"/>
        <v>9.5037375587880726E-4</v>
      </c>
      <c r="AK112" s="25">
        <f t="shared" si="57"/>
        <v>1.2422320362712822E-2</v>
      </c>
      <c r="AL112" s="25">
        <f t="shared" si="58"/>
        <v>1.449587029493977E-2</v>
      </c>
      <c r="AM112" s="25">
        <f t="shared" si="59"/>
        <v>4.1110453846600233E-3</v>
      </c>
      <c r="AN112" s="25">
        <f t="shared" si="60"/>
        <v>2.5869461564447254E-4</v>
      </c>
      <c r="AO112" s="40">
        <f t="shared" si="79"/>
        <v>2.7919344117000117E-2</v>
      </c>
      <c r="AP112" s="40">
        <f t="shared" si="80"/>
        <v>3.3237314425014534E-3</v>
      </c>
      <c r="AQ112" s="25">
        <f t="shared" si="61"/>
        <v>2.6820522969383663E-4</v>
      </c>
      <c r="AR112" s="25">
        <f t="shared" si="62"/>
        <v>-1.0543603566009604E-3</v>
      </c>
      <c r="AS112" s="25">
        <f t="shared" si="63"/>
        <v>1.1626654621756442E-2</v>
      </c>
      <c r="AT112" s="28">
        <f t="shared" si="64"/>
        <v>0.88433414580101388</v>
      </c>
      <c r="AU112" s="28">
        <f t="shared" si="65"/>
        <v>0.31468531468532035</v>
      </c>
      <c r="AV112" s="40">
        <f t="shared" si="66"/>
        <v>0.80925605536331924</v>
      </c>
      <c r="AW112" s="25">
        <f t="shared" si="67"/>
        <v>1.1626654621756442E-2</v>
      </c>
      <c r="AX112" s="28">
        <f t="shared" si="68"/>
        <v>-7.1366782006923979E-2</v>
      </c>
      <c r="AY112" s="25">
        <f t="shared" si="69"/>
        <v>1.2829900056653723E-2</v>
      </c>
      <c r="AZ112" s="25">
        <f t="shared" si="70"/>
        <v>1.2955089242769593E-3</v>
      </c>
      <c r="BA112" s="25">
        <f t="shared" si="84"/>
        <v>0.66513198281154451</v>
      </c>
      <c r="BB112" s="25">
        <f t="shared" si="85"/>
        <v>5.6777963113264999E-3</v>
      </c>
      <c r="BC112" s="25">
        <f t="shared" si="86"/>
        <v>3.0944578856399044E-3</v>
      </c>
      <c r="BD112" s="39">
        <f t="shared" si="96"/>
        <v>0</v>
      </c>
      <c r="BF112" t="str">
        <f t="shared" si="81"/>
        <v/>
      </c>
      <c r="BG112" t="str">
        <f t="shared" si="82"/>
        <v/>
      </c>
      <c r="BH112" t="str">
        <f t="shared" si="88"/>
        <v/>
      </c>
      <c r="BI112" t="str">
        <f t="shared" si="83"/>
        <v/>
      </c>
      <c r="BJ112" s="25" t="str">
        <f t="shared" si="89"/>
        <v/>
      </c>
    </row>
    <row r="113" spans="1:62" x14ac:dyDescent="0.15">
      <c r="A113" s="1">
        <v>42668</v>
      </c>
      <c r="B113" s="41">
        <f t="shared" si="71"/>
        <v>2</v>
      </c>
      <c r="C113">
        <v>3127.97</v>
      </c>
      <c r="D113">
        <v>3125.98</v>
      </c>
      <c r="E113">
        <v>3130.98</v>
      </c>
      <c r="F113">
        <v>3128.49</v>
      </c>
      <c r="G113">
        <v>3124.89</v>
      </c>
      <c r="H113">
        <v>3132.49</v>
      </c>
      <c r="I113">
        <v>3122.48</v>
      </c>
      <c r="J113">
        <v>938</v>
      </c>
      <c r="K113">
        <v>1052</v>
      </c>
      <c r="L113">
        <v>3125.39</v>
      </c>
      <c r="M113">
        <v>3125.12</v>
      </c>
      <c r="N113">
        <v>3131.94</v>
      </c>
      <c r="O113">
        <v>3132.5</v>
      </c>
      <c r="P113">
        <v>3121.05</v>
      </c>
      <c r="Q113" s="39">
        <v>1500</v>
      </c>
      <c r="R113" s="39">
        <v>1337</v>
      </c>
      <c r="S113">
        <f t="shared" si="93"/>
        <v>3045.1950000000002</v>
      </c>
      <c r="T113" t="str">
        <f t="shared" si="92"/>
        <v>牛</v>
      </c>
      <c r="U113">
        <f t="shared" si="90"/>
        <v>3132.5</v>
      </c>
      <c r="V113">
        <f t="shared" si="91"/>
        <v>3121.05</v>
      </c>
      <c r="W113" s="40">
        <f t="shared" si="72"/>
        <v>3.6619241215228391E-3</v>
      </c>
      <c r="X113">
        <f t="shared" si="94"/>
        <v>1500</v>
      </c>
      <c r="Y113">
        <f t="shared" si="95"/>
        <v>1337</v>
      </c>
      <c r="Z113" s="25">
        <f t="shared" si="52"/>
        <v>3.660521040802763E-3</v>
      </c>
      <c r="AA113" s="25">
        <f t="shared" si="73"/>
        <v>-7.6724135212836186E-5</v>
      </c>
      <c r="AB113" s="25">
        <f t="shared" si="74"/>
        <v>-1.7878693115156767E-4</v>
      </c>
      <c r="AC113" s="25">
        <f t="shared" si="75"/>
        <v>3.4831371903711436E-3</v>
      </c>
      <c r="AD113" s="25">
        <f t="shared" si="76"/>
        <v>1.4471759438524742E-3</v>
      </c>
      <c r="AE113" s="25">
        <f t="shared" si="77"/>
        <v>-2.2147481776703059E-3</v>
      </c>
      <c r="AF113" s="25">
        <f t="shared" si="53"/>
        <v>1.2683890127010205E-3</v>
      </c>
      <c r="AG113" s="25">
        <f t="shared" si="78"/>
        <v>1.1916648774880358E-3</v>
      </c>
      <c r="AH113" s="25">
        <f t="shared" si="54"/>
        <v>-6.3639781807104192E-4</v>
      </c>
      <c r="AI113" s="25">
        <f t="shared" si="55"/>
        <v>9.6182274408548819E-4</v>
      </c>
      <c r="AJ113" s="25">
        <f t="shared" si="56"/>
        <v>1.6622818692908713E-4</v>
      </c>
      <c r="AK113" s="25">
        <f t="shared" si="57"/>
        <v>-9.8514927540347048E-4</v>
      </c>
      <c r="AL113" s="25">
        <f t="shared" si="58"/>
        <v>3.2006575716193933E-3</v>
      </c>
      <c r="AM113" s="25">
        <f t="shared" si="59"/>
        <v>3.6619241215228391E-3</v>
      </c>
      <c r="AN113" s="25">
        <f t="shared" si="60"/>
        <v>1.5999283266234741E-4</v>
      </c>
      <c r="AO113" s="40">
        <f t="shared" si="79"/>
        <v>0.54845154845153965</v>
      </c>
      <c r="AP113" s="40">
        <f t="shared" si="80"/>
        <v>0.57242757242758779</v>
      </c>
      <c r="AQ113" s="25">
        <f t="shared" si="61"/>
        <v>-8.6392950388942765E-5</v>
      </c>
      <c r="AR113" s="25">
        <f t="shared" si="62"/>
        <v>2.0935454554420036E-3</v>
      </c>
      <c r="AS113" s="25">
        <f t="shared" si="63"/>
        <v>1.2683890127010205E-3</v>
      </c>
      <c r="AT113" s="28">
        <f t="shared" si="64"/>
        <v>0.24075924075923191</v>
      </c>
      <c r="AU113" s="28">
        <f t="shared" si="65"/>
        <v>0.9510917030567726</v>
      </c>
      <c r="AV113" s="40">
        <f t="shared" si="66"/>
        <v>0.9510917030567726</v>
      </c>
      <c r="AW113" s="25">
        <f t="shared" si="67"/>
        <v>1.2683890127010205E-3</v>
      </c>
      <c r="AX113" s="28">
        <f t="shared" si="68"/>
        <v>0.57205240174674987</v>
      </c>
      <c r="AY113" s="25">
        <f t="shared" si="69"/>
        <v>7.7152469584680378E-4</v>
      </c>
      <c r="AZ113" s="25">
        <f t="shared" si="70"/>
        <v>3.4831371903711436E-3</v>
      </c>
      <c r="BA113" s="25">
        <f t="shared" si="84"/>
        <v>0.80925605536331924</v>
      </c>
      <c r="BB113" s="25">
        <f t="shared" si="85"/>
        <v>-1.0543603566009604E-3</v>
      </c>
      <c r="BC113" s="25">
        <f t="shared" si="86"/>
        <v>1.1626654621756442E-2</v>
      </c>
      <c r="BD113" s="39">
        <f t="shared" si="96"/>
        <v>1</v>
      </c>
      <c r="BF113">
        <f t="shared" si="81"/>
        <v>0</v>
      </c>
      <c r="BG113" t="str">
        <f t="shared" si="82"/>
        <v/>
      </c>
      <c r="BH113" t="str">
        <f t="shared" si="88"/>
        <v/>
      </c>
      <c r="BI113" t="str">
        <f t="shared" si="83"/>
        <v/>
      </c>
      <c r="BJ113" s="25" t="str">
        <f t="shared" si="89"/>
        <v/>
      </c>
    </row>
    <row r="114" spans="1:62" x14ac:dyDescent="0.15">
      <c r="A114" s="1">
        <v>42669</v>
      </c>
      <c r="B114" s="41">
        <f t="shared" si="71"/>
        <v>3</v>
      </c>
      <c r="C114">
        <v>3129.84</v>
      </c>
      <c r="D114">
        <v>3126.78</v>
      </c>
      <c r="E114">
        <v>3125.46</v>
      </c>
      <c r="F114">
        <v>3125.15</v>
      </c>
      <c r="G114">
        <v>3120.93</v>
      </c>
      <c r="H114">
        <v>3129.84</v>
      </c>
      <c r="I114">
        <v>3112.57</v>
      </c>
      <c r="J114">
        <v>931</v>
      </c>
      <c r="K114">
        <v>1110</v>
      </c>
      <c r="L114">
        <v>3120.37</v>
      </c>
      <c r="M114">
        <v>3119.27</v>
      </c>
      <c r="N114">
        <v>3116.31</v>
      </c>
      <c r="O114">
        <v>3121.51</v>
      </c>
      <c r="P114">
        <v>3110.39</v>
      </c>
      <c r="Q114" s="39">
        <v>1325</v>
      </c>
      <c r="R114" s="39">
        <v>1421</v>
      </c>
      <c r="S114">
        <f t="shared" si="93"/>
        <v>3050.7039999999997</v>
      </c>
      <c r="T114" t="str">
        <f t="shared" si="92"/>
        <v>牛</v>
      </c>
      <c r="U114">
        <f t="shared" si="90"/>
        <v>3129.84</v>
      </c>
      <c r="V114">
        <f t="shared" si="91"/>
        <v>3110.39</v>
      </c>
      <c r="W114" s="40">
        <f t="shared" si="72"/>
        <v>6.2337647763805407E-3</v>
      </c>
      <c r="X114">
        <f t="shared" si="94"/>
        <v>931</v>
      </c>
      <c r="Y114">
        <f t="shared" si="95"/>
        <v>1421</v>
      </c>
      <c r="Z114" s="25">
        <f t="shared" si="52"/>
        <v>6.2143751757279195E-3</v>
      </c>
      <c r="AA114" s="25">
        <f t="shared" si="73"/>
        <v>-6.7073582231572495E-4</v>
      </c>
      <c r="AB114" s="25">
        <f t="shared" si="74"/>
        <v>-4.3322754533919126E-3</v>
      </c>
      <c r="AC114" s="25">
        <f t="shared" si="75"/>
        <v>1.9014893229885473E-3</v>
      </c>
      <c r="AD114" s="25">
        <f t="shared" si="76"/>
        <v>0</v>
      </c>
      <c r="AE114" s="25">
        <f t="shared" si="77"/>
        <v>-6.233764776380434E-3</v>
      </c>
      <c r="AF114" s="25">
        <f t="shared" si="53"/>
        <v>-4.3322754533919126E-3</v>
      </c>
      <c r="AG114" s="25">
        <f t="shared" si="78"/>
        <v>-5.0030112757077083E-3</v>
      </c>
      <c r="AH114" s="25">
        <f t="shared" si="54"/>
        <v>-9.7816400675930135E-4</v>
      </c>
      <c r="AI114" s="25">
        <f t="shared" si="55"/>
        <v>-1.4004126791111267E-3</v>
      </c>
      <c r="AJ114" s="25">
        <f t="shared" si="56"/>
        <v>-1.499602998217247E-3</v>
      </c>
      <c r="AK114" s="25">
        <f t="shared" si="57"/>
        <v>-2.8508507062511685E-3</v>
      </c>
      <c r="AL114" s="25">
        <f t="shared" si="58"/>
        <v>5.5331335368489854E-3</v>
      </c>
      <c r="AM114" s="25">
        <f t="shared" si="59"/>
        <v>3.5687388443104875E-3</v>
      </c>
      <c r="AN114" s="25">
        <f t="shared" si="60"/>
        <v>-1.7944979459493974E-4</v>
      </c>
      <c r="AO114" s="40">
        <f t="shared" si="79"/>
        <v>1</v>
      </c>
      <c r="AP114" s="40">
        <f t="shared" si="80"/>
        <v>1.1215981470758489</v>
      </c>
      <c r="AQ114" s="25">
        <f t="shared" si="61"/>
        <v>-3.525844476270026E-4</v>
      </c>
      <c r="AR114" s="25">
        <f t="shared" si="62"/>
        <v>-1.3019749525458406E-3</v>
      </c>
      <c r="AS114" s="25">
        <f t="shared" si="63"/>
        <v>-4.3322754533919126E-3</v>
      </c>
      <c r="AT114" s="28">
        <f t="shared" si="64"/>
        <v>0.48407643312100068</v>
      </c>
      <c r="AU114" s="28">
        <f t="shared" si="65"/>
        <v>0.53237410071941449</v>
      </c>
      <c r="AV114" s="40">
        <f t="shared" si="66"/>
        <v>0.30437017994858556</v>
      </c>
      <c r="AW114" s="25">
        <f t="shared" si="67"/>
        <v>-4.3322754533919126E-3</v>
      </c>
      <c r="AX114" s="28">
        <f t="shared" si="68"/>
        <v>-0.20874035989716649</v>
      </c>
      <c r="AY114" s="25">
        <f t="shared" si="69"/>
        <v>2.6822828305978655E-3</v>
      </c>
      <c r="AZ114" s="25">
        <f t="shared" si="70"/>
        <v>1.9014893229885473E-3</v>
      </c>
      <c r="BA114" s="25">
        <f t="shared" si="84"/>
        <v>0.9510917030567726</v>
      </c>
      <c r="BB114" s="25">
        <f t="shared" si="85"/>
        <v>2.0935454554420036E-3</v>
      </c>
      <c r="BC114" s="25">
        <f t="shared" si="86"/>
        <v>1.2683890127010205E-3</v>
      </c>
      <c r="BD114" s="39">
        <f t="shared" si="96"/>
        <v>0</v>
      </c>
      <c r="BF114" t="str">
        <f t="shared" si="81"/>
        <v/>
      </c>
      <c r="BG114">
        <f t="shared" si="82"/>
        <v>0</v>
      </c>
      <c r="BH114" t="str">
        <f t="shared" si="88"/>
        <v/>
      </c>
      <c r="BI114" t="str">
        <f t="shared" si="83"/>
        <v/>
      </c>
      <c r="BJ114" s="25" t="str">
        <f t="shared" si="89"/>
        <v/>
      </c>
    </row>
    <row r="115" spans="1:62" x14ac:dyDescent="0.15">
      <c r="A115" s="1">
        <v>42670</v>
      </c>
      <c r="B115" s="41">
        <f t="shared" si="71"/>
        <v>4</v>
      </c>
      <c r="C115">
        <v>3112.6</v>
      </c>
      <c r="D115">
        <v>3113.23</v>
      </c>
      <c r="E115">
        <v>3111.96</v>
      </c>
      <c r="F115">
        <v>3114.43</v>
      </c>
      <c r="G115">
        <v>3105.81</v>
      </c>
      <c r="H115">
        <v>3114.76</v>
      </c>
      <c r="I115">
        <v>3103.69</v>
      </c>
      <c r="J115">
        <v>940</v>
      </c>
      <c r="K115">
        <v>1051</v>
      </c>
      <c r="L115">
        <v>3105.84</v>
      </c>
      <c r="M115">
        <v>3103.42</v>
      </c>
      <c r="N115">
        <v>3112.35</v>
      </c>
      <c r="O115">
        <v>3113.13</v>
      </c>
      <c r="P115">
        <v>3100.39</v>
      </c>
      <c r="Q115" s="39">
        <v>1447</v>
      </c>
      <c r="R115" s="39">
        <v>1408</v>
      </c>
      <c r="S115">
        <f t="shared" si="93"/>
        <v>3055.2259999999997</v>
      </c>
      <c r="T115" t="str">
        <f t="shared" si="92"/>
        <v>牛</v>
      </c>
      <c r="U115">
        <f t="shared" si="90"/>
        <v>3114.76</v>
      </c>
      <c r="V115">
        <f t="shared" si="91"/>
        <v>3100.39</v>
      </c>
      <c r="W115" s="40">
        <f t="shared" si="72"/>
        <v>4.6241926924766742E-3</v>
      </c>
      <c r="X115">
        <f t="shared" si="94"/>
        <v>940</v>
      </c>
      <c r="Y115">
        <f t="shared" si="95"/>
        <v>1408</v>
      </c>
      <c r="Z115" s="25">
        <f t="shared" si="52"/>
        <v>4.6167191415537965E-3</v>
      </c>
      <c r="AA115" s="25">
        <f t="shared" si="73"/>
        <v>-1.1912197924545404E-3</v>
      </c>
      <c r="AB115" s="25">
        <f t="shared" si="74"/>
        <v>-7.7403486378927399E-4</v>
      </c>
      <c r="AC115" s="25">
        <f t="shared" si="75"/>
        <v>3.8501578286872559E-3</v>
      </c>
      <c r="AD115" s="25">
        <f t="shared" si="76"/>
        <v>6.9371293344944543E-4</v>
      </c>
      <c r="AE115" s="25">
        <f t="shared" si="77"/>
        <v>-3.9304797590270701E-3</v>
      </c>
      <c r="AF115" s="25">
        <f t="shared" si="53"/>
        <v>-8.0321930339766927E-5</v>
      </c>
      <c r="AG115" s="25">
        <f t="shared" si="78"/>
        <v>-1.2715417227943439E-3</v>
      </c>
      <c r="AH115" s="25">
        <f t="shared" si="54"/>
        <v>2.0238265489111066E-4</v>
      </c>
      <c r="AI115" s="25">
        <f t="shared" si="55"/>
        <v>-2.0563702567090499E-4</v>
      </c>
      <c r="AJ115" s="25">
        <f t="shared" si="56"/>
        <v>5.8776015297262892E-4</v>
      </c>
      <c r="AK115" s="25">
        <f t="shared" si="57"/>
        <v>-2.1838388586616084E-3</v>
      </c>
      <c r="AL115" s="25">
        <f t="shared" si="58"/>
        <v>3.5603765227240911E-3</v>
      </c>
      <c r="AM115" s="25">
        <f t="shared" si="59"/>
        <v>4.1007409175676073E-3</v>
      </c>
      <c r="AN115" s="25">
        <f t="shared" si="60"/>
        <v>9.6592692764433624E-6</v>
      </c>
      <c r="AO115" s="40">
        <f t="shared" si="79"/>
        <v>0.80487804878046276</v>
      </c>
      <c r="AP115" s="40">
        <f t="shared" si="80"/>
        <v>1.1400180668473083</v>
      </c>
      <c r="AQ115" s="25">
        <f t="shared" si="61"/>
        <v>-7.7948100821377401E-4</v>
      </c>
      <c r="AR115" s="25">
        <f t="shared" si="62"/>
        <v>2.0938576590453944E-3</v>
      </c>
      <c r="AS115" s="25">
        <f t="shared" si="63"/>
        <v>-8.0321930339766927E-5</v>
      </c>
      <c r="AT115" s="28">
        <f t="shared" si="64"/>
        <v>0.19150858175247151</v>
      </c>
      <c r="AU115" s="28">
        <f t="shared" si="65"/>
        <v>0.93877551020406702</v>
      </c>
      <c r="AV115" s="40">
        <f t="shared" si="66"/>
        <v>0.83228949199719893</v>
      </c>
      <c r="AW115" s="25">
        <f t="shared" si="67"/>
        <v>-8.0321930339766927E-5</v>
      </c>
      <c r="AX115" s="28">
        <f t="shared" si="68"/>
        <v>0.45302713987471172</v>
      </c>
      <c r="AY115" s="25">
        <f t="shared" si="69"/>
        <v>6.8282473061299313E-4</v>
      </c>
      <c r="AZ115" s="25">
        <f t="shared" si="70"/>
        <v>3.8501578286872559E-3</v>
      </c>
      <c r="BA115" s="25">
        <f t="shared" si="84"/>
        <v>0.30437017994858556</v>
      </c>
      <c r="BB115" s="25">
        <f t="shared" si="85"/>
        <v>-1.3019749525458406E-3</v>
      </c>
      <c r="BC115" s="25">
        <f t="shared" si="86"/>
        <v>-4.3322754533919126E-3</v>
      </c>
      <c r="BD115" s="39">
        <f t="shared" si="96"/>
        <v>1</v>
      </c>
      <c r="BF115" t="str">
        <f t="shared" si="81"/>
        <v/>
      </c>
      <c r="BG115" t="str">
        <f t="shared" si="82"/>
        <v/>
      </c>
      <c r="BH115">
        <f t="shared" si="88"/>
        <v>0</v>
      </c>
      <c r="BI115" t="str">
        <f t="shared" si="83"/>
        <v/>
      </c>
      <c r="BJ115" s="25" t="str">
        <f t="shared" si="89"/>
        <v/>
      </c>
    </row>
    <row r="116" spans="1:62" x14ac:dyDescent="0.15">
      <c r="A116" s="1">
        <v>42671</v>
      </c>
      <c r="B116" s="41">
        <f t="shared" si="71"/>
        <v>5</v>
      </c>
      <c r="C116">
        <v>3111.7</v>
      </c>
      <c r="D116">
        <v>3113.44</v>
      </c>
      <c r="E116">
        <v>3116.52</v>
      </c>
      <c r="F116">
        <v>3122.48</v>
      </c>
      <c r="G116">
        <v>3113.35</v>
      </c>
      <c r="H116">
        <v>3128.64</v>
      </c>
      <c r="I116">
        <v>3106.71</v>
      </c>
      <c r="J116">
        <v>952</v>
      </c>
      <c r="K116">
        <v>1104</v>
      </c>
      <c r="L116">
        <v>3113.25</v>
      </c>
      <c r="M116">
        <v>3110.44</v>
      </c>
      <c r="N116">
        <v>3104.27</v>
      </c>
      <c r="O116">
        <v>3116.03</v>
      </c>
      <c r="P116">
        <v>3101.24</v>
      </c>
      <c r="Q116" s="39">
        <v>1419</v>
      </c>
      <c r="R116" s="39">
        <v>1456</v>
      </c>
      <c r="S116">
        <f t="shared" si="93"/>
        <v>3058.7280000000001</v>
      </c>
      <c r="T116" t="str">
        <f t="shared" si="92"/>
        <v>牛</v>
      </c>
      <c r="U116">
        <f t="shared" si="90"/>
        <v>3128.64</v>
      </c>
      <c r="V116">
        <f t="shared" si="91"/>
        <v>3101.24</v>
      </c>
      <c r="W116" s="40">
        <f t="shared" si="72"/>
        <v>8.796373822741883E-3</v>
      </c>
      <c r="X116">
        <f t="shared" si="94"/>
        <v>952</v>
      </c>
      <c r="Y116">
        <f t="shared" si="95"/>
        <v>1456</v>
      </c>
      <c r="Z116" s="25">
        <f t="shared" si="52"/>
        <v>8.805476106308479E-3</v>
      </c>
      <c r="AA116" s="25">
        <f t="shared" si="73"/>
        <v>-2.0886721744304483E-4</v>
      </c>
      <c r="AB116" s="25">
        <f t="shared" si="74"/>
        <v>-7.8198222610499565E-3</v>
      </c>
      <c r="AC116" s="25">
        <f t="shared" si="75"/>
        <v>9.7655156169197362E-4</v>
      </c>
      <c r="AD116" s="25">
        <f t="shared" si="76"/>
        <v>5.4292046941796877E-3</v>
      </c>
      <c r="AE116" s="25">
        <f t="shared" si="77"/>
        <v>-3.3671691285622782E-3</v>
      </c>
      <c r="AF116" s="25">
        <f t="shared" si="53"/>
        <v>-2.3906175668702559E-3</v>
      </c>
      <c r="AG116" s="25">
        <f t="shared" si="78"/>
        <v>-2.5994847843133408E-3</v>
      </c>
      <c r="AH116" s="25">
        <f t="shared" si="54"/>
        <v>5.5902358671898402E-4</v>
      </c>
      <c r="AI116" s="25">
        <f t="shared" si="55"/>
        <v>1.5477940606656549E-3</v>
      </c>
      <c r="AJ116" s="25">
        <f t="shared" si="56"/>
        <v>3.4583572319937081E-3</v>
      </c>
      <c r="AK116" s="25">
        <f t="shared" si="57"/>
        <v>5.3011623638065351E-4</v>
      </c>
      <c r="AL116" s="25">
        <f t="shared" si="58"/>
        <v>7.034116905204486E-3</v>
      </c>
      <c r="AM116" s="25">
        <f t="shared" si="59"/>
        <v>4.7577241775844242E-3</v>
      </c>
      <c r="AN116" s="25">
        <f t="shared" si="60"/>
        <v>-3.212025824955529E-5</v>
      </c>
      <c r="AO116" s="40">
        <f t="shared" si="79"/>
        <v>0.22754217966255444</v>
      </c>
      <c r="AP116" s="40">
        <f t="shared" si="80"/>
        <v>0.25718194254445575</v>
      </c>
      <c r="AQ116" s="25">
        <f t="shared" si="61"/>
        <v>-9.0300133552352938E-4</v>
      </c>
      <c r="AR116" s="25">
        <f t="shared" si="62"/>
        <v>-2.8886135450013517E-3</v>
      </c>
      <c r="AS116" s="25">
        <f t="shared" si="63"/>
        <v>-2.3906175668702559E-3</v>
      </c>
      <c r="AT116" s="28">
        <f t="shared" si="64"/>
        <v>0.30278157774737446</v>
      </c>
      <c r="AU116" s="28">
        <f t="shared" si="65"/>
        <v>0.20486815415822274</v>
      </c>
      <c r="AV116" s="40">
        <f t="shared" si="66"/>
        <v>0.11058394160584635</v>
      </c>
      <c r="AW116" s="25">
        <f t="shared" si="67"/>
        <v>-2.3906175668702559E-3</v>
      </c>
      <c r="AX116" s="28">
        <f t="shared" si="68"/>
        <v>-0.32773722627737184</v>
      </c>
      <c r="AY116" s="25">
        <f t="shared" si="69"/>
        <v>2.1350284474056197E-3</v>
      </c>
      <c r="AZ116" s="25">
        <f t="shared" si="70"/>
        <v>9.7655156169197362E-4</v>
      </c>
      <c r="BA116" s="25">
        <f t="shared" si="84"/>
        <v>0.83228949199719893</v>
      </c>
      <c r="BB116" s="25">
        <f t="shared" si="85"/>
        <v>2.0938576590453944E-3</v>
      </c>
      <c r="BC116" s="25">
        <f t="shared" si="86"/>
        <v>-8.0321930339766927E-5</v>
      </c>
      <c r="BD116" s="39">
        <f t="shared" si="96"/>
        <v>0</v>
      </c>
      <c r="BF116" t="str">
        <f t="shared" si="81"/>
        <v/>
      </c>
      <c r="BG116" t="str">
        <f t="shared" si="82"/>
        <v/>
      </c>
      <c r="BH116" t="str">
        <f t="shared" si="88"/>
        <v/>
      </c>
      <c r="BI116">
        <f t="shared" si="83"/>
        <v>0</v>
      </c>
      <c r="BJ116" s="25" t="str">
        <f t="shared" si="89"/>
        <v/>
      </c>
    </row>
    <row r="117" spans="1:62" x14ac:dyDescent="0.15">
      <c r="A117" s="1">
        <v>42674</v>
      </c>
      <c r="B117" s="41">
        <f t="shared" si="71"/>
        <v>1</v>
      </c>
      <c r="C117">
        <v>3097.19</v>
      </c>
      <c r="D117">
        <v>3095.01</v>
      </c>
      <c r="E117">
        <v>3085.94</v>
      </c>
      <c r="F117">
        <v>3090.45</v>
      </c>
      <c r="G117">
        <v>3090.17</v>
      </c>
      <c r="H117">
        <v>3097.41</v>
      </c>
      <c r="I117">
        <v>3081.07</v>
      </c>
      <c r="J117">
        <v>931</v>
      </c>
      <c r="K117">
        <v>1017</v>
      </c>
      <c r="L117">
        <v>3090.43</v>
      </c>
      <c r="M117">
        <v>3089.3</v>
      </c>
      <c r="N117">
        <v>3100.49</v>
      </c>
      <c r="O117">
        <v>3102.3</v>
      </c>
      <c r="P117">
        <v>3088.47</v>
      </c>
      <c r="Q117" s="39">
        <v>1413</v>
      </c>
      <c r="R117" s="39">
        <v>1329</v>
      </c>
      <c r="S117">
        <f t="shared" si="93"/>
        <v>3062.2464999999997</v>
      </c>
      <c r="T117" t="str">
        <f t="shared" si="92"/>
        <v>牛</v>
      </c>
      <c r="U117">
        <f t="shared" ref="U117:U148" si="97">MAX(H117,O117)</f>
        <v>3102.3</v>
      </c>
      <c r="V117">
        <f t="shared" ref="V117:V148" si="98">MIN(I117,P117)</f>
        <v>3081.07</v>
      </c>
      <c r="W117" s="40">
        <f t="shared" si="72"/>
        <v>6.8668326243264089E-3</v>
      </c>
      <c r="X117">
        <f t="shared" si="94"/>
        <v>1413</v>
      </c>
      <c r="Y117">
        <f t="shared" si="95"/>
        <v>1017</v>
      </c>
      <c r="Z117" s="25">
        <f t="shared" si="52"/>
        <v>6.8546004604173516E-3</v>
      </c>
      <c r="AA117" s="25">
        <f t="shared" si="73"/>
        <v>-2.2833342716175528E-3</v>
      </c>
      <c r="AB117" s="25">
        <f t="shared" si="74"/>
        <v>-5.8360836055197749E-4</v>
      </c>
      <c r="AC117" s="25">
        <f t="shared" si="75"/>
        <v>6.2832242637745834E-3</v>
      </c>
      <c r="AD117" s="25">
        <f t="shared" si="76"/>
        <v>1.648523074400357E-3</v>
      </c>
      <c r="AE117" s="25">
        <f t="shared" si="77"/>
        <v>-5.2183095499261749E-3</v>
      </c>
      <c r="AF117" s="25">
        <f t="shared" si="53"/>
        <v>1.0649147138482404E-3</v>
      </c>
      <c r="AG117" s="25">
        <f t="shared" si="78"/>
        <v>-1.2184195577692408E-3</v>
      </c>
      <c r="AH117" s="25">
        <f t="shared" si="54"/>
        <v>-7.0411165339142245E-4</v>
      </c>
      <c r="AI117" s="25">
        <f t="shared" si="55"/>
        <v>-3.6389376947429581E-3</v>
      </c>
      <c r="AJ117" s="25">
        <f t="shared" si="56"/>
        <v>-2.1785374280612235E-3</v>
      </c>
      <c r="AK117" s="25">
        <f t="shared" si="57"/>
        <v>-2.2691432249525574E-3</v>
      </c>
      <c r="AL117" s="25">
        <f t="shared" si="58"/>
        <v>5.2893391563873645E-3</v>
      </c>
      <c r="AM117" s="25">
        <f t="shared" si="59"/>
        <v>4.4679492233939012E-3</v>
      </c>
      <c r="AN117" s="25">
        <f t="shared" si="60"/>
        <v>8.41342265000461E-5</v>
      </c>
      <c r="AO117" s="40">
        <f t="shared" si="79"/>
        <v>0.9865361077111503</v>
      </c>
      <c r="AP117" s="40">
        <f t="shared" si="80"/>
        <v>1.4198286413708847</v>
      </c>
      <c r="AQ117" s="25">
        <f t="shared" si="61"/>
        <v>-3.657117746549268E-4</v>
      </c>
      <c r="AR117" s="25">
        <f t="shared" si="62"/>
        <v>3.2499237123006569E-3</v>
      </c>
      <c r="AS117" s="25">
        <f t="shared" si="63"/>
        <v>1.0649147138482404E-3</v>
      </c>
      <c r="AT117" s="28">
        <f t="shared" si="64"/>
        <v>0.55691554467564752</v>
      </c>
      <c r="AU117" s="28">
        <f t="shared" si="65"/>
        <v>0.86912509038319952</v>
      </c>
      <c r="AV117" s="40">
        <f t="shared" si="66"/>
        <v>0.91474328780026382</v>
      </c>
      <c r="AW117" s="25">
        <f t="shared" si="67"/>
        <v>1.0649147138482404E-3</v>
      </c>
      <c r="AX117" s="28">
        <f t="shared" si="68"/>
        <v>0.47385774846914447</v>
      </c>
      <c r="AY117" s="25">
        <f t="shared" si="69"/>
        <v>2.9491663249737923E-3</v>
      </c>
      <c r="AZ117" s="25">
        <f t="shared" si="70"/>
        <v>3.8843408628417768E-3</v>
      </c>
      <c r="BA117" s="25">
        <f t="shared" si="84"/>
        <v>0.11058394160584635</v>
      </c>
      <c r="BB117" s="25">
        <f t="shared" si="85"/>
        <v>-2.8886135450013517E-3</v>
      </c>
      <c r="BC117" s="25">
        <f t="shared" si="86"/>
        <v>-2.3906175668702559E-3</v>
      </c>
      <c r="BD117" s="39">
        <f t="shared" si="96"/>
        <v>1</v>
      </c>
      <c r="BF117" t="str">
        <f t="shared" si="81"/>
        <v/>
      </c>
      <c r="BG117" t="str">
        <f t="shared" si="82"/>
        <v/>
      </c>
      <c r="BH117" t="str">
        <f t="shared" si="88"/>
        <v/>
      </c>
      <c r="BI117" t="str">
        <f t="shared" si="83"/>
        <v/>
      </c>
      <c r="BJ117" s="25" t="str">
        <f t="shared" si="89"/>
        <v/>
      </c>
    </row>
    <row r="118" spans="1:62" x14ac:dyDescent="0.15">
      <c r="A118" s="1">
        <f>A117+1</f>
        <v>42675</v>
      </c>
      <c r="B118" s="41">
        <f t="shared" si="71"/>
        <v>2</v>
      </c>
      <c r="C118">
        <v>3101.66</v>
      </c>
      <c r="D118">
        <v>3101.85</v>
      </c>
      <c r="E118">
        <v>3098.81</v>
      </c>
      <c r="F118">
        <v>3101.28</v>
      </c>
      <c r="G118">
        <v>3110.74</v>
      </c>
      <c r="H118">
        <v>3113.52</v>
      </c>
      <c r="I118">
        <v>3097.69</v>
      </c>
      <c r="J118">
        <v>1003</v>
      </c>
      <c r="K118">
        <v>939</v>
      </c>
      <c r="L118">
        <v>3110.78</v>
      </c>
      <c r="M118">
        <v>3111.77</v>
      </c>
      <c r="N118">
        <v>3115.73</v>
      </c>
      <c r="O118">
        <v>3120.85</v>
      </c>
      <c r="P118">
        <v>3110.4</v>
      </c>
      <c r="Q118" s="39">
        <v>1432</v>
      </c>
      <c r="R118" s="39">
        <v>1307</v>
      </c>
      <c r="S118">
        <f t="shared" si="93"/>
        <v>3068.2494999999994</v>
      </c>
      <c r="T118" t="str">
        <f t="shared" si="92"/>
        <v>牛</v>
      </c>
      <c r="U118">
        <f t="shared" si="97"/>
        <v>3120.85</v>
      </c>
      <c r="V118">
        <f t="shared" si="98"/>
        <v>3097.69</v>
      </c>
      <c r="W118" s="40">
        <f t="shared" si="72"/>
        <v>7.4487281848006947E-3</v>
      </c>
      <c r="X118">
        <f t="shared" si="94"/>
        <v>1432</v>
      </c>
      <c r="Y118">
        <f t="shared" si="95"/>
        <v>939</v>
      </c>
      <c r="Z118" s="25">
        <f t="shared" si="52"/>
        <v>7.4669693003101096E-3</v>
      </c>
      <c r="AA118" s="25">
        <f t="shared" si="73"/>
        <v>3.7728852539156514E-4</v>
      </c>
      <c r="AB118" s="25">
        <f t="shared" si="74"/>
        <v>-1.6419259113999727E-3</v>
      </c>
      <c r="AC118" s="25">
        <f t="shared" si="75"/>
        <v>5.8068022734007315E-3</v>
      </c>
      <c r="AD118" s="25">
        <f t="shared" si="76"/>
        <v>6.16794857316472E-3</v>
      </c>
      <c r="AE118" s="25">
        <f t="shared" si="77"/>
        <v>-1.2807796116358894E-3</v>
      </c>
      <c r="AF118" s="25">
        <f t="shared" si="53"/>
        <v>4.5260226617649096E-3</v>
      </c>
      <c r="AG118" s="25">
        <f t="shared" si="78"/>
        <v>4.9033111871564228E-3</v>
      </c>
      <c r="AH118" s="25">
        <f t="shared" si="54"/>
        <v>6.1255644001343852E-5</v>
      </c>
      <c r="AI118" s="25">
        <f t="shared" si="55"/>
        <v>-9.1928521570389544E-4</v>
      </c>
      <c r="AJ118" s="25">
        <f t="shared" si="56"/>
        <v>-1.2252254591370662E-4</v>
      </c>
      <c r="AK118" s="25">
        <f t="shared" si="57"/>
        <v>2.9231879678503513E-3</v>
      </c>
      <c r="AL118" s="25">
        <f t="shared" si="58"/>
        <v>5.0972465186238068E-3</v>
      </c>
      <c r="AM118" s="25">
        <f t="shared" si="59"/>
        <v>3.3540653309235609E-3</v>
      </c>
      <c r="AN118" s="25">
        <f t="shared" si="60"/>
        <v>1.2858594041559342E-5</v>
      </c>
      <c r="AO118" s="40">
        <f t="shared" si="79"/>
        <v>0.25078963992418307</v>
      </c>
      <c r="AP118" s="40">
        <f t="shared" si="80"/>
        <v>0.17687934301956665</v>
      </c>
      <c r="AQ118" s="25">
        <f t="shared" si="61"/>
        <v>3.1819752620795903E-4</v>
      </c>
      <c r="AR118" s="25">
        <f t="shared" si="62"/>
        <v>1.5899760998728915E-3</v>
      </c>
      <c r="AS118" s="25">
        <f t="shared" si="63"/>
        <v>4.5260226617649096E-3</v>
      </c>
      <c r="AT118" s="28">
        <f t="shared" si="64"/>
        <v>0.82438408085911474</v>
      </c>
      <c r="AU118" s="28">
        <f t="shared" si="65"/>
        <v>0.51004784688995408</v>
      </c>
      <c r="AV118" s="40">
        <f t="shared" si="66"/>
        <v>0.77892918825561641</v>
      </c>
      <c r="AW118" s="25">
        <f t="shared" si="67"/>
        <v>4.5260226617649096E-3</v>
      </c>
      <c r="AX118" s="28">
        <f t="shared" si="68"/>
        <v>0.21373056994818002</v>
      </c>
      <c r="AY118" s="25">
        <f t="shared" si="69"/>
        <v>4.2039675794862726E-3</v>
      </c>
      <c r="AZ118" s="25">
        <f t="shared" si="70"/>
        <v>1.7121394195236759E-3</v>
      </c>
      <c r="BA118" s="25">
        <f t="shared" si="84"/>
        <v>0.91474328780026382</v>
      </c>
      <c r="BB118" s="25">
        <f t="shared" si="85"/>
        <v>3.2499237123006569E-3</v>
      </c>
      <c r="BC118" s="25">
        <f t="shared" si="86"/>
        <v>1.0649147138482404E-3</v>
      </c>
      <c r="BD118" s="39">
        <f t="shared" si="96"/>
        <v>0</v>
      </c>
      <c r="BF118">
        <f t="shared" si="81"/>
        <v>0</v>
      </c>
      <c r="BG118" t="str">
        <f t="shared" si="82"/>
        <v/>
      </c>
      <c r="BH118" t="str">
        <f t="shared" si="88"/>
        <v/>
      </c>
      <c r="BI118" t="str">
        <f t="shared" si="83"/>
        <v/>
      </c>
      <c r="BJ118" s="25" t="str">
        <f t="shared" si="89"/>
        <v/>
      </c>
    </row>
    <row r="119" spans="1:62" x14ac:dyDescent="0.15">
      <c r="A119" s="1">
        <f>A118+1</f>
        <v>42676</v>
      </c>
      <c r="B119" s="41">
        <f t="shared" si="71"/>
        <v>3</v>
      </c>
      <c r="C119">
        <v>3115.73</v>
      </c>
      <c r="D119">
        <v>3113.75</v>
      </c>
      <c r="E119">
        <v>3115.22</v>
      </c>
      <c r="F119">
        <v>3113.84</v>
      </c>
      <c r="G119">
        <v>3107.23</v>
      </c>
      <c r="H119">
        <v>3118.98</v>
      </c>
      <c r="I119">
        <v>3104.97</v>
      </c>
      <c r="J119">
        <v>1023</v>
      </c>
      <c r="K119">
        <v>1103</v>
      </c>
      <c r="L119">
        <v>3107.79</v>
      </c>
      <c r="M119">
        <v>3107.61</v>
      </c>
      <c r="N119">
        <v>3102.73</v>
      </c>
      <c r="O119">
        <v>3112.61</v>
      </c>
      <c r="P119">
        <v>3100.61</v>
      </c>
      <c r="Q119" s="39">
        <v>1426</v>
      </c>
      <c r="R119" s="39">
        <v>1453</v>
      </c>
      <c r="S119">
        <f t="shared" si="93"/>
        <v>3074.1274999999996</v>
      </c>
      <c r="T119" t="str">
        <f t="shared" si="92"/>
        <v>牛</v>
      </c>
      <c r="U119">
        <f t="shared" si="97"/>
        <v>3118.98</v>
      </c>
      <c r="V119">
        <f t="shared" si="98"/>
        <v>3100.61</v>
      </c>
      <c r="W119" s="40">
        <f t="shared" si="72"/>
        <v>5.9071589663222011E-3</v>
      </c>
      <c r="X119">
        <f t="shared" si="94"/>
        <v>1023</v>
      </c>
      <c r="Y119">
        <f t="shared" si="95"/>
        <v>1453</v>
      </c>
      <c r="Z119" s="25">
        <f t="shared" si="52"/>
        <v>5.8958895668109529E-3</v>
      </c>
      <c r="AA119" s="25">
        <f t="shared" si="73"/>
        <v>0</v>
      </c>
      <c r="AB119" s="25">
        <f t="shared" si="74"/>
        <v>-5.2236561815210084E-3</v>
      </c>
      <c r="AC119" s="25">
        <f t="shared" si="75"/>
        <v>6.8350278480125697E-4</v>
      </c>
      <c r="AD119" s="25">
        <f t="shared" si="76"/>
        <v>1.0425505899622903E-3</v>
      </c>
      <c r="AE119" s="25">
        <f t="shared" si="77"/>
        <v>-4.8646083763599452E-3</v>
      </c>
      <c r="AF119" s="25">
        <f t="shared" si="53"/>
        <v>-4.181105591558684E-3</v>
      </c>
      <c r="AG119" s="25">
        <f t="shared" si="78"/>
        <v>-4.181105591558684E-3</v>
      </c>
      <c r="AH119" s="25">
        <f t="shared" si="54"/>
        <v>-6.3568710925350513E-4</v>
      </c>
      <c r="AI119" s="25">
        <f t="shared" si="55"/>
        <v>-1.6369895477869113E-4</v>
      </c>
      <c r="AJ119" s="25">
        <f t="shared" si="56"/>
        <v>-6.0678347237102777E-4</v>
      </c>
      <c r="AK119" s="25">
        <f t="shared" si="57"/>
        <v>-2.7318206403963365E-3</v>
      </c>
      <c r="AL119" s="25">
        <f t="shared" si="58"/>
        <v>4.5019717904514608E-3</v>
      </c>
      <c r="AM119" s="25">
        <f t="shared" si="59"/>
        <v>3.8627362046498152E-3</v>
      </c>
      <c r="AN119" s="25">
        <f t="shared" si="60"/>
        <v>1.8020859193235324E-4</v>
      </c>
      <c r="AO119" s="40">
        <f t="shared" si="79"/>
        <v>0.76802284082798367</v>
      </c>
      <c r="AP119" s="40">
        <f t="shared" si="80"/>
        <v>0.76802284082798367</v>
      </c>
      <c r="AQ119" s="25">
        <f t="shared" si="61"/>
        <v>-5.7920648727372976E-5</v>
      </c>
      <c r="AR119" s="25">
        <f t="shared" si="62"/>
        <v>-1.6294935430945646E-3</v>
      </c>
      <c r="AS119" s="25">
        <f t="shared" si="63"/>
        <v>-4.181105591558684E-3</v>
      </c>
      <c r="AT119" s="28">
        <f t="shared" si="64"/>
        <v>0.1613133476088639</v>
      </c>
      <c r="AU119" s="28">
        <f t="shared" si="65"/>
        <v>0.17666666666665756</v>
      </c>
      <c r="AV119" s="40">
        <f t="shared" si="66"/>
        <v>0.11540555253129578</v>
      </c>
      <c r="AW119" s="25">
        <f t="shared" si="67"/>
        <v>-4.181105591558684E-3</v>
      </c>
      <c r="AX119" s="28">
        <f t="shared" si="68"/>
        <v>-0.27544910179640586</v>
      </c>
      <c r="AY119" s="25">
        <f t="shared" si="69"/>
        <v>7.2760056009274368E-4</v>
      </c>
      <c r="AZ119" s="25">
        <f t="shared" si="70"/>
        <v>6.8350278480125697E-4</v>
      </c>
      <c r="BA119" s="25">
        <f t="shared" si="84"/>
        <v>0.77892918825561641</v>
      </c>
      <c r="BB119" s="25">
        <f t="shared" si="85"/>
        <v>1.5899760998728915E-3</v>
      </c>
      <c r="BC119" s="25">
        <f t="shared" si="86"/>
        <v>4.5260226617649096E-3</v>
      </c>
      <c r="BD119" s="39">
        <f t="shared" si="96"/>
        <v>0</v>
      </c>
      <c r="BF119" t="str">
        <f t="shared" si="81"/>
        <v/>
      </c>
      <c r="BG119">
        <f t="shared" si="82"/>
        <v>0.5</v>
      </c>
      <c r="BH119" t="str">
        <f t="shared" si="88"/>
        <v/>
      </c>
      <c r="BI119" t="str">
        <f t="shared" si="83"/>
        <v/>
      </c>
      <c r="BJ119" s="25">
        <f t="shared" si="89"/>
        <v>-8.1474677154728232E-4</v>
      </c>
    </row>
    <row r="120" spans="1:62" x14ac:dyDescent="0.15">
      <c r="A120" s="1">
        <f>A119+1</f>
        <v>42677</v>
      </c>
      <c r="B120" s="41">
        <f t="shared" si="71"/>
        <v>4</v>
      </c>
      <c r="C120">
        <v>3096.76</v>
      </c>
      <c r="D120">
        <v>3094.57</v>
      </c>
      <c r="E120">
        <v>3097.73</v>
      </c>
      <c r="F120">
        <v>3099.02</v>
      </c>
      <c r="G120">
        <v>3120.52</v>
      </c>
      <c r="H120">
        <v>3120.53</v>
      </c>
      <c r="I120">
        <v>3094.1</v>
      </c>
      <c r="J120">
        <v>1130</v>
      </c>
      <c r="K120">
        <v>931</v>
      </c>
      <c r="L120">
        <v>3122.48</v>
      </c>
      <c r="M120">
        <v>3127.38</v>
      </c>
      <c r="N120">
        <v>3128.94</v>
      </c>
      <c r="O120">
        <v>3140.93</v>
      </c>
      <c r="P120">
        <v>3122.48</v>
      </c>
      <c r="Q120" s="39">
        <v>1356</v>
      </c>
      <c r="R120" s="39">
        <v>1301</v>
      </c>
      <c r="S120">
        <f t="shared" si="93"/>
        <v>3079.8710000000001</v>
      </c>
      <c r="T120" t="str">
        <f t="shared" si="92"/>
        <v>牛</v>
      </c>
      <c r="U120">
        <f t="shared" si="97"/>
        <v>3140.93</v>
      </c>
      <c r="V120">
        <f t="shared" si="98"/>
        <v>3094.1</v>
      </c>
      <c r="W120" s="40">
        <f t="shared" si="72"/>
        <v>1.5021862162833606E-2</v>
      </c>
      <c r="X120">
        <f t="shared" si="94"/>
        <v>1356</v>
      </c>
      <c r="Y120">
        <f t="shared" si="95"/>
        <v>931</v>
      </c>
      <c r="Z120" s="25">
        <f t="shared" si="52"/>
        <v>1.512225681034369E-2</v>
      </c>
      <c r="AA120" s="25">
        <f t="shared" si="73"/>
        <v>-1.925965473094717E-3</v>
      </c>
      <c r="AB120" s="25">
        <f t="shared" si="74"/>
        <v>-3.8246453644871811E-3</v>
      </c>
      <c r="AC120" s="25">
        <f t="shared" si="75"/>
        <v>1.1197216798346286E-2</v>
      </c>
      <c r="AD120" s="25">
        <f t="shared" si="76"/>
        <v>1.4162530773110475E-2</v>
      </c>
      <c r="AE120" s="25">
        <f t="shared" si="77"/>
        <v>-8.5933138972297141E-4</v>
      </c>
      <c r="AF120" s="25">
        <f t="shared" si="53"/>
        <v>1.033788540862334E-2</v>
      </c>
      <c r="AG120" s="25">
        <f t="shared" si="78"/>
        <v>8.4119199355286514E-3</v>
      </c>
      <c r="AH120" s="25">
        <f t="shared" si="54"/>
        <v>-7.074409186188503E-4</v>
      </c>
      <c r="AI120" s="25">
        <f t="shared" si="55"/>
        <v>3.1318155584333739E-4</v>
      </c>
      <c r="AJ120" s="25">
        <f t="shared" si="56"/>
        <v>7.2952884067314331E-4</v>
      </c>
      <c r="AK120" s="25">
        <f t="shared" si="57"/>
        <v>7.6432509618584842E-3</v>
      </c>
      <c r="AL120" s="25">
        <f t="shared" si="58"/>
        <v>8.5057869405529285E-3</v>
      </c>
      <c r="AM120" s="25">
        <f t="shared" si="59"/>
        <v>5.8913765389802565E-3</v>
      </c>
      <c r="AN120" s="25">
        <f t="shared" si="60"/>
        <v>6.2790327227173345E-4</v>
      </c>
      <c r="AO120" s="40">
        <f t="shared" si="79"/>
        <v>0.10064320847522815</v>
      </c>
      <c r="AP120" s="40">
        <f t="shared" si="80"/>
        <v>0.32652289065455975</v>
      </c>
      <c r="AQ120" s="25">
        <f t="shared" si="61"/>
        <v>1.5680354452686236E-3</v>
      </c>
      <c r="AR120" s="25">
        <f t="shared" si="62"/>
        <v>2.0667311744931665E-3</v>
      </c>
      <c r="AS120" s="25">
        <f t="shared" si="63"/>
        <v>1.033788540862334E-2</v>
      </c>
      <c r="AT120" s="28">
        <f t="shared" si="64"/>
        <v>0.99962164207339321</v>
      </c>
      <c r="AU120" s="28">
        <f t="shared" si="65"/>
        <v>0.35013550135501897</v>
      </c>
      <c r="AV120" s="40">
        <f t="shared" si="66"/>
        <v>0.74396754217382444</v>
      </c>
      <c r="AW120" s="25">
        <f t="shared" si="67"/>
        <v>1.033788540862334E-2</v>
      </c>
      <c r="AX120" s="28">
        <f t="shared" si="68"/>
        <v>0.1379457612641479</v>
      </c>
      <c r="AY120" s="25">
        <f t="shared" si="69"/>
        <v>8.5025823515815745E-3</v>
      </c>
      <c r="AZ120" s="25">
        <f t="shared" si="70"/>
        <v>2.0667311744931665E-3</v>
      </c>
      <c r="BA120" s="25">
        <f t="shared" si="84"/>
        <v>0.11540555253129578</v>
      </c>
      <c r="BB120" s="25">
        <f t="shared" si="85"/>
        <v>-1.6294935430945646E-3</v>
      </c>
      <c r="BC120" s="25">
        <f t="shared" si="86"/>
        <v>-4.181105591558684E-3</v>
      </c>
      <c r="BD120" s="39">
        <f t="shared" si="96"/>
        <v>1</v>
      </c>
      <c r="BF120" t="str">
        <f t="shared" si="81"/>
        <v/>
      </c>
      <c r="BG120" t="str">
        <f t="shared" si="82"/>
        <v/>
      </c>
      <c r="BH120">
        <f t="shared" si="88"/>
        <v>2</v>
      </c>
      <c r="BI120" t="str">
        <f t="shared" si="83"/>
        <v/>
      </c>
      <c r="BJ120" s="25">
        <f t="shared" si="89"/>
        <v>4.133462348986333E-3</v>
      </c>
    </row>
    <row r="121" spans="1:62" x14ac:dyDescent="0.15">
      <c r="A121" s="1">
        <f>A120+1</f>
        <v>42678</v>
      </c>
      <c r="B121" s="41">
        <f t="shared" si="71"/>
        <v>5</v>
      </c>
      <c r="C121">
        <v>3126.35</v>
      </c>
      <c r="D121">
        <v>3127.11</v>
      </c>
      <c r="E121">
        <v>3130.43</v>
      </c>
      <c r="F121">
        <v>3132.97</v>
      </c>
      <c r="G121">
        <v>3129.29</v>
      </c>
      <c r="H121">
        <v>3141.33</v>
      </c>
      <c r="I121">
        <v>3125.59</v>
      </c>
      <c r="J121">
        <v>1012</v>
      </c>
      <c r="K121">
        <v>931</v>
      </c>
      <c r="L121">
        <v>3129.04</v>
      </c>
      <c r="M121">
        <v>3129.21</v>
      </c>
      <c r="N121">
        <v>3125.32</v>
      </c>
      <c r="O121">
        <v>3132.94</v>
      </c>
      <c r="P121">
        <v>3119.53</v>
      </c>
      <c r="Q121" s="39">
        <v>1322</v>
      </c>
      <c r="R121" s="39">
        <v>1439</v>
      </c>
      <c r="S121">
        <f t="shared" si="93"/>
        <v>3086.3940000000002</v>
      </c>
      <c r="T121" t="str">
        <f t="shared" ref="T121:T152" si="99">IF(AVERAGE(N120)&lt;S120,"熊",IF(AVERAGE(N120)&gt;S120,"牛",""))</f>
        <v>牛</v>
      </c>
      <c r="U121">
        <f t="shared" si="97"/>
        <v>3141.33</v>
      </c>
      <c r="V121">
        <f t="shared" si="98"/>
        <v>3119.53</v>
      </c>
      <c r="W121" s="40">
        <f t="shared" si="72"/>
        <v>6.9639276717637956E-3</v>
      </c>
      <c r="X121">
        <f t="shared" si="94"/>
        <v>1012</v>
      </c>
      <c r="Y121">
        <f t="shared" si="95"/>
        <v>1439</v>
      </c>
      <c r="Z121" s="25">
        <f t="shared" si="52"/>
        <v>6.9729876693267641E-3</v>
      </c>
      <c r="AA121" s="25">
        <f t="shared" si="73"/>
        <v>-8.2809914424674909E-4</v>
      </c>
      <c r="AB121" s="25">
        <f t="shared" si="74"/>
        <v>-5.1095991741720989E-3</v>
      </c>
      <c r="AC121" s="25">
        <f t="shared" si="75"/>
        <v>1.8543284975916343E-3</v>
      </c>
      <c r="AD121" s="25">
        <f t="shared" si="76"/>
        <v>4.7800872167848875E-3</v>
      </c>
      <c r="AE121" s="25">
        <f t="shared" si="77"/>
        <v>-2.1838404549788808E-3</v>
      </c>
      <c r="AF121" s="25">
        <f t="shared" si="53"/>
        <v>-3.29511957387162E-4</v>
      </c>
      <c r="AG121" s="25">
        <f t="shared" si="78"/>
        <v>-1.1576111016339138E-3</v>
      </c>
      <c r="AH121" s="25">
        <f t="shared" si="54"/>
        <v>2.4306544016981942E-4</v>
      </c>
      <c r="AI121" s="25">
        <f t="shared" si="55"/>
        <v>1.3041854047306997E-3</v>
      </c>
      <c r="AJ121" s="25">
        <f t="shared" si="56"/>
        <v>2.115246534225416E-3</v>
      </c>
      <c r="AK121" s="25">
        <f t="shared" si="57"/>
        <v>9.3995185671156276E-4</v>
      </c>
      <c r="AL121" s="25">
        <f t="shared" si="58"/>
        <v>5.0232117521269576E-3</v>
      </c>
      <c r="AM121" s="25">
        <f t="shared" si="59"/>
        <v>4.2895113649136325E-3</v>
      </c>
      <c r="AN121" s="25">
        <f t="shared" si="60"/>
        <v>-7.9893517961865404E-5</v>
      </c>
      <c r="AO121" s="40">
        <f t="shared" si="79"/>
        <v>4.8284625158816652E-2</v>
      </c>
      <c r="AP121" s="40">
        <f t="shared" si="80"/>
        <v>0.21283354510800226</v>
      </c>
      <c r="AQ121" s="25">
        <f t="shared" si="61"/>
        <v>5.432828667500385E-5</v>
      </c>
      <c r="AR121" s="25">
        <f t="shared" si="62"/>
        <v>-1.1895702961370346E-3</v>
      </c>
      <c r="AS121" s="25">
        <f t="shared" si="63"/>
        <v>-3.29511957387162E-4</v>
      </c>
      <c r="AT121" s="28">
        <f t="shared" si="64"/>
        <v>0.23506988564166895</v>
      </c>
      <c r="AU121" s="28">
        <f t="shared" si="65"/>
        <v>0.43176733780760823</v>
      </c>
      <c r="AV121" s="40">
        <f t="shared" si="66"/>
        <v>0.265596330275231</v>
      </c>
      <c r="AW121" s="25">
        <f t="shared" si="67"/>
        <v>-3.29511957387162E-4</v>
      </c>
      <c r="AX121" s="28">
        <f t="shared" si="68"/>
        <v>-0.17064220183485534</v>
      </c>
      <c r="AY121" s="25">
        <f t="shared" si="69"/>
        <v>1.1830763920538765E-3</v>
      </c>
      <c r="AZ121" s="25">
        <f t="shared" si="70"/>
        <v>1.8543284975916343E-3</v>
      </c>
      <c r="BA121" s="25">
        <f t="shared" si="84"/>
        <v>0.74396754217382444</v>
      </c>
      <c r="BB121" s="25">
        <f t="shared" si="85"/>
        <v>2.0667311744931665E-3</v>
      </c>
      <c r="BC121" s="25">
        <f t="shared" si="86"/>
        <v>1.033788540862334E-2</v>
      </c>
      <c r="BD121" s="39">
        <f t="shared" si="96"/>
        <v>0</v>
      </c>
      <c r="BF121" t="str">
        <f t="shared" si="81"/>
        <v/>
      </c>
      <c r="BG121" t="str">
        <f t="shared" si="82"/>
        <v/>
      </c>
      <c r="BH121" t="str">
        <f t="shared" si="88"/>
        <v/>
      </c>
      <c r="BI121">
        <f t="shared" si="83"/>
        <v>0.5</v>
      </c>
      <c r="BJ121" s="25">
        <f t="shared" si="89"/>
        <v>-5.9478514806851732E-4</v>
      </c>
    </row>
    <row r="122" spans="1:62" x14ac:dyDescent="0.15">
      <c r="A122" s="1">
        <v>42681</v>
      </c>
      <c r="B122" s="41">
        <f t="shared" si="71"/>
        <v>1</v>
      </c>
      <c r="C122">
        <v>3124.89</v>
      </c>
      <c r="D122">
        <v>3126.84</v>
      </c>
      <c r="E122">
        <v>3124.52</v>
      </c>
      <c r="F122">
        <v>3122.03</v>
      </c>
      <c r="G122">
        <v>3133.56</v>
      </c>
      <c r="H122">
        <v>3135.23</v>
      </c>
      <c r="I122">
        <v>3117.1</v>
      </c>
      <c r="J122">
        <v>1103</v>
      </c>
      <c r="K122">
        <v>1013</v>
      </c>
      <c r="L122">
        <v>3133.71</v>
      </c>
      <c r="M122">
        <v>3134.61</v>
      </c>
      <c r="N122">
        <v>3133.33</v>
      </c>
      <c r="O122">
        <v>3139.2</v>
      </c>
      <c r="P122">
        <v>3124.83</v>
      </c>
      <c r="Q122" s="39">
        <v>1320</v>
      </c>
      <c r="R122" s="39">
        <v>1439</v>
      </c>
      <c r="S122">
        <f t="shared" si="93"/>
        <v>3092.4250000000002</v>
      </c>
      <c r="T122" t="str">
        <f t="shared" si="99"/>
        <v>牛</v>
      </c>
      <c r="U122">
        <f t="shared" si="97"/>
        <v>3139.2</v>
      </c>
      <c r="V122">
        <f t="shared" si="98"/>
        <v>3117.1</v>
      </c>
      <c r="W122" s="40">
        <f t="shared" si="72"/>
        <v>7.0649079880739278E-3</v>
      </c>
      <c r="X122">
        <f t="shared" si="94"/>
        <v>1320</v>
      </c>
      <c r="Y122">
        <f t="shared" si="95"/>
        <v>1013</v>
      </c>
      <c r="Z122" s="25">
        <f t="shared" si="52"/>
        <v>7.0722489431627707E-3</v>
      </c>
      <c r="AA122" s="25">
        <f t="shared" si="73"/>
        <v>-1.3759537701256311E-4</v>
      </c>
      <c r="AB122" s="25">
        <f t="shared" si="74"/>
        <v>-1.8716536114114645E-3</v>
      </c>
      <c r="AC122" s="25">
        <f t="shared" si="75"/>
        <v>5.1932543766623996E-3</v>
      </c>
      <c r="AD122" s="25">
        <f t="shared" si="76"/>
        <v>4.5689078200766972E-3</v>
      </c>
      <c r="AE122" s="25">
        <f t="shared" si="77"/>
        <v>-2.4960001679972788E-3</v>
      </c>
      <c r="AF122" s="25">
        <f t="shared" si="53"/>
        <v>2.6972542086652345E-3</v>
      </c>
      <c r="AG122" s="25">
        <f t="shared" si="78"/>
        <v>2.5596588316526862E-3</v>
      </c>
      <c r="AH122" s="25">
        <f t="shared" si="54"/>
        <v>6.2382734482743047E-4</v>
      </c>
      <c r="AI122" s="25">
        <f t="shared" si="55"/>
        <v>-1.1841117815356615E-4</v>
      </c>
      <c r="AJ122" s="25">
        <f t="shared" si="56"/>
        <v>-9.1565129690235152E-4</v>
      </c>
      <c r="AK122" s="25">
        <f t="shared" si="57"/>
        <v>2.7706558481076712E-3</v>
      </c>
      <c r="AL122" s="25">
        <f t="shared" si="58"/>
        <v>5.7994542242140821E-3</v>
      </c>
      <c r="AM122" s="25">
        <f t="shared" si="59"/>
        <v>4.5881086802758058E-3</v>
      </c>
      <c r="AN122" s="25">
        <f t="shared" si="60"/>
        <v>4.786773189253072E-5</v>
      </c>
      <c r="AO122" s="40">
        <f t="shared" si="79"/>
        <v>0.42967457253171082</v>
      </c>
      <c r="AP122" s="40">
        <f t="shared" si="80"/>
        <v>0.45339216767789325</v>
      </c>
      <c r="AQ122" s="25">
        <f t="shared" si="61"/>
        <v>2.8715828361817319E-4</v>
      </c>
      <c r="AR122" s="25">
        <f t="shared" si="62"/>
        <v>-1.2126937133502861E-4</v>
      </c>
      <c r="AS122" s="25">
        <f t="shared" si="63"/>
        <v>2.6972542086652345E-3</v>
      </c>
      <c r="AT122" s="28">
        <f t="shared" si="64"/>
        <v>0.9078874793160473</v>
      </c>
      <c r="AU122" s="28">
        <f t="shared" si="65"/>
        <v>0.59151009046625358</v>
      </c>
      <c r="AV122" s="40">
        <f t="shared" si="66"/>
        <v>0.73438914027149704</v>
      </c>
      <c r="AW122" s="25">
        <f t="shared" si="67"/>
        <v>2.6972542086652345E-3</v>
      </c>
      <c r="AX122" s="28">
        <f t="shared" si="68"/>
        <v>-1.7194570135751614E-2</v>
      </c>
      <c r="AY122" s="25">
        <f t="shared" si="69"/>
        <v>5.2666560161051274E-3</v>
      </c>
      <c r="AZ122" s="25">
        <f t="shared" si="70"/>
        <v>2.7164550688642802E-3</v>
      </c>
      <c r="BA122" s="25">
        <f t="shared" si="84"/>
        <v>0.265596330275231</v>
      </c>
      <c r="BB122" s="25">
        <f t="shared" si="85"/>
        <v>-1.1895702961370346E-3</v>
      </c>
      <c r="BC122" s="25">
        <f t="shared" si="86"/>
        <v>-3.29511957387162E-4</v>
      </c>
      <c r="BD122" s="39">
        <f t="shared" si="96"/>
        <v>1</v>
      </c>
      <c r="BF122" t="str">
        <f t="shared" si="81"/>
        <v/>
      </c>
      <c r="BG122" t="str">
        <f t="shared" si="82"/>
        <v/>
      </c>
      <c r="BH122" t="str">
        <f t="shared" si="88"/>
        <v/>
      </c>
      <c r="BI122" t="str">
        <f t="shared" si="83"/>
        <v/>
      </c>
      <c r="BJ122" s="25" t="str">
        <f t="shared" si="89"/>
        <v/>
      </c>
    </row>
    <row r="123" spans="1:62" x14ac:dyDescent="0.15">
      <c r="A123" s="1">
        <v>42682</v>
      </c>
      <c r="B123" s="41">
        <f t="shared" si="71"/>
        <v>2</v>
      </c>
      <c r="C123">
        <v>3140.94</v>
      </c>
      <c r="D123">
        <v>3144.1</v>
      </c>
      <c r="E123">
        <v>3141.05</v>
      </c>
      <c r="F123">
        <v>3138.29</v>
      </c>
      <c r="G123">
        <v>3152.52</v>
      </c>
      <c r="H123">
        <v>3152.52</v>
      </c>
      <c r="I123">
        <v>3134.95</v>
      </c>
      <c r="J123">
        <v>1130</v>
      </c>
      <c r="K123">
        <v>1039</v>
      </c>
      <c r="L123">
        <v>3152.18</v>
      </c>
      <c r="M123">
        <v>3153.44</v>
      </c>
      <c r="N123">
        <v>3147.89</v>
      </c>
      <c r="O123">
        <v>3156.88</v>
      </c>
      <c r="P123">
        <v>3142.85</v>
      </c>
      <c r="Q123" s="39">
        <v>1319</v>
      </c>
      <c r="R123" s="39">
        <v>1450</v>
      </c>
      <c r="S123">
        <f t="shared" si="93"/>
        <v>3096.6845000000003</v>
      </c>
      <c r="T123" t="str">
        <f t="shared" si="99"/>
        <v>牛</v>
      </c>
      <c r="U123">
        <f t="shared" si="97"/>
        <v>3156.88</v>
      </c>
      <c r="V123">
        <f t="shared" si="98"/>
        <v>3134.95</v>
      </c>
      <c r="W123" s="40">
        <f t="shared" si="72"/>
        <v>6.9709730893284267E-3</v>
      </c>
      <c r="X123">
        <f t="shared" si="94"/>
        <v>1319</v>
      </c>
      <c r="Y123">
        <f t="shared" si="95"/>
        <v>1039</v>
      </c>
      <c r="Z123" s="25">
        <f t="shared" si="52"/>
        <v>6.9819862843608256E-3</v>
      </c>
      <c r="AA123" s="25">
        <f t="shared" si="73"/>
        <v>2.4257813998122685E-3</v>
      </c>
      <c r="AB123" s="25">
        <f t="shared" si="74"/>
        <v>-2.8518109599053455E-3</v>
      </c>
      <c r="AC123" s="25">
        <f t="shared" si="75"/>
        <v>4.1191621294229949E-3</v>
      </c>
      <c r="AD123" s="25">
        <f t="shared" si="76"/>
        <v>5.0620799064012645E-3</v>
      </c>
      <c r="AE123" s="25">
        <f t="shared" si="77"/>
        <v>-1.9088931829270904E-3</v>
      </c>
      <c r="AF123" s="25">
        <f t="shared" si="53"/>
        <v>2.2102689464959203E-3</v>
      </c>
      <c r="AG123" s="25">
        <f t="shared" si="78"/>
        <v>4.6360503463082252E-3</v>
      </c>
      <c r="AH123" s="25">
        <f t="shared" si="54"/>
        <v>1.0055624996088211E-3</v>
      </c>
      <c r="AI123" s="25">
        <f t="shared" si="55"/>
        <v>3.5020749797956396E-5</v>
      </c>
      <c r="AJ123" s="25">
        <f t="shared" si="56"/>
        <v>-8.4405258521418416E-4</v>
      </c>
      <c r="AK123" s="25">
        <f t="shared" si="57"/>
        <v>3.6800148307985204E-3</v>
      </c>
      <c r="AL123" s="25">
        <f t="shared" si="58"/>
        <v>5.5889080137255971E-3</v>
      </c>
      <c r="AM123" s="25">
        <f t="shared" si="59"/>
        <v>4.4541665105618409E-3</v>
      </c>
      <c r="AN123" s="25">
        <f t="shared" si="60"/>
        <v>-1.0785604400839799E-4</v>
      </c>
      <c r="AO123" s="40">
        <f t="shared" si="79"/>
        <v>0.34092202618100059</v>
      </c>
      <c r="AP123" s="40">
        <f t="shared" si="80"/>
        <v>-9.2202618099025371E-2</v>
      </c>
      <c r="AQ123" s="25">
        <f t="shared" si="61"/>
        <v>3.9964349794957934E-4</v>
      </c>
      <c r="AR123" s="25">
        <f t="shared" si="62"/>
        <v>-1.361889840294113E-3</v>
      </c>
      <c r="AS123" s="25">
        <f t="shared" si="63"/>
        <v>2.2102689464959203E-3</v>
      </c>
      <c r="AT123" s="28">
        <f t="shared" si="64"/>
        <v>1</v>
      </c>
      <c r="AU123" s="28">
        <f t="shared" si="65"/>
        <v>0.3592302209550885</v>
      </c>
      <c r="AV123" s="40">
        <f t="shared" si="66"/>
        <v>0.59005927952575843</v>
      </c>
      <c r="AW123" s="25">
        <f t="shared" si="67"/>
        <v>2.2102689464959203E-3</v>
      </c>
      <c r="AX123" s="28">
        <f t="shared" si="68"/>
        <v>-0.19562243502051557</v>
      </c>
      <c r="AY123" s="25">
        <f t="shared" si="69"/>
        <v>5.5889080137255971E-3</v>
      </c>
      <c r="AZ123" s="25">
        <f t="shared" si="70"/>
        <v>1.6023555506565054E-3</v>
      </c>
      <c r="BA123" s="25">
        <f t="shared" si="84"/>
        <v>0.73438914027149704</v>
      </c>
      <c r="BB123" s="25">
        <f t="shared" si="85"/>
        <v>-1.2126937133502861E-4</v>
      </c>
      <c r="BC123" s="25">
        <f t="shared" si="86"/>
        <v>2.6972542086652345E-3</v>
      </c>
      <c r="BD123" s="39">
        <f t="shared" si="96"/>
        <v>1</v>
      </c>
      <c r="BF123">
        <f t="shared" si="81"/>
        <v>1</v>
      </c>
      <c r="BG123" t="str">
        <f t="shared" si="82"/>
        <v/>
      </c>
      <c r="BH123" t="str">
        <f t="shared" si="88"/>
        <v/>
      </c>
      <c r="BI123" t="str">
        <f t="shared" si="83"/>
        <v/>
      </c>
      <c r="BJ123" s="25">
        <f t="shared" si="89"/>
        <v>-1.361889840294113E-3</v>
      </c>
    </row>
    <row r="124" spans="1:62" x14ac:dyDescent="0.15">
      <c r="A124" s="1">
        <v>42683</v>
      </c>
      <c r="B124" s="41">
        <f t="shared" si="71"/>
        <v>3</v>
      </c>
      <c r="C124">
        <v>3146.08</v>
      </c>
      <c r="D124">
        <v>3145.3</v>
      </c>
      <c r="E124">
        <v>3143.83</v>
      </c>
      <c r="F124">
        <v>3143.82</v>
      </c>
      <c r="G124">
        <v>3106.23</v>
      </c>
      <c r="H124">
        <v>3146.83</v>
      </c>
      <c r="I124">
        <v>3106.07</v>
      </c>
      <c r="J124">
        <v>944</v>
      </c>
      <c r="K124">
        <v>1130</v>
      </c>
      <c r="L124">
        <v>3106.28</v>
      </c>
      <c r="M124">
        <v>3116.85</v>
      </c>
      <c r="N124">
        <v>3128.37</v>
      </c>
      <c r="O124">
        <v>3143.75</v>
      </c>
      <c r="P124">
        <v>3096.95</v>
      </c>
      <c r="Q124" s="39">
        <v>1400</v>
      </c>
      <c r="R124" s="39">
        <v>1302</v>
      </c>
      <c r="S124">
        <f t="shared" si="93"/>
        <v>3100.8164999999999</v>
      </c>
      <c r="T124" t="str">
        <f t="shared" si="99"/>
        <v>牛</v>
      </c>
      <c r="U124">
        <f t="shared" si="97"/>
        <v>3146.83</v>
      </c>
      <c r="V124">
        <f t="shared" si="98"/>
        <v>3096.95</v>
      </c>
      <c r="W124" s="40">
        <f t="shared" si="72"/>
        <v>1.5977840717229772E-2</v>
      </c>
      <c r="X124">
        <f t="shared" si="94"/>
        <v>944</v>
      </c>
      <c r="Y124">
        <f t="shared" si="95"/>
        <v>1302</v>
      </c>
      <c r="Z124" s="25">
        <f t="shared" si="52"/>
        <v>1.5854650867110853E-2</v>
      </c>
      <c r="AA124" s="25">
        <f t="shared" si="73"/>
        <v>-5.7515369469379025E-4</v>
      </c>
      <c r="AB124" s="25">
        <f t="shared" si="74"/>
        <v>-5.8834947890629118E-3</v>
      </c>
      <c r="AC124" s="25">
        <f t="shared" si="75"/>
        <v>1.0094345928166966E-2</v>
      </c>
      <c r="AD124" s="25">
        <f t="shared" si="76"/>
        <v>2.3836349274067062E-4</v>
      </c>
      <c r="AE124" s="25">
        <f t="shared" si="77"/>
        <v>-1.5739477224489241E-2</v>
      </c>
      <c r="AF124" s="25">
        <f t="shared" si="53"/>
        <v>-5.6451312963222257E-3</v>
      </c>
      <c r="AG124" s="25">
        <f t="shared" si="78"/>
        <v>-6.2202849910160509E-3</v>
      </c>
      <c r="AH124" s="25">
        <f t="shared" si="54"/>
        <v>-2.4795831884135853E-4</v>
      </c>
      <c r="AI124" s="25">
        <f t="shared" si="55"/>
        <v>-7.1543157087162199E-4</v>
      </c>
      <c r="AJ124" s="25">
        <f t="shared" si="56"/>
        <v>-7.1861240949962647E-4</v>
      </c>
      <c r="AK124" s="25">
        <f t="shared" si="57"/>
        <v>-1.2747461218826747E-2</v>
      </c>
      <c r="AL124" s="25">
        <f t="shared" si="58"/>
        <v>1.3037335424197315E-2</v>
      </c>
      <c r="AM124" s="25">
        <f t="shared" si="59"/>
        <v>1.4998598661291765E-2</v>
      </c>
      <c r="AN124" s="25">
        <f t="shared" si="60"/>
        <v>1.6096553567314512E-5</v>
      </c>
      <c r="AO124" s="40">
        <f t="shared" si="79"/>
        <v>0.98159960745829233</v>
      </c>
      <c r="AP124" s="40">
        <f t="shared" si="80"/>
        <v>1.0260058881256122</v>
      </c>
      <c r="AQ124" s="25">
        <f t="shared" si="61"/>
        <v>3.3970076680114314E-3</v>
      </c>
      <c r="AR124" s="25">
        <f t="shared" si="62"/>
        <v>7.0862333689372722E-3</v>
      </c>
      <c r="AS124" s="25">
        <f t="shared" si="63"/>
        <v>-5.6451312963222257E-3</v>
      </c>
      <c r="AT124" s="28">
        <f t="shared" si="64"/>
        <v>3.9254170755607309E-3</v>
      </c>
      <c r="AU124" s="28">
        <f t="shared" si="65"/>
        <v>0.67136752136752031</v>
      </c>
      <c r="AV124" s="40">
        <f t="shared" si="66"/>
        <v>0.62991178829190064</v>
      </c>
      <c r="AW124" s="25">
        <f t="shared" si="67"/>
        <v>-5.6451312963222257E-3</v>
      </c>
      <c r="AX124" s="28">
        <f t="shared" si="68"/>
        <v>0.44286287089012916</v>
      </c>
      <c r="AY124" s="25">
        <f t="shared" si="69"/>
        <v>5.1510712629866934E-5</v>
      </c>
      <c r="AZ124" s="25">
        <f t="shared" si="70"/>
        <v>1.0094345928166966E-2</v>
      </c>
      <c r="BA124" s="25">
        <f t="shared" si="84"/>
        <v>0.59005927952575843</v>
      </c>
      <c r="BB124" s="25">
        <f t="shared" si="85"/>
        <v>-1.361889840294113E-3</v>
      </c>
      <c r="BC124" s="25">
        <f t="shared" si="86"/>
        <v>2.2102689464959203E-3</v>
      </c>
      <c r="BD124" s="39">
        <f t="shared" si="96"/>
        <v>1</v>
      </c>
      <c r="BF124" t="str">
        <f t="shared" si="81"/>
        <v/>
      </c>
      <c r="BG124">
        <f t="shared" si="82"/>
        <v>0.5</v>
      </c>
      <c r="BH124" t="str">
        <f t="shared" si="88"/>
        <v/>
      </c>
      <c r="BI124" t="str">
        <f t="shared" si="83"/>
        <v/>
      </c>
      <c r="BJ124" s="25">
        <f t="shared" si="89"/>
        <v>3.5431166844686361E-3</v>
      </c>
    </row>
    <row r="125" spans="1:62" x14ac:dyDescent="0.15">
      <c r="A125" s="1">
        <v>42684</v>
      </c>
      <c r="B125" s="41">
        <f t="shared" si="71"/>
        <v>4</v>
      </c>
      <c r="C125">
        <v>3148.54</v>
      </c>
      <c r="D125">
        <v>3157.49</v>
      </c>
      <c r="E125">
        <v>3153.77</v>
      </c>
      <c r="F125">
        <v>3162.16</v>
      </c>
      <c r="G125">
        <v>3164.12</v>
      </c>
      <c r="H125">
        <v>3170.58</v>
      </c>
      <c r="I125">
        <v>3148.54</v>
      </c>
      <c r="J125">
        <v>1015</v>
      </c>
      <c r="K125">
        <v>931</v>
      </c>
      <c r="L125">
        <v>3164.13</v>
      </c>
      <c r="M125">
        <v>3166.07</v>
      </c>
      <c r="N125">
        <v>3171.28</v>
      </c>
      <c r="O125">
        <v>3172.31</v>
      </c>
      <c r="P125">
        <v>3164.13</v>
      </c>
      <c r="Q125" s="39">
        <v>1438</v>
      </c>
      <c r="R125" s="39">
        <v>1301</v>
      </c>
      <c r="S125">
        <f t="shared" si="93"/>
        <v>3104.3100000000004</v>
      </c>
      <c r="T125" t="str">
        <f t="shared" si="99"/>
        <v>牛</v>
      </c>
      <c r="U125">
        <f t="shared" si="97"/>
        <v>3172.31</v>
      </c>
      <c r="V125">
        <f t="shared" si="98"/>
        <v>3148.54</v>
      </c>
      <c r="W125" s="40">
        <f t="shared" si="72"/>
        <v>7.5211758076347574E-3</v>
      </c>
      <c r="X125">
        <f t="shared" si="94"/>
        <v>1438</v>
      </c>
      <c r="Y125">
        <f t="shared" si="95"/>
        <v>931</v>
      </c>
      <c r="Z125" s="25">
        <f t="shared" si="52"/>
        <v>7.5495308936840509E-3</v>
      </c>
      <c r="AA125" s="25">
        <f t="shared" si="73"/>
        <v>6.4267511956142614E-3</v>
      </c>
      <c r="AB125" s="25">
        <f t="shared" si="74"/>
        <v>-3.2473725731053677E-4</v>
      </c>
      <c r="AC125" s="25">
        <f t="shared" si="75"/>
        <v>7.1964385503240566E-3</v>
      </c>
      <c r="AD125" s="25">
        <f t="shared" si="76"/>
        <v>7.5211758076347574E-3</v>
      </c>
      <c r="AE125" s="25">
        <f t="shared" si="77"/>
        <v>0</v>
      </c>
      <c r="AF125" s="25">
        <f t="shared" si="53"/>
        <v>7.1964385503240566E-3</v>
      </c>
      <c r="AG125" s="25">
        <f t="shared" si="78"/>
        <v>1.3623189745938314E-2</v>
      </c>
      <c r="AH125" s="25">
        <f t="shared" si="54"/>
        <v>2.8385548465427639E-3</v>
      </c>
      <c r="AI125" s="25">
        <f t="shared" si="55"/>
        <v>1.6597092813782201E-3</v>
      </c>
      <c r="AJ125" s="25">
        <f t="shared" si="56"/>
        <v>4.3164850642123239E-3</v>
      </c>
      <c r="AK125" s="25">
        <f t="shared" si="57"/>
        <v>4.9361225329022347E-3</v>
      </c>
      <c r="AL125" s="25">
        <f t="shared" si="58"/>
        <v>6.9756831243629001E-3</v>
      </c>
      <c r="AM125" s="25">
        <f t="shared" si="59"/>
        <v>2.5818928433333829E-3</v>
      </c>
      <c r="AN125" s="25">
        <f t="shared" si="60"/>
        <v>3.1604313988662962E-6</v>
      </c>
      <c r="AO125" s="40">
        <f t="shared" si="79"/>
        <v>0</v>
      </c>
      <c r="AP125" s="40">
        <f t="shared" si="80"/>
        <v>-0.91515426497278163</v>
      </c>
      <c r="AQ125" s="25">
        <f t="shared" si="61"/>
        <v>6.1293483957418988E-4</v>
      </c>
      <c r="AR125" s="25">
        <f t="shared" si="62"/>
        <v>2.2571555860229223E-3</v>
      </c>
      <c r="AS125" s="25">
        <f t="shared" si="63"/>
        <v>7.1964385503240566E-3</v>
      </c>
      <c r="AT125" s="28">
        <f t="shared" si="64"/>
        <v>0.70689655172413579</v>
      </c>
      <c r="AU125" s="28">
        <f t="shared" si="65"/>
        <v>0.87408312958438072</v>
      </c>
      <c r="AV125" s="40">
        <f t="shared" si="66"/>
        <v>0.9566680689945416</v>
      </c>
      <c r="AW125" s="25">
        <f t="shared" si="67"/>
        <v>7.1964385503240566E-3</v>
      </c>
      <c r="AX125" s="28">
        <f t="shared" si="68"/>
        <v>0.30079932688262923</v>
      </c>
      <c r="AY125" s="25">
        <f t="shared" si="69"/>
        <v>4.9361225329022347E-3</v>
      </c>
      <c r="AZ125" s="25">
        <f t="shared" si="70"/>
        <v>2.2571555860229223E-3</v>
      </c>
      <c r="BA125" s="25">
        <f t="shared" si="84"/>
        <v>0.62991178829190064</v>
      </c>
      <c r="BB125" s="25">
        <f t="shared" si="85"/>
        <v>7.0862333689372722E-3</v>
      </c>
      <c r="BC125" s="25">
        <f t="shared" si="86"/>
        <v>-5.6451312963222257E-3</v>
      </c>
      <c r="BD125" s="39">
        <f t="shared" si="96"/>
        <v>0</v>
      </c>
      <c r="BF125" t="str">
        <f t="shared" si="81"/>
        <v/>
      </c>
      <c r="BG125" t="str">
        <f t="shared" si="82"/>
        <v/>
      </c>
      <c r="BH125">
        <f t="shared" si="88"/>
        <v>0</v>
      </c>
      <c r="BI125" t="str">
        <f t="shared" si="83"/>
        <v/>
      </c>
      <c r="BJ125" s="25" t="str">
        <f t="shared" si="89"/>
        <v/>
      </c>
    </row>
    <row r="126" spans="1:62" x14ac:dyDescent="0.15">
      <c r="A126" s="1">
        <v>42685</v>
      </c>
      <c r="B126" s="41">
        <f t="shared" si="71"/>
        <v>5</v>
      </c>
      <c r="C126">
        <v>3169.4</v>
      </c>
      <c r="D126">
        <v>3169.09</v>
      </c>
      <c r="E126">
        <v>3172.68</v>
      </c>
      <c r="F126">
        <v>3172.94</v>
      </c>
      <c r="G126">
        <v>3190.5</v>
      </c>
      <c r="H126">
        <v>3191.26</v>
      </c>
      <c r="I126">
        <v>3166.07</v>
      </c>
      <c r="J126">
        <v>1130</v>
      </c>
      <c r="K126">
        <v>948</v>
      </c>
      <c r="L126">
        <v>3190.5</v>
      </c>
      <c r="M126">
        <v>3196.61</v>
      </c>
      <c r="N126">
        <v>3196.04</v>
      </c>
      <c r="O126">
        <v>3202.74</v>
      </c>
      <c r="P126">
        <v>3190.5</v>
      </c>
      <c r="Q126" s="39">
        <v>1402</v>
      </c>
      <c r="R126" s="39">
        <v>1301</v>
      </c>
      <c r="S126">
        <f t="shared" si="93"/>
        <v>3109.8070000000002</v>
      </c>
      <c r="T126" t="str">
        <f t="shared" si="99"/>
        <v>牛</v>
      </c>
      <c r="U126">
        <f t="shared" si="97"/>
        <v>3202.74</v>
      </c>
      <c r="V126">
        <f t="shared" si="98"/>
        <v>3166.07</v>
      </c>
      <c r="W126" s="40">
        <f t="shared" si="72"/>
        <v>1.1515622300495236E-2</v>
      </c>
      <c r="X126">
        <f t="shared" si="94"/>
        <v>1402</v>
      </c>
      <c r="Y126">
        <f t="shared" si="95"/>
        <v>948</v>
      </c>
      <c r="Z126" s="25">
        <f t="shared" si="52"/>
        <v>1.1570013251719448E-2</v>
      </c>
      <c r="AA126" s="25">
        <f t="shared" si="73"/>
        <v>-5.9299635215498295E-4</v>
      </c>
      <c r="AB126" s="25">
        <f t="shared" si="74"/>
        <v>-2.0941499625086093E-3</v>
      </c>
      <c r="AC126" s="25">
        <f t="shared" si="75"/>
        <v>9.421472337986514E-3</v>
      </c>
      <c r="AD126" s="25">
        <f t="shared" si="76"/>
        <v>1.0464397906201687E-2</v>
      </c>
      <c r="AE126" s="25">
        <f t="shared" si="77"/>
        <v>-1.0512243942935569E-3</v>
      </c>
      <c r="AF126" s="25">
        <f t="shared" si="53"/>
        <v>8.3702479436930689E-3</v>
      </c>
      <c r="AG126" s="25">
        <f t="shared" si="78"/>
        <v>7.7772515915379443E-3</v>
      </c>
      <c r="AH126" s="25">
        <f t="shared" si="54"/>
        <v>-9.7815094840313606E-5</v>
      </c>
      <c r="AI126" s="25">
        <f t="shared" si="55"/>
        <v>1.0343610589712482E-3</v>
      </c>
      <c r="AJ126" s="25">
        <f t="shared" si="56"/>
        <v>1.1163073463773907E-3</v>
      </c>
      <c r="AK126" s="25">
        <f t="shared" si="57"/>
        <v>6.63534879969363E-3</v>
      </c>
      <c r="AL126" s="25">
        <f t="shared" si="58"/>
        <v>7.9247520047206928E-3</v>
      </c>
      <c r="AM126" s="25">
        <f t="shared" si="59"/>
        <v>3.8290491065080126E-3</v>
      </c>
      <c r="AN126" s="25">
        <f t="shared" si="60"/>
        <v>0</v>
      </c>
      <c r="AO126" s="40">
        <f t="shared" si="79"/>
        <v>0.13219531560142597</v>
      </c>
      <c r="AP126" s="40">
        <f t="shared" si="80"/>
        <v>0.20682810639142615</v>
      </c>
      <c r="AQ126" s="25">
        <f t="shared" si="61"/>
        <v>1.9132289451023474E-3</v>
      </c>
      <c r="AR126" s="25">
        <f t="shared" si="62"/>
        <v>1.7348991439992642E-3</v>
      </c>
      <c r="AS126" s="25">
        <f t="shared" si="63"/>
        <v>8.3702479436930689E-3</v>
      </c>
      <c r="AT126" s="28">
        <f t="shared" si="64"/>
        <v>0.96982929734020573</v>
      </c>
      <c r="AU126" s="28">
        <f t="shared" si="65"/>
        <v>0.45261437908497243</v>
      </c>
      <c r="AV126" s="40">
        <f t="shared" si="66"/>
        <v>0.81728933733297282</v>
      </c>
      <c r="AW126" s="25">
        <f t="shared" si="67"/>
        <v>8.3702479436930689E-3</v>
      </c>
      <c r="AX126" s="28">
        <f t="shared" si="68"/>
        <v>0.15107717480229127</v>
      </c>
      <c r="AY126" s="25">
        <f t="shared" si="69"/>
        <v>7.6865731939871826E-3</v>
      </c>
      <c r="AZ126" s="25">
        <f t="shared" si="70"/>
        <v>1.7348991439992642E-3</v>
      </c>
      <c r="BA126" s="25">
        <f t="shared" si="84"/>
        <v>0.9566680689945416</v>
      </c>
      <c r="BB126" s="25">
        <f t="shared" si="85"/>
        <v>2.2571555860229223E-3</v>
      </c>
      <c r="BC126" s="25">
        <f t="shared" si="86"/>
        <v>7.1964385503240566E-3</v>
      </c>
      <c r="BD126" s="39">
        <f t="shared" si="96"/>
        <v>0</v>
      </c>
      <c r="BF126" t="str">
        <f t="shared" si="81"/>
        <v/>
      </c>
      <c r="BG126" t="str">
        <f t="shared" si="82"/>
        <v/>
      </c>
      <c r="BH126" t="str">
        <f t="shared" si="88"/>
        <v/>
      </c>
      <c r="BI126">
        <f t="shared" si="83"/>
        <v>0</v>
      </c>
      <c r="BJ126" s="25" t="str">
        <f t="shared" si="89"/>
        <v/>
      </c>
    </row>
    <row r="127" spans="1:62" x14ac:dyDescent="0.15">
      <c r="A127" s="1">
        <v>42688</v>
      </c>
      <c r="B127" s="41">
        <f t="shared" si="71"/>
        <v>1</v>
      </c>
      <c r="C127">
        <v>3187.71</v>
      </c>
      <c r="D127">
        <v>3188.51</v>
      </c>
      <c r="E127">
        <v>3192.89</v>
      </c>
      <c r="F127">
        <v>3198.21</v>
      </c>
      <c r="G127">
        <v>3207.12</v>
      </c>
      <c r="H127">
        <v>3221.46</v>
      </c>
      <c r="I127">
        <v>3186.79</v>
      </c>
      <c r="J127">
        <v>1112</v>
      </c>
      <c r="K127">
        <v>931</v>
      </c>
      <c r="L127">
        <v>3207</v>
      </c>
      <c r="M127">
        <v>3211.31</v>
      </c>
      <c r="N127">
        <v>3210.37</v>
      </c>
      <c r="O127">
        <v>3217.65</v>
      </c>
      <c r="P127">
        <v>3192.18</v>
      </c>
      <c r="Q127" s="39">
        <v>1330</v>
      </c>
      <c r="R127" s="39">
        <v>1417</v>
      </c>
      <c r="S127">
        <f t="shared" si="93"/>
        <v>3116.4185000000007</v>
      </c>
      <c r="T127" t="str">
        <f t="shared" si="99"/>
        <v>牛</v>
      </c>
      <c r="U127">
        <f t="shared" si="97"/>
        <v>3221.46</v>
      </c>
      <c r="V127">
        <f t="shared" si="98"/>
        <v>3186.79</v>
      </c>
      <c r="W127" s="40">
        <f t="shared" si="72"/>
        <v>1.082053236821314E-2</v>
      </c>
      <c r="X127">
        <f t="shared" si="94"/>
        <v>1112</v>
      </c>
      <c r="Y127">
        <f t="shared" si="95"/>
        <v>931</v>
      </c>
      <c r="Z127" s="25">
        <f t="shared" si="52"/>
        <v>1.087614619899554E-2</v>
      </c>
      <c r="AA127" s="25">
        <f t="shared" si="73"/>
        <v>-2.6097528029250718E-3</v>
      </c>
      <c r="AB127" s="25">
        <f t="shared" si="74"/>
        <v>-3.4484776463886689E-3</v>
      </c>
      <c r="AC127" s="25">
        <f t="shared" si="75"/>
        <v>7.3720547218244122E-3</v>
      </c>
      <c r="AD127" s="25">
        <f t="shared" si="76"/>
        <v>1.0531882276005777E-2</v>
      </c>
      <c r="AE127" s="25">
        <f t="shared" si="77"/>
        <v>-2.8865009220729242E-4</v>
      </c>
      <c r="AF127" s="25">
        <f t="shared" si="53"/>
        <v>7.0834046296171472E-3</v>
      </c>
      <c r="AG127" s="25">
        <f t="shared" si="78"/>
        <v>4.4736518266920433E-3</v>
      </c>
      <c r="AH127" s="25">
        <f t="shared" si="54"/>
        <v>2.5093237190623084E-4</v>
      </c>
      <c r="AI127" s="25">
        <f t="shared" si="55"/>
        <v>1.6236721117158888E-3</v>
      </c>
      <c r="AJ127" s="25">
        <f t="shared" si="56"/>
        <v>3.2884876297792887E-3</v>
      </c>
      <c r="AK127" s="25">
        <f t="shared" si="57"/>
        <v>6.0705474914392798E-3</v>
      </c>
      <c r="AL127" s="25">
        <f t="shared" si="58"/>
        <v>1.082053236821314E-2</v>
      </c>
      <c r="AM127" s="25">
        <f t="shared" si="59"/>
        <v>7.9472104729897113E-3</v>
      </c>
      <c r="AN127" s="25">
        <f t="shared" si="60"/>
        <v>-3.7417447760241507E-5</v>
      </c>
      <c r="AO127" s="40">
        <f t="shared" si="79"/>
        <v>2.6535910008655059E-2</v>
      </c>
      <c r="AP127" s="40">
        <f t="shared" si="80"/>
        <v>0.26680126910873897</v>
      </c>
      <c r="AQ127" s="25">
        <f t="shared" si="61"/>
        <v>1.3430328693510522E-3</v>
      </c>
      <c r="AR127" s="25">
        <f t="shared" si="62"/>
        <v>1.050274585938149E-3</v>
      </c>
      <c r="AS127" s="25">
        <f t="shared" si="63"/>
        <v>7.0834046296171472E-3</v>
      </c>
      <c r="AT127" s="28">
        <f t="shared" si="64"/>
        <v>0.58638592443033988</v>
      </c>
      <c r="AU127" s="28">
        <f t="shared" si="65"/>
        <v>0.71417353749508727</v>
      </c>
      <c r="AV127" s="40">
        <f t="shared" si="66"/>
        <v>0.68012691087395094</v>
      </c>
      <c r="AW127" s="25">
        <f t="shared" si="67"/>
        <v>7.0834046296171472E-3</v>
      </c>
      <c r="AX127" s="28">
        <f t="shared" si="68"/>
        <v>9.7202192096910403E-2</v>
      </c>
      <c r="AY127" s="25">
        <f t="shared" si="69"/>
        <v>6.3591975836466358E-3</v>
      </c>
      <c r="AZ127" s="25">
        <f t="shared" si="70"/>
        <v>5.6821263218613839E-3</v>
      </c>
      <c r="BA127" s="25">
        <f t="shared" si="84"/>
        <v>0.81728933733297282</v>
      </c>
      <c r="BB127" s="25">
        <f t="shared" si="85"/>
        <v>1.7348991439992642E-3</v>
      </c>
      <c r="BC127" s="25">
        <f t="shared" si="86"/>
        <v>8.3702479436930689E-3</v>
      </c>
      <c r="BD127" s="39">
        <f t="shared" si="96"/>
        <v>0</v>
      </c>
      <c r="BF127" t="str">
        <f t="shared" si="81"/>
        <v/>
      </c>
      <c r="BG127" t="str">
        <f t="shared" si="82"/>
        <v/>
      </c>
      <c r="BH127" t="str">
        <f t="shared" si="88"/>
        <v/>
      </c>
      <c r="BI127" t="str">
        <f t="shared" si="83"/>
        <v/>
      </c>
      <c r="BJ127" s="25" t="str">
        <f t="shared" si="89"/>
        <v/>
      </c>
    </row>
    <row r="128" spans="1:62" x14ac:dyDescent="0.15">
      <c r="A128" s="1">
        <v>42689</v>
      </c>
      <c r="B128" s="41">
        <f t="shared" si="71"/>
        <v>2</v>
      </c>
      <c r="C128">
        <v>3209.95</v>
      </c>
      <c r="D128">
        <v>3209.95</v>
      </c>
      <c r="E128">
        <v>3207.57</v>
      </c>
      <c r="F128">
        <v>3207.07</v>
      </c>
      <c r="G128">
        <v>3201.74</v>
      </c>
      <c r="H128">
        <v>3214.29</v>
      </c>
      <c r="I128">
        <v>3198.98</v>
      </c>
      <c r="J128">
        <v>948</v>
      </c>
      <c r="K128">
        <v>1032</v>
      </c>
      <c r="L128">
        <v>3202.25</v>
      </c>
      <c r="M128">
        <v>3204.81</v>
      </c>
      <c r="N128">
        <v>3206.99</v>
      </c>
      <c r="O128">
        <v>3209.11</v>
      </c>
      <c r="P128">
        <v>3195.03</v>
      </c>
      <c r="Q128" s="39">
        <v>1325</v>
      </c>
      <c r="R128" s="39">
        <v>1354</v>
      </c>
      <c r="S128">
        <f t="shared" si="93"/>
        <v>3124.8785000000007</v>
      </c>
      <c r="T128" t="str">
        <f t="shared" si="99"/>
        <v>牛</v>
      </c>
      <c r="U128">
        <f t="shared" si="97"/>
        <v>3214.29</v>
      </c>
      <c r="V128">
        <f t="shared" si="98"/>
        <v>3195.03</v>
      </c>
      <c r="W128" s="40">
        <f t="shared" si="72"/>
        <v>6.0100160307286236E-3</v>
      </c>
      <c r="X128">
        <f t="shared" si="94"/>
        <v>948</v>
      </c>
      <c r="Y128">
        <f t="shared" si="95"/>
        <v>1354</v>
      </c>
      <c r="Z128" s="25">
        <f t="shared" si="52"/>
        <v>6.0000934593996058E-3</v>
      </c>
      <c r="AA128" s="25">
        <f t="shared" si="73"/>
        <v>-1.3083460033117057E-4</v>
      </c>
      <c r="AB128" s="25">
        <f t="shared" si="74"/>
        <v>-2.2736909603327704E-3</v>
      </c>
      <c r="AC128" s="25">
        <f t="shared" si="75"/>
        <v>3.7363250703958475E-3</v>
      </c>
      <c r="AD128" s="25">
        <f t="shared" si="76"/>
        <v>1.3511327908808347E-3</v>
      </c>
      <c r="AE128" s="25">
        <f t="shared" si="77"/>
        <v>-4.6588832398476911E-3</v>
      </c>
      <c r="AF128" s="25">
        <f t="shared" si="53"/>
        <v>-9.2255816945195038E-4</v>
      </c>
      <c r="AG128" s="25">
        <f t="shared" si="78"/>
        <v>-1.0533927697831016E-3</v>
      </c>
      <c r="AH128" s="25">
        <f t="shared" si="54"/>
        <v>0</v>
      </c>
      <c r="AI128" s="25">
        <f t="shared" si="55"/>
        <v>-7.4171957675625187E-4</v>
      </c>
      <c r="AJ128" s="25">
        <f t="shared" si="56"/>
        <v>-8.9761297093348845E-4</v>
      </c>
      <c r="AK128" s="25">
        <f t="shared" si="57"/>
        <v>-2.5609486694079479E-3</v>
      </c>
      <c r="AL128" s="25">
        <f t="shared" si="58"/>
        <v>4.7744844934037032E-3</v>
      </c>
      <c r="AM128" s="25">
        <f t="shared" si="59"/>
        <v>4.3971626749068479E-3</v>
      </c>
      <c r="AN128" s="25">
        <f t="shared" si="60"/>
        <v>1.5927570189161127E-4</v>
      </c>
      <c r="AO128" s="40">
        <f t="shared" si="79"/>
        <v>0.71652514696275893</v>
      </c>
      <c r="AP128" s="40">
        <f t="shared" si="80"/>
        <v>0.74395819725668932</v>
      </c>
      <c r="AQ128" s="25">
        <f t="shared" si="61"/>
        <v>7.9911851496080894E-4</v>
      </c>
      <c r="AR128" s="25">
        <f t="shared" si="62"/>
        <v>1.4791147980643062E-3</v>
      </c>
      <c r="AS128" s="25">
        <f t="shared" si="63"/>
        <v>-9.2255816945195038E-4</v>
      </c>
      <c r="AT128" s="28">
        <f t="shared" si="64"/>
        <v>0.18027433050292446</v>
      </c>
      <c r="AU128" s="28">
        <f t="shared" si="65"/>
        <v>0.84943181818179281</v>
      </c>
      <c r="AV128" s="40">
        <f t="shared" si="66"/>
        <v>0.62097611630320504</v>
      </c>
      <c r="AW128" s="25">
        <f t="shared" si="67"/>
        <v>-9.2255816945195038E-4</v>
      </c>
      <c r="AX128" s="28">
        <f t="shared" si="68"/>
        <v>0.24610591900310697</v>
      </c>
      <c r="AY128" s="25">
        <f t="shared" si="69"/>
        <v>8.6240303311496951E-4</v>
      </c>
      <c r="AZ128" s="25">
        <f t="shared" si="70"/>
        <v>3.7363250703958475E-3</v>
      </c>
      <c r="BA128" s="25">
        <f t="shared" si="84"/>
        <v>0.68012691087395094</v>
      </c>
      <c r="BB128" s="25">
        <f t="shared" si="85"/>
        <v>1.050274585938149E-3</v>
      </c>
      <c r="BC128" s="25">
        <f t="shared" si="86"/>
        <v>7.0834046296171472E-3</v>
      </c>
      <c r="BD128" s="39">
        <f t="shared" si="96"/>
        <v>0</v>
      </c>
      <c r="BF128">
        <f t="shared" si="81"/>
        <v>0</v>
      </c>
      <c r="BG128" t="str">
        <f t="shared" si="82"/>
        <v/>
      </c>
      <c r="BH128" t="str">
        <f t="shared" si="88"/>
        <v/>
      </c>
      <c r="BI128" t="str">
        <f t="shared" si="83"/>
        <v/>
      </c>
      <c r="BJ128" s="25" t="str">
        <f t="shared" si="89"/>
        <v/>
      </c>
    </row>
    <row r="129" spans="1:62" x14ac:dyDescent="0.15">
      <c r="A129" s="1">
        <v>42690</v>
      </c>
      <c r="B129" s="41">
        <f t="shared" si="71"/>
        <v>3</v>
      </c>
      <c r="C129">
        <v>3208.5</v>
      </c>
      <c r="D129">
        <v>3209.55</v>
      </c>
      <c r="E129">
        <v>3205.27</v>
      </c>
      <c r="F129">
        <v>3206.43</v>
      </c>
      <c r="G129">
        <v>3202.61</v>
      </c>
      <c r="H129">
        <v>3210.89</v>
      </c>
      <c r="I129">
        <v>3195.41</v>
      </c>
      <c r="J129">
        <v>931</v>
      </c>
      <c r="K129">
        <v>1022</v>
      </c>
      <c r="L129">
        <v>3202.61</v>
      </c>
      <c r="M129">
        <v>3201.64</v>
      </c>
      <c r="N129">
        <v>3205.06</v>
      </c>
      <c r="O129">
        <v>3209.38</v>
      </c>
      <c r="P129">
        <v>3198.72</v>
      </c>
      <c r="Q129" s="39">
        <v>1439</v>
      </c>
      <c r="R129" s="39">
        <v>1340</v>
      </c>
      <c r="S129">
        <f t="shared" si="93"/>
        <v>3131.0340000000006</v>
      </c>
      <c r="T129" t="str">
        <f t="shared" si="99"/>
        <v>牛</v>
      </c>
      <c r="U129">
        <f t="shared" si="97"/>
        <v>3210.89</v>
      </c>
      <c r="V129">
        <f t="shared" si="98"/>
        <v>3195.41</v>
      </c>
      <c r="W129" s="40">
        <f t="shared" si="72"/>
        <v>4.8327521747577326E-3</v>
      </c>
      <c r="X129">
        <f t="shared" si="94"/>
        <v>931</v>
      </c>
      <c r="Y129">
        <f t="shared" si="95"/>
        <v>1022</v>
      </c>
      <c r="Z129" s="25">
        <f t="shared" si="52"/>
        <v>4.8246844319775649E-3</v>
      </c>
      <c r="AA129" s="25">
        <f t="shared" si="73"/>
        <v>4.7073568126024658E-4</v>
      </c>
      <c r="AB129" s="25">
        <f t="shared" si="74"/>
        <v>-1.8173463336168736E-3</v>
      </c>
      <c r="AC129" s="25">
        <f t="shared" si="75"/>
        <v>3.015405841140832E-3</v>
      </c>
      <c r="AD129" s="25">
        <f t="shared" si="76"/>
        <v>7.4461907141623877E-4</v>
      </c>
      <c r="AE129" s="25">
        <f t="shared" si="77"/>
        <v>-4.088133103341449E-3</v>
      </c>
      <c r="AF129" s="25">
        <f t="shared" si="53"/>
        <v>-1.0727272622006432E-3</v>
      </c>
      <c r="AG129" s="25">
        <f t="shared" si="78"/>
        <v>-6.0199158094055983E-4</v>
      </c>
      <c r="AH129" s="25">
        <f t="shared" si="54"/>
        <v>3.2720219049968082E-4</v>
      </c>
      <c r="AI129" s="25">
        <f t="shared" si="55"/>
        <v>-1.0072080143381911E-3</v>
      </c>
      <c r="AJ129" s="25">
        <f t="shared" si="56"/>
        <v>-6.4536949642375282E-4</v>
      </c>
      <c r="AK129" s="25">
        <f t="shared" si="57"/>
        <v>-1.8374358440696324E-3</v>
      </c>
      <c r="AL129" s="25">
        <f t="shared" si="58"/>
        <v>4.8327521747577326E-3</v>
      </c>
      <c r="AM129" s="25">
        <f t="shared" si="59"/>
        <v>3.3270422849665327E-3</v>
      </c>
      <c r="AN129" s="25">
        <f t="shared" si="60"/>
        <v>0</v>
      </c>
      <c r="AO129" s="40">
        <f t="shared" si="79"/>
        <v>0.84560723514212732</v>
      </c>
      <c r="AP129" s="40">
        <f t="shared" si="80"/>
        <v>0.74806201550387041</v>
      </c>
      <c r="AQ129" s="25">
        <f t="shared" si="61"/>
        <v>-3.029238419542127E-4</v>
      </c>
      <c r="AR129" s="25">
        <f t="shared" si="62"/>
        <v>7.6470858186905013E-4</v>
      </c>
      <c r="AS129" s="25">
        <f t="shared" si="63"/>
        <v>-1.0727272622006432E-3</v>
      </c>
      <c r="AT129" s="28">
        <f t="shared" si="64"/>
        <v>0.46511627906978453</v>
      </c>
      <c r="AU129" s="28">
        <f t="shared" si="65"/>
        <v>0.59474671669793255</v>
      </c>
      <c r="AV129" s="40">
        <f t="shared" si="66"/>
        <v>0.62338501291990178</v>
      </c>
      <c r="AW129" s="25">
        <f t="shared" si="67"/>
        <v>-1.0727272622006432E-3</v>
      </c>
      <c r="AX129" s="28">
        <f t="shared" si="68"/>
        <v>0.15826873385011725</v>
      </c>
      <c r="AY129" s="25">
        <f t="shared" si="69"/>
        <v>2.2506972592717983E-3</v>
      </c>
      <c r="AZ129" s="25">
        <f t="shared" si="70"/>
        <v>1.9800811618911891E-3</v>
      </c>
      <c r="BA129" s="25">
        <f t="shared" si="84"/>
        <v>0.62097611630320504</v>
      </c>
      <c r="BB129" s="25">
        <f t="shared" si="85"/>
        <v>1.4791147980643062E-3</v>
      </c>
      <c r="BC129" s="25">
        <f t="shared" si="86"/>
        <v>-9.2255816945195038E-4</v>
      </c>
      <c r="BD129" s="39">
        <f t="shared" si="96"/>
        <v>0</v>
      </c>
      <c r="BF129" t="str">
        <f t="shared" si="81"/>
        <v/>
      </c>
      <c r="BG129">
        <f t="shared" si="82"/>
        <v>0.5</v>
      </c>
      <c r="BH129" t="str">
        <f t="shared" si="88"/>
        <v/>
      </c>
      <c r="BI129" t="str">
        <f t="shared" si="83"/>
        <v/>
      </c>
      <c r="BJ129" s="25">
        <f t="shared" si="89"/>
        <v>3.8235429093452507E-4</v>
      </c>
    </row>
    <row r="130" spans="1:62" x14ac:dyDescent="0.15">
      <c r="A130" s="1">
        <v>42691</v>
      </c>
      <c r="B130" s="41">
        <f t="shared" si="71"/>
        <v>4</v>
      </c>
      <c r="C130">
        <v>3198.5</v>
      </c>
      <c r="D130">
        <v>3195.48</v>
      </c>
      <c r="E130">
        <v>3193.12</v>
      </c>
      <c r="F130">
        <v>3192.02</v>
      </c>
      <c r="G130">
        <v>3195.26</v>
      </c>
      <c r="H130">
        <v>3199.88</v>
      </c>
      <c r="I130">
        <v>3187.21</v>
      </c>
      <c r="J130">
        <v>956</v>
      </c>
      <c r="K130">
        <v>1110</v>
      </c>
      <c r="L130">
        <v>3195.26</v>
      </c>
      <c r="M130">
        <v>3193.57</v>
      </c>
      <c r="N130">
        <v>3208.45</v>
      </c>
      <c r="O130">
        <v>3211.05</v>
      </c>
      <c r="P130">
        <v>3192.85</v>
      </c>
      <c r="Q130" s="39">
        <v>1424</v>
      </c>
      <c r="R130" s="39">
        <v>1357</v>
      </c>
      <c r="S130">
        <f t="shared" si="93"/>
        <v>3137.0510000000004</v>
      </c>
      <c r="T130" t="str">
        <f t="shared" si="99"/>
        <v>牛</v>
      </c>
      <c r="U130">
        <f t="shared" si="97"/>
        <v>3211.05</v>
      </c>
      <c r="V130">
        <f t="shared" si="98"/>
        <v>3187.21</v>
      </c>
      <c r="W130" s="40">
        <f t="shared" si="72"/>
        <v>7.4520605057833353E-3</v>
      </c>
      <c r="X130">
        <f t="shared" si="94"/>
        <v>1424</v>
      </c>
      <c r="Y130">
        <f t="shared" si="95"/>
        <v>1110</v>
      </c>
      <c r="Z130" s="25">
        <f t="shared" si="52"/>
        <v>7.453493825230622E-3</v>
      </c>
      <c r="AA130" s="25">
        <f t="shared" si="73"/>
        <v>-2.0488610381770179E-3</v>
      </c>
      <c r="AB130" s="25">
        <f t="shared" si="74"/>
        <v>-8.1003197824335211E-4</v>
      </c>
      <c r="AC130" s="25">
        <f t="shared" si="75"/>
        <v>6.6420285275399634E-3</v>
      </c>
      <c r="AD130" s="25">
        <f t="shared" si="76"/>
        <v>3.916036551148994E-3</v>
      </c>
      <c r="AE130" s="25">
        <f t="shared" si="77"/>
        <v>-3.5360239546345352E-3</v>
      </c>
      <c r="AF130" s="25">
        <f t="shared" si="53"/>
        <v>3.1060045729054925E-3</v>
      </c>
      <c r="AG130" s="25">
        <f t="shared" si="78"/>
        <v>1.0571435347284802E-3</v>
      </c>
      <c r="AH130" s="25">
        <f t="shared" si="54"/>
        <v>-9.4463862088173484E-4</v>
      </c>
      <c r="AI130" s="25">
        <f t="shared" si="55"/>
        <v>-1.6834546705171783E-3</v>
      </c>
      <c r="AJ130" s="25">
        <f t="shared" si="56"/>
        <v>-2.0280046759617791E-3</v>
      </c>
      <c r="AK130" s="25">
        <f t="shared" si="57"/>
        <v>-1.0134882376981629E-3</v>
      </c>
      <c r="AL130" s="25">
        <f t="shared" si="58"/>
        <v>3.9673831491175019E-3</v>
      </c>
      <c r="AM130" s="25">
        <f t="shared" si="59"/>
        <v>5.6840515939072774E-3</v>
      </c>
      <c r="AN130" s="25">
        <f t="shared" si="60"/>
        <v>0</v>
      </c>
      <c r="AO130" s="40">
        <f t="shared" si="79"/>
        <v>0.89108129439620354</v>
      </c>
      <c r="AP130" s="40">
        <f t="shared" si="80"/>
        <v>1.4088397790055096</v>
      </c>
      <c r="AQ130" s="25">
        <f t="shared" si="61"/>
        <v>-5.2904836704631918E-4</v>
      </c>
      <c r="AR130" s="25">
        <f t="shared" si="62"/>
        <v>4.1194928106037592E-3</v>
      </c>
      <c r="AS130" s="25">
        <f t="shared" si="63"/>
        <v>3.1060045729054925E-3</v>
      </c>
      <c r="AT130" s="28">
        <f t="shared" si="64"/>
        <v>0.63535911602211015</v>
      </c>
      <c r="AU130" s="28">
        <f t="shared" si="65"/>
        <v>0.85714285714283933</v>
      </c>
      <c r="AV130" s="40">
        <f t="shared" si="66"/>
        <v>0.89093959731542161</v>
      </c>
      <c r="AW130" s="25">
        <f t="shared" si="67"/>
        <v>3.1060045729054925E-3</v>
      </c>
      <c r="AX130" s="28">
        <f t="shared" si="68"/>
        <v>0.55327181208051679</v>
      </c>
      <c r="AY130" s="25">
        <f t="shared" si="69"/>
        <v>2.5225357169363417E-3</v>
      </c>
      <c r="AZ130" s="25">
        <f t="shared" si="70"/>
        <v>4.8740196156639498E-3</v>
      </c>
      <c r="BA130" s="25">
        <f t="shared" si="84"/>
        <v>0.62338501291990178</v>
      </c>
      <c r="BB130" s="25">
        <f t="shared" si="85"/>
        <v>7.6470858186905013E-4</v>
      </c>
      <c r="BC130" s="25">
        <f t="shared" si="86"/>
        <v>-1.0727272622006432E-3</v>
      </c>
      <c r="BD130" s="39">
        <f t="shared" si="96"/>
        <v>0</v>
      </c>
      <c r="BF130" t="str">
        <f t="shared" si="81"/>
        <v/>
      </c>
      <c r="BG130" t="str">
        <f t="shared" si="82"/>
        <v/>
      </c>
      <c r="BH130">
        <f t="shared" si="88"/>
        <v>0</v>
      </c>
      <c r="BI130" t="str">
        <f t="shared" si="83"/>
        <v/>
      </c>
      <c r="BJ130" s="25" t="str">
        <f t="shared" si="89"/>
        <v/>
      </c>
    </row>
    <row r="131" spans="1:62" x14ac:dyDescent="0.15">
      <c r="A131" s="1">
        <v>42692</v>
      </c>
      <c r="B131" s="41">
        <f t="shared" si="71"/>
        <v>5</v>
      </c>
      <c r="C131">
        <v>3207.19</v>
      </c>
      <c r="D131">
        <v>3206.74</v>
      </c>
      <c r="E131">
        <v>3204.28</v>
      </c>
      <c r="F131">
        <v>3024.15</v>
      </c>
      <c r="G131">
        <v>3200.5</v>
      </c>
      <c r="H131">
        <v>3212.39</v>
      </c>
      <c r="I131">
        <v>3198.57</v>
      </c>
      <c r="J131">
        <v>1005</v>
      </c>
      <c r="K131">
        <v>948</v>
      </c>
      <c r="L131">
        <v>3200.78</v>
      </c>
      <c r="M131">
        <v>3201.39</v>
      </c>
      <c r="N131">
        <v>3192.85</v>
      </c>
      <c r="O131">
        <v>3203.97</v>
      </c>
      <c r="P131">
        <v>3187.5</v>
      </c>
      <c r="Q131" s="39">
        <v>1338</v>
      </c>
      <c r="R131" s="39">
        <v>1453</v>
      </c>
      <c r="S131">
        <f t="shared" si="93"/>
        <v>3143.2505000000001</v>
      </c>
      <c r="T131" t="str">
        <f t="shared" si="99"/>
        <v>牛</v>
      </c>
      <c r="U131">
        <f t="shared" si="97"/>
        <v>3212.39</v>
      </c>
      <c r="V131">
        <f t="shared" si="98"/>
        <v>3187.5</v>
      </c>
      <c r="W131" s="40">
        <f t="shared" si="72"/>
        <v>7.7782979054125782E-3</v>
      </c>
      <c r="X131">
        <f t="shared" si="94"/>
        <v>1005</v>
      </c>
      <c r="Y131">
        <f t="shared" si="95"/>
        <v>1453</v>
      </c>
      <c r="Z131" s="25">
        <f t="shared" si="52"/>
        <v>7.7606877048132083E-3</v>
      </c>
      <c r="AA131" s="25">
        <f t="shared" si="73"/>
        <v>-3.9279012419635433E-4</v>
      </c>
      <c r="AB131" s="25">
        <f t="shared" si="74"/>
        <v>-6.1012735246603837E-3</v>
      </c>
      <c r="AC131" s="25">
        <f t="shared" si="75"/>
        <v>1.6770243807523453E-3</v>
      </c>
      <c r="AD131" s="25">
        <f t="shared" si="76"/>
        <v>1.6200440331925971E-3</v>
      </c>
      <c r="AE131" s="25">
        <f t="shared" si="77"/>
        <v>-6.158253872219889E-3</v>
      </c>
      <c r="AF131" s="25">
        <f t="shared" si="53"/>
        <v>-4.4812294914676979E-3</v>
      </c>
      <c r="AG131" s="25">
        <f t="shared" si="78"/>
        <v>-4.8740196156639905E-3</v>
      </c>
      <c r="AH131" s="25">
        <f t="shared" si="54"/>
        <v>-1.4031958588218391E-4</v>
      </c>
      <c r="AI131" s="25">
        <f t="shared" si="55"/>
        <v>-9.0774820745368433E-4</v>
      </c>
      <c r="AJ131" s="25">
        <f t="shared" si="56"/>
        <v>-5.8765104095071498E-2</v>
      </c>
      <c r="AK131" s="25">
        <f t="shared" si="57"/>
        <v>-2.0881167568434561E-3</v>
      </c>
      <c r="AL131" s="25">
        <f t="shared" si="58"/>
        <v>4.3113734626654861E-3</v>
      </c>
      <c r="AM131" s="25">
        <f t="shared" si="59"/>
        <v>5.1537553818520668E-3</v>
      </c>
      <c r="AN131" s="25">
        <f t="shared" si="60"/>
        <v>8.7482503555096438E-5</v>
      </c>
      <c r="AO131" s="40">
        <f t="shared" si="79"/>
        <v>0.62373371924747267</v>
      </c>
      <c r="AP131" s="40">
        <f t="shared" si="80"/>
        <v>0.71490593342980191</v>
      </c>
      <c r="AQ131" s="25">
        <f t="shared" si="61"/>
        <v>1.9056038869506677E-4</v>
      </c>
      <c r="AR131" s="25">
        <f t="shared" si="62"/>
        <v>-2.4805952381794037E-3</v>
      </c>
      <c r="AS131" s="25">
        <f t="shared" si="63"/>
        <v>-4.4812294914676979E-3</v>
      </c>
      <c r="AT131" s="28">
        <f t="shared" si="64"/>
        <v>0.13965267727929645</v>
      </c>
      <c r="AU131" s="28">
        <f t="shared" si="65"/>
        <v>0.32483302975106099</v>
      </c>
      <c r="AV131" s="40">
        <f t="shared" si="66"/>
        <v>0.21494576134993718</v>
      </c>
      <c r="AW131" s="25">
        <f t="shared" si="67"/>
        <v>-4.4812294914676979E-3</v>
      </c>
      <c r="AX131" s="28">
        <f t="shared" si="68"/>
        <v>-0.31860184813179315</v>
      </c>
      <c r="AY131" s="25">
        <f t="shared" si="69"/>
        <v>6.0321267262944856E-4</v>
      </c>
      <c r="AZ131" s="25">
        <f t="shared" si="70"/>
        <v>1.6770243807523453E-3</v>
      </c>
      <c r="BA131" s="25">
        <f t="shared" si="84"/>
        <v>0.89093959731542161</v>
      </c>
      <c r="BB131" s="25">
        <f t="shared" si="85"/>
        <v>4.1194928106037592E-3</v>
      </c>
      <c r="BC131" s="25">
        <f t="shared" si="86"/>
        <v>3.1060045729054925E-3</v>
      </c>
      <c r="BD131" s="39">
        <f t="shared" si="96"/>
        <v>0</v>
      </c>
      <c r="BF131" t="str">
        <f t="shared" si="81"/>
        <v/>
      </c>
      <c r="BG131" t="str">
        <f t="shared" si="82"/>
        <v/>
      </c>
      <c r="BH131" t="str">
        <f t="shared" si="88"/>
        <v/>
      </c>
      <c r="BI131">
        <f t="shared" si="83"/>
        <v>0.5</v>
      </c>
      <c r="BJ131" s="25">
        <f t="shared" si="89"/>
        <v>-1.2402976190897018E-3</v>
      </c>
    </row>
    <row r="132" spans="1:62" x14ac:dyDescent="0.15">
      <c r="A132" s="1">
        <v>42695</v>
      </c>
      <c r="B132" s="41">
        <f t="shared" si="71"/>
        <v>1</v>
      </c>
      <c r="C132">
        <v>3188.5</v>
      </c>
      <c r="D132">
        <v>3189.53</v>
      </c>
      <c r="E132">
        <v>3193.94</v>
      </c>
      <c r="F132">
        <v>3198.36</v>
      </c>
      <c r="G132">
        <v>3220.27</v>
      </c>
      <c r="H132">
        <v>3229.76</v>
      </c>
      <c r="I132">
        <v>3188.28</v>
      </c>
      <c r="J132">
        <v>1101</v>
      </c>
      <c r="K132">
        <v>931</v>
      </c>
      <c r="L132">
        <v>3220.44</v>
      </c>
      <c r="M132">
        <v>3217.68</v>
      </c>
      <c r="N132">
        <v>3218.15</v>
      </c>
      <c r="O132">
        <v>3222</v>
      </c>
      <c r="P132">
        <v>3204.67</v>
      </c>
      <c r="Q132" s="39">
        <v>1302</v>
      </c>
      <c r="R132" s="39">
        <v>1420</v>
      </c>
      <c r="S132">
        <f t="shared" si="93"/>
        <v>3148.3459999999995</v>
      </c>
      <c r="T132" t="str">
        <f t="shared" si="99"/>
        <v>牛</v>
      </c>
      <c r="U132">
        <f t="shared" si="97"/>
        <v>3229.76</v>
      </c>
      <c r="V132">
        <f t="shared" si="98"/>
        <v>3188.28</v>
      </c>
      <c r="W132" s="40">
        <f t="shared" si="72"/>
        <v>1.2926244637061093E-2</v>
      </c>
      <c r="X132">
        <f t="shared" si="94"/>
        <v>1101</v>
      </c>
      <c r="Y132">
        <f t="shared" si="95"/>
        <v>931</v>
      </c>
      <c r="Z132" s="25">
        <f t="shared" si="52"/>
        <v>1.3009251999372751E-2</v>
      </c>
      <c r="AA132" s="25">
        <f t="shared" si="73"/>
        <v>-1.3633480921075374E-3</v>
      </c>
      <c r="AB132" s="25">
        <f t="shared" si="74"/>
        <v>-3.6011707815259151E-3</v>
      </c>
      <c r="AC132" s="25">
        <f t="shared" si="75"/>
        <v>9.3250738555350609E-3</v>
      </c>
      <c r="AD132" s="25">
        <f t="shared" si="76"/>
        <v>1.2857244295168335E-2</v>
      </c>
      <c r="AE132" s="25">
        <f t="shared" si="77"/>
        <v>-6.9000341892628286E-5</v>
      </c>
      <c r="AF132" s="25">
        <f t="shared" si="53"/>
        <v>9.2560735136424845E-3</v>
      </c>
      <c r="AG132" s="25">
        <f t="shared" si="78"/>
        <v>7.8927254215350184E-3</v>
      </c>
      <c r="AH132" s="25">
        <f t="shared" si="54"/>
        <v>3.2298374543691298E-4</v>
      </c>
      <c r="AI132" s="25">
        <f t="shared" si="55"/>
        <v>1.7046776208950595E-3</v>
      </c>
      <c r="AJ132" s="25">
        <f t="shared" si="56"/>
        <v>3.087591659479048E-3</v>
      </c>
      <c r="AK132" s="25">
        <f t="shared" si="57"/>
        <v>9.9146201995119268E-3</v>
      </c>
      <c r="AL132" s="25">
        <f t="shared" si="58"/>
        <v>1.2926244637061093E-2</v>
      </c>
      <c r="AM132" s="25">
        <f t="shared" si="59"/>
        <v>5.3931638018826448E-3</v>
      </c>
      <c r="AN132" s="25">
        <f t="shared" si="60"/>
        <v>5.2789211139538618E-5</v>
      </c>
      <c r="AO132" s="40">
        <f t="shared" si="79"/>
        <v>5.30376084859691E-3</v>
      </c>
      <c r="AP132" s="40">
        <f t="shared" si="80"/>
        <v>0.11017357762776536</v>
      </c>
      <c r="AQ132" s="25">
        <f t="shared" si="61"/>
        <v>-8.5739320456234744E-4</v>
      </c>
      <c r="AR132" s="25">
        <f t="shared" si="62"/>
        <v>-7.1133589700891767E-4</v>
      </c>
      <c r="AS132" s="25">
        <f t="shared" si="63"/>
        <v>9.2560735136424845E-3</v>
      </c>
      <c r="AT132" s="28">
        <f t="shared" si="64"/>
        <v>0.77121504339440139</v>
      </c>
      <c r="AU132" s="28">
        <f t="shared" si="65"/>
        <v>0.77784189267167192</v>
      </c>
      <c r="AV132" s="40">
        <f t="shared" si="66"/>
        <v>0.72010607521696912</v>
      </c>
      <c r="AW132" s="25">
        <f t="shared" si="67"/>
        <v>9.2560735136424845E-3</v>
      </c>
      <c r="AX132" s="28">
        <f t="shared" si="68"/>
        <v>-5.5207328833171712E-2</v>
      </c>
      <c r="AY132" s="25">
        <f t="shared" si="69"/>
        <v>9.9836205414045639E-3</v>
      </c>
      <c r="AZ132" s="25">
        <f t="shared" si="70"/>
        <v>4.1975393339318866E-3</v>
      </c>
      <c r="BA132" s="25">
        <f t="shared" si="84"/>
        <v>0.21494576134993718</v>
      </c>
      <c r="BB132" s="25">
        <f t="shared" si="85"/>
        <v>-2.4805952381794037E-3</v>
      </c>
      <c r="BC132" s="25">
        <f t="shared" si="86"/>
        <v>-4.4812294914676979E-3</v>
      </c>
      <c r="BD132" s="39">
        <f t="shared" si="96"/>
        <v>1</v>
      </c>
      <c r="BF132" t="str">
        <f t="shared" si="81"/>
        <v/>
      </c>
      <c r="BG132" t="str">
        <f t="shared" si="82"/>
        <v/>
      </c>
      <c r="BH132" t="str">
        <f t="shared" si="88"/>
        <v/>
      </c>
      <c r="BI132" t="str">
        <f t="shared" si="83"/>
        <v/>
      </c>
      <c r="BJ132" s="25" t="str">
        <f t="shared" si="89"/>
        <v/>
      </c>
    </row>
    <row r="133" spans="1:62" x14ac:dyDescent="0.15">
      <c r="A133" s="1">
        <v>42696</v>
      </c>
      <c r="B133" s="41">
        <f t="shared" si="71"/>
        <v>2</v>
      </c>
      <c r="C133">
        <v>3220.98</v>
      </c>
      <c r="D133">
        <v>3224.17</v>
      </c>
      <c r="E133">
        <v>3225.98</v>
      </c>
      <c r="F133">
        <v>3226.86</v>
      </c>
      <c r="G133">
        <v>3241.57</v>
      </c>
      <c r="H133">
        <v>3241.65</v>
      </c>
      <c r="I133">
        <v>3220.98</v>
      </c>
      <c r="J133">
        <v>1130</v>
      </c>
      <c r="K133">
        <v>931</v>
      </c>
      <c r="L133">
        <v>3241.31</v>
      </c>
      <c r="M133">
        <v>3244.71</v>
      </c>
      <c r="N133">
        <v>3248.35</v>
      </c>
      <c r="O133">
        <v>3249.68</v>
      </c>
      <c r="P133">
        <v>3237.51</v>
      </c>
      <c r="Q133" s="39">
        <v>1500</v>
      </c>
      <c r="R133" s="39">
        <v>1406</v>
      </c>
      <c r="S133">
        <f t="shared" si="93"/>
        <v>3152.8429999999998</v>
      </c>
      <c r="T133" t="str">
        <f t="shared" si="99"/>
        <v>牛</v>
      </c>
      <c r="U133">
        <f t="shared" si="97"/>
        <v>3249.68</v>
      </c>
      <c r="V133">
        <f t="shared" si="98"/>
        <v>3220.98</v>
      </c>
      <c r="W133" s="40">
        <f t="shared" ref="W133:W143" si="100">LN(U133/V133)</f>
        <v>8.8708688775299919E-3</v>
      </c>
      <c r="X133">
        <f t="shared" si="94"/>
        <v>1500</v>
      </c>
      <c r="Y133">
        <f t="shared" si="95"/>
        <v>931</v>
      </c>
      <c r="Z133" s="25">
        <f t="shared" si="52"/>
        <v>8.9103316381970131E-3</v>
      </c>
      <c r="AA133" s="25">
        <f t="shared" si="73"/>
        <v>8.7900079116737034E-4</v>
      </c>
      <c r="AB133" s="25">
        <f t="shared" si="74"/>
        <v>-4.0935484095102459E-4</v>
      </c>
      <c r="AC133" s="25">
        <f t="shared" si="75"/>
        <v>8.4615140365789741E-3</v>
      </c>
      <c r="AD133" s="25">
        <f t="shared" si="76"/>
        <v>8.8708688775299919E-3</v>
      </c>
      <c r="AE133" s="25">
        <f t="shared" si="77"/>
        <v>0</v>
      </c>
      <c r="AF133" s="25">
        <f t="shared" si="53"/>
        <v>8.4615140365789741E-3</v>
      </c>
      <c r="AG133" s="25">
        <f t="shared" si="78"/>
        <v>9.3405148277463084E-3</v>
      </c>
      <c r="AH133" s="25">
        <f t="shared" si="54"/>
        <v>9.8989170476610779E-4</v>
      </c>
      <c r="AI133" s="25">
        <f t="shared" si="55"/>
        <v>1.551118977777922E-3</v>
      </c>
      <c r="AJ133" s="25">
        <f t="shared" si="56"/>
        <v>1.8238671027756643E-3</v>
      </c>
      <c r="AK133" s="25">
        <f t="shared" si="57"/>
        <v>6.3721192623606929E-3</v>
      </c>
      <c r="AL133" s="25">
        <f t="shared" si="58"/>
        <v>6.3967983570094545E-3</v>
      </c>
      <c r="AM133" s="25">
        <f t="shared" si="59"/>
        <v>3.752014131554288E-3</v>
      </c>
      <c r="AN133" s="25">
        <f t="shared" si="60"/>
        <v>-8.0211264172546978E-5</v>
      </c>
      <c r="AO133" s="40">
        <f t="shared" si="79"/>
        <v>0</v>
      </c>
      <c r="AP133" s="40">
        <f t="shared" si="80"/>
        <v>-0.13691340106434047</v>
      </c>
      <c r="AQ133" s="25">
        <f t="shared" si="61"/>
        <v>1.0484088274253906E-3</v>
      </c>
      <c r="AR133" s="25">
        <f t="shared" si="62"/>
        <v>2.1696060383906909E-3</v>
      </c>
      <c r="AS133" s="25">
        <f t="shared" si="63"/>
        <v>8.4615140365789741E-3</v>
      </c>
      <c r="AT133" s="28">
        <f t="shared" si="64"/>
        <v>0.99612965650701857</v>
      </c>
      <c r="AU133" s="28">
        <f t="shared" si="65"/>
        <v>0.89071487263763605</v>
      </c>
      <c r="AV133" s="40">
        <f t="shared" si="66"/>
        <v>0.95365853658536814</v>
      </c>
      <c r="AW133" s="25">
        <f t="shared" si="67"/>
        <v>8.4615140365789741E-3</v>
      </c>
      <c r="AX133" s="28">
        <f t="shared" si="68"/>
        <v>0.24529616724738704</v>
      </c>
      <c r="AY133" s="25">
        <f t="shared" si="69"/>
        <v>6.3721192623606929E-3</v>
      </c>
      <c r="AZ133" s="25">
        <f t="shared" si="70"/>
        <v>3.3426592906034215E-3</v>
      </c>
      <c r="BA133" s="25">
        <f t="shared" si="84"/>
        <v>0.72010607521696912</v>
      </c>
      <c r="BB133" s="25">
        <f t="shared" si="85"/>
        <v>-7.1133589700891767E-4</v>
      </c>
      <c r="BC133" s="25">
        <f t="shared" si="86"/>
        <v>9.2560735136424845E-3</v>
      </c>
      <c r="BD133" s="39">
        <f t="shared" si="96"/>
        <v>1</v>
      </c>
      <c r="BF133">
        <f t="shared" si="81"/>
        <v>1</v>
      </c>
      <c r="BG133" t="str">
        <f t="shared" si="82"/>
        <v/>
      </c>
      <c r="BH133" t="str">
        <f t="shared" si="88"/>
        <v/>
      </c>
      <c r="BI133" t="str">
        <f t="shared" si="83"/>
        <v/>
      </c>
      <c r="BJ133" s="25">
        <f t="shared" si="89"/>
        <v>2.1696060383906909E-3</v>
      </c>
    </row>
    <row r="134" spans="1:62" x14ac:dyDescent="0.15">
      <c r="A134" s="1">
        <v>42697</v>
      </c>
      <c r="B134" s="41">
        <f t="shared" si="71"/>
        <v>3</v>
      </c>
      <c r="C134">
        <v>3247.94</v>
      </c>
      <c r="D134">
        <v>3247.03</v>
      </c>
      <c r="E134">
        <v>3248.02</v>
      </c>
      <c r="F134">
        <v>3246.64</v>
      </c>
      <c r="G134">
        <v>3255.83</v>
      </c>
      <c r="H134">
        <v>3262.88</v>
      </c>
      <c r="I134">
        <v>3244.48</v>
      </c>
      <c r="J134">
        <v>1005</v>
      </c>
      <c r="K134">
        <v>939</v>
      </c>
      <c r="L134">
        <v>3256.33</v>
      </c>
      <c r="M134">
        <v>3254.97</v>
      </c>
      <c r="N134">
        <v>3241.14</v>
      </c>
      <c r="O134">
        <v>3257.09</v>
      </c>
      <c r="P134">
        <v>3231.59</v>
      </c>
      <c r="Q134" s="39">
        <v>1302</v>
      </c>
      <c r="R134" s="39">
        <v>1443</v>
      </c>
      <c r="S134">
        <f t="shared" si="93"/>
        <v>3158.6634999999997</v>
      </c>
      <c r="T134" t="str">
        <f t="shared" si="99"/>
        <v>牛</v>
      </c>
      <c r="U134">
        <f t="shared" si="97"/>
        <v>3262.88</v>
      </c>
      <c r="V134">
        <f t="shared" si="98"/>
        <v>3231.59</v>
      </c>
      <c r="W134" s="40">
        <f t="shared" si="100"/>
        <v>9.635964785652814E-3</v>
      </c>
      <c r="X134">
        <f t="shared" si="94"/>
        <v>1005</v>
      </c>
      <c r="Y134">
        <f t="shared" si="95"/>
        <v>1443</v>
      </c>
      <c r="Z134" s="25">
        <f t="shared" si="52"/>
        <v>9.6337986539160089E-3</v>
      </c>
      <c r="AA134" s="25">
        <f t="shared" si="73"/>
        <v>-1.2622589217670989E-4</v>
      </c>
      <c r="AB134" s="25">
        <f t="shared" si="74"/>
        <v>-6.6851211911570342E-3</v>
      </c>
      <c r="AC134" s="25">
        <f t="shared" si="75"/>
        <v>2.9508435944955442E-3</v>
      </c>
      <c r="AD134" s="25">
        <f t="shared" si="76"/>
        <v>4.5892917394987085E-3</v>
      </c>
      <c r="AE134" s="25">
        <f t="shared" si="77"/>
        <v>-5.0466730461541228E-3</v>
      </c>
      <c r="AF134" s="25">
        <f t="shared" si="53"/>
        <v>-2.0958294516584763E-3</v>
      </c>
      <c r="AG134" s="25">
        <f t="shared" si="78"/>
        <v>-2.2220553438351931E-3</v>
      </c>
      <c r="AH134" s="25">
        <f t="shared" si="54"/>
        <v>-2.8021684656102746E-4</v>
      </c>
      <c r="AI134" s="25">
        <f t="shared" si="55"/>
        <v>2.4630693540082948E-5</v>
      </c>
      <c r="AJ134" s="25">
        <f t="shared" si="56"/>
        <v>-4.0033382216014097E-4</v>
      </c>
      <c r="AK134" s="25">
        <f t="shared" si="57"/>
        <v>2.426286252623791E-3</v>
      </c>
      <c r="AL134" s="25">
        <f t="shared" si="58"/>
        <v>5.655150179822036E-3</v>
      </c>
      <c r="AM134" s="25">
        <f t="shared" si="59"/>
        <v>7.8598825269825708E-3</v>
      </c>
      <c r="AN134" s="25">
        <f t="shared" si="60"/>
        <v>1.5355888091883612E-4</v>
      </c>
      <c r="AO134" s="40">
        <f t="shared" si="79"/>
        <v>0.18804347826087062</v>
      </c>
      <c r="AP134" s="40">
        <f t="shared" si="80"/>
        <v>0.21032608695651478</v>
      </c>
      <c r="AQ134" s="25">
        <f t="shared" si="61"/>
        <v>-4.177353277462786E-4</v>
      </c>
      <c r="AR134" s="25">
        <f t="shared" si="62"/>
        <v>-4.6756745852010962E-3</v>
      </c>
      <c r="AS134" s="25">
        <f t="shared" si="63"/>
        <v>-2.0958294516584763E-3</v>
      </c>
      <c r="AT134" s="28">
        <f t="shared" si="64"/>
        <v>0.61684782608694855</v>
      </c>
      <c r="AU134" s="28">
        <f t="shared" si="65"/>
        <v>0.37450980392155792</v>
      </c>
      <c r="AV134" s="40">
        <f t="shared" si="66"/>
        <v>0.30520933205496126</v>
      </c>
      <c r="AW134" s="25">
        <f t="shared" si="67"/>
        <v>-2.0958294516584763E-3</v>
      </c>
      <c r="AX134" s="28">
        <f t="shared" si="68"/>
        <v>-0.48545861297539383</v>
      </c>
      <c r="AY134" s="25">
        <f t="shared" si="69"/>
        <v>3.4921446929471987E-3</v>
      </c>
      <c r="AZ134" s="25">
        <f t="shared" si="70"/>
        <v>2.9508435944955442E-3</v>
      </c>
      <c r="BA134" s="25">
        <f t="shared" si="84"/>
        <v>0.95365853658536814</v>
      </c>
      <c r="BB134" s="25">
        <f t="shared" si="85"/>
        <v>2.1696060383906909E-3</v>
      </c>
      <c r="BC134" s="25">
        <f t="shared" si="86"/>
        <v>8.4615140365789741E-3</v>
      </c>
      <c r="BD134" s="39">
        <f t="shared" si="96"/>
        <v>0</v>
      </c>
      <c r="BF134" t="str">
        <f t="shared" si="81"/>
        <v/>
      </c>
      <c r="BG134">
        <f t="shared" si="82"/>
        <v>0</v>
      </c>
      <c r="BH134" t="str">
        <f t="shared" si="88"/>
        <v/>
      </c>
      <c r="BI134" t="str">
        <f t="shared" si="83"/>
        <v/>
      </c>
      <c r="BJ134" s="25" t="str">
        <f t="shared" si="89"/>
        <v/>
      </c>
    </row>
    <row r="135" spans="1:62" x14ac:dyDescent="0.15">
      <c r="A135" s="1">
        <v>42698</v>
      </c>
      <c r="B135" s="41">
        <f t="shared" si="71"/>
        <v>4</v>
      </c>
      <c r="C135">
        <v>3237.42</v>
      </c>
      <c r="D135">
        <v>3238.51</v>
      </c>
      <c r="E135">
        <v>3241.86</v>
      </c>
      <c r="F135">
        <v>3241.65</v>
      </c>
      <c r="G135">
        <v>3244.55</v>
      </c>
      <c r="H135">
        <v>3249.02</v>
      </c>
      <c r="I135">
        <v>3235.68</v>
      </c>
      <c r="J135">
        <v>1100</v>
      </c>
      <c r="K135">
        <v>1014</v>
      </c>
      <c r="L135">
        <v>3244.46</v>
      </c>
      <c r="M135">
        <v>3244.67</v>
      </c>
      <c r="N135">
        <v>3241.74</v>
      </c>
      <c r="O135">
        <v>3257.72</v>
      </c>
      <c r="P135">
        <v>3232.94</v>
      </c>
      <c r="Q135" s="39">
        <v>1342</v>
      </c>
      <c r="R135" s="39">
        <v>1448</v>
      </c>
      <c r="S135">
        <f t="shared" si="93"/>
        <v>3164.9049999999997</v>
      </c>
      <c r="T135" t="str">
        <f t="shared" si="99"/>
        <v>牛</v>
      </c>
      <c r="U135">
        <f t="shared" si="97"/>
        <v>3257.72</v>
      </c>
      <c r="V135">
        <f t="shared" si="98"/>
        <v>3232.94</v>
      </c>
      <c r="W135" s="40">
        <f t="shared" si="100"/>
        <v>7.6356242339229094E-3</v>
      </c>
      <c r="X135">
        <f t="shared" ref="X135:X167" si="101">IF(U135=H135,J135,Q135)</f>
        <v>1342</v>
      </c>
      <c r="Y135">
        <f t="shared" ref="Y135:Y167" si="102">IF(V135=I135,K135,R135)</f>
        <v>1448</v>
      </c>
      <c r="Z135" s="25">
        <f t="shared" ref="Z135:Z198" si="103">(U135-V135)/(C135)</f>
        <v>7.6542431936541273E-3</v>
      </c>
      <c r="AA135" s="25">
        <f t="shared" si="73"/>
        <v>-1.1484034751046799E-3</v>
      </c>
      <c r="AB135" s="25">
        <f t="shared" si="74"/>
        <v>-4.9173415022222096E-3</v>
      </c>
      <c r="AC135" s="25">
        <f t="shared" si="75"/>
        <v>2.7182827317006851E-3</v>
      </c>
      <c r="AD135" s="25">
        <f t="shared" si="76"/>
        <v>6.250847895077463E-3</v>
      </c>
      <c r="AE135" s="25">
        <f t="shared" si="77"/>
        <v>-1.3847763388454223E-3</v>
      </c>
      <c r="AF135" s="25">
        <f t="shared" ref="AF135:AF198" si="104">LN(N135/C135)</f>
        <v>1.3335063928551854E-3</v>
      </c>
      <c r="AG135" s="25">
        <f t="shared" si="78"/>
        <v>1.8510291775048778E-4</v>
      </c>
      <c r="AH135" s="25">
        <f t="shared" ref="AH135:AH198" si="105">LN(D135/C135)</f>
        <v>3.3663118974216393E-4</v>
      </c>
      <c r="AI135" s="25">
        <f t="shared" ref="AI135:AI198" si="106">LN(E135/C135)</f>
        <v>1.3705228651897626E-3</v>
      </c>
      <c r="AJ135" s="25">
        <f t="shared" ref="AJ135:AJ198" si="107">LN(F135/C135)</f>
        <v>1.3057431393703144E-3</v>
      </c>
      <c r="AK135" s="25">
        <f t="shared" ref="AK135:AK198" si="108">+LN(G135/C135)</f>
        <v>2.1999493597267034E-3</v>
      </c>
      <c r="AL135" s="25">
        <f t="shared" ref="AL135:AL198" si="109">LN(H135/I135)</f>
        <v>4.1143056171432484E-3</v>
      </c>
      <c r="AM135" s="25">
        <f t="shared" ref="AM135:AM198" si="110">LN(O135/P135)</f>
        <v>7.6356242339229094E-3</v>
      </c>
      <c r="AN135" s="25">
        <f t="shared" ref="AN135:AN198" si="111">LN(L135/G135)</f>
        <v>-2.7739208294051539E-5</v>
      </c>
      <c r="AO135" s="40">
        <f t="shared" si="79"/>
        <v>0.13043478260871197</v>
      </c>
      <c r="AP135" s="40">
        <f t="shared" si="80"/>
        <v>0.40929535232383635</v>
      </c>
      <c r="AQ135" s="25">
        <f t="shared" ref="AQ135:AQ198" si="112">LN(M135/L135)</f>
        <v>6.4723622449661689E-5</v>
      </c>
      <c r="AR135" s="25">
        <f t="shared" ref="AR135:AR198" si="113">LN(N135/L135)</f>
        <v>-8.3870375857758161E-4</v>
      </c>
      <c r="AS135" s="25">
        <f t="shared" ref="AS135:AS198" si="114">LN(N135/C135)</f>
        <v>1.3335063928551854E-3</v>
      </c>
      <c r="AT135" s="28">
        <f t="shared" ref="AT135:AT198" si="115">+(G135-I135)/(H135-I135)</f>
        <v>0.66491754122940394</v>
      </c>
      <c r="AU135" s="28">
        <f t="shared" ref="AU135:AU198" si="116">+(N135-P135)/(O135-P135)</f>
        <v>0.35512510088780541</v>
      </c>
      <c r="AV135" s="40">
        <f t="shared" ref="AV135:AV198" si="117">+(N135-V135)/(U135-V135)</f>
        <v>0.35512510088780541</v>
      </c>
      <c r="AW135" s="25">
        <f t="shared" ref="AW135:AW198" si="118">LN(N135/C135)</f>
        <v>1.3335063928551854E-3</v>
      </c>
      <c r="AX135" s="28">
        <f t="shared" ref="AX135:AX198" si="119">(N135-L135)/(U135-V135)</f>
        <v>-0.10976594027442625</v>
      </c>
      <c r="AY135" s="25">
        <f t="shared" ref="AY135:AY198" si="120">LN(G135/I135)</f>
        <v>2.7375588642636456E-3</v>
      </c>
      <c r="AZ135" s="25">
        <f t="shared" ref="AZ135:AZ198" si="121">LN(N135/P135)</f>
        <v>2.7182827317006851E-3</v>
      </c>
      <c r="BA135" s="25">
        <f t="shared" si="84"/>
        <v>0.30520933205496126</v>
      </c>
      <c r="BB135" s="25">
        <f t="shared" si="85"/>
        <v>-4.6756745852010962E-3</v>
      </c>
      <c r="BC135" s="25">
        <f t="shared" si="86"/>
        <v>-2.0958294516584763E-3</v>
      </c>
      <c r="BD135" s="39">
        <f t="shared" si="96"/>
        <v>1</v>
      </c>
      <c r="BF135" t="str">
        <f t="shared" si="81"/>
        <v/>
      </c>
      <c r="BG135" t="str">
        <f t="shared" si="82"/>
        <v/>
      </c>
      <c r="BH135">
        <f t="shared" si="88"/>
        <v>2</v>
      </c>
      <c r="BI135" t="str">
        <f t="shared" si="83"/>
        <v/>
      </c>
      <c r="BJ135" s="25">
        <f t="shared" si="89"/>
        <v>-1.6774075171551632E-3</v>
      </c>
    </row>
    <row r="136" spans="1:62" x14ac:dyDescent="0.15">
      <c r="A136" s="1">
        <v>42699</v>
      </c>
      <c r="B136" s="41">
        <f t="shared" si="71"/>
        <v>5</v>
      </c>
      <c r="C136">
        <v>3241.24</v>
      </c>
      <c r="D136">
        <v>3242.82</v>
      </c>
      <c r="E136">
        <v>3245.37</v>
      </c>
      <c r="F136">
        <v>3245.51</v>
      </c>
      <c r="G136">
        <v>3237.64</v>
      </c>
      <c r="H136">
        <v>3250.36</v>
      </c>
      <c r="I136">
        <v>3209.6</v>
      </c>
      <c r="J136">
        <v>951</v>
      </c>
      <c r="K136">
        <v>1010</v>
      </c>
      <c r="L136">
        <v>3237.95</v>
      </c>
      <c r="M136">
        <v>3234.66</v>
      </c>
      <c r="N136">
        <v>3261.94</v>
      </c>
      <c r="O136">
        <v>3262.29</v>
      </c>
      <c r="P136">
        <v>3233.59</v>
      </c>
      <c r="Q136" s="39">
        <v>1458</v>
      </c>
      <c r="R136" s="39">
        <v>1320</v>
      </c>
      <c r="S136">
        <f t="shared" si="93"/>
        <v>3171.374499999999</v>
      </c>
      <c r="T136" t="str">
        <f t="shared" si="99"/>
        <v>牛</v>
      </c>
      <c r="U136">
        <f t="shared" si="97"/>
        <v>3262.29</v>
      </c>
      <c r="V136">
        <f t="shared" si="98"/>
        <v>3209.6</v>
      </c>
      <c r="W136" s="40">
        <f t="shared" si="100"/>
        <v>1.6283083975543636E-2</v>
      </c>
      <c r="X136">
        <f t="shared" si="101"/>
        <v>1458</v>
      </c>
      <c r="Y136">
        <f t="shared" si="102"/>
        <v>1010</v>
      </c>
      <c r="Z136" s="25">
        <f t="shared" si="103"/>
        <v>1.6256124199380502E-2</v>
      </c>
      <c r="AA136" s="25">
        <f t="shared" ref="AA136:AA199" si="122">LN(C136/N135)</f>
        <v>-1.5425005197958872E-4</v>
      </c>
      <c r="AB136" s="25">
        <f t="shared" ref="AB136:AB199" si="123">LN(N136/U136)</f>
        <v>-1.072923549094659E-4</v>
      </c>
      <c r="AC136" s="25">
        <f t="shared" ref="AC136:AC199" si="124">LN(N136/V136)</f>
        <v>1.6175791620634285E-2</v>
      </c>
      <c r="AD136" s="25">
        <f t="shared" ref="AD136:AD199" si="125">LN(U136/C136)</f>
        <v>6.4734301245092428E-3</v>
      </c>
      <c r="AE136" s="25">
        <f t="shared" ref="AE136:AE199" si="126">LN(V136/C136)</f>
        <v>-9.8096538510343834E-3</v>
      </c>
      <c r="AF136" s="25">
        <f t="shared" si="104"/>
        <v>6.3661377695997728E-3</v>
      </c>
      <c r="AG136" s="25">
        <f t="shared" ref="AG136:AG199" si="127">LN(N136/N135)</f>
        <v>6.2118877176202654E-3</v>
      </c>
      <c r="AH136" s="25">
        <f t="shared" si="105"/>
        <v>4.8734898544200352E-4</v>
      </c>
      <c r="AI136" s="25">
        <f t="shared" si="106"/>
        <v>1.2733925912228538E-3</v>
      </c>
      <c r="AJ136" s="25">
        <f t="shared" si="107"/>
        <v>1.316530039464796E-3</v>
      </c>
      <c r="AK136" s="25">
        <f t="shared" si="108"/>
        <v>-1.111303302576446E-3</v>
      </c>
      <c r="AL136" s="25">
        <f t="shared" si="109"/>
        <v>1.2619440652477873E-2</v>
      </c>
      <c r="AM136" s="25">
        <f t="shared" si="110"/>
        <v>8.8364276270367238E-3</v>
      </c>
      <c r="AN136" s="25">
        <f t="shared" si="111"/>
        <v>9.5744171646703588E-5</v>
      </c>
      <c r="AO136" s="40">
        <f t="shared" ref="AO136:AO199" si="128">(C136-I136)/(H136-I136)</f>
        <v>0.77625122669282887</v>
      </c>
      <c r="AP136" s="40">
        <f t="shared" ref="AP136:AP199" si="129">(N135-I136)/(H136-I136)</f>
        <v>0.78851815505396716</v>
      </c>
      <c r="AQ136" s="25">
        <f t="shared" si="112"/>
        <v>-1.0165915398393003E-3</v>
      </c>
      <c r="AR136" s="25">
        <f t="shared" si="113"/>
        <v>7.3816969005296136E-3</v>
      </c>
      <c r="AS136" s="25">
        <f t="shared" si="114"/>
        <v>6.3661377695997728E-3</v>
      </c>
      <c r="AT136" s="28">
        <f t="shared" si="115"/>
        <v>0.68792934249263527</v>
      </c>
      <c r="AU136" s="28">
        <f t="shared" si="116"/>
        <v>0.98780487804878359</v>
      </c>
      <c r="AV136" s="40">
        <f t="shared" si="117"/>
        <v>0.99335737331562135</v>
      </c>
      <c r="AW136" s="25">
        <f t="shared" si="118"/>
        <v>6.3661377695997728E-3</v>
      </c>
      <c r="AX136" s="28">
        <f t="shared" si="119"/>
        <v>0.45530461188081633</v>
      </c>
      <c r="AY136" s="25">
        <f t="shared" si="120"/>
        <v>8.6983505484580313E-3</v>
      </c>
      <c r="AZ136" s="25">
        <f t="shared" si="121"/>
        <v>8.7291352721272034E-3</v>
      </c>
      <c r="BA136" s="25">
        <f t="shared" si="84"/>
        <v>0.35512510088780541</v>
      </c>
      <c r="BB136" s="25">
        <f t="shared" si="85"/>
        <v>-8.3870375857758161E-4</v>
      </c>
      <c r="BC136" s="25">
        <f t="shared" si="86"/>
        <v>1.3335063928551854E-3</v>
      </c>
      <c r="BD136" s="39">
        <f t="shared" si="96"/>
        <v>1</v>
      </c>
      <c r="BF136" t="str">
        <f t="shared" ref="BF136:BF199" si="130">IF(B136=2,IF(AV135&lt;0.226,IF(AND(ABS(AA136)&lt;0.03,AO136&lt;0.8),IF(AND(AT136&lt;0.5 &amp; Q135&lt;14),2,1),0),IF(AV135&lt;0.8,IF(AND(AT136&gt;0.2,AK136&gt;-0.03,AA136&gt;-0.01),1,0),0)),"")</f>
        <v/>
      </c>
      <c r="BG136" t="str">
        <f t="shared" ref="BG136:BG199" si="131">IF(B136=3,IF(AV135&lt;0.85,IF(AND(K136&gt;942,AT136&gt;0.9),0.25,1)*IF(AR135&lt;-0.004,1,0.5),0),"")</f>
        <v/>
      </c>
      <c r="BH136" t="str">
        <f t="shared" si="88"/>
        <v/>
      </c>
      <c r="BI136">
        <f t="shared" ref="BI136:BI199" si="132">IF(B136=5,IF(AV135&lt;0.4,IF(AQ136&gt; -0.004,1,0),IF(AV135&lt;0.95,IF(AND(AO136&lt;0.85,AT136&lt;0.95,AQ136&gt;0,K136&lt;1115),0.5,0),0)),"")</f>
        <v>1</v>
      </c>
      <c r="BJ136" s="25">
        <f t="shared" si="89"/>
        <v>7.3816969005296136E-3</v>
      </c>
    </row>
    <row r="137" spans="1:62" x14ac:dyDescent="0.15">
      <c r="A137" s="1">
        <v>42702</v>
      </c>
      <c r="B137" s="41">
        <f t="shared" si="71"/>
        <v>1</v>
      </c>
      <c r="C137">
        <v>3270.05</v>
      </c>
      <c r="D137">
        <v>3272.88</v>
      </c>
      <c r="E137">
        <v>3273.6</v>
      </c>
      <c r="F137">
        <v>3280.71</v>
      </c>
      <c r="G137">
        <v>3278.51</v>
      </c>
      <c r="H137">
        <v>3286.72</v>
      </c>
      <c r="I137">
        <v>3267.69</v>
      </c>
      <c r="J137">
        <v>1008</v>
      </c>
      <c r="K137">
        <v>1102</v>
      </c>
      <c r="L137">
        <v>3278.58</v>
      </c>
      <c r="M137">
        <v>3280.05</v>
      </c>
      <c r="N137">
        <v>3277</v>
      </c>
      <c r="O137">
        <v>3288.34</v>
      </c>
      <c r="P137">
        <v>3271.89</v>
      </c>
      <c r="Q137" s="39">
        <v>1438</v>
      </c>
      <c r="R137" s="39">
        <v>1456</v>
      </c>
      <c r="S137">
        <f t="shared" si="93"/>
        <v>3179.2579999999994</v>
      </c>
      <c r="T137" t="str">
        <f t="shared" si="99"/>
        <v>牛</v>
      </c>
      <c r="U137">
        <f t="shared" si="97"/>
        <v>3288.34</v>
      </c>
      <c r="V137">
        <f t="shared" si="98"/>
        <v>3267.69</v>
      </c>
      <c r="W137" s="40">
        <f t="shared" si="100"/>
        <v>6.2995649166940016E-3</v>
      </c>
      <c r="X137">
        <f t="shared" si="101"/>
        <v>1438</v>
      </c>
      <c r="Y137">
        <f t="shared" si="102"/>
        <v>1102</v>
      </c>
      <c r="Z137" s="25">
        <f t="shared" si="103"/>
        <v>6.3148881515573433E-3</v>
      </c>
      <c r="AA137" s="25">
        <f t="shared" si="122"/>
        <v>2.483164906027424E-3</v>
      </c>
      <c r="AB137" s="25">
        <f t="shared" si="123"/>
        <v>-3.4545084572244747E-3</v>
      </c>
      <c r="AC137" s="25">
        <f t="shared" si="124"/>
        <v>2.8450564594694853E-3</v>
      </c>
      <c r="AD137" s="25">
        <f t="shared" si="125"/>
        <v>5.5776028617610229E-3</v>
      </c>
      <c r="AE137" s="25">
        <f t="shared" si="126"/>
        <v>-7.2196205493293617E-4</v>
      </c>
      <c r="AF137" s="25">
        <f t="shared" si="104"/>
        <v>2.1230944045365365E-3</v>
      </c>
      <c r="AG137" s="25">
        <f t="shared" si="127"/>
        <v>4.6062593105639744E-3</v>
      </c>
      <c r="AH137" s="25">
        <f t="shared" si="105"/>
        <v>8.6505592341019086E-4</v>
      </c>
      <c r="AI137" s="25">
        <f t="shared" si="106"/>
        <v>1.0850214630293703E-3</v>
      </c>
      <c r="AJ137" s="25">
        <f t="shared" si="107"/>
        <v>3.2545870737210338E-3</v>
      </c>
      <c r="AK137" s="25">
        <f t="shared" si="108"/>
        <v>2.5837755801295563E-3</v>
      </c>
      <c r="AL137" s="25">
        <f t="shared" si="109"/>
        <v>5.8067937380943445E-3</v>
      </c>
      <c r="AM137" s="25">
        <f t="shared" si="110"/>
        <v>5.0150785804256651E-3</v>
      </c>
      <c r="AN137" s="25">
        <f t="shared" si="111"/>
        <v>2.1350934637799271E-5</v>
      </c>
      <c r="AO137" s="40">
        <f t="shared" si="128"/>
        <v>0.12401471361009768</v>
      </c>
      <c r="AP137" s="40">
        <f t="shared" si="129"/>
        <v>-0.30215449290594204</v>
      </c>
      <c r="AQ137" s="25">
        <f t="shared" si="112"/>
        <v>4.4826435539611811E-4</v>
      </c>
      <c r="AR137" s="25">
        <f t="shared" si="113"/>
        <v>-4.8203211023080389E-4</v>
      </c>
      <c r="AS137" s="25">
        <f t="shared" si="114"/>
        <v>2.1230944045365365E-3</v>
      </c>
      <c r="AT137" s="28">
        <f t="shared" si="115"/>
        <v>0.56857593273779861</v>
      </c>
      <c r="AU137" s="28">
        <f t="shared" si="116"/>
        <v>0.31063829787234304</v>
      </c>
      <c r="AV137" s="40">
        <f t="shared" si="117"/>
        <v>0.45084745762711403</v>
      </c>
      <c r="AW137" s="25">
        <f t="shared" si="118"/>
        <v>2.1230944045365365E-3</v>
      </c>
      <c r="AX137" s="28">
        <f t="shared" si="119"/>
        <v>-7.6513317191279434E-2</v>
      </c>
      <c r="AY137" s="25">
        <f t="shared" si="120"/>
        <v>3.3057376350623807E-3</v>
      </c>
      <c r="AZ137" s="25">
        <f t="shared" si="121"/>
        <v>1.5605701232012778E-3</v>
      </c>
      <c r="BA137" s="25">
        <f t="shared" ref="BA137:BA142" si="133">AV136</f>
        <v>0.99335737331562135</v>
      </c>
      <c r="BB137" s="25">
        <f t="shared" ref="BB137:BB142" si="134">AR136</f>
        <v>7.3816969005296136E-3</v>
      </c>
      <c r="BC137" s="25">
        <f t="shared" ref="BC137:BC142" si="135">AS136</f>
        <v>6.3661377695997728E-3</v>
      </c>
      <c r="BD137" s="39">
        <f t="shared" ref="BD137:BD168" si="136">IF(AR136&lt;0,1,0)</f>
        <v>0</v>
      </c>
      <c r="BF137" t="str">
        <f t="shared" si="130"/>
        <v/>
      </c>
      <c r="BG137" t="str">
        <f t="shared" si="131"/>
        <v/>
      </c>
      <c r="BH137" t="str">
        <f t="shared" ref="BH137:BH200" si="137">IF(B137=4,IF(AV136&lt;0.6,IF(AQ137&gt;=0,IF(K137&lt;1018,2,1),0),IF(AV136&gt;0.85,IF(AQ137&lt;=0,-0.5,0),0)),"")</f>
        <v/>
      </c>
      <c r="BI137" t="str">
        <f t="shared" si="132"/>
        <v/>
      </c>
      <c r="BJ137" s="25" t="str">
        <f t="shared" ref="BJ137:BJ150" si="138">IF(MAX(BE137:BI137)=0,"",MAX(BE137:BI137)*AR137)</f>
        <v/>
      </c>
    </row>
    <row r="138" spans="1:62" x14ac:dyDescent="0.15">
      <c r="A138" s="1">
        <v>42703</v>
      </c>
      <c r="B138" s="41">
        <f t="shared" ref="B138:B201" si="139">WEEKDAY(A138,2)</f>
        <v>2</v>
      </c>
      <c r="C138">
        <v>3269.23</v>
      </c>
      <c r="D138">
        <v>3265.27</v>
      </c>
      <c r="E138">
        <v>3268.56</v>
      </c>
      <c r="F138">
        <v>3265.36</v>
      </c>
      <c r="G138">
        <v>3291.66</v>
      </c>
      <c r="H138">
        <v>3293.59</v>
      </c>
      <c r="I138">
        <v>3263.4</v>
      </c>
      <c r="J138">
        <v>1055</v>
      </c>
      <c r="K138">
        <v>940</v>
      </c>
      <c r="L138">
        <v>3291.66</v>
      </c>
      <c r="M138">
        <v>3295.15</v>
      </c>
      <c r="N138">
        <v>3282.92</v>
      </c>
      <c r="O138">
        <v>3301.21</v>
      </c>
      <c r="P138">
        <v>3273.34</v>
      </c>
      <c r="Q138" s="39">
        <v>1437</v>
      </c>
      <c r="R138" s="39">
        <v>1344</v>
      </c>
      <c r="S138">
        <f t="shared" si="93"/>
        <v>3188.0834999999997</v>
      </c>
      <c r="T138" t="str">
        <f t="shared" si="99"/>
        <v>牛</v>
      </c>
      <c r="U138">
        <f t="shared" si="97"/>
        <v>3301.21</v>
      </c>
      <c r="V138">
        <f t="shared" si="98"/>
        <v>3263.4</v>
      </c>
      <c r="W138" s="40">
        <f t="shared" si="100"/>
        <v>1.1519471258473468E-2</v>
      </c>
      <c r="X138">
        <f t="shared" si="101"/>
        <v>1437</v>
      </c>
      <c r="Y138">
        <f t="shared" si="102"/>
        <v>940</v>
      </c>
      <c r="Z138" s="25">
        <f t="shared" si="103"/>
        <v>1.1565414485979862E-2</v>
      </c>
      <c r="AA138" s="25">
        <f t="shared" si="122"/>
        <v>-2.3738865419884025E-3</v>
      </c>
      <c r="AB138" s="25">
        <f t="shared" si="123"/>
        <v>-5.5557976668920636E-3</v>
      </c>
      <c r="AC138" s="25">
        <f t="shared" si="124"/>
        <v>5.9636735915814922E-3</v>
      </c>
      <c r="AD138" s="25">
        <f t="shared" si="125"/>
        <v>9.734584758617406E-3</v>
      </c>
      <c r="AE138" s="25">
        <f t="shared" si="126"/>
        <v>-1.7848864998560908E-3</v>
      </c>
      <c r="AF138" s="25">
        <f t="shared" si="104"/>
        <v>4.1787870917254022E-3</v>
      </c>
      <c r="AG138" s="25">
        <f t="shared" si="127"/>
        <v>1.804900549736851E-3</v>
      </c>
      <c r="AH138" s="25">
        <f t="shared" si="105"/>
        <v>-1.212028612678715E-3</v>
      </c>
      <c r="AI138" s="25">
        <f t="shared" si="106"/>
        <v>-2.0496222801452601E-4</v>
      </c>
      <c r="AJ138" s="25">
        <f t="shared" si="107"/>
        <v>-1.1844661876122846E-3</v>
      </c>
      <c r="AK138" s="25">
        <f t="shared" si="108"/>
        <v>6.8375136258800283E-3</v>
      </c>
      <c r="AL138" s="25">
        <f t="shared" si="109"/>
        <v>9.2085586027142192E-3</v>
      </c>
      <c r="AM138" s="25">
        <f t="shared" si="110"/>
        <v>8.4781975772379812E-3</v>
      </c>
      <c r="AN138" s="25">
        <f t="shared" si="111"/>
        <v>0</v>
      </c>
      <c r="AO138" s="40">
        <f t="shared" si="128"/>
        <v>0.19311030142430993</v>
      </c>
      <c r="AP138" s="40">
        <f t="shared" si="129"/>
        <v>0.45048029148724361</v>
      </c>
      <c r="AQ138" s="25">
        <f t="shared" si="112"/>
        <v>1.0596936382230736E-3</v>
      </c>
      <c r="AR138" s="25">
        <f t="shared" si="113"/>
        <v>-2.6587265341547015E-3</v>
      </c>
      <c r="AS138" s="25">
        <f t="shared" si="114"/>
        <v>4.1787870917254022E-3</v>
      </c>
      <c r="AT138" s="28">
        <f t="shared" si="115"/>
        <v>0.93607154686981497</v>
      </c>
      <c r="AU138" s="28">
        <f t="shared" si="116"/>
        <v>0.34373878722640705</v>
      </c>
      <c r="AV138" s="40">
        <f t="shared" si="117"/>
        <v>0.51626553821740306</v>
      </c>
      <c r="AW138" s="25">
        <f t="shared" si="118"/>
        <v>4.1787870917254022E-3</v>
      </c>
      <c r="AX138" s="28">
        <f t="shared" si="119"/>
        <v>-0.23115577889446692</v>
      </c>
      <c r="AY138" s="25">
        <f t="shared" si="120"/>
        <v>8.6224001257361599E-3</v>
      </c>
      <c r="AZ138" s="25">
        <f t="shared" si="121"/>
        <v>2.9223999103457706E-3</v>
      </c>
      <c r="BA138" s="25">
        <f t="shared" si="133"/>
        <v>0.45084745762711403</v>
      </c>
      <c r="BB138" s="25">
        <f t="shared" si="134"/>
        <v>-4.8203211023080389E-4</v>
      </c>
      <c r="BC138" s="25">
        <f t="shared" si="135"/>
        <v>2.1230944045365365E-3</v>
      </c>
      <c r="BD138" s="39">
        <f t="shared" si="136"/>
        <v>1</v>
      </c>
      <c r="BF138">
        <f t="shared" si="130"/>
        <v>1</v>
      </c>
      <c r="BG138" t="str">
        <f t="shared" si="131"/>
        <v/>
      </c>
      <c r="BH138" t="str">
        <f t="shared" si="137"/>
        <v/>
      </c>
      <c r="BI138" t="str">
        <f t="shared" si="132"/>
        <v/>
      </c>
      <c r="BJ138" s="25">
        <f t="shared" si="138"/>
        <v>-2.6587265341547015E-3</v>
      </c>
    </row>
    <row r="139" spans="1:62" x14ac:dyDescent="0.15">
      <c r="A139" s="1">
        <v>42704</v>
      </c>
      <c r="B139" s="41">
        <f t="shared" si="139"/>
        <v>3</v>
      </c>
      <c r="C139">
        <v>3272.14</v>
      </c>
      <c r="D139">
        <v>3270.29</v>
      </c>
      <c r="E139">
        <v>3270.46</v>
      </c>
      <c r="F139">
        <v>3276.57</v>
      </c>
      <c r="G139">
        <v>3249.48</v>
      </c>
      <c r="H139">
        <v>3277.27</v>
      </c>
      <c r="I139">
        <v>3246.53</v>
      </c>
      <c r="J139">
        <v>941</v>
      </c>
      <c r="K139">
        <v>1126</v>
      </c>
      <c r="L139">
        <v>3250.96</v>
      </c>
      <c r="M139">
        <v>3251.15</v>
      </c>
      <c r="N139">
        <v>3250.03</v>
      </c>
      <c r="O139">
        <v>3256.81</v>
      </c>
      <c r="P139">
        <v>3239.52</v>
      </c>
      <c r="Q139" s="39">
        <v>1322</v>
      </c>
      <c r="R139" s="39">
        <v>1449</v>
      </c>
      <c r="S139">
        <f t="shared" si="93"/>
        <v>3196.4429999999993</v>
      </c>
      <c r="T139" t="str">
        <f t="shared" si="99"/>
        <v>牛</v>
      </c>
      <c r="U139">
        <f t="shared" si="97"/>
        <v>3277.27</v>
      </c>
      <c r="V139">
        <f t="shared" si="98"/>
        <v>3239.52</v>
      </c>
      <c r="W139" s="40">
        <f t="shared" si="100"/>
        <v>1.1585588073641047E-2</v>
      </c>
      <c r="X139">
        <f t="shared" si="101"/>
        <v>941</v>
      </c>
      <c r="Y139">
        <f t="shared" si="102"/>
        <v>1449</v>
      </c>
      <c r="Z139" s="25">
        <f t="shared" si="103"/>
        <v>1.1536792435531488E-2</v>
      </c>
      <c r="AA139" s="25">
        <f t="shared" si="122"/>
        <v>-3.2890651552001187E-3</v>
      </c>
      <c r="AB139" s="25">
        <f t="shared" si="123"/>
        <v>-8.3465316864364363E-3</v>
      </c>
      <c r="AC139" s="25">
        <f t="shared" si="124"/>
        <v>3.2390563872047116E-3</v>
      </c>
      <c r="AD139" s="25">
        <f t="shared" si="125"/>
        <v>1.5665536434957272E-3</v>
      </c>
      <c r="AE139" s="25">
        <f t="shared" si="126"/>
        <v>-1.0019034430145372E-2</v>
      </c>
      <c r="AF139" s="25">
        <f t="shared" si="104"/>
        <v>-6.7799780429406743E-3</v>
      </c>
      <c r="AG139" s="25">
        <f t="shared" si="127"/>
        <v>-1.0069043198140861E-2</v>
      </c>
      <c r="AH139" s="25">
        <f t="shared" si="105"/>
        <v>-5.6553911904524924E-4</v>
      </c>
      <c r="AI139" s="25">
        <f t="shared" si="106"/>
        <v>-5.1355731266581499E-4</v>
      </c>
      <c r="AJ139" s="25">
        <f t="shared" si="107"/>
        <v>1.3529384186316963E-3</v>
      </c>
      <c r="AK139" s="25">
        <f t="shared" si="108"/>
        <v>-6.9492215709337328E-3</v>
      </c>
      <c r="AL139" s="25">
        <f t="shared" si="109"/>
        <v>9.4240251102245855E-3</v>
      </c>
      <c r="AM139" s="25">
        <f t="shared" si="110"/>
        <v>5.3230180194980808E-3</v>
      </c>
      <c r="AN139" s="25">
        <f t="shared" si="111"/>
        <v>4.5535379930378015E-4</v>
      </c>
      <c r="AO139" s="40">
        <f t="shared" si="128"/>
        <v>0.83311646063760103</v>
      </c>
      <c r="AP139" s="40">
        <f t="shared" si="129"/>
        <v>1.1837996096291519</v>
      </c>
      <c r="AQ139" s="25">
        <f t="shared" si="112"/>
        <v>5.8442567121758755E-5</v>
      </c>
      <c r="AR139" s="25">
        <f t="shared" si="113"/>
        <v>-2.8611027131060317E-4</v>
      </c>
      <c r="AS139" s="25">
        <f t="shared" si="114"/>
        <v>-6.7799780429406743E-3</v>
      </c>
      <c r="AT139" s="28">
        <f t="shared" si="115"/>
        <v>9.5966167859461257E-2</v>
      </c>
      <c r="AU139" s="28">
        <f t="shared" si="116"/>
        <v>0.60786581839214804</v>
      </c>
      <c r="AV139" s="40">
        <f t="shared" si="117"/>
        <v>0.27841059602649587</v>
      </c>
      <c r="AW139" s="25">
        <f t="shared" si="118"/>
        <v>-6.7799780429406743E-3</v>
      </c>
      <c r="AX139" s="28">
        <f t="shared" si="119"/>
        <v>-2.4635761589399636E-2</v>
      </c>
      <c r="AY139" s="25">
        <f t="shared" si="120"/>
        <v>9.0824989579505627E-4</v>
      </c>
      <c r="AZ139" s="25">
        <f t="shared" si="121"/>
        <v>3.2390563872047116E-3</v>
      </c>
      <c r="BA139" s="25">
        <f t="shared" si="133"/>
        <v>0.51626553821740306</v>
      </c>
      <c r="BB139" s="25">
        <f t="shared" si="134"/>
        <v>-2.6587265341547015E-3</v>
      </c>
      <c r="BC139" s="25">
        <f t="shared" si="135"/>
        <v>4.1787870917254022E-3</v>
      </c>
      <c r="BD139" s="39">
        <f t="shared" si="136"/>
        <v>1</v>
      </c>
      <c r="BF139" t="str">
        <f t="shared" si="130"/>
        <v/>
      </c>
      <c r="BG139">
        <f t="shared" si="131"/>
        <v>0.5</v>
      </c>
      <c r="BH139" t="str">
        <f t="shared" si="137"/>
        <v/>
      </c>
      <c r="BI139" t="str">
        <f t="shared" si="132"/>
        <v/>
      </c>
      <c r="BJ139" s="25">
        <f t="shared" si="138"/>
        <v>-1.4305513565530159E-4</v>
      </c>
    </row>
    <row r="140" spans="1:62" x14ac:dyDescent="0.15">
      <c r="A140" s="1">
        <v>42705</v>
      </c>
      <c r="B140" s="41">
        <f t="shared" si="139"/>
        <v>4</v>
      </c>
      <c r="C140">
        <v>3257.02</v>
      </c>
      <c r="D140">
        <v>3261.34</v>
      </c>
      <c r="E140">
        <v>3260.06</v>
      </c>
      <c r="F140">
        <v>3263.72</v>
      </c>
      <c r="G140">
        <v>3267.2</v>
      </c>
      <c r="H140">
        <v>3279.21</v>
      </c>
      <c r="I140">
        <v>3257.02</v>
      </c>
      <c r="J140">
        <v>1101</v>
      </c>
      <c r="K140">
        <v>930</v>
      </c>
      <c r="L140">
        <v>3266.88</v>
      </c>
      <c r="M140">
        <v>3267.97</v>
      </c>
      <c r="N140">
        <v>3273.31</v>
      </c>
      <c r="O140">
        <v>3274.07</v>
      </c>
      <c r="P140">
        <v>3256.3</v>
      </c>
      <c r="Q140" s="39">
        <v>1500</v>
      </c>
      <c r="R140" s="39">
        <v>1415</v>
      </c>
      <c r="S140">
        <f t="shared" si="93"/>
        <v>3203.808</v>
      </c>
      <c r="T140" t="str">
        <f t="shared" si="99"/>
        <v>牛</v>
      </c>
      <c r="U140">
        <f t="shared" si="97"/>
        <v>3279.21</v>
      </c>
      <c r="V140">
        <f t="shared" si="98"/>
        <v>3256.3</v>
      </c>
      <c r="W140" s="40">
        <f t="shared" si="100"/>
        <v>7.0109582395908674E-3</v>
      </c>
      <c r="X140">
        <f t="shared" si="101"/>
        <v>1101</v>
      </c>
      <c r="Y140">
        <f t="shared" si="102"/>
        <v>1415</v>
      </c>
      <c r="Z140" s="25">
        <f t="shared" si="103"/>
        <v>7.0340372487733742E-3</v>
      </c>
      <c r="AA140" s="25">
        <f t="shared" si="122"/>
        <v>2.1484398271718894E-3</v>
      </c>
      <c r="AB140" s="25">
        <f t="shared" si="123"/>
        <v>-1.8008343643291906E-3</v>
      </c>
      <c r="AC140" s="25">
        <f t="shared" si="124"/>
        <v>5.2101238752616744E-3</v>
      </c>
      <c r="AD140" s="25">
        <f t="shared" si="125"/>
        <v>6.7898728321695483E-3</v>
      </c>
      <c r="AE140" s="25">
        <f t="shared" si="126"/>
        <v>-2.2108540742125747E-4</v>
      </c>
      <c r="AF140" s="25">
        <f t="shared" si="104"/>
        <v>4.9890384678404369E-3</v>
      </c>
      <c r="AG140" s="25">
        <f t="shared" si="127"/>
        <v>7.1374782950124165E-3</v>
      </c>
      <c r="AH140" s="25">
        <f t="shared" si="105"/>
        <v>1.325486972947124E-3</v>
      </c>
      <c r="AI140" s="25">
        <f t="shared" si="106"/>
        <v>9.3293322177786804E-4</v>
      </c>
      <c r="AJ140" s="25">
        <f t="shared" si="107"/>
        <v>2.0549822130048242E-3</v>
      </c>
      <c r="AK140" s="25">
        <f t="shared" si="108"/>
        <v>3.1206820927637113E-3</v>
      </c>
      <c r="AL140" s="25">
        <f t="shared" si="109"/>
        <v>6.7898728321695483E-3</v>
      </c>
      <c r="AM140" s="25">
        <f t="shared" si="110"/>
        <v>5.442277806578774E-3</v>
      </c>
      <c r="AN140" s="25">
        <f t="shared" si="111"/>
        <v>-9.7947989695710994E-5</v>
      </c>
      <c r="AO140" s="40">
        <f t="shared" si="128"/>
        <v>0</v>
      </c>
      <c r="AP140" s="40">
        <f t="shared" si="129"/>
        <v>-0.3150067598017019</v>
      </c>
      <c r="AQ140" s="25">
        <f t="shared" si="112"/>
        <v>3.3359603054643053E-4</v>
      </c>
      <c r="AR140" s="25">
        <f t="shared" si="113"/>
        <v>1.9663043647723121E-3</v>
      </c>
      <c r="AS140" s="25">
        <f t="shared" si="114"/>
        <v>4.9890384678404369E-3</v>
      </c>
      <c r="AT140" s="28">
        <f t="shared" si="115"/>
        <v>0.45876520955384459</v>
      </c>
      <c r="AU140" s="28">
        <f t="shared" si="116"/>
        <v>0.95723128868878904</v>
      </c>
      <c r="AV140" s="40">
        <f t="shared" si="117"/>
        <v>0.74247053688345144</v>
      </c>
      <c r="AW140" s="25">
        <f t="shared" si="118"/>
        <v>4.9890384678404369E-3</v>
      </c>
      <c r="AX140" s="28">
        <f t="shared" si="119"/>
        <v>0.28066346573548134</v>
      </c>
      <c r="AY140" s="25">
        <f t="shared" si="120"/>
        <v>3.1206820927637113E-3</v>
      </c>
      <c r="AZ140" s="25">
        <f t="shared" si="121"/>
        <v>5.2101238752616744E-3</v>
      </c>
      <c r="BA140" s="25">
        <f t="shared" si="133"/>
        <v>0.27841059602649587</v>
      </c>
      <c r="BB140" s="25">
        <f t="shared" si="134"/>
        <v>-2.8611027131060317E-4</v>
      </c>
      <c r="BC140" s="25">
        <f t="shared" si="135"/>
        <v>-6.7799780429406743E-3</v>
      </c>
      <c r="BD140" s="39">
        <f t="shared" si="136"/>
        <v>1</v>
      </c>
      <c r="BF140" t="str">
        <f t="shared" si="130"/>
        <v/>
      </c>
      <c r="BG140" t="str">
        <f t="shared" si="131"/>
        <v/>
      </c>
      <c r="BH140">
        <f t="shared" si="137"/>
        <v>2</v>
      </c>
      <c r="BI140" t="str">
        <f t="shared" si="132"/>
        <v/>
      </c>
      <c r="BJ140" s="25">
        <f t="shared" si="138"/>
        <v>3.9326087295446241E-3</v>
      </c>
    </row>
    <row r="141" spans="1:62" x14ac:dyDescent="0.15">
      <c r="A141" s="1">
        <v>42706</v>
      </c>
      <c r="B141" s="41">
        <f t="shared" si="139"/>
        <v>5</v>
      </c>
      <c r="C141">
        <v>3270.12</v>
      </c>
      <c r="D141">
        <v>3267.99</v>
      </c>
      <c r="E141">
        <v>3268.45</v>
      </c>
      <c r="F141">
        <v>3269.7</v>
      </c>
      <c r="G141">
        <v>3247.67</v>
      </c>
      <c r="H141">
        <v>3279.71</v>
      </c>
      <c r="I141">
        <v>3246.55</v>
      </c>
      <c r="J141">
        <v>1019</v>
      </c>
      <c r="K141">
        <v>1130</v>
      </c>
      <c r="L141">
        <v>3247.67</v>
      </c>
      <c r="M141">
        <v>3242.98</v>
      </c>
      <c r="N141">
        <v>3243.84</v>
      </c>
      <c r="O141">
        <v>3254.12</v>
      </c>
      <c r="P141">
        <v>3235.28</v>
      </c>
      <c r="Q141" s="39">
        <v>1352</v>
      </c>
      <c r="R141" s="39">
        <v>1342</v>
      </c>
      <c r="S141">
        <f t="shared" si="93"/>
        <v>3211.0264999999995</v>
      </c>
      <c r="T141" t="str">
        <f t="shared" si="99"/>
        <v>牛</v>
      </c>
      <c r="U141">
        <f t="shared" si="97"/>
        <v>3279.71</v>
      </c>
      <c r="V141">
        <f t="shared" si="98"/>
        <v>3235.28</v>
      </c>
      <c r="W141" s="40">
        <f t="shared" si="100"/>
        <v>1.3639526322731209E-2</v>
      </c>
      <c r="X141">
        <f t="shared" si="101"/>
        <v>1019</v>
      </c>
      <c r="Y141">
        <f t="shared" si="102"/>
        <v>1342</v>
      </c>
      <c r="Z141" s="25">
        <f t="shared" si="103"/>
        <v>1.358665737037168E-2</v>
      </c>
      <c r="AA141" s="25">
        <f t="shared" si="122"/>
        <v>-9.7502387974506542E-4</v>
      </c>
      <c r="AB141" s="25">
        <f t="shared" si="123"/>
        <v>-1.0997190641204082E-2</v>
      </c>
      <c r="AC141" s="25">
        <f t="shared" si="124"/>
        <v>2.6423356815271698E-3</v>
      </c>
      <c r="AD141" s="25">
        <f t="shared" si="125"/>
        <v>2.9283223695610447E-3</v>
      </c>
      <c r="AE141" s="25">
        <f t="shared" si="126"/>
        <v>-1.0711203953170361E-2</v>
      </c>
      <c r="AF141" s="25">
        <f t="shared" si="104"/>
        <v>-8.0688682716431228E-3</v>
      </c>
      <c r="AG141" s="25">
        <f t="shared" si="127"/>
        <v>-9.0438921513881637E-3</v>
      </c>
      <c r="AH141" s="25">
        <f t="shared" si="105"/>
        <v>-6.5156446598646002E-4</v>
      </c>
      <c r="AI141" s="25">
        <f t="shared" si="106"/>
        <v>-5.1081506699876154E-4</v>
      </c>
      <c r="AJ141" s="25">
        <f t="shared" si="107"/>
        <v>-1.2844390230240267E-4</v>
      </c>
      <c r="AK141" s="25">
        <f t="shared" si="108"/>
        <v>-6.8888653310607796E-3</v>
      </c>
      <c r="AL141" s="25">
        <f t="shared" si="109"/>
        <v>1.0162109804000896E-2</v>
      </c>
      <c r="AM141" s="25">
        <f t="shared" si="110"/>
        <v>5.8064082755083816E-3</v>
      </c>
      <c r="AN141" s="25">
        <f t="shared" si="111"/>
        <v>0</v>
      </c>
      <c r="AO141" s="40">
        <f t="shared" si="128"/>
        <v>0.71079613992761803</v>
      </c>
      <c r="AP141" s="40">
        <f t="shared" si="129"/>
        <v>0.80699638118214356</v>
      </c>
      <c r="AQ141" s="25">
        <f t="shared" si="112"/>
        <v>-1.4451559755174041E-3</v>
      </c>
      <c r="AR141" s="25">
        <f t="shared" si="113"/>
        <v>-1.1800029405823742E-3</v>
      </c>
      <c r="AS141" s="25">
        <f t="shared" si="114"/>
        <v>-8.0688682716431228E-3</v>
      </c>
      <c r="AT141" s="28">
        <f t="shared" si="115"/>
        <v>3.3775633293121103E-2</v>
      </c>
      <c r="AU141" s="28">
        <f t="shared" si="116"/>
        <v>0.45435244161359267</v>
      </c>
      <c r="AV141" s="40">
        <f t="shared" si="117"/>
        <v>0.19266261534998821</v>
      </c>
      <c r="AW141" s="25">
        <f t="shared" si="118"/>
        <v>-8.0688682716431228E-3</v>
      </c>
      <c r="AX141" s="28">
        <f t="shared" si="119"/>
        <v>-8.6203015980192241E-2</v>
      </c>
      <c r="AY141" s="25">
        <f t="shared" si="120"/>
        <v>3.4492210337924522E-4</v>
      </c>
      <c r="AZ141" s="25">
        <f t="shared" si="121"/>
        <v>2.6423356815271698E-3</v>
      </c>
      <c r="BA141" s="25">
        <f t="shared" si="133"/>
        <v>0.74247053688345144</v>
      </c>
      <c r="BB141" s="25">
        <f t="shared" si="134"/>
        <v>1.9663043647723121E-3</v>
      </c>
      <c r="BC141" s="25">
        <f t="shared" si="135"/>
        <v>4.9890384678404369E-3</v>
      </c>
      <c r="BD141" s="39">
        <f t="shared" si="136"/>
        <v>0</v>
      </c>
      <c r="BF141" t="str">
        <f t="shared" si="130"/>
        <v/>
      </c>
      <c r="BG141" t="str">
        <f t="shared" si="131"/>
        <v/>
      </c>
      <c r="BH141" t="str">
        <f t="shared" si="137"/>
        <v/>
      </c>
      <c r="BI141">
        <f t="shared" si="132"/>
        <v>0</v>
      </c>
      <c r="BJ141" s="25" t="str">
        <f t="shared" si="138"/>
        <v/>
      </c>
    </row>
    <row r="142" spans="1:62" x14ac:dyDescent="0.15">
      <c r="A142" s="1">
        <v>42709</v>
      </c>
      <c r="B142" s="41">
        <f t="shared" si="139"/>
        <v>1</v>
      </c>
      <c r="C142">
        <v>3203.78</v>
      </c>
      <c r="D142">
        <v>3202.32</v>
      </c>
      <c r="E142">
        <v>3206.73</v>
      </c>
      <c r="F142">
        <v>3204.96</v>
      </c>
      <c r="G142">
        <v>3201.74</v>
      </c>
      <c r="H142">
        <v>3219.52</v>
      </c>
      <c r="I142">
        <v>3197.73</v>
      </c>
      <c r="J142">
        <v>1017</v>
      </c>
      <c r="K142">
        <v>1115</v>
      </c>
      <c r="L142">
        <v>3202.47</v>
      </c>
      <c r="M142">
        <v>3198.57</v>
      </c>
      <c r="N142">
        <v>3204.71</v>
      </c>
      <c r="O142">
        <v>3208.64</v>
      </c>
      <c r="P142">
        <v>3194.88</v>
      </c>
      <c r="Q142" s="39">
        <v>1336</v>
      </c>
      <c r="R142" s="39">
        <v>1407</v>
      </c>
      <c r="S142">
        <f t="shared" si="93"/>
        <v>3216.9524999999994</v>
      </c>
      <c r="T142" t="str">
        <f t="shared" si="99"/>
        <v>牛</v>
      </c>
      <c r="U142">
        <f t="shared" si="97"/>
        <v>3219.52</v>
      </c>
      <c r="V142">
        <f t="shared" si="98"/>
        <v>3194.88</v>
      </c>
      <c r="W142" s="40">
        <f t="shared" si="100"/>
        <v>7.6827516828416962E-3</v>
      </c>
      <c r="X142">
        <f t="shared" si="101"/>
        <v>1017</v>
      </c>
      <c r="Y142">
        <f t="shared" si="102"/>
        <v>1407</v>
      </c>
      <c r="Z142" s="25">
        <f t="shared" si="103"/>
        <v>7.6909151065303709E-3</v>
      </c>
      <c r="AA142" s="25">
        <f t="shared" si="122"/>
        <v>-1.2426450533064697E-2</v>
      </c>
      <c r="AB142" s="25">
        <f t="shared" si="123"/>
        <v>-4.6106774621498961E-3</v>
      </c>
      <c r="AC142" s="25">
        <f t="shared" si="124"/>
        <v>3.0720742206919983E-3</v>
      </c>
      <c r="AD142" s="25">
        <f t="shared" si="125"/>
        <v>4.900917442715676E-3</v>
      </c>
      <c r="AE142" s="25">
        <f t="shared" si="126"/>
        <v>-2.781834240126011E-3</v>
      </c>
      <c r="AF142" s="25">
        <f t="shared" si="104"/>
        <v>2.9023998056590644E-4</v>
      </c>
      <c r="AG142" s="25">
        <f t="shared" si="127"/>
        <v>-1.2136210552498812E-2</v>
      </c>
      <c r="AH142" s="25">
        <f t="shared" si="105"/>
        <v>-4.5581555869517952E-4</v>
      </c>
      <c r="AI142" s="25">
        <f t="shared" si="106"/>
        <v>9.2036365538386219E-4</v>
      </c>
      <c r="AJ142" s="25">
        <f t="shared" si="107"/>
        <v>3.6824711669817075E-4</v>
      </c>
      <c r="AK142" s="25">
        <f t="shared" si="108"/>
        <v>-6.3695065161629657E-4</v>
      </c>
      <c r="AL142" s="25">
        <f t="shared" si="109"/>
        <v>6.7910970413654712E-3</v>
      </c>
      <c r="AM142" s="25">
        <f t="shared" si="110"/>
        <v>4.2976429147163851E-3</v>
      </c>
      <c r="AN142" s="25">
        <f t="shared" si="111"/>
        <v>2.2797503615945813E-4</v>
      </c>
      <c r="AO142" s="40">
        <f t="shared" si="128"/>
        <v>0.27765029830198218</v>
      </c>
      <c r="AP142" s="40">
        <f t="shared" si="129"/>
        <v>2.1161083065626527</v>
      </c>
      <c r="AQ142" s="25">
        <f t="shared" si="112"/>
        <v>-1.2185521360847981E-3</v>
      </c>
      <c r="AR142" s="25">
        <f t="shared" si="113"/>
        <v>6.992155960225282E-4</v>
      </c>
      <c r="AS142" s="25">
        <f t="shared" si="114"/>
        <v>2.9023998056590644E-4</v>
      </c>
      <c r="AT142" s="28">
        <f t="shared" si="115"/>
        <v>0.1840293712712148</v>
      </c>
      <c r="AU142" s="28">
        <f t="shared" si="116"/>
        <v>0.71438953488372792</v>
      </c>
      <c r="AV142" s="40">
        <f t="shared" si="117"/>
        <v>0.3989448051948043</v>
      </c>
      <c r="AW142" s="25">
        <f t="shared" si="118"/>
        <v>2.9023998056590644E-4</v>
      </c>
      <c r="AX142" s="28">
        <f t="shared" si="119"/>
        <v>9.0909090909100973E-2</v>
      </c>
      <c r="AY142" s="25">
        <f t="shared" si="120"/>
        <v>1.2532289470335216E-3</v>
      </c>
      <c r="AZ142" s="25">
        <f t="shared" si="121"/>
        <v>3.0720742206919983E-3</v>
      </c>
      <c r="BA142" s="25">
        <f t="shared" si="133"/>
        <v>0.19266261534998821</v>
      </c>
      <c r="BB142" s="25">
        <f t="shared" si="134"/>
        <v>-1.1800029405823742E-3</v>
      </c>
      <c r="BC142" s="25">
        <f t="shared" si="135"/>
        <v>-8.0688682716431228E-3</v>
      </c>
      <c r="BD142" s="39">
        <f t="shared" si="136"/>
        <v>1</v>
      </c>
      <c r="BF142" t="str">
        <f t="shared" si="130"/>
        <v/>
      </c>
      <c r="BG142" t="str">
        <f t="shared" si="131"/>
        <v/>
      </c>
      <c r="BH142" t="str">
        <f t="shared" si="137"/>
        <v/>
      </c>
      <c r="BI142" t="str">
        <f t="shared" si="132"/>
        <v/>
      </c>
      <c r="BJ142" s="25" t="str">
        <f t="shared" si="138"/>
        <v/>
      </c>
    </row>
    <row r="143" spans="1:62" x14ac:dyDescent="0.15">
      <c r="A143" s="1">
        <v>42710</v>
      </c>
      <c r="B143" s="41">
        <f t="shared" si="139"/>
        <v>2</v>
      </c>
      <c r="C143">
        <v>3202.03</v>
      </c>
      <c r="D143">
        <v>3207.72</v>
      </c>
      <c r="E143">
        <v>3207.36</v>
      </c>
      <c r="F143">
        <v>3210.33</v>
      </c>
      <c r="G143">
        <v>3207.37</v>
      </c>
      <c r="H143">
        <v>3215.31</v>
      </c>
      <c r="I143">
        <v>3200.91</v>
      </c>
      <c r="J143">
        <v>1007</v>
      </c>
      <c r="K143">
        <v>1112</v>
      </c>
      <c r="L143">
        <v>3207.37</v>
      </c>
      <c r="M143">
        <v>3205.97</v>
      </c>
      <c r="N143">
        <v>3199.65</v>
      </c>
      <c r="O143">
        <v>3209.09</v>
      </c>
      <c r="P143">
        <v>3196.52</v>
      </c>
      <c r="Q143" s="39">
        <v>1405</v>
      </c>
      <c r="R143" s="39">
        <v>1455</v>
      </c>
      <c r="S143">
        <f t="shared" si="93"/>
        <v>3220.5214999999998</v>
      </c>
      <c r="T143" t="str">
        <f t="shared" si="99"/>
        <v>熊</v>
      </c>
      <c r="U143">
        <f t="shared" si="97"/>
        <v>3215.31</v>
      </c>
      <c r="V143">
        <f t="shared" si="98"/>
        <v>3196.52</v>
      </c>
      <c r="W143" s="40">
        <f t="shared" si="100"/>
        <v>5.8610580097967725E-3</v>
      </c>
      <c r="X143">
        <f t="shared" si="101"/>
        <v>1007</v>
      </c>
      <c r="Y143">
        <f t="shared" si="102"/>
        <v>1455</v>
      </c>
      <c r="Z143" s="25">
        <f t="shared" si="103"/>
        <v>5.8681523908270571E-3</v>
      </c>
      <c r="AA143" s="25">
        <f t="shared" si="122"/>
        <v>-8.3661898448126226E-4</v>
      </c>
      <c r="AB143" s="25">
        <f t="shared" si="123"/>
        <v>-4.8823472344902618E-3</v>
      </c>
      <c r="AC143" s="25">
        <f t="shared" si="124"/>
        <v>9.7871077530644972E-4</v>
      </c>
      <c r="AD143" s="25">
        <f t="shared" si="125"/>
        <v>4.1387923833720421E-3</v>
      </c>
      <c r="AE143" s="25">
        <f t="shared" si="126"/>
        <v>-1.7222656264246545E-3</v>
      </c>
      <c r="AF143" s="25">
        <f t="shared" si="104"/>
        <v>-7.4355485111831634E-4</v>
      </c>
      <c r="AG143" s="25">
        <f t="shared" si="127"/>
        <v>-1.5801738355995304E-3</v>
      </c>
      <c r="AH143" s="25">
        <f t="shared" si="105"/>
        <v>1.775420724561613E-3</v>
      </c>
      <c r="AI143" s="25">
        <f t="shared" si="106"/>
        <v>1.6631851794466665E-3</v>
      </c>
      <c r="AJ143" s="25">
        <f t="shared" si="107"/>
        <v>2.5887519213823548E-3</v>
      </c>
      <c r="AK143" s="25">
        <f t="shared" si="108"/>
        <v>1.6663030035795085E-3</v>
      </c>
      <c r="AL143" s="25">
        <f t="shared" si="109"/>
        <v>4.4886316795150327E-3</v>
      </c>
      <c r="AM143" s="25">
        <f t="shared" si="110"/>
        <v>3.9246898062284047E-3</v>
      </c>
      <c r="AN143" s="25">
        <f t="shared" si="111"/>
        <v>0</v>
      </c>
      <c r="AO143" s="40">
        <f t="shared" si="128"/>
        <v>7.7777777777801288E-2</v>
      </c>
      <c r="AP143" s="40">
        <f t="shared" si="129"/>
        <v>0.26388888888889983</v>
      </c>
      <c r="AQ143" s="25">
        <f t="shared" si="112"/>
        <v>-4.3658998968959279E-4</v>
      </c>
      <c r="AR143" s="25">
        <f t="shared" si="113"/>
        <v>-2.409857854697862E-3</v>
      </c>
      <c r="AS143" s="25">
        <f t="shared" si="114"/>
        <v>-7.4355485111831634E-4</v>
      </c>
      <c r="AT143" s="28">
        <f t="shared" si="115"/>
        <v>0.44861111111111079</v>
      </c>
      <c r="AU143" s="28">
        <f t="shared" si="116"/>
        <v>0.24900556881464347</v>
      </c>
      <c r="AV143" s="40">
        <f t="shared" si="117"/>
        <v>0.16657796700373151</v>
      </c>
      <c r="AW143" s="25">
        <f t="shared" si="118"/>
        <v>-7.4355485111831634E-4</v>
      </c>
      <c r="AX143" s="28">
        <f t="shared" si="119"/>
        <v>-0.41085683874400292</v>
      </c>
      <c r="AY143" s="25">
        <f t="shared" si="120"/>
        <v>2.0161422997225236E-3</v>
      </c>
      <c r="AZ143" s="25">
        <f t="shared" si="121"/>
        <v>9.7871077530644972E-4</v>
      </c>
      <c r="BA143" s="25">
        <f t="shared" ref="BA143:BA174" si="140">AV142</f>
        <v>0.3989448051948043</v>
      </c>
      <c r="BB143" s="25">
        <f t="shared" ref="BB143:BB174" si="141">AR142</f>
        <v>6.992155960225282E-4</v>
      </c>
      <c r="BC143" s="25">
        <f t="shared" ref="BC143:BC174" si="142">AS142</f>
        <v>2.9023998056590644E-4</v>
      </c>
      <c r="BD143" s="39">
        <f t="shared" si="136"/>
        <v>0</v>
      </c>
      <c r="BF143">
        <f t="shared" si="130"/>
        <v>1</v>
      </c>
      <c r="BG143" t="str">
        <f t="shared" si="131"/>
        <v/>
      </c>
      <c r="BH143" t="str">
        <f t="shared" si="137"/>
        <v/>
      </c>
      <c r="BI143" t="str">
        <f t="shared" si="132"/>
        <v/>
      </c>
      <c r="BJ143" s="25">
        <f t="shared" si="138"/>
        <v>-2.409857854697862E-3</v>
      </c>
    </row>
    <row r="144" spans="1:62" x14ac:dyDescent="0.15">
      <c r="A144" s="1">
        <v>42711</v>
      </c>
      <c r="B144" s="41">
        <f t="shared" si="139"/>
        <v>3</v>
      </c>
      <c r="C144">
        <v>3198.47</v>
      </c>
      <c r="D144">
        <v>3200.17</v>
      </c>
      <c r="E144">
        <v>3200.41</v>
      </c>
      <c r="F144">
        <v>3195.02</v>
      </c>
      <c r="G144">
        <v>3202.98</v>
      </c>
      <c r="H144">
        <v>3203.37</v>
      </c>
      <c r="I144">
        <v>3189.49</v>
      </c>
      <c r="J144">
        <v>1130</v>
      </c>
      <c r="K144">
        <v>1033</v>
      </c>
      <c r="L144">
        <v>3203.38</v>
      </c>
      <c r="M144">
        <v>3205.92</v>
      </c>
      <c r="N144">
        <v>3222.24</v>
      </c>
      <c r="O144">
        <v>3222.43</v>
      </c>
      <c r="P144">
        <v>3203.38</v>
      </c>
      <c r="Q144" s="39">
        <v>1500</v>
      </c>
      <c r="R144" s="39">
        <v>1301</v>
      </c>
      <c r="S144">
        <f t="shared" si="93"/>
        <v>3223.1094999999996</v>
      </c>
      <c r="T144" t="str">
        <f t="shared" si="99"/>
        <v>熊</v>
      </c>
      <c r="U144">
        <f t="shared" si="97"/>
        <v>3222.43</v>
      </c>
      <c r="V144">
        <f t="shared" si="98"/>
        <v>3189.49</v>
      </c>
      <c r="W144" s="40">
        <f t="shared" ref="W144:W151" si="143">LN(U144/V144)</f>
        <v>1.0274703922656454E-2</v>
      </c>
      <c r="X144">
        <f t="shared" si="101"/>
        <v>1500</v>
      </c>
      <c r="Y144">
        <f t="shared" si="102"/>
        <v>1033</v>
      </c>
      <c r="Z144" s="25">
        <f t="shared" si="103"/>
        <v>1.0298674053531862E-2</v>
      </c>
      <c r="AA144" s="25">
        <f t="shared" si="122"/>
        <v>-3.6885835632312727E-4</v>
      </c>
      <c r="AB144" s="25">
        <f t="shared" si="123"/>
        <v>-5.8963453537606618E-5</v>
      </c>
      <c r="AC144" s="25">
        <f t="shared" si="124"/>
        <v>1.0215740469118819E-2</v>
      </c>
      <c r="AD144" s="25">
        <f t="shared" si="125"/>
        <v>7.4631628624752706E-3</v>
      </c>
      <c r="AE144" s="25">
        <f t="shared" si="126"/>
        <v>-2.811541060181028E-3</v>
      </c>
      <c r="AF144" s="25">
        <f t="shared" si="104"/>
        <v>7.4041994089377484E-3</v>
      </c>
      <c r="AG144" s="25">
        <f t="shared" si="127"/>
        <v>7.0353410526145382E-3</v>
      </c>
      <c r="AH144" s="25">
        <f t="shared" si="105"/>
        <v>5.3136292712191175E-4</v>
      </c>
      <c r="AI144" s="25">
        <f t="shared" si="106"/>
        <v>6.0635613089774431E-4</v>
      </c>
      <c r="AJ144" s="25">
        <f t="shared" si="107"/>
        <v>-1.0792228766628293E-3</v>
      </c>
      <c r="AK144" s="25">
        <f t="shared" si="108"/>
        <v>1.4090559939371134E-3</v>
      </c>
      <c r="AL144" s="25">
        <f t="shared" si="109"/>
        <v>4.3423512512762059E-3</v>
      </c>
      <c r="AM144" s="25">
        <f t="shared" si="110"/>
        <v>5.9292309638060156E-3</v>
      </c>
      <c r="AN144" s="25">
        <f t="shared" si="111"/>
        <v>1.248759047320825E-4</v>
      </c>
      <c r="AO144" s="40">
        <f t="shared" si="128"/>
        <v>0.64697406340057262</v>
      </c>
      <c r="AP144" s="40">
        <f t="shared" si="129"/>
        <v>0.73198847262249489</v>
      </c>
      <c r="AQ144" s="25">
        <f t="shared" si="112"/>
        <v>7.9259829715310815E-4</v>
      </c>
      <c r="AR144" s="25">
        <f t="shared" si="113"/>
        <v>5.8702675102685013E-3</v>
      </c>
      <c r="AS144" s="25">
        <f t="shared" si="114"/>
        <v>7.4041994089377484E-3</v>
      </c>
      <c r="AT144" s="28">
        <f t="shared" si="115"/>
        <v>0.97190201729107573</v>
      </c>
      <c r="AU144" s="28">
        <f t="shared" si="116"/>
        <v>0.99002624671915707</v>
      </c>
      <c r="AV144" s="40">
        <f t="shared" si="117"/>
        <v>0.99423193685488598</v>
      </c>
      <c r="AW144" s="25">
        <f t="shared" si="118"/>
        <v>7.4041994089377484E-3</v>
      </c>
      <c r="AX144" s="28">
        <f t="shared" si="119"/>
        <v>0.57255616272008625</v>
      </c>
      <c r="AY144" s="25">
        <f t="shared" si="120"/>
        <v>4.2205970541180117E-3</v>
      </c>
      <c r="AZ144" s="25">
        <f t="shared" si="121"/>
        <v>5.8702675102685013E-3</v>
      </c>
      <c r="BA144" s="25">
        <f t="shared" si="140"/>
        <v>0.16657796700373151</v>
      </c>
      <c r="BB144" s="25">
        <f t="shared" si="141"/>
        <v>-2.409857854697862E-3</v>
      </c>
      <c r="BC144" s="25">
        <f t="shared" si="142"/>
        <v>-7.4355485111831634E-4</v>
      </c>
      <c r="BD144" s="39">
        <f t="shared" si="136"/>
        <v>1</v>
      </c>
      <c r="BF144" t="str">
        <f t="shared" si="130"/>
        <v/>
      </c>
      <c r="BG144">
        <f t="shared" si="131"/>
        <v>0.125</v>
      </c>
      <c r="BH144" t="str">
        <f t="shared" si="137"/>
        <v/>
      </c>
      <c r="BI144" t="str">
        <f t="shared" si="132"/>
        <v/>
      </c>
      <c r="BJ144" s="25">
        <f t="shared" si="138"/>
        <v>7.3378343878356266E-4</v>
      </c>
    </row>
    <row r="145" spans="1:62" x14ac:dyDescent="0.15">
      <c r="A145" s="1">
        <v>42712</v>
      </c>
      <c r="B145" s="41">
        <f t="shared" si="139"/>
        <v>4</v>
      </c>
      <c r="C145">
        <v>3225.55</v>
      </c>
      <c r="D145">
        <v>3223.66</v>
      </c>
      <c r="E145">
        <v>3223.84</v>
      </c>
      <c r="F145">
        <v>3218.92</v>
      </c>
      <c r="G145">
        <v>3220.53</v>
      </c>
      <c r="H145">
        <v>3228.12</v>
      </c>
      <c r="I145">
        <v>3215.35</v>
      </c>
      <c r="J145">
        <v>1002</v>
      </c>
      <c r="K145">
        <v>1111</v>
      </c>
      <c r="L145">
        <v>3219.97</v>
      </c>
      <c r="M145">
        <v>3219.89</v>
      </c>
      <c r="N145">
        <v>3215.36</v>
      </c>
      <c r="O145">
        <v>3226.52</v>
      </c>
      <c r="P145">
        <v>3211.47</v>
      </c>
      <c r="Q145" s="39">
        <v>1352</v>
      </c>
      <c r="R145" s="39">
        <v>1454</v>
      </c>
      <c r="S145">
        <f t="shared" si="93"/>
        <v>3227.8029999999994</v>
      </c>
      <c r="T145" t="str">
        <f t="shared" si="99"/>
        <v>熊</v>
      </c>
      <c r="U145">
        <f t="shared" si="97"/>
        <v>3228.12</v>
      </c>
      <c r="V145">
        <f t="shared" si="98"/>
        <v>3211.47</v>
      </c>
      <c r="W145" s="40">
        <f t="shared" si="143"/>
        <v>5.1711481950890642E-3</v>
      </c>
      <c r="X145">
        <f t="shared" si="101"/>
        <v>1002</v>
      </c>
      <c r="Y145">
        <f t="shared" si="102"/>
        <v>1454</v>
      </c>
      <c r="Z145" s="25">
        <f t="shared" si="103"/>
        <v>5.1619103718745923E-3</v>
      </c>
      <c r="AA145" s="25">
        <f t="shared" si="122"/>
        <v>1.0267084662386977E-3</v>
      </c>
      <c r="AB145" s="25">
        <f t="shared" si="123"/>
        <v>-3.9605979004510338E-3</v>
      </c>
      <c r="AC145" s="25">
        <f t="shared" si="124"/>
        <v>1.2105502946380185E-3</v>
      </c>
      <c r="AD145" s="25">
        <f t="shared" si="125"/>
        <v>7.9644609527650969E-4</v>
      </c>
      <c r="AE145" s="25">
        <f t="shared" si="126"/>
        <v>-4.374702099812661E-3</v>
      </c>
      <c r="AF145" s="25">
        <f t="shared" si="104"/>
        <v>-3.1641518051745967E-3</v>
      </c>
      <c r="AG145" s="25">
        <f t="shared" si="127"/>
        <v>-2.1374433389359116E-3</v>
      </c>
      <c r="AH145" s="25">
        <f t="shared" si="105"/>
        <v>-5.8611831654020773E-4</v>
      </c>
      <c r="AI145" s="25">
        <f t="shared" si="106"/>
        <v>-5.3028272133365359E-4</v>
      </c>
      <c r="AJ145" s="25">
        <f t="shared" si="107"/>
        <v>-2.0575787734540248E-3</v>
      </c>
      <c r="AK145" s="25">
        <f t="shared" si="108"/>
        <v>-1.5575360575241688E-3</v>
      </c>
      <c r="AL145" s="25">
        <f t="shared" si="109"/>
        <v>3.9637079769434362E-3</v>
      </c>
      <c r="AM145" s="25">
        <f t="shared" si="110"/>
        <v>4.6753807989922671E-3</v>
      </c>
      <c r="AN145" s="25">
        <f t="shared" si="111"/>
        <v>-1.7389954239943611E-4</v>
      </c>
      <c r="AO145" s="40">
        <f t="shared" si="128"/>
        <v>0.7987470634299364</v>
      </c>
      <c r="AP145" s="40">
        <f t="shared" si="129"/>
        <v>0.53954581049333461</v>
      </c>
      <c r="AQ145" s="25">
        <f t="shared" si="112"/>
        <v>-2.4845260612456833E-5</v>
      </c>
      <c r="AR145" s="25">
        <f t="shared" si="113"/>
        <v>-1.4327162052510676E-3</v>
      </c>
      <c r="AS145" s="25">
        <f t="shared" si="114"/>
        <v>-3.1641518051745967E-3</v>
      </c>
      <c r="AT145" s="28">
        <f t="shared" si="115"/>
        <v>0.40563821456541099</v>
      </c>
      <c r="AU145" s="28">
        <f t="shared" si="116"/>
        <v>0.25847176079736084</v>
      </c>
      <c r="AV145" s="40">
        <f t="shared" si="117"/>
        <v>0.23363363363365203</v>
      </c>
      <c r="AW145" s="25">
        <f t="shared" si="118"/>
        <v>-3.1641518051745967E-3</v>
      </c>
      <c r="AX145" s="28">
        <f t="shared" si="119"/>
        <v>-0.27687687687685569</v>
      </c>
      <c r="AY145" s="25">
        <f t="shared" si="120"/>
        <v>1.6097258241429724E-3</v>
      </c>
      <c r="AZ145" s="25">
        <f t="shared" si="121"/>
        <v>1.2105502946380185E-3</v>
      </c>
      <c r="BA145" s="25">
        <f t="shared" si="140"/>
        <v>0.99423193685488598</v>
      </c>
      <c r="BB145" s="25">
        <f t="shared" si="141"/>
        <v>5.8702675102685013E-3</v>
      </c>
      <c r="BC145" s="25">
        <f t="shared" si="142"/>
        <v>7.4041994089377484E-3</v>
      </c>
      <c r="BD145" s="39">
        <f t="shared" si="136"/>
        <v>0</v>
      </c>
      <c r="BF145" t="str">
        <f t="shared" si="130"/>
        <v/>
      </c>
      <c r="BG145" t="str">
        <f t="shared" si="131"/>
        <v/>
      </c>
      <c r="BH145">
        <f t="shared" si="137"/>
        <v>-0.5</v>
      </c>
      <c r="BI145" t="str">
        <f t="shared" si="132"/>
        <v/>
      </c>
      <c r="BJ145" s="25">
        <f t="shared" si="138"/>
        <v>7.1635810262553378E-4</v>
      </c>
    </row>
    <row r="146" spans="1:62" x14ac:dyDescent="0.15">
      <c r="A146" s="1">
        <v>42713</v>
      </c>
      <c r="B146" s="41">
        <f t="shared" si="139"/>
        <v>5</v>
      </c>
      <c r="C146">
        <v>3209.34</v>
      </c>
      <c r="D146">
        <v>3207.89</v>
      </c>
      <c r="E146">
        <v>3209.91</v>
      </c>
      <c r="F146">
        <v>3210.45</v>
      </c>
      <c r="G146">
        <v>3237.58</v>
      </c>
      <c r="H146">
        <v>3237.63</v>
      </c>
      <c r="I146">
        <v>3207.04</v>
      </c>
      <c r="J146">
        <v>1130</v>
      </c>
      <c r="K146">
        <v>931</v>
      </c>
      <c r="L146">
        <v>3238.46</v>
      </c>
      <c r="M146">
        <v>3239.04</v>
      </c>
      <c r="N146">
        <v>3232.88</v>
      </c>
      <c r="O146">
        <v>3244.8</v>
      </c>
      <c r="P146">
        <v>3222.4</v>
      </c>
      <c r="Q146" s="39">
        <v>1330</v>
      </c>
      <c r="R146" s="39">
        <v>1440</v>
      </c>
      <c r="S146">
        <f t="shared" si="93"/>
        <v>3230.0069999999996</v>
      </c>
      <c r="T146" t="str">
        <f t="shared" si="99"/>
        <v>熊</v>
      </c>
      <c r="U146">
        <f t="shared" si="97"/>
        <v>3244.8</v>
      </c>
      <c r="V146">
        <f t="shared" si="98"/>
        <v>3207.04</v>
      </c>
      <c r="W146" s="40">
        <f t="shared" si="143"/>
        <v>1.1705321625504349E-2</v>
      </c>
      <c r="X146">
        <f t="shared" si="101"/>
        <v>1330</v>
      </c>
      <c r="Y146">
        <f t="shared" si="102"/>
        <v>931</v>
      </c>
      <c r="Z146" s="25">
        <f t="shared" si="103"/>
        <v>1.1765658982843891E-2</v>
      </c>
      <c r="AA146" s="25">
        <f t="shared" si="122"/>
        <v>-1.874018012304032E-3</v>
      </c>
      <c r="AB146" s="25">
        <f t="shared" si="123"/>
        <v>-3.6803341488179319E-3</v>
      </c>
      <c r="AC146" s="25">
        <f t="shared" si="124"/>
        <v>8.024987476686396E-3</v>
      </c>
      <c r="AD146" s="25">
        <f t="shared" si="125"/>
        <v>1.098840644949837E-2</v>
      </c>
      <c r="AE146" s="25">
        <f t="shared" si="126"/>
        <v>-7.1691517600598902E-4</v>
      </c>
      <c r="AF146" s="25">
        <f t="shared" si="104"/>
        <v>7.3080723006802737E-3</v>
      </c>
      <c r="AG146" s="25">
        <f t="shared" si="127"/>
        <v>5.4340542883763131E-3</v>
      </c>
      <c r="AH146" s="25">
        <f t="shared" si="105"/>
        <v>-4.5190838560467178E-4</v>
      </c>
      <c r="AI146" s="25">
        <f t="shared" si="106"/>
        <v>1.7759084051802133E-4</v>
      </c>
      <c r="AJ146" s="25">
        <f t="shared" si="107"/>
        <v>3.4580570737077678E-4</v>
      </c>
      <c r="AK146" s="25">
        <f t="shared" si="108"/>
        <v>8.7608286198948872E-3</v>
      </c>
      <c r="AL146" s="25">
        <f t="shared" si="109"/>
        <v>9.4931873104745056E-3</v>
      </c>
      <c r="AM146" s="25">
        <f t="shared" si="110"/>
        <v>6.9272914325662583E-3</v>
      </c>
      <c r="AN146" s="25">
        <f t="shared" si="111"/>
        <v>2.7177102223480782E-4</v>
      </c>
      <c r="AO146" s="40">
        <f t="shared" si="128"/>
        <v>7.5187969924817619E-2</v>
      </c>
      <c r="AP146" s="40">
        <f t="shared" si="129"/>
        <v>0.27198430859758499</v>
      </c>
      <c r="AQ146" s="25">
        <f t="shared" si="112"/>
        <v>1.7908143621767053E-4</v>
      </c>
      <c r="AR146" s="25">
        <f t="shared" si="113"/>
        <v>-1.7245273414492938E-3</v>
      </c>
      <c r="AS146" s="25">
        <f t="shared" si="114"/>
        <v>7.3080723006802737E-3</v>
      </c>
      <c r="AT146" s="28">
        <f t="shared" si="115"/>
        <v>0.99836547891467209</v>
      </c>
      <c r="AU146" s="28">
        <f t="shared" si="116"/>
        <v>0.46785714285714175</v>
      </c>
      <c r="AV146" s="40">
        <f t="shared" si="117"/>
        <v>0.68432203389830504</v>
      </c>
      <c r="AW146" s="25">
        <f t="shared" si="118"/>
        <v>7.3080723006802737E-3</v>
      </c>
      <c r="AX146" s="28">
        <f t="shared" si="119"/>
        <v>-0.14777542372881078</v>
      </c>
      <c r="AY146" s="25">
        <f t="shared" si="120"/>
        <v>9.4777437959010485E-3</v>
      </c>
      <c r="AZ146" s="25">
        <f t="shared" si="121"/>
        <v>3.2469572837483004E-3</v>
      </c>
      <c r="BA146" s="25">
        <f t="shared" si="140"/>
        <v>0.23363363363365203</v>
      </c>
      <c r="BB146" s="25">
        <f t="shared" si="141"/>
        <v>-1.4327162052510676E-3</v>
      </c>
      <c r="BC146" s="25">
        <f t="shared" si="142"/>
        <v>-3.1641518051745967E-3</v>
      </c>
      <c r="BD146" s="39">
        <f t="shared" si="136"/>
        <v>1</v>
      </c>
      <c r="BF146" t="str">
        <f t="shared" si="130"/>
        <v/>
      </c>
      <c r="BG146" t="str">
        <f t="shared" si="131"/>
        <v/>
      </c>
      <c r="BH146" t="str">
        <f t="shared" si="137"/>
        <v/>
      </c>
      <c r="BI146">
        <f t="shared" si="132"/>
        <v>1</v>
      </c>
      <c r="BJ146" s="25">
        <f t="shared" si="138"/>
        <v>-1.7245273414492938E-3</v>
      </c>
    </row>
    <row r="147" spans="1:62" x14ac:dyDescent="0.15">
      <c r="A147" s="1">
        <v>42716</v>
      </c>
      <c r="B147" s="41">
        <f t="shared" si="139"/>
        <v>1</v>
      </c>
      <c r="C147">
        <v>3233.67</v>
      </c>
      <c r="D147">
        <v>3234.51</v>
      </c>
      <c r="E147">
        <v>3233.96</v>
      </c>
      <c r="F147">
        <v>3237.66</v>
      </c>
      <c r="G147">
        <v>3167.37</v>
      </c>
      <c r="H147">
        <v>3245.09</v>
      </c>
      <c r="I147">
        <v>3166.46</v>
      </c>
      <c r="J147">
        <v>944</v>
      </c>
      <c r="K147">
        <v>1130</v>
      </c>
      <c r="L147">
        <v>3165.86</v>
      </c>
      <c r="M147">
        <v>3171.56</v>
      </c>
      <c r="N147">
        <v>3152.97</v>
      </c>
      <c r="O147">
        <v>3176.58</v>
      </c>
      <c r="P147">
        <v>3149.9</v>
      </c>
      <c r="Q147" s="39">
        <v>1327</v>
      </c>
      <c r="R147" s="39">
        <v>1448</v>
      </c>
      <c r="S147">
        <f t="shared" si="93"/>
        <v>3231.8489999999993</v>
      </c>
      <c r="T147" t="str">
        <f t="shared" si="99"/>
        <v>牛</v>
      </c>
      <c r="U147">
        <f t="shared" si="97"/>
        <v>3245.09</v>
      </c>
      <c r="V147">
        <f t="shared" si="98"/>
        <v>3149.9</v>
      </c>
      <c r="W147" s="40">
        <f t="shared" si="143"/>
        <v>2.9772378446453824E-2</v>
      </c>
      <c r="X147">
        <f t="shared" si="101"/>
        <v>944</v>
      </c>
      <c r="Y147">
        <f t="shared" si="102"/>
        <v>1448</v>
      </c>
      <c r="Z147" s="25">
        <f t="shared" si="103"/>
        <v>2.9437141081186408E-2</v>
      </c>
      <c r="AA147" s="25">
        <f t="shared" si="122"/>
        <v>2.4433430621582746E-4</v>
      </c>
      <c r="AB147" s="25">
        <f t="shared" si="123"/>
        <v>-2.8798218978534466E-2</v>
      </c>
      <c r="AC147" s="25">
        <f t="shared" si="124"/>
        <v>9.7415946791929776E-4</v>
      </c>
      <c r="AD147" s="25">
        <f t="shared" si="125"/>
        <v>3.5253696162631438E-3</v>
      </c>
      <c r="AE147" s="25">
        <f t="shared" si="126"/>
        <v>-2.6247008830190544E-2</v>
      </c>
      <c r="AF147" s="25">
        <f t="shared" si="104"/>
        <v>-2.5272849362271237E-2</v>
      </c>
      <c r="AG147" s="25">
        <f t="shared" si="127"/>
        <v>-2.5028515056055377E-2</v>
      </c>
      <c r="AH147" s="25">
        <f t="shared" si="105"/>
        <v>2.5973303300842228E-4</v>
      </c>
      <c r="AI147" s="25">
        <f t="shared" si="106"/>
        <v>8.9677362556153301E-5</v>
      </c>
      <c r="AJ147" s="25">
        <f t="shared" si="107"/>
        <v>1.2331315218366398E-3</v>
      </c>
      <c r="AK147" s="25">
        <f t="shared" si="108"/>
        <v>-2.0716124592249318E-2</v>
      </c>
      <c r="AL147" s="25">
        <f t="shared" si="109"/>
        <v>2.4528840097575257E-2</v>
      </c>
      <c r="AM147" s="25">
        <f t="shared" si="110"/>
        <v>8.4344400574267071E-3</v>
      </c>
      <c r="AN147" s="25">
        <f t="shared" si="111"/>
        <v>-4.7684989448122076E-4</v>
      </c>
      <c r="AO147" s="40">
        <f t="shared" si="128"/>
        <v>0.85476281317563196</v>
      </c>
      <c r="AP147" s="40">
        <f t="shared" si="129"/>
        <v>0.84471575734452475</v>
      </c>
      <c r="AQ147" s="25">
        <f t="shared" si="112"/>
        <v>1.7988397603492788E-3</v>
      </c>
      <c r="AR147" s="25">
        <f t="shared" si="113"/>
        <v>-4.0798748755407352E-3</v>
      </c>
      <c r="AS147" s="25">
        <f t="shared" si="114"/>
        <v>-2.5272849362271237E-2</v>
      </c>
      <c r="AT147" s="28">
        <f t="shared" si="115"/>
        <v>1.1573190894058925E-2</v>
      </c>
      <c r="AU147" s="28">
        <f t="shared" si="116"/>
        <v>0.11506746626685636</v>
      </c>
      <c r="AV147" s="40">
        <f t="shared" si="117"/>
        <v>3.2251286899881368E-2</v>
      </c>
      <c r="AW147" s="25">
        <f t="shared" si="118"/>
        <v>-2.5272849362271237E-2</v>
      </c>
      <c r="AX147" s="28">
        <f t="shared" si="119"/>
        <v>-0.13541338375880155</v>
      </c>
      <c r="AY147" s="25">
        <f t="shared" si="120"/>
        <v>2.873458890626649E-4</v>
      </c>
      <c r="AZ147" s="25">
        <f t="shared" si="121"/>
        <v>9.7415946791929776E-4</v>
      </c>
      <c r="BA147" s="25">
        <f t="shared" si="140"/>
        <v>0.68432203389830504</v>
      </c>
      <c r="BB147" s="25">
        <f t="shared" si="141"/>
        <v>-1.7245273414492938E-3</v>
      </c>
      <c r="BC147" s="25">
        <f t="shared" si="142"/>
        <v>7.3080723006802737E-3</v>
      </c>
      <c r="BD147" s="39">
        <f t="shared" si="136"/>
        <v>1</v>
      </c>
      <c r="BF147" t="str">
        <f t="shared" si="130"/>
        <v/>
      </c>
      <c r="BG147" t="str">
        <f t="shared" si="131"/>
        <v/>
      </c>
      <c r="BH147" t="str">
        <f t="shared" si="137"/>
        <v/>
      </c>
      <c r="BI147" t="str">
        <f t="shared" si="132"/>
        <v/>
      </c>
      <c r="BJ147" s="25" t="str">
        <f t="shared" si="138"/>
        <v/>
      </c>
    </row>
    <row r="148" spans="1:62" x14ac:dyDescent="0.15">
      <c r="A148" s="1">
        <v>42717</v>
      </c>
      <c r="B148" s="41">
        <f t="shared" si="139"/>
        <v>2</v>
      </c>
      <c r="C148">
        <v>3138.99</v>
      </c>
      <c r="D148">
        <v>3140.6</v>
      </c>
      <c r="E148">
        <v>3137.03</v>
      </c>
      <c r="F148">
        <v>3129.46</v>
      </c>
      <c r="G148">
        <v>3132.14</v>
      </c>
      <c r="H148">
        <v>3146.09</v>
      </c>
      <c r="I148">
        <v>3118.71</v>
      </c>
      <c r="J148">
        <v>950</v>
      </c>
      <c r="K148">
        <v>1111</v>
      </c>
      <c r="L148">
        <v>3132.03</v>
      </c>
      <c r="M148">
        <v>3132.47</v>
      </c>
      <c r="N148">
        <v>3155.04</v>
      </c>
      <c r="O148">
        <v>3162.5</v>
      </c>
      <c r="P148">
        <v>3131.29</v>
      </c>
      <c r="Q148" s="39">
        <v>1421</v>
      </c>
      <c r="R148" s="39">
        <v>1308</v>
      </c>
      <c r="S148">
        <f t="shared" si="93"/>
        <v>3228.9789999999994</v>
      </c>
      <c r="T148" t="str">
        <f t="shared" si="99"/>
        <v>熊</v>
      </c>
      <c r="U148">
        <f t="shared" si="97"/>
        <v>3162.5</v>
      </c>
      <c r="V148">
        <f t="shared" si="98"/>
        <v>3118.71</v>
      </c>
      <c r="W148" s="40">
        <f t="shared" si="143"/>
        <v>1.3943399269498927E-2</v>
      </c>
      <c r="X148">
        <f t="shared" si="101"/>
        <v>1421</v>
      </c>
      <c r="Y148">
        <f t="shared" si="102"/>
        <v>1111</v>
      </c>
      <c r="Z148" s="25">
        <f t="shared" si="103"/>
        <v>1.3950347086164647E-2</v>
      </c>
      <c r="AA148" s="25">
        <f t="shared" si="122"/>
        <v>-4.4437736429958847E-3</v>
      </c>
      <c r="AB148" s="25">
        <f t="shared" si="123"/>
        <v>-2.3616798523999243E-3</v>
      </c>
      <c r="AC148" s="25">
        <f t="shared" si="124"/>
        <v>1.1581719417098953E-2</v>
      </c>
      <c r="AD148" s="25">
        <f t="shared" si="125"/>
        <v>7.4617619268354815E-3</v>
      </c>
      <c r="AE148" s="25">
        <f t="shared" si="126"/>
        <v>-6.4816373426634282E-3</v>
      </c>
      <c r="AF148" s="25">
        <f t="shared" si="104"/>
        <v>5.100082074435487E-3</v>
      </c>
      <c r="AG148" s="25">
        <f t="shared" si="127"/>
        <v>6.5630843143965004E-4</v>
      </c>
      <c r="AH148" s="25">
        <f t="shared" si="105"/>
        <v>5.1277234191311988E-4</v>
      </c>
      <c r="AI148" s="25">
        <f t="shared" si="106"/>
        <v>-6.2459968697361188E-4</v>
      </c>
      <c r="AJ148" s="25">
        <f t="shared" si="107"/>
        <v>-3.0406264203732495E-3</v>
      </c>
      <c r="AK148" s="25">
        <f t="shared" si="108"/>
        <v>-2.1846151249699905E-3</v>
      </c>
      <c r="AL148" s="25">
        <f t="shared" si="109"/>
        <v>8.7409571986326786E-3</v>
      </c>
      <c r="AM148" s="25">
        <f t="shared" si="110"/>
        <v>9.9177938330956145E-3</v>
      </c>
      <c r="AN148" s="25">
        <f t="shared" si="111"/>
        <v>-3.5120375089154455E-5</v>
      </c>
      <c r="AO148" s="40">
        <f t="shared" si="128"/>
        <v>0.74068663257851219</v>
      </c>
      <c r="AP148" s="40">
        <f t="shared" si="129"/>
        <v>1.2512783053323457</v>
      </c>
      <c r="AQ148" s="25">
        <f t="shared" si="112"/>
        <v>1.4047410031873815E-4</v>
      </c>
      <c r="AR148" s="25">
        <f t="shared" si="113"/>
        <v>7.3198175744946603E-3</v>
      </c>
      <c r="AS148" s="25">
        <f t="shared" si="114"/>
        <v>5.100082074435487E-3</v>
      </c>
      <c r="AT148" s="28">
        <f t="shared" si="115"/>
        <v>0.49050401753103662</v>
      </c>
      <c r="AU148" s="28">
        <f t="shared" si="116"/>
        <v>0.76097404677987734</v>
      </c>
      <c r="AV148" s="40">
        <f t="shared" si="117"/>
        <v>0.82964147065539984</v>
      </c>
      <c r="AW148" s="25">
        <f t="shared" si="118"/>
        <v>5.100082074435487E-3</v>
      </c>
      <c r="AX148" s="28">
        <f t="shared" si="119"/>
        <v>0.52546243434573603</v>
      </c>
      <c r="AY148" s="25">
        <f t="shared" si="120"/>
        <v>4.2970222176933809E-3</v>
      </c>
      <c r="AZ148" s="25">
        <f t="shared" si="121"/>
        <v>7.5561139806956633E-3</v>
      </c>
      <c r="BA148" s="25">
        <f t="shared" si="140"/>
        <v>3.2251286899881368E-2</v>
      </c>
      <c r="BB148" s="25">
        <f t="shared" si="141"/>
        <v>-4.0798748755407352E-3</v>
      </c>
      <c r="BC148" s="25">
        <f t="shared" si="142"/>
        <v>-2.5272849362271237E-2</v>
      </c>
      <c r="BD148" s="39">
        <f t="shared" si="136"/>
        <v>1</v>
      </c>
      <c r="BF148">
        <f t="shared" si="130"/>
        <v>1</v>
      </c>
      <c r="BG148" t="str">
        <f t="shared" si="131"/>
        <v/>
      </c>
      <c r="BH148" t="str">
        <f t="shared" si="137"/>
        <v/>
      </c>
      <c r="BI148" t="str">
        <f t="shared" si="132"/>
        <v/>
      </c>
      <c r="BJ148" s="25">
        <f t="shared" si="138"/>
        <v>7.3198175744946603E-3</v>
      </c>
    </row>
    <row r="149" spans="1:62" x14ac:dyDescent="0.15">
      <c r="A149" s="1">
        <v>42718</v>
      </c>
      <c r="B149" s="41">
        <f t="shared" si="139"/>
        <v>3</v>
      </c>
      <c r="C149">
        <v>3149.38</v>
      </c>
      <c r="D149">
        <v>3147.77</v>
      </c>
      <c r="E149">
        <v>3152.36</v>
      </c>
      <c r="F149">
        <v>3155.14</v>
      </c>
      <c r="G149">
        <v>3157.06</v>
      </c>
      <c r="H149">
        <v>3165.04</v>
      </c>
      <c r="I149">
        <v>3136.35</v>
      </c>
      <c r="J149">
        <v>1000</v>
      </c>
      <c r="K149">
        <v>1049</v>
      </c>
      <c r="L149">
        <v>3157.06</v>
      </c>
      <c r="M149">
        <v>3154.48</v>
      </c>
      <c r="N149">
        <v>3140.53</v>
      </c>
      <c r="O149">
        <v>3170.02</v>
      </c>
      <c r="P149">
        <v>3138.81</v>
      </c>
      <c r="Q149" s="39">
        <v>1350</v>
      </c>
      <c r="R149" s="39">
        <v>1455</v>
      </c>
      <c r="S149">
        <f t="shared" si="93"/>
        <v>3226.3815</v>
      </c>
      <c r="T149" t="str">
        <f t="shared" si="99"/>
        <v>熊</v>
      </c>
      <c r="U149">
        <f t="shared" ref="U149:U167" si="144">MAX(H149,O149)</f>
        <v>3170.02</v>
      </c>
      <c r="V149">
        <f t="shared" ref="V149:V167" si="145">MIN(I149,P149)</f>
        <v>3136.35</v>
      </c>
      <c r="W149" s="40">
        <f t="shared" si="143"/>
        <v>1.0678193614146986E-2</v>
      </c>
      <c r="X149">
        <f t="shared" si="101"/>
        <v>1350</v>
      </c>
      <c r="Y149">
        <f t="shared" si="102"/>
        <v>1049</v>
      </c>
      <c r="Z149" s="25">
        <f t="shared" si="103"/>
        <v>1.0690993147857696E-2</v>
      </c>
      <c r="AA149" s="25">
        <f t="shared" si="122"/>
        <v>-1.7955661331828332E-3</v>
      </c>
      <c r="AB149" s="25">
        <f t="shared" si="123"/>
        <v>-9.3463215318693865E-3</v>
      </c>
      <c r="AC149" s="25">
        <f t="shared" si="124"/>
        <v>1.3318720822775773E-3</v>
      </c>
      <c r="AD149" s="25">
        <f t="shared" si="125"/>
        <v>6.5322889494958073E-3</v>
      </c>
      <c r="AE149" s="25">
        <f t="shared" si="126"/>
        <v>-4.1459046646511169E-3</v>
      </c>
      <c r="AF149" s="25">
        <f t="shared" si="104"/>
        <v>-2.8140325823736976E-3</v>
      </c>
      <c r="AG149" s="25">
        <f t="shared" si="127"/>
        <v>-4.6095987155564669E-3</v>
      </c>
      <c r="AH149" s="25">
        <f t="shared" si="105"/>
        <v>-5.1134244382963377E-4</v>
      </c>
      <c r="AI149" s="25">
        <f t="shared" si="106"/>
        <v>9.4577060371564862E-4</v>
      </c>
      <c r="AJ149" s="25">
        <f t="shared" si="107"/>
        <v>1.8272609501320722E-3</v>
      </c>
      <c r="AK149" s="25">
        <f t="shared" si="108"/>
        <v>2.4356067120577681E-3</v>
      </c>
      <c r="AL149" s="25">
        <f t="shared" si="109"/>
        <v>9.1059903435207271E-3</v>
      </c>
      <c r="AM149" s="25">
        <f t="shared" si="110"/>
        <v>9.8941498205165207E-3</v>
      </c>
      <c r="AN149" s="25">
        <f t="shared" si="111"/>
        <v>0</v>
      </c>
      <c r="AO149" s="40">
        <f t="shared" si="128"/>
        <v>0.45416521436041041</v>
      </c>
      <c r="AP149" s="40">
        <f t="shared" si="129"/>
        <v>0.65144649703729585</v>
      </c>
      <c r="AQ149" s="25">
        <f t="shared" si="112"/>
        <v>-8.1755012047878028E-4</v>
      </c>
      <c r="AR149" s="25">
        <f t="shared" si="113"/>
        <v>-5.2496392944313391E-3</v>
      </c>
      <c r="AS149" s="25">
        <f t="shared" si="114"/>
        <v>-2.8140325823736976E-3</v>
      </c>
      <c r="AT149" s="28">
        <f t="shared" si="115"/>
        <v>0.7218543046357615</v>
      </c>
      <c r="AU149" s="28">
        <f t="shared" si="116"/>
        <v>5.5110541493119281E-2</v>
      </c>
      <c r="AV149" s="40">
        <f t="shared" si="117"/>
        <v>0.12414612414613252</v>
      </c>
      <c r="AW149" s="25">
        <f t="shared" si="118"/>
        <v>-2.8140325823736976E-3</v>
      </c>
      <c r="AX149" s="28">
        <f t="shared" si="119"/>
        <v>-0.49094149094148232</v>
      </c>
      <c r="AY149" s="25">
        <f t="shared" si="120"/>
        <v>6.5815113767087787E-3</v>
      </c>
      <c r="AZ149" s="25">
        <f t="shared" si="121"/>
        <v>5.4782828864725008E-4</v>
      </c>
      <c r="BA149" s="25">
        <f t="shared" si="140"/>
        <v>0.82964147065539984</v>
      </c>
      <c r="BB149" s="25">
        <f t="shared" si="141"/>
        <v>7.3198175744946603E-3</v>
      </c>
      <c r="BC149" s="25">
        <f t="shared" si="142"/>
        <v>5.100082074435487E-3</v>
      </c>
      <c r="BD149" s="39">
        <f t="shared" si="136"/>
        <v>0</v>
      </c>
      <c r="BF149" t="str">
        <f t="shared" si="130"/>
        <v/>
      </c>
      <c r="BG149">
        <f t="shared" si="131"/>
        <v>0.5</v>
      </c>
      <c r="BH149" t="str">
        <f t="shared" si="137"/>
        <v/>
      </c>
      <c r="BI149" t="str">
        <f t="shared" si="132"/>
        <v/>
      </c>
      <c r="BJ149" s="25">
        <f t="shared" si="138"/>
        <v>-2.6248196472156695E-3</v>
      </c>
    </row>
    <row r="150" spans="1:62" x14ac:dyDescent="0.15">
      <c r="A150" s="1">
        <v>42719</v>
      </c>
      <c r="B150" s="41">
        <f t="shared" si="139"/>
        <v>4</v>
      </c>
      <c r="C150">
        <v>3125.76</v>
      </c>
      <c r="D150">
        <v>3123.7</v>
      </c>
      <c r="E150">
        <v>3136.21</v>
      </c>
      <c r="F150">
        <v>3134.88</v>
      </c>
      <c r="G150">
        <v>3131.31</v>
      </c>
      <c r="H150">
        <v>3138.78</v>
      </c>
      <c r="I150">
        <v>3111.14</v>
      </c>
      <c r="J150">
        <v>937</v>
      </c>
      <c r="K150">
        <v>1018</v>
      </c>
      <c r="L150">
        <v>3132.41</v>
      </c>
      <c r="M150">
        <v>3129.26</v>
      </c>
      <c r="N150">
        <v>3117.68</v>
      </c>
      <c r="O150">
        <v>3170.02</v>
      </c>
      <c r="P150">
        <v>3138.81</v>
      </c>
      <c r="Q150" s="39">
        <v>1350</v>
      </c>
      <c r="R150" s="39">
        <v>1455</v>
      </c>
      <c r="S150">
        <f t="shared" si="93"/>
        <v>3223.1549999999997</v>
      </c>
      <c r="T150" t="str">
        <f t="shared" si="99"/>
        <v>熊</v>
      </c>
      <c r="U150">
        <f t="shared" si="144"/>
        <v>3170.02</v>
      </c>
      <c r="V150">
        <f t="shared" si="145"/>
        <v>3111.14</v>
      </c>
      <c r="W150" s="40">
        <f t="shared" si="143"/>
        <v>1.8748678507393448E-2</v>
      </c>
      <c r="X150">
        <f t="shared" si="101"/>
        <v>1350</v>
      </c>
      <c r="Y150">
        <f t="shared" si="102"/>
        <v>1018</v>
      </c>
      <c r="Z150" s="25">
        <f t="shared" si="103"/>
        <v>1.8837018837018871E-2</v>
      </c>
      <c r="AA150" s="25">
        <f t="shared" si="122"/>
        <v>-4.7141218656433694E-3</v>
      </c>
      <c r="AB150" s="25">
        <f t="shared" si="123"/>
        <v>-1.664876153973022E-2</v>
      </c>
      <c r="AC150" s="25">
        <f t="shared" si="124"/>
        <v>2.099916967663088E-3</v>
      </c>
      <c r="AD150" s="25">
        <f t="shared" si="125"/>
        <v>1.4060443397512749E-2</v>
      </c>
      <c r="AE150" s="25">
        <f t="shared" si="126"/>
        <v>-4.6882351098806035E-3</v>
      </c>
      <c r="AF150" s="25">
        <f t="shared" si="104"/>
        <v>-2.5883181422174674E-3</v>
      </c>
      <c r="AG150" s="25">
        <f t="shared" si="127"/>
        <v>-7.3024400078608668E-3</v>
      </c>
      <c r="AH150" s="25">
        <f t="shared" si="105"/>
        <v>-6.5925698367858118E-4</v>
      </c>
      <c r="AI150" s="25">
        <f t="shared" si="106"/>
        <v>3.3376109118292518E-3</v>
      </c>
      <c r="AJ150" s="25">
        <f t="shared" si="107"/>
        <v>2.9134422202808977E-3</v>
      </c>
      <c r="AK150" s="25">
        <f t="shared" si="108"/>
        <v>1.7739937240632071E-3</v>
      </c>
      <c r="AL150" s="25">
        <f t="shared" si="109"/>
        <v>8.8449708788645304E-3</v>
      </c>
      <c r="AM150" s="25">
        <f t="shared" si="110"/>
        <v>9.8941498205165207E-3</v>
      </c>
      <c r="AN150" s="25">
        <f t="shared" si="111"/>
        <v>3.5122898574896258E-4</v>
      </c>
      <c r="AO150" s="40">
        <f t="shared" si="128"/>
        <v>0.52894356005789334</v>
      </c>
      <c r="AP150" s="40">
        <f t="shared" si="129"/>
        <v>1.0633140376266272</v>
      </c>
      <c r="AQ150" s="25">
        <f t="shared" si="112"/>
        <v>-1.0061214550505808E-3</v>
      </c>
      <c r="AR150" s="25">
        <f t="shared" si="113"/>
        <v>-4.7135408520297337E-3</v>
      </c>
      <c r="AS150" s="25">
        <f t="shared" si="114"/>
        <v>-2.5883181422174674E-3</v>
      </c>
      <c r="AT150" s="28">
        <f t="shared" si="115"/>
        <v>0.72973950795947296</v>
      </c>
      <c r="AU150" s="28">
        <f t="shared" si="116"/>
        <v>-0.67702659404037435</v>
      </c>
      <c r="AV150" s="40">
        <f t="shared" si="117"/>
        <v>0.11107336956521657</v>
      </c>
      <c r="AW150" s="25">
        <f t="shared" si="118"/>
        <v>-2.5883181422174674E-3</v>
      </c>
      <c r="AX150" s="28">
        <f t="shared" si="119"/>
        <v>-0.25016983695652156</v>
      </c>
      <c r="AY150" s="25">
        <f t="shared" si="120"/>
        <v>6.4622288339438311E-3</v>
      </c>
      <c r="AZ150" s="25">
        <f t="shared" si="121"/>
        <v>-6.7546117192136294E-3</v>
      </c>
      <c r="BA150" s="25">
        <f t="shared" si="140"/>
        <v>0.12414612414613252</v>
      </c>
      <c r="BB150" s="25">
        <f t="shared" si="141"/>
        <v>-5.2496392944313391E-3</v>
      </c>
      <c r="BC150" s="25">
        <f t="shared" si="142"/>
        <v>-2.8140325823736976E-3</v>
      </c>
      <c r="BD150" s="39">
        <f t="shared" si="136"/>
        <v>1</v>
      </c>
      <c r="BF150" t="str">
        <f t="shared" si="130"/>
        <v/>
      </c>
      <c r="BG150" t="str">
        <f t="shared" si="131"/>
        <v/>
      </c>
      <c r="BH150">
        <f t="shared" si="137"/>
        <v>0</v>
      </c>
      <c r="BI150" t="str">
        <f t="shared" si="132"/>
        <v/>
      </c>
      <c r="BJ150" s="25" t="str">
        <f t="shared" si="138"/>
        <v/>
      </c>
    </row>
    <row r="151" spans="1:62" x14ac:dyDescent="0.15">
      <c r="A151" s="1">
        <v>42720</v>
      </c>
      <c r="B151" s="41">
        <f t="shared" si="139"/>
        <v>5</v>
      </c>
      <c r="C151">
        <v>3111.51</v>
      </c>
      <c r="D151">
        <v>3110.59</v>
      </c>
      <c r="E151">
        <v>3114.39</v>
      </c>
      <c r="F151">
        <v>3113.13</v>
      </c>
      <c r="G151">
        <v>3116.48</v>
      </c>
      <c r="H151">
        <v>3128.87</v>
      </c>
      <c r="I151">
        <v>3106.35</v>
      </c>
      <c r="J151">
        <v>1039</v>
      </c>
      <c r="K151">
        <v>944</v>
      </c>
      <c r="L151">
        <v>3117.28</v>
      </c>
      <c r="M151">
        <v>3116.74</v>
      </c>
      <c r="N151">
        <v>3122.98</v>
      </c>
      <c r="O151">
        <v>3126.65</v>
      </c>
      <c r="P151">
        <v>3110.34</v>
      </c>
      <c r="Q151" s="39">
        <v>1430</v>
      </c>
      <c r="R151" s="39">
        <v>1332</v>
      </c>
      <c r="S151">
        <f t="shared" si="93"/>
        <v>3218.6164999999996</v>
      </c>
      <c r="T151" t="str">
        <f t="shared" si="99"/>
        <v>熊</v>
      </c>
      <c r="U151">
        <f t="shared" si="144"/>
        <v>3128.87</v>
      </c>
      <c r="V151">
        <f t="shared" si="145"/>
        <v>3106.35</v>
      </c>
      <c r="W151" s="40">
        <f t="shared" si="143"/>
        <v>7.223513500014731E-3</v>
      </c>
      <c r="X151">
        <f t="shared" si="101"/>
        <v>1039</v>
      </c>
      <c r="Y151">
        <f t="shared" si="102"/>
        <v>944</v>
      </c>
      <c r="Z151" s="25">
        <f t="shared" si="103"/>
        <v>7.2376434592850356E-3</v>
      </c>
      <c r="AA151" s="25">
        <f t="shared" si="122"/>
        <v>-1.9809965718715289E-3</v>
      </c>
      <c r="AB151" s="25">
        <f t="shared" si="123"/>
        <v>-1.8842428217696135E-3</v>
      </c>
      <c r="AC151" s="25">
        <f t="shared" si="124"/>
        <v>5.3392706782452509E-3</v>
      </c>
      <c r="AD151" s="25">
        <f t="shared" si="125"/>
        <v>5.5637780976319027E-3</v>
      </c>
      <c r="AE151" s="25">
        <f t="shared" si="126"/>
        <v>-1.6597354023830157E-3</v>
      </c>
      <c r="AF151" s="25">
        <f t="shared" si="104"/>
        <v>3.6795352758622018E-3</v>
      </c>
      <c r="AG151" s="25">
        <f t="shared" si="127"/>
        <v>1.6985387039907829E-3</v>
      </c>
      <c r="AH151" s="25">
        <f t="shared" si="105"/>
        <v>-2.9572009665694907E-4</v>
      </c>
      <c r="AI151" s="25">
        <f t="shared" si="106"/>
        <v>9.2516751166065499E-4</v>
      </c>
      <c r="AJ151" s="25">
        <f t="shared" si="107"/>
        <v>5.2051204136328399E-4</v>
      </c>
      <c r="AK151" s="25">
        <f t="shared" si="108"/>
        <v>1.5960208847474783E-3</v>
      </c>
      <c r="AL151" s="25">
        <f t="shared" si="109"/>
        <v>7.223513500014731E-3</v>
      </c>
      <c r="AM151" s="25">
        <f t="shared" si="110"/>
        <v>5.2300988709421256E-3</v>
      </c>
      <c r="AN151" s="25">
        <f t="shared" si="111"/>
        <v>2.5666692474268527E-4</v>
      </c>
      <c r="AO151" s="40">
        <f t="shared" si="128"/>
        <v>0.22912966252221639</v>
      </c>
      <c r="AP151" s="40">
        <f t="shared" si="129"/>
        <v>0.50310834813498828</v>
      </c>
      <c r="AQ151" s="25">
        <f t="shared" si="112"/>
        <v>-1.7324294800174475E-4</v>
      </c>
      <c r="AR151" s="25">
        <f t="shared" si="113"/>
        <v>1.8268474663719364E-3</v>
      </c>
      <c r="AS151" s="25">
        <f t="shared" si="114"/>
        <v>3.6795352758622018E-3</v>
      </c>
      <c r="AT151" s="28">
        <f t="shared" si="115"/>
        <v>0.44982238010657716</v>
      </c>
      <c r="AU151" s="28">
        <f t="shared" si="116"/>
        <v>0.77498467198037491</v>
      </c>
      <c r="AV151" s="40">
        <f t="shared" si="117"/>
        <v>0.73845470692718129</v>
      </c>
      <c r="AW151" s="25">
        <f t="shared" si="118"/>
        <v>3.6795352758622018E-3</v>
      </c>
      <c r="AX151" s="28">
        <f t="shared" si="119"/>
        <v>0.25310834813498323</v>
      </c>
      <c r="AY151" s="25">
        <f t="shared" si="120"/>
        <v>3.2557562871304495E-3</v>
      </c>
      <c r="AZ151" s="25">
        <f t="shared" si="121"/>
        <v>4.055629207342871E-3</v>
      </c>
      <c r="BA151" s="25">
        <f t="shared" si="140"/>
        <v>0.11107336956521657</v>
      </c>
      <c r="BB151" s="25">
        <f t="shared" si="141"/>
        <v>-4.7135408520297337E-3</v>
      </c>
      <c r="BC151" s="25">
        <f t="shared" si="142"/>
        <v>-2.5883181422174674E-3</v>
      </c>
      <c r="BD151" s="39">
        <f t="shared" si="136"/>
        <v>1</v>
      </c>
      <c r="BF151" t="str">
        <f t="shared" si="130"/>
        <v/>
      </c>
      <c r="BG151" t="str">
        <f t="shared" si="131"/>
        <v/>
      </c>
      <c r="BH151" t="str">
        <f t="shared" si="137"/>
        <v/>
      </c>
      <c r="BI151">
        <f t="shared" si="132"/>
        <v>1</v>
      </c>
      <c r="BJ151" s="25">
        <f t="shared" ref="BJ151:BJ182" si="146">IF(MAX(BE151:BI151)=0,"",MAX(BE151:BI151)*AR151)</f>
        <v>1.8268474663719364E-3</v>
      </c>
    </row>
    <row r="152" spans="1:62" x14ac:dyDescent="0.15">
      <c r="A152" s="1">
        <v>42723</v>
      </c>
      <c r="B152" s="41">
        <f t="shared" si="139"/>
        <v>1</v>
      </c>
      <c r="C152">
        <v>3120.7</v>
      </c>
      <c r="D152">
        <v>3119.29</v>
      </c>
      <c r="E152">
        <v>3116.2</v>
      </c>
      <c r="F152">
        <v>3111.88</v>
      </c>
      <c r="G152">
        <v>3122.57</v>
      </c>
      <c r="H152">
        <v>3125.28</v>
      </c>
      <c r="I152">
        <v>3110.08</v>
      </c>
      <c r="J152">
        <v>1028</v>
      </c>
      <c r="K152">
        <v>942</v>
      </c>
      <c r="L152">
        <v>3123.22</v>
      </c>
      <c r="M152">
        <v>3121.9</v>
      </c>
      <c r="N152">
        <v>3118.08</v>
      </c>
      <c r="O152">
        <v>3126.65</v>
      </c>
      <c r="P152">
        <v>3110.34</v>
      </c>
      <c r="Q152" s="39">
        <v>1430</v>
      </c>
      <c r="R152" s="39">
        <v>1332</v>
      </c>
      <c r="S152">
        <f t="shared" si="93"/>
        <v>3215.123</v>
      </c>
      <c r="T152" t="str">
        <f t="shared" si="99"/>
        <v>熊</v>
      </c>
      <c r="U152">
        <f t="shared" si="144"/>
        <v>3126.65</v>
      </c>
      <c r="V152">
        <f t="shared" si="145"/>
        <v>3110.08</v>
      </c>
      <c r="W152" s="40">
        <f t="shared" ref="W152:W160" si="147">LN(U152/V152)</f>
        <v>5.3136945124427157E-3</v>
      </c>
      <c r="X152">
        <f t="shared" si="101"/>
        <v>1430</v>
      </c>
      <c r="Y152">
        <f t="shared" si="102"/>
        <v>942</v>
      </c>
      <c r="Z152" s="25">
        <f t="shared" si="103"/>
        <v>5.3097061556702553E-3</v>
      </c>
      <c r="AA152" s="25">
        <f t="shared" si="122"/>
        <v>-7.3033855077298329E-4</v>
      </c>
      <c r="AB152" s="25">
        <f t="shared" si="123"/>
        <v>-2.7447160662350855E-3</v>
      </c>
      <c r="AC152" s="25">
        <f t="shared" si="124"/>
        <v>2.5689784462075912E-3</v>
      </c>
      <c r="AD152" s="25">
        <f t="shared" si="125"/>
        <v>1.904808214372343E-3</v>
      </c>
      <c r="AE152" s="25">
        <f t="shared" si="126"/>
        <v>-3.4088862980703903E-3</v>
      </c>
      <c r="AF152" s="25">
        <f t="shared" si="104"/>
        <v>-8.3990785186277561E-4</v>
      </c>
      <c r="AG152" s="25">
        <f t="shared" si="127"/>
        <v>-1.5702464026357609E-3</v>
      </c>
      <c r="AH152" s="25">
        <f t="shared" si="105"/>
        <v>-4.5192380885147556E-4</v>
      </c>
      <c r="AI152" s="25">
        <f t="shared" si="106"/>
        <v>-1.4430248299220024E-3</v>
      </c>
      <c r="AJ152" s="25">
        <f t="shared" si="107"/>
        <v>-2.8302904696766796E-3</v>
      </c>
      <c r="AK152" s="25">
        <f t="shared" si="108"/>
        <v>5.9904506962588035E-4</v>
      </c>
      <c r="AL152" s="25">
        <f t="shared" si="109"/>
        <v>4.8754298415559626E-3</v>
      </c>
      <c r="AM152" s="25">
        <f t="shared" si="110"/>
        <v>5.2300988709421256E-3</v>
      </c>
      <c r="AN152" s="25">
        <f t="shared" si="111"/>
        <v>2.0814020399219824E-4</v>
      </c>
      <c r="AO152" s="40">
        <f t="shared" si="128"/>
        <v>0.69868421052629603</v>
      </c>
      <c r="AP152" s="40">
        <f t="shared" si="129"/>
        <v>0.84868421052630649</v>
      </c>
      <c r="AQ152" s="25">
        <f t="shared" si="112"/>
        <v>-4.2273007393194375E-4</v>
      </c>
      <c r="AR152" s="25">
        <f t="shared" si="113"/>
        <v>-1.6470931254809718E-3</v>
      </c>
      <c r="AS152" s="25">
        <f t="shared" si="114"/>
        <v>-8.3990785186277561E-4</v>
      </c>
      <c r="AT152" s="28">
        <f t="shared" si="115"/>
        <v>0.82171052631579033</v>
      </c>
      <c r="AU152" s="28">
        <f t="shared" si="116"/>
        <v>0.47455548743101211</v>
      </c>
      <c r="AV152" s="40">
        <f t="shared" si="117"/>
        <v>0.4828002414001159</v>
      </c>
      <c r="AW152" s="25">
        <f t="shared" si="118"/>
        <v>-8.3990785186277561E-4</v>
      </c>
      <c r="AX152" s="28">
        <f t="shared" si="119"/>
        <v>-0.3101991550995668</v>
      </c>
      <c r="AY152" s="25">
        <f t="shared" si="120"/>
        <v>4.0079313676962929E-3</v>
      </c>
      <c r="AZ152" s="25">
        <f t="shared" si="121"/>
        <v>2.485382804706946E-3</v>
      </c>
      <c r="BA152" s="25">
        <f t="shared" si="140"/>
        <v>0.73845470692718129</v>
      </c>
      <c r="BB152" s="25">
        <f t="shared" si="141"/>
        <v>1.8268474663719364E-3</v>
      </c>
      <c r="BC152" s="25">
        <f t="shared" si="142"/>
        <v>3.6795352758622018E-3</v>
      </c>
      <c r="BD152" s="39">
        <f t="shared" si="136"/>
        <v>0</v>
      </c>
      <c r="BF152" t="str">
        <f t="shared" si="130"/>
        <v/>
      </c>
      <c r="BG152" t="str">
        <f t="shared" si="131"/>
        <v/>
      </c>
      <c r="BH152" t="str">
        <f t="shared" si="137"/>
        <v/>
      </c>
      <c r="BI152" t="str">
        <f t="shared" si="132"/>
        <v/>
      </c>
      <c r="BJ152" s="25" t="str">
        <f t="shared" si="146"/>
        <v/>
      </c>
    </row>
    <row r="153" spans="1:62" x14ac:dyDescent="0.15">
      <c r="A153" s="1">
        <v>42724</v>
      </c>
      <c r="B153" s="41">
        <f t="shared" si="139"/>
        <v>2</v>
      </c>
      <c r="C153">
        <v>3115.9</v>
      </c>
      <c r="D153">
        <v>3116.34</v>
      </c>
      <c r="E153">
        <v>3113.86</v>
      </c>
      <c r="F153">
        <v>3111.02</v>
      </c>
      <c r="G153">
        <v>3102.02</v>
      </c>
      <c r="H153">
        <v>3117.01</v>
      </c>
      <c r="I153">
        <v>3088</v>
      </c>
      <c r="J153">
        <v>931</v>
      </c>
      <c r="K153">
        <v>1055</v>
      </c>
      <c r="L153">
        <v>3102.02</v>
      </c>
      <c r="M153">
        <v>3100.41</v>
      </c>
      <c r="N153">
        <v>3102.88</v>
      </c>
      <c r="O153">
        <v>3103.99</v>
      </c>
      <c r="P153">
        <v>3084.8</v>
      </c>
      <c r="Q153" s="39">
        <v>1301</v>
      </c>
      <c r="R153" s="39">
        <v>1332</v>
      </c>
      <c r="S153">
        <f t="shared" si="93"/>
        <v>3210.1194999999998</v>
      </c>
      <c r="T153" t="str">
        <f t="shared" ref="T153:T167" si="148">IF(AVERAGE(N152)&lt;S152,"熊",IF(AVERAGE(N152)&gt;S152,"牛",""))</f>
        <v>熊</v>
      </c>
      <c r="U153">
        <f t="shared" si="144"/>
        <v>3117.01</v>
      </c>
      <c r="V153">
        <f t="shared" si="145"/>
        <v>3084.8</v>
      </c>
      <c r="W153" s="40">
        <f t="shared" si="147"/>
        <v>1.0387383558989624E-2</v>
      </c>
      <c r="X153">
        <f t="shared" si="101"/>
        <v>931</v>
      </c>
      <c r="Y153">
        <f t="shared" si="102"/>
        <v>1332</v>
      </c>
      <c r="Z153" s="25">
        <f t="shared" si="103"/>
        <v>1.0337302224076523E-2</v>
      </c>
      <c r="AA153" s="25">
        <f t="shared" si="122"/>
        <v>-6.9939271183479918E-4</v>
      </c>
      <c r="AB153" s="25">
        <f t="shared" si="123"/>
        <v>-4.5434965272855322E-3</v>
      </c>
      <c r="AC153" s="25">
        <f t="shared" si="124"/>
        <v>5.8438870317041426E-3</v>
      </c>
      <c r="AD153" s="25">
        <f t="shared" si="125"/>
        <v>3.5617392573772909E-4</v>
      </c>
      <c r="AE153" s="25">
        <f t="shared" si="126"/>
        <v>-1.003120963325199E-2</v>
      </c>
      <c r="AF153" s="25">
        <f t="shared" si="104"/>
        <v>-4.1873226015478899E-3</v>
      </c>
      <c r="AG153" s="25">
        <f t="shared" si="127"/>
        <v>-4.8867153133827553E-3</v>
      </c>
      <c r="AH153" s="25">
        <f t="shared" si="105"/>
        <v>1.4120123767093597E-4</v>
      </c>
      <c r="AI153" s="25">
        <f t="shared" si="106"/>
        <v>-6.5492091923811913E-4</v>
      </c>
      <c r="AJ153" s="25">
        <f t="shared" si="107"/>
        <v>-1.5673883714775996E-3</v>
      </c>
      <c r="AK153" s="25">
        <f t="shared" si="108"/>
        <v>-4.4645228805232388E-3</v>
      </c>
      <c r="AL153" s="25">
        <f t="shared" si="109"/>
        <v>9.350576830549481E-3</v>
      </c>
      <c r="AM153" s="25">
        <f t="shared" si="110"/>
        <v>6.2015552322086309E-3</v>
      </c>
      <c r="AN153" s="25">
        <f t="shared" si="111"/>
        <v>0</v>
      </c>
      <c r="AO153" s="40">
        <f t="shared" si="128"/>
        <v>0.9617373319544944</v>
      </c>
      <c r="AP153" s="40">
        <f t="shared" si="129"/>
        <v>1.0368838331609687</v>
      </c>
      <c r="AQ153" s="25">
        <f t="shared" si="112"/>
        <v>-5.1915137652836939E-4</v>
      </c>
      <c r="AR153" s="25">
        <f t="shared" si="113"/>
        <v>2.7720027897535233E-4</v>
      </c>
      <c r="AS153" s="25">
        <f t="shared" si="114"/>
        <v>-4.1873226015478899E-3</v>
      </c>
      <c r="AT153" s="28">
        <f t="shared" si="115"/>
        <v>0.48328162702515948</v>
      </c>
      <c r="AU153" s="28">
        <f t="shared" si="116"/>
        <v>0.94215737363211594</v>
      </c>
      <c r="AV153" s="40">
        <f t="shared" si="117"/>
        <v>0.56131636137845098</v>
      </c>
      <c r="AW153" s="25">
        <f t="shared" si="118"/>
        <v>-4.1873226015478899E-3</v>
      </c>
      <c r="AX153" s="28">
        <f t="shared" si="119"/>
        <v>2.6699782676191441E-2</v>
      </c>
      <c r="AY153" s="25">
        <f t="shared" si="120"/>
        <v>4.5298800242885894E-3</v>
      </c>
      <c r="AZ153" s="25">
        <f t="shared" si="121"/>
        <v>5.8438870317041426E-3</v>
      </c>
      <c r="BA153" s="25">
        <f t="shared" si="140"/>
        <v>0.4828002414001159</v>
      </c>
      <c r="BB153" s="25">
        <f t="shared" si="141"/>
        <v>-1.6470931254809718E-3</v>
      </c>
      <c r="BC153" s="25">
        <f t="shared" si="142"/>
        <v>-8.3990785186277561E-4</v>
      </c>
      <c r="BD153" s="39">
        <f t="shared" si="136"/>
        <v>1</v>
      </c>
      <c r="BF153">
        <f t="shared" si="130"/>
        <v>1</v>
      </c>
      <c r="BG153" t="str">
        <f t="shared" si="131"/>
        <v/>
      </c>
      <c r="BH153" t="str">
        <f t="shared" si="137"/>
        <v/>
      </c>
      <c r="BI153" t="str">
        <f t="shared" si="132"/>
        <v/>
      </c>
      <c r="BJ153" s="25">
        <f t="shared" si="146"/>
        <v>2.7720027897535233E-4</v>
      </c>
    </row>
    <row r="154" spans="1:62" x14ac:dyDescent="0.15">
      <c r="A154" s="1">
        <v>42725</v>
      </c>
      <c r="B154" s="41">
        <f t="shared" si="139"/>
        <v>3</v>
      </c>
      <c r="C154">
        <v>3107.24</v>
      </c>
      <c r="D154">
        <v>3113.84</v>
      </c>
      <c r="E154">
        <v>3113.33</v>
      </c>
      <c r="F154">
        <v>3110.06</v>
      </c>
      <c r="G154">
        <v>3132.35</v>
      </c>
      <c r="H154">
        <v>3132.61</v>
      </c>
      <c r="I154">
        <v>3104.24</v>
      </c>
      <c r="J154">
        <v>1130</v>
      </c>
      <c r="K154">
        <v>930</v>
      </c>
      <c r="L154">
        <v>3132.35</v>
      </c>
      <c r="M154">
        <v>3133.02</v>
      </c>
      <c r="N154">
        <v>3137.43</v>
      </c>
      <c r="O154">
        <v>3140.25</v>
      </c>
      <c r="P154">
        <v>3124.61</v>
      </c>
      <c r="Q154" s="39">
        <v>1355</v>
      </c>
      <c r="R154" s="39">
        <v>1419</v>
      </c>
      <c r="S154">
        <f t="shared" ref="S154:S166" si="149">AVERAGE($N134:$N153)</f>
        <v>3202.8460000000005</v>
      </c>
      <c r="T154" t="str">
        <f t="shared" si="148"/>
        <v>熊</v>
      </c>
      <c r="U154">
        <f t="shared" si="144"/>
        <v>3140.25</v>
      </c>
      <c r="V154">
        <f t="shared" si="145"/>
        <v>3104.24</v>
      </c>
      <c r="W154" s="40">
        <f t="shared" si="147"/>
        <v>1.1533495665629431E-2</v>
      </c>
      <c r="X154">
        <f t="shared" si="101"/>
        <v>1355</v>
      </c>
      <c r="Y154">
        <f t="shared" si="102"/>
        <v>930</v>
      </c>
      <c r="Z154" s="25">
        <f t="shared" si="103"/>
        <v>1.1589062962629286E-2</v>
      </c>
      <c r="AA154" s="25">
        <f t="shared" si="122"/>
        <v>1.4041598926820618E-3</v>
      </c>
      <c r="AB154" s="25">
        <f t="shared" si="123"/>
        <v>-8.9842113318393084E-4</v>
      </c>
      <c r="AC154" s="25">
        <f t="shared" si="124"/>
        <v>1.0635074532445495E-2</v>
      </c>
      <c r="AD154" s="25">
        <f t="shared" si="125"/>
        <v>1.056754222674974E-2</v>
      </c>
      <c r="AE154" s="25">
        <f t="shared" si="126"/>
        <v>-9.6595343887974664E-4</v>
      </c>
      <c r="AF154" s="25">
        <f t="shared" si="104"/>
        <v>9.6691210935658609E-3</v>
      </c>
      <c r="AG154" s="25">
        <f t="shared" si="127"/>
        <v>1.107328098624781E-2</v>
      </c>
      <c r="AH154" s="25">
        <f t="shared" si="105"/>
        <v>2.1218188726600104E-3</v>
      </c>
      <c r="AI154" s="25">
        <f t="shared" si="106"/>
        <v>1.958020549781263E-3</v>
      </c>
      <c r="AJ154" s="25">
        <f t="shared" si="107"/>
        <v>9.0714625106880133E-4</v>
      </c>
      <c r="AK154" s="25">
        <f t="shared" si="108"/>
        <v>8.0486492072657199E-3</v>
      </c>
      <c r="AL154" s="25">
        <f t="shared" si="109"/>
        <v>9.0976039742143976E-3</v>
      </c>
      <c r="AM154" s="25">
        <f t="shared" si="110"/>
        <v>4.9929391850285351E-3</v>
      </c>
      <c r="AN154" s="25">
        <f t="shared" si="111"/>
        <v>0</v>
      </c>
      <c r="AO154" s="40">
        <f t="shared" si="128"/>
        <v>0.10574550581600153</v>
      </c>
      <c r="AP154" s="40">
        <f t="shared" si="129"/>
        <v>-4.793796263657582E-2</v>
      </c>
      <c r="AQ154" s="25">
        <f t="shared" si="112"/>
        <v>2.1387404177370019E-4</v>
      </c>
      <c r="AR154" s="25">
        <f t="shared" si="113"/>
        <v>1.6204718863000261E-3</v>
      </c>
      <c r="AS154" s="25">
        <f t="shared" si="114"/>
        <v>9.6691210935658609E-3</v>
      </c>
      <c r="AT154" s="28">
        <f t="shared" si="115"/>
        <v>0.99083538949593886</v>
      </c>
      <c r="AU154" s="28">
        <f t="shared" si="116"/>
        <v>0.81969309462914408</v>
      </c>
      <c r="AV154" s="40">
        <f t="shared" si="117"/>
        <v>0.9216884198833617</v>
      </c>
      <c r="AW154" s="25">
        <f t="shared" si="118"/>
        <v>9.6691210935658609E-3</v>
      </c>
      <c r="AX154" s="28">
        <f t="shared" si="119"/>
        <v>0.14107192446542338</v>
      </c>
      <c r="AY154" s="25">
        <f t="shared" si="120"/>
        <v>9.0146026461456405E-3</v>
      </c>
      <c r="AZ154" s="25">
        <f t="shared" si="121"/>
        <v>4.0945180518445002E-3</v>
      </c>
      <c r="BA154" s="25">
        <f t="shared" si="140"/>
        <v>0.56131636137845098</v>
      </c>
      <c r="BB154" s="25">
        <f t="shared" si="141"/>
        <v>2.7720027897535233E-4</v>
      </c>
      <c r="BC154" s="25">
        <f t="shared" si="142"/>
        <v>-4.1873226015478899E-3</v>
      </c>
      <c r="BD154" s="39">
        <f t="shared" si="136"/>
        <v>0</v>
      </c>
      <c r="BF154" t="str">
        <f t="shared" si="130"/>
        <v/>
      </c>
      <c r="BG154">
        <f t="shared" si="131"/>
        <v>0.5</v>
      </c>
      <c r="BH154" t="str">
        <f t="shared" si="137"/>
        <v/>
      </c>
      <c r="BI154" t="str">
        <f t="shared" si="132"/>
        <v/>
      </c>
      <c r="BJ154" s="25">
        <f t="shared" si="146"/>
        <v>8.1023594315001303E-4</v>
      </c>
    </row>
    <row r="155" spans="1:62" x14ac:dyDescent="0.15">
      <c r="A155" s="1">
        <v>42726</v>
      </c>
      <c r="B155" s="41">
        <f t="shared" si="139"/>
        <v>4</v>
      </c>
      <c r="C155">
        <v>3132.16</v>
      </c>
      <c r="D155">
        <v>3129.72</v>
      </c>
      <c r="E155">
        <v>3132.33</v>
      </c>
      <c r="F155">
        <v>3133.2</v>
      </c>
      <c r="G155">
        <v>3131.76</v>
      </c>
      <c r="H155">
        <v>3141.37</v>
      </c>
      <c r="I155">
        <v>3128.57</v>
      </c>
      <c r="J155">
        <v>949</v>
      </c>
      <c r="K155">
        <v>1121</v>
      </c>
      <c r="L155">
        <v>3131.76</v>
      </c>
      <c r="M155">
        <v>3129.81</v>
      </c>
      <c r="N155">
        <v>3139.56</v>
      </c>
      <c r="O155">
        <v>3143.17</v>
      </c>
      <c r="P155">
        <v>3126.89</v>
      </c>
      <c r="Q155" s="39">
        <v>1431</v>
      </c>
      <c r="R155" s="39">
        <v>1316</v>
      </c>
      <c r="S155">
        <f t="shared" si="149"/>
        <v>3197.6605000000004</v>
      </c>
      <c r="T155" t="str">
        <f t="shared" si="148"/>
        <v>熊</v>
      </c>
      <c r="U155">
        <f t="shared" si="144"/>
        <v>3143.17</v>
      </c>
      <c r="V155">
        <f t="shared" si="145"/>
        <v>3126.89</v>
      </c>
      <c r="W155" s="40">
        <f t="shared" si="147"/>
        <v>5.1929444326748609E-3</v>
      </c>
      <c r="X155">
        <f t="shared" si="101"/>
        <v>1431</v>
      </c>
      <c r="Y155">
        <f t="shared" si="102"/>
        <v>1316</v>
      </c>
      <c r="Z155" s="25">
        <f t="shared" si="103"/>
        <v>5.1976910502656952E-3</v>
      </c>
      <c r="AA155" s="25">
        <f t="shared" si="122"/>
        <v>-1.6811310599810548E-3</v>
      </c>
      <c r="AB155" s="25">
        <f t="shared" si="123"/>
        <v>-1.1491820903608209E-3</v>
      </c>
      <c r="AC155" s="25">
        <f t="shared" si="124"/>
        <v>4.043762342314081E-3</v>
      </c>
      <c r="AD155" s="25">
        <f t="shared" si="125"/>
        <v>3.5089824111676654E-3</v>
      </c>
      <c r="AE155" s="25">
        <f t="shared" si="126"/>
        <v>-1.6839620215071658E-3</v>
      </c>
      <c r="AF155" s="25">
        <f t="shared" si="104"/>
        <v>2.3598003208069227E-3</v>
      </c>
      <c r="AG155" s="25">
        <f t="shared" si="127"/>
        <v>6.7866926082563617E-4</v>
      </c>
      <c r="AH155" s="25">
        <f t="shared" si="105"/>
        <v>-7.7931871051249301E-4</v>
      </c>
      <c r="AI155" s="25">
        <f t="shared" si="106"/>
        <v>5.4274170775787902E-5</v>
      </c>
      <c r="AJ155" s="25">
        <f t="shared" si="107"/>
        <v>3.3198411888603362E-4</v>
      </c>
      <c r="AK155" s="25">
        <f t="shared" si="108"/>
        <v>-1.2771555209627208E-4</v>
      </c>
      <c r="AL155" s="25">
        <f t="shared" si="109"/>
        <v>4.082979352943366E-3</v>
      </c>
      <c r="AM155" s="25">
        <f t="shared" si="110"/>
        <v>5.1929444326748609E-3</v>
      </c>
      <c r="AN155" s="25">
        <f t="shared" si="111"/>
        <v>0</v>
      </c>
      <c r="AO155" s="40">
        <f t="shared" si="128"/>
        <v>0.28046874999998184</v>
      </c>
      <c r="AP155" s="40">
        <f t="shared" si="129"/>
        <v>0.69218749999998919</v>
      </c>
      <c r="AQ155" s="25">
        <f t="shared" si="112"/>
        <v>-6.2284700579580562E-4</v>
      </c>
      <c r="AR155" s="25">
        <f t="shared" si="113"/>
        <v>2.4875158729030324E-3</v>
      </c>
      <c r="AS155" s="25">
        <f t="shared" si="114"/>
        <v>2.3598003208069227E-3</v>
      </c>
      <c r="AT155" s="28">
        <f t="shared" si="115"/>
        <v>0.24921875000000956</v>
      </c>
      <c r="AU155" s="28">
        <f t="shared" si="116"/>
        <v>0.77825552825552313</v>
      </c>
      <c r="AV155" s="40">
        <f t="shared" si="117"/>
        <v>0.77825552825552313</v>
      </c>
      <c r="AW155" s="25">
        <f t="shared" si="118"/>
        <v>2.3598003208069227E-3</v>
      </c>
      <c r="AX155" s="28">
        <f t="shared" si="119"/>
        <v>0.47911547911545649</v>
      </c>
      <c r="AY155" s="25">
        <f t="shared" si="120"/>
        <v>1.0191156939310831E-3</v>
      </c>
      <c r="AZ155" s="25">
        <f t="shared" si="121"/>
        <v>4.043762342314081E-3</v>
      </c>
      <c r="BA155" s="25">
        <f t="shared" si="140"/>
        <v>0.9216884198833617</v>
      </c>
      <c r="BB155" s="25">
        <f t="shared" si="141"/>
        <v>1.6204718863000261E-3</v>
      </c>
      <c r="BC155" s="25">
        <f t="shared" si="142"/>
        <v>9.6691210935658609E-3</v>
      </c>
      <c r="BD155" s="39">
        <f t="shared" si="136"/>
        <v>0</v>
      </c>
      <c r="BF155" t="str">
        <f t="shared" si="130"/>
        <v/>
      </c>
      <c r="BG155" t="str">
        <f t="shared" si="131"/>
        <v/>
      </c>
      <c r="BH155">
        <f t="shared" si="137"/>
        <v>-0.5</v>
      </c>
      <c r="BI155" t="str">
        <f t="shared" si="132"/>
        <v/>
      </c>
      <c r="BJ155" s="25">
        <f t="shared" si="146"/>
        <v>-1.2437579364515162E-3</v>
      </c>
    </row>
    <row r="156" spans="1:62" x14ac:dyDescent="0.15">
      <c r="A156" s="1">
        <v>42727</v>
      </c>
      <c r="B156" s="41">
        <f t="shared" si="139"/>
        <v>5</v>
      </c>
      <c r="C156">
        <v>3134.93</v>
      </c>
      <c r="D156">
        <v>3134.3</v>
      </c>
      <c r="E156">
        <v>3137.82</v>
      </c>
      <c r="F156">
        <v>3133</v>
      </c>
      <c r="G156">
        <v>3120.45</v>
      </c>
      <c r="H156">
        <v>3138.4</v>
      </c>
      <c r="I156">
        <v>3117.68</v>
      </c>
      <c r="J156">
        <v>935</v>
      </c>
      <c r="K156">
        <v>1022</v>
      </c>
      <c r="L156">
        <v>3120.38</v>
      </c>
      <c r="M156">
        <v>3115.23</v>
      </c>
      <c r="N156">
        <v>3110.15</v>
      </c>
      <c r="O156">
        <v>3120.57</v>
      </c>
      <c r="P156">
        <v>3103.75</v>
      </c>
      <c r="Q156" s="39">
        <v>1302</v>
      </c>
      <c r="R156" s="39">
        <v>1422</v>
      </c>
      <c r="S156">
        <f t="shared" si="149"/>
        <v>3192.5515</v>
      </c>
      <c r="T156" t="str">
        <f t="shared" si="148"/>
        <v>熊</v>
      </c>
      <c r="U156">
        <f t="shared" si="144"/>
        <v>3138.4</v>
      </c>
      <c r="V156">
        <f t="shared" si="145"/>
        <v>3103.75</v>
      </c>
      <c r="W156" s="40">
        <f t="shared" si="147"/>
        <v>1.1102058072966461E-2</v>
      </c>
      <c r="X156">
        <f t="shared" si="101"/>
        <v>935</v>
      </c>
      <c r="Y156">
        <f t="shared" si="102"/>
        <v>1422</v>
      </c>
      <c r="Z156" s="25">
        <f t="shared" si="103"/>
        <v>1.1052878373679825E-2</v>
      </c>
      <c r="AA156" s="25">
        <f t="shared" si="122"/>
        <v>-1.4758174259133033E-3</v>
      </c>
      <c r="AB156" s="25">
        <f t="shared" si="123"/>
        <v>-9.0421593739108911E-3</v>
      </c>
      <c r="AC156" s="25">
        <f t="shared" si="124"/>
        <v>2.0598986990556329E-3</v>
      </c>
      <c r="AD156" s="25">
        <f t="shared" si="125"/>
        <v>1.1062706262519627E-3</v>
      </c>
      <c r="AE156" s="25">
        <f t="shared" si="126"/>
        <v>-9.9957874467145377E-3</v>
      </c>
      <c r="AF156" s="25">
        <f t="shared" si="104"/>
        <v>-7.9358887476589767E-3</v>
      </c>
      <c r="AG156" s="25">
        <f t="shared" si="127"/>
        <v>-9.4117061735722717E-3</v>
      </c>
      <c r="AH156" s="25">
        <f t="shared" si="105"/>
        <v>-2.0098162042871262E-4</v>
      </c>
      <c r="AI156" s="25">
        <f t="shared" si="106"/>
        <v>9.2144600198722487E-4</v>
      </c>
      <c r="AJ156" s="25">
        <f t="shared" si="107"/>
        <v>-6.1583331689917876E-4</v>
      </c>
      <c r="AK156" s="25">
        <f t="shared" si="108"/>
        <v>-4.6296230965895786E-3</v>
      </c>
      <c r="AL156" s="25">
        <f t="shared" si="109"/>
        <v>6.6239804353843993E-3</v>
      </c>
      <c r="AM156" s="25">
        <f t="shared" si="110"/>
        <v>5.4046196026366101E-3</v>
      </c>
      <c r="AN156" s="25">
        <f t="shared" si="111"/>
        <v>-2.2432913571597774E-5</v>
      </c>
      <c r="AO156" s="40">
        <f t="shared" si="128"/>
        <v>0.83252895752894729</v>
      </c>
      <c r="AP156" s="40">
        <f t="shared" si="129"/>
        <v>1.0559845559845482</v>
      </c>
      <c r="AQ156" s="25">
        <f t="shared" si="112"/>
        <v>-1.6518034870564508E-3</v>
      </c>
      <c r="AR156" s="25">
        <f t="shared" si="113"/>
        <v>-3.2838327374978085E-3</v>
      </c>
      <c r="AS156" s="25">
        <f t="shared" si="114"/>
        <v>-7.9358887476589767E-3</v>
      </c>
      <c r="AT156" s="28">
        <f t="shared" si="115"/>
        <v>0.13368725868725617</v>
      </c>
      <c r="AU156" s="28">
        <f t="shared" si="116"/>
        <v>0.38049940546968064</v>
      </c>
      <c r="AV156" s="40">
        <f t="shared" si="117"/>
        <v>0.18470418470418684</v>
      </c>
      <c r="AW156" s="25">
        <f t="shared" si="118"/>
        <v>-7.9358887476589767E-3</v>
      </c>
      <c r="AX156" s="28">
        <f t="shared" si="119"/>
        <v>-0.29523809523809497</v>
      </c>
      <c r="AY156" s="25">
        <f t="shared" si="120"/>
        <v>8.8808671254295938E-4</v>
      </c>
      <c r="AZ156" s="25">
        <f t="shared" si="121"/>
        <v>2.0598986990556329E-3</v>
      </c>
      <c r="BA156" s="25">
        <f t="shared" si="140"/>
        <v>0.77825552825552313</v>
      </c>
      <c r="BB156" s="25">
        <f t="shared" si="141"/>
        <v>2.4875158729030324E-3</v>
      </c>
      <c r="BC156" s="25">
        <f t="shared" si="142"/>
        <v>2.3598003208069227E-3</v>
      </c>
      <c r="BD156" s="39">
        <f t="shared" si="136"/>
        <v>0</v>
      </c>
      <c r="BF156" t="str">
        <f t="shared" si="130"/>
        <v/>
      </c>
      <c r="BG156" t="str">
        <f t="shared" si="131"/>
        <v/>
      </c>
      <c r="BH156" t="str">
        <f t="shared" si="137"/>
        <v/>
      </c>
      <c r="BI156">
        <f t="shared" si="132"/>
        <v>0</v>
      </c>
      <c r="BJ156" s="25" t="str">
        <f t="shared" si="146"/>
        <v/>
      </c>
    </row>
    <row r="157" spans="1:62" x14ac:dyDescent="0.15">
      <c r="A157" s="1">
        <v>42730</v>
      </c>
      <c r="B157" s="41">
        <f t="shared" si="139"/>
        <v>1</v>
      </c>
      <c r="C157">
        <v>3095.58</v>
      </c>
      <c r="D157">
        <v>3091.26</v>
      </c>
      <c r="E157">
        <v>3088.21</v>
      </c>
      <c r="F157">
        <v>3081.28</v>
      </c>
      <c r="G157">
        <v>3085.81</v>
      </c>
      <c r="H157">
        <v>3095.58</v>
      </c>
      <c r="I157">
        <v>3068.42</v>
      </c>
      <c r="J157">
        <v>931</v>
      </c>
      <c r="K157">
        <v>1042</v>
      </c>
      <c r="L157">
        <v>3085.81</v>
      </c>
      <c r="M157">
        <v>3082.77</v>
      </c>
      <c r="N157">
        <v>3122.57</v>
      </c>
      <c r="O157">
        <v>3122.88</v>
      </c>
      <c r="P157">
        <v>3082.55</v>
      </c>
      <c r="Q157" s="39">
        <v>1500</v>
      </c>
      <c r="R157" s="39">
        <v>1309</v>
      </c>
      <c r="S157">
        <f t="shared" si="149"/>
        <v>3184.9620000000004</v>
      </c>
      <c r="T157" t="str">
        <f t="shared" si="148"/>
        <v>熊</v>
      </c>
      <c r="U157">
        <f t="shared" si="144"/>
        <v>3122.88</v>
      </c>
      <c r="V157">
        <f t="shared" si="145"/>
        <v>3068.42</v>
      </c>
      <c r="W157" s="40">
        <f t="shared" si="147"/>
        <v>1.7592881834185191E-2</v>
      </c>
      <c r="X157">
        <f t="shared" si="101"/>
        <v>1500</v>
      </c>
      <c r="Y157">
        <f t="shared" si="102"/>
        <v>1042</v>
      </c>
      <c r="Z157" s="25">
        <f t="shared" si="103"/>
        <v>1.7592825900154426E-2</v>
      </c>
      <c r="AA157" s="25">
        <f t="shared" si="122"/>
        <v>-4.6956689290457423E-3</v>
      </c>
      <c r="AB157" s="25">
        <f t="shared" si="123"/>
        <v>-9.9272270294277623E-5</v>
      </c>
      <c r="AC157" s="25">
        <f t="shared" si="124"/>
        <v>1.7493609563890965E-2</v>
      </c>
      <c r="AD157" s="25">
        <f t="shared" si="125"/>
        <v>8.7803653607101493E-3</v>
      </c>
      <c r="AE157" s="25">
        <f t="shared" si="126"/>
        <v>-8.8125164734749913E-3</v>
      </c>
      <c r="AF157" s="25">
        <f t="shared" si="104"/>
        <v>8.6810930904159776E-3</v>
      </c>
      <c r="AG157" s="25">
        <f t="shared" si="127"/>
        <v>3.9854241613702128E-3</v>
      </c>
      <c r="AH157" s="25">
        <f t="shared" si="105"/>
        <v>-1.3965128246695041E-3</v>
      </c>
      <c r="AI157" s="25">
        <f t="shared" si="106"/>
        <v>-2.3836525786197784E-3</v>
      </c>
      <c r="AJ157" s="25">
        <f t="shared" si="107"/>
        <v>-4.630192540467027E-3</v>
      </c>
      <c r="AK157" s="25">
        <f t="shared" si="108"/>
        <v>-3.161103937988915E-3</v>
      </c>
      <c r="AL157" s="25">
        <f t="shared" si="109"/>
        <v>8.812516473475045E-3</v>
      </c>
      <c r="AM157" s="25">
        <f t="shared" si="110"/>
        <v>1.2998476445987263E-2</v>
      </c>
      <c r="AN157" s="25">
        <f t="shared" si="111"/>
        <v>0</v>
      </c>
      <c r="AO157" s="40">
        <f t="shared" si="128"/>
        <v>1</v>
      </c>
      <c r="AP157" s="40">
        <f t="shared" si="129"/>
        <v>1.5364506627393315</v>
      </c>
      <c r="AQ157" s="25">
        <f t="shared" si="112"/>
        <v>-9.8564021091071758E-4</v>
      </c>
      <c r="AR157" s="25">
        <f t="shared" si="113"/>
        <v>1.1842197028404812E-2</v>
      </c>
      <c r="AS157" s="25">
        <f t="shared" si="114"/>
        <v>8.6810930904159776E-3</v>
      </c>
      <c r="AT157" s="28">
        <f t="shared" si="115"/>
        <v>0.64027982326951272</v>
      </c>
      <c r="AU157" s="28">
        <f t="shared" si="116"/>
        <v>0.99231341433176434</v>
      </c>
      <c r="AV157" s="40">
        <f t="shared" si="117"/>
        <v>0.99430774880646444</v>
      </c>
      <c r="AW157" s="25">
        <f t="shared" si="118"/>
        <v>8.6810930904159776E-3</v>
      </c>
      <c r="AX157" s="28">
        <f t="shared" si="119"/>
        <v>0.67499081894969137</v>
      </c>
      <c r="AY157" s="25">
        <f t="shared" si="120"/>
        <v>5.651412535485967E-3</v>
      </c>
      <c r="AZ157" s="25">
        <f t="shared" si="121"/>
        <v>1.2899204175693088E-2</v>
      </c>
      <c r="BA157" s="25">
        <f t="shared" si="140"/>
        <v>0.18470418470418684</v>
      </c>
      <c r="BB157" s="25">
        <f t="shared" si="141"/>
        <v>-3.2838327374978085E-3</v>
      </c>
      <c r="BC157" s="25">
        <f t="shared" si="142"/>
        <v>-7.9358887476589767E-3</v>
      </c>
      <c r="BD157" s="39">
        <f t="shared" si="136"/>
        <v>1</v>
      </c>
      <c r="BF157" t="str">
        <f t="shared" si="130"/>
        <v/>
      </c>
      <c r="BG157" t="str">
        <f t="shared" si="131"/>
        <v/>
      </c>
      <c r="BH157" t="str">
        <f t="shared" si="137"/>
        <v/>
      </c>
      <c r="BI157" t="str">
        <f t="shared" si="132"/>
        <v/>
      </c>
      <c r="BJ157" s="25" t="str">
        <f t="shared" si="146"/>
        <v/>
      </c>
    </row>
    <row r="158" spans="1:62" x14ac:dyDescent="0.15">
      <c r="A158" s="1">
        <v>42731</v>
      </c>
      <c r="B158" s="41">
        <f t="shared" si="139"/>
        <v>2</v>
      </c>
      <c r="C158">
        <v>3117.39</v>
      </c>
      <c r="D158">
        <v>3116.93</v>
      </c>
      <c r="E158">
        <v>3118.96</v>
      </c>
      <c r="F158">
        <v>3120.44</v>
      </c>
      <c r="G158">
        <v>3121.67</v>
      </c>
      <c r="H158">
        <v>3127.88</v>
      </c>
      <c r="I158">
        <v>3115.25</v>
      </c>
      <c r="J158">
        <v>945</v>
      </c>
      <c r="K158">
        <v>1021</v>
      </c>
      <c r="L158">
        <v>3121.67</v>
      </c>
      <c r="M158">
        <v>3122.51</v>
      </c>
      <c r="N158">
        <v>3114.66</v>
      </c>
      <c r="O158">
        <v>3124.06</v>
      </c>
      <c r="P158">
        <v>3113.75</v>
      </c>
      <c r="Q158" s="39">
        <v>1301</v>
      </c>
      <c r="R158" s="39">
        <v>1424</v>
      </c>
      <c r="S158">
        <f t="shared" si="149"/>
        <v>3177.2405000000003</v>
      </c>
      <c r="T158" t="str">
        <f t="shared" si="148"/>
        <v>熊</v>
      </c>
      <c r="U158">
        <f t="shared" si="144"/>
        <v>3127.88</v>
      </c>
      <c r="V158">
        <f t="shared" si="145"/>
        <v>3113.75</v>
      </c>
      <c r="W158" s="40">
        <f t="shared" si="147"/>
        <v>4.5276711815707953E-3</v>
      </c>
      <c r="X158">
        <f t="shared" si="101"/>
        <v>945</v>
      </c>
      <c r="Y158">
        <f t="shared" si="102"/>
        <v>1424</v>
      </c>
      <c r="Z158" s="25">
        <f t="shared" si="103"/>
        <v>4.5326378797648382E-3</v>
      </c>
      <c r="AA158" s="25">
        <f t="shared" si="122"/>
        <v>-1.6602674343694738E-3</v>
      </c>
      <c r="AB158" s="25">
        <f t="shared" si="123"/>
        <v>-4.2354617713120249E-3</v>
      </c>
      <c r="AC158" s="25">
        <f t="shared" si="124"/>
        <v>2.9220941025873544E-4</v>
      </c>
      <c r="AD158" s="25">
        <f t="shared" si="125"/>
        <v>3.3593455095284283E-3</v>
      </c>
      <c r="AE158" s="25">
        <f t="shared" si="126"/>
        <v>-1.1683256720423909E-3</v>
      </c>
      <c r="AF158" s="25">
        <f t="shared" si="104"/>
        <v>-8.7611626178365771E-4</v>
      </c>
      <c r="AG158" s="25">
        <f t="shared" si="127"/>
        <v>-2.5363836961531869E-3</v>
      </c>
      <c r="AH158" s="25">
        <f t="shared" si="105"/>
        <v>-1.4757022444622498E-4</v>
      </c>
      <c r="AI158" s="25">
        <f t="shared" si="106"/>
        <v>5.0349965385767018E-4</v>
      </c>
      <c r="AJ158" s="25">
        <f t="shared" si="107"/>
        <v>9.7790425294021709E-4</v>
      </c>
      <c r="AK158" s="25">
        <f t="shared" si="108"/>
        <v>1.3720017667357563E-3</v>
      </c>
      <c r="AL158" s="25">
        <f t="shared" si="109"/>
        <v>4.0460529349840438E-3</v>
      </c>
      <c r="AM158" s="25">
        <f t="shared" si="110"/>
        <v>3.3056503447174848E-3</v>
      </c>
      <c r="AN158" s="25">
        <f t="shared" si="111"/>
        <v>0</v>
      </c>
      <c r="AO158" s="40">
        <f t="shared" si="128"/>
        <v>0.16943784639745479</v>
      </c>
      <c r="AP158" s="40">
        <f t="shared" si="129"/>
        <v>0.5795724465558274</v>
      </c>
      <c r="AQ158" s="25">
        <f t="shared" si="112"/>
        <v>2.690505414856919E-4</v>
      </c>
      <c r="AR158" s="25">
        <f t="shared" si="113"/>
        <v>-2.2481180285194909E-3</v>
      </c>
      <c r="AS158" s="25">
        <f t="shared" si="114"/>
        <v>-8.7611626178365771E-4</v>
      </c>
      <c r="AT158" s="28">
        <f t="shared" si="115"/>
        <v>0.50831353919240041</v>
      </c>
      <c r="AU158" s="28">
        <f t="shared" si="116"/>
        <v>8.8263821532479081E-2</v>
      </c>
      <c r="AV158" s="40">
        <f t="shared" si="117"/>
        <v>6.4401981599423036E-2</v>
      </c>
      <c r="AW158" s="25">
        <f t="shared" si="118"/>
        <v>-8.7611626178365771E-4</v>
      </c>
      <c r="AX158" s="28">
        <f t="shared" si="119"/>
        <v>-0.4961075725407052</v>
      </c>
      <c r="AY158" s="25">
        <f t="shared" si="120"/>
        <v>2.0587091921915207E-3</v>
      </c>
      <c r="AZ158" s="25">
        <f t="shared" si="121"/>
        <v>2.9220941025873544E-4</v>
      </c>
      <c r="BA158" s="25">
        <f t="shared" si="140"/>
        <v>0.99430774880646444</v>
      </c>
      <c r="BB158" s="25">
        <f t="shared" si="141"/>
        <v>1.1842197028404812E-2</v>
      </c>
      <c r="BC158" s="25">
        <f t="shared" si="142"/>
        <v>8.6810930904159776E-3</v>
      </c>
      <c r="BD158" s="39">
        <f t="shared" si="136"/>
        <v>0</v>
      </c>
      <c r="BF158">
        <f t="shared" si="130"/>
        <v>0</v>
      </c>
      <c r="BG158" t="str">
        <f t="shared" si="131"/>
        <v/>
      </c>
      <c r="BH158" t="str">
        <f t="shared" si="137"/>
        <v/>
      </c>
      <c r="BI158" t="str">
        <f t="shared" si="132"/>
        <v/>
      </c>
      <c r="BJ158" s="25" t="str">
        <f t="shared" si="146"/>
        <v/>
      </c>
    </row>
    <row r="159" spans="1:62" x14ac:dyDescent="0.15">
      <c r="A159" s="1">
        <v>42732</v>
      </c>
      <c r="B159" s="41">
        <f t="shared" si="139"/>
        <v>3</v>
      </c>
      <c r="C159">
        <v>3113.77</v>
      </c>
      <c r="D159">
        <v>3113.95</v>
      </c>
      <c r="E159">
        <v>3116.94</v>
      </c>
      <c r="F159">
        <v>3116.12</v>
      </c>
      <c r="G159">
        <v>3106.24</v>
      </c>
      <c r="H159">
        <v>3118.78</v>
      </c>
      <c r="I159">
        <v>3104.25</v>
      </c>
      <c r="J159">
        <v>954</v>
      </c>
      <c r="K159">
        <v>1116</v>
      </c>
      <c r="L159">
        <v>3106.24</v>
      </c>
      <c r="M159">
        <v>3107.1</v>
      </c>
      <c r="N159">
        <v>3102.24</v>
      </c>
      <c r="O159">
        <v>3109.01</v>
      </c>
      <c r="P159">
        <v>3094.55</v>
      </c>
      <c r="Q159" s="39">
        <v>1313</v>
      </c>
      <c r="R159" s="39">
        <v>1442</v>
      </c>
      <c r="S159">
        <f t="shared" si="149"/>
        <v>3168.8275000000003</v>
      </c>
      <c r="T159" t="str">
        <f t="shared" si="148"/>
        <v>熊</v>
      </c>
      <c r="U159">
        <f t="shared" si="144"/>
        <v>3118.78</v>
      </c>
      <c r="V159">
        <f t="shared" si="145"/>
        <v>3094.55</v>
      </c>
      <c r="W159" s="40">
        <f t="shared" si="147"/>
        <v>7.7993999440154598E-3</v>
      </c>
      <c r="X159">
        <f t="shared" si="101"/>
        <v>954</v>
      </c>
      <c r="Y159">
        <f t="shared" si="102"/>
        <v>1442</v>
      </c>
      <c r="Z159" s="25">
        <f t="shared" si="103"/>
        <v>7.7815638277714851E-3</v>
      </c>
      <c r="AA159" s="25">
        <f t="shared" si="122"/>
        <v>-2.8578630764333968E-4</v>
      </c>
      <c r="AB159" s="25">
        <f t="shared" si="123"/>
        <v>-5.3174685093462992E-3</v>
      </c>
      <c r="AC159" s="25">
        <f t="shared" si="124"/>
        <v>2.4819314346692851E-3</v>
      </c>
      <c r="AD159" s="25">
        <f t="shared" si="125"/>
        <v>1.6076890130355774E-3</v>
      </c>
      <c r="AE159" s="25">
        <f t="shared" si="126"/>
        <v>-6.1917109309799915E-3</v>
      </c>
      <c r="AF159" s="25">
        <f t="shared" si="104"/>
        <v>-3.7097794963107246E-3</v>
      </c>
      <c r="AG159" s="25">
        <f t="shared" si="127"/>
        <v>-3.9955658039540279E-3</v>
      </c>
      <c r="AH159" s="25">
        <f t="shared" si="105"/>
        <v>5.7806067083882633E-5</v>
      </c>
      <c r="AI159" s="25">
        <f t="shared" si="106"/>
        <v>1.0175406249096268E-3</v>
      </c>
      <c r="AJ159" s="25">
        <f t="shared" si="107"/>
        <v>7.5442748153192155E-4</v>
      </c>
      <c r="AK159" s="25">
        <f t="shared" si="108"/>
        <v>-2.4212191551442664E-3</v>
      </c>
      <c r="AL159" s="25">
        <f t="shared" si="109"/>
        <v>4.6697593950897395E-3</v>
      </c>
      <c r="AM159" s="25">
        <f t="shared" si="110"/>
        <v>4.6618477738730839E-3</v>
      </c>
      <c r="AN159" s="25">
        <f t="shared" si="111"/>
        <v>0</v>
      </c>
      <c r="AO159" s="40">
        <f t="shared" si="128"/>
        <v>0.65519614590501385</v>
      </c>
      <c r="AP159" s="40">
        <f t="shared" si="129"/>
        <v>0.71644872677217553</v>
      </c>
      <c r="AQ159" s="25">
        <f t="shared" si="112"/>
        <v>2.768237390813895E-4</v>
      </c>
      <c r="AR159" s="25">
        <f t="shared" si="113"/>
        <v>-1.2885603411664731E-3</v>
      </c>
      <c r="AS159" s="25">
        <f t="shared" si="114"/>
        <v>-3.7097794963107246E-3</v>
      </c>
      <c r="AT159" s="28">
        <f t="shared" si="115"/>
        <v>0.13695801789399548</v>
      </c>
      <c r="AU159" s="28">
        <f t="shared" si="116"/>
        <v>0.53181189488240532</v>
      </c>
      <c r="AV159" s="40">
        <f t="shared" si="117"/>
        <v>0.31737515476680123</v>
      </c>
      <c r="AW159" s="25">
        <f t="shared" si="118"/>
        <v>-3.7097794963107246E-3</v>
      </c>
      <c r="AX159" s="28">
        <f t="shared" si="119"/>
        <v>-0.16508460586050339</v>
      </c>
      <c r="AY159" s="25">
        <f t="shared" si="120"/>
        <v>6.4085122690983934E-4</v>
      </c>
      <c r="AZ159" s="25">
        <f t="shared" si="121"/>
        <v>2.4819314346692851E-3</v>
      </c>
      <c r="BA159" s="25">
        <f t="shared" si="140"/>
        <v>6.4401981599423036E-2</v>
      </c>
      <c r="BB159" s="25">
        <f t="shared" si="141"/>
        <v>-2.2481180285194909E-3</v>
      </c>
      <c r="BC159" s="25">
        <f t="shared" si="142"/>
        <v>-8.7611626178365771E-4</v>
      </c>
      <c r="BD159" s="39">
        <f t="shared" si="136"/>
        <v>1</v>
      </c>
      <c r="BE159" t="str">
        <f t="shared" ref="BE159:BE190" si="150">IF(B159=2,IF(AV158&lt;0.226,IF(AND(ABS(AA159)&lt;0.03,AO159&lt;0.8),IF(AND(AT159&lt;0.5 &amp; Q158&lt;14),2,1),0),IF(AV158&lt;0.8,IF(AND(AT159&gt;0.2,AK159&gt;-0.03,AA159&gt;-0.01),1,0),0)),"")</f>
        <v/>
      </c>
      <c r="BF159" t="str">
        <f t="shared" si="130"/>
        <v/>
      </c>
      <c r="BG159">
        <f t="shared" si="131"/>
        <v>0.5</v>
      </c>
      <c r="BH159" t="str">
        <f t="shared" si="137"/>
        <v/>
      </c>
      <c r="BI159" t="str">
        <f t="shared" si="132"/>
        <v/>
      </c>
      <c r="BJ159" s="25">
        <f t="shared" si="146"/>
        <v>-6.4428017058323656E-4</v>
      </c>
    </row>
    <row r="160" spans="1:62" x14ac:dyDescent="0.15">
      <c r="A160" s="1">
        <v>42733</v>
      </c>
      <c r="B160" s="41">
        <f t="shared" si="139"/>
        <v>4</v>
      </c>
      <c r="C160">
        <v>3095.84</v>
      </c>
      <c r="D160">
        <v>3096.28</v>
      </c>
      <c r="E160">
        <v>3095.87</v>
      </c>
      <c r="F160">
        <v>3092.15</v>
      </c>
      <c r="G160">
        <v>3109.14</v>
      </c>
      <c r="H160">
        <v>3109.14</v>
      </c>
      <c r="I160">
        <v>3087.34</v>
      </c>
      <c r="J160">
        <v>1130</v>
      </c>
      <c r="K160">
        <v>1039</v>
      </c>
      <c r="L160">
        <v>3109.14</v>
      </c>
      <c r="M160">
        <v>3108.34</v>
      </c>
      <c r="N160">
        <v>3096.1</v>
      </c>
      <c r="O160">
        <v>3111.8</v>
      </c>
      <c r="P160">
        <v>3095.45</v>
      </c>
      <c r="Q160" s="39">
        <v>1301</v>
      </c>
      <c r="R160" s="39">
        <v>1453</v>
      </c>
      <c r="S160">
        <f t="shared" si="149"/>
        <v>3161.4380000000001</v>
      </c>
      <c r="T160" t="str">
        <f t="shared" si="148"/>
        <v>熊</v>
      </c>
      <c r="U160">
        <f t="shared" si="144"/>
        <v>3111.8</v>
      </c>
      <c r="V160">
        <f t="shared" si="145"/>
        <v>3087.34</v>
      </c>
      <c r="W160" s="40">
        <f t="shared" si="147"/>
        <v>7.8914581497770385E-3</v>
      </c>
      <c r="X160">
        <f t="shared" si="101"/>
        <v>1301</v>
      </c>
      <c r="Y160">
        <f t="shared" si="102"/>
        <v>1039</v>
      </c>
      <c r="Z160" s="25">
        <f t="shared" si="103"/>
        <v>7.9009251124089221E-3</v>
      </c>
      <c r="AA160" s="25">
        <f t="shared" si="122"/>
        <v>-2.0651563950763157E-3</v>
      </c>
      <c r="AB160" s="25">
        <f t="shared" si="123"/>
        <v>-5.058081951268026E-3</v>
      </c>
      <c r="AC160" s="25">
        <f t="shared" si="124"/>
        <v>2.8333761985089158E-3</v>
      </c>
      <c r="AD160" s="25">
        <f t="shared" si="125"/>
        <v>5.1420620932438876E-3</v>
      </c>
      <c r="AE160" s="25">
        <f t="shared" si="126"/>
        <v>-2.7493960565332406E-3</v>
      </c>
      <c r="AF160" s="25">
        <f t="shared" si="104"/>
        <v>8.3980141975722851E-5</v>
      </c>
      <c r="AG160" s="25">
        <f t="shared" si="127"/>
        <v>-1.9811762531005608E-3</v>
      </c>
      <c r="AH160" s="25">
        <f t="shared" si="105"/>
        <v>1.421161091001098E-4</v>
      </c>
      <c r="AI160" s="25">
        <f t="shared" si="106"/>
        <v>9.6903763257379639E-6</v>
      </c>
      <c r="AJ160" s="25">
        <f t="shared" si="107"/>
        <v>-1.1926329672090512E-3</v>
      </c>
      <c r="AK160" s="25">
        <f t="shared" si="108"/>
        <v>4.286885813739115E-3</v>
      </c>
      <c r="AL160" s="25">
        <f t="shared" si="109"/>
        <v>7.036281870272258E-3</v>
      </c>
      <c r="AM160" s="25">
        <f t="shared" si="110"/>
        <v>5.268045531433928E-3</v>
      </c>
      <c r="AN160" s="25">
        <f t="shared" si="111"/>
        <v>0</v>
      </c>
      <c r="AO160" s="40">
        <f t="shared" si="128"/>
        <v>0.38990825688073882</v>
      </c>
      <c r="AP160" s="40">
        <f t="shared" si="129"/>
        <v>0.683486238532102</v>
      </c>
      <c r="AQ160" s="25">
        <f t="shared" si="112"/>
        <v>-2.5733898763317367E-4</v>
      </c>
      <c r="AR160" s="25">
        <f t="shared" si="113"/>
        <v>-4.2029056717633661E-3</v>
      </c>
      <c r="AS160" s="25">
        <f t="shared" si="114"/>
        <v>8.3980141975722851E-5</v>
      </c>
      <c r="AT160" s="28">
        <f t="shared" si="115"/>
        <v>1</v>
      </c>
      <c r="AU160" s="28">
        <f t="shared" si="116"/>
        <v>3.9755351681961863E-2</v>
      </c>
      <c r="AV160" s="40">
        <f t="shared" si="117"/>
        <v>0.35813573180702168</v>
      </c>
      <c r="AW160" s="25">
        <f t="shared" si="118"/>
        <v>8.3980141975722851E-5</v>
      </c>
      <c r="AX160" s="28">
        <f t="shared" si="119"/>
        <v>-0.53311529026982596</v>
      </c>
      <c r="AY160" s="25">
        <f t="shared" si="120"/>
        <v>7.036281870272258E-3</v>
      </c>
      <c r="AZ160" s="25">
        <f t="shared" si="121"/>
        <v>2.0996358016588362E-4</v>
      </c>
      <c r="BA160" s="25">
        <f t="shared" si="140"/>
        <v>0.31737515476680123</v>
      </c>
      <c r="BB160" s="25">
        <f t="shared" si="141"/>
        <v>-1.2885603411664731E-3</v>
      </c>
      <c r="BC160" s="25">
        <f t="shared" si="142"/>
        <v>-3.7097794963107246E-3</v>
      </c>
      <c r="BD160" s="39">
        <f t="shared" si="136"/>
        <v>1</v>
      </c>
      <c r="BE160" t="str">
        <f t="shared" si="150"/>
        <v/>
      </c>
      <c r="BF160" t="str">
        <f t="shared" si="130"/>
        <v/>
      </c>
      <c r="BG160" t="str">
        <f t="shared" si="131"/>
        <v/>
      </c>
      <c r="BH160">
        <f t="shared" si="137"/>
        <v>0</v>
      </c>
      <c r="BI160" t="str">
        <f t="shared" si="132"/>
        <v/>
      </c>
      <c r="BJ160" s="25" t="str">
        <f t="shared" si="146"/>
        <v/>
      </c>
    </row>
    <row r="161" spans="1:63" x14ac:dyDescent="0.15">
      <c r="A161" s="1">
        <v>42734</v>
      </c>
      <c r="B161" s="41">
        <f t="shared" si="139"/>
        <v>5</v>
      </c>
      <c r="C161">
        <v>3097.34</v>
      </c>
      <c r="D161">
        <v>3102.07</v>
      </c>
      <c r="E161">
        <v>3101.07</v>
      </c>
      <c r="F161">
        <v>3103.64</v>
      </c>
      <c r="G161">
        <v>3098.31</v>
      </c>
      <c r="H161">
        <v>3108.84</v>
      </c>
      <c r="I161">
        <v>3094.08</v>
      </c>
      <c r="J161">
        <v>944</v>
      </c>
      <c r="K161">
        <v>1117</v>
      </c>
      <c r="L161">
        <v>3098.14</v>
      </c>
      <c r="M161">
        <v>3098.35</v>
      </c>
      <c r="N161">
        <v>3103.64</v>
      </c>
      <c r="O161">
        <v>3107.48</v>
      </c>
      <c r="P161">
        <v>3089.99</v>
      </c>
      <c r="Q161" s="39">
        <v>1301</v>
      </c>
      <c r="R161" s="39">
        <v>1453</v>
      </c>
      <c r="S161">
        <f t="shared" si="149"/>
        <v>3152.5775000000003</v>
      </c>
      <c r="T161" t="str">
        <f t="shared" si="148"/>
        <v>熊</v>
      </c>
      <c r="U161">
        <f t="shared" si="144"/>
        <v>3108.84</v>
      </c>
      <c r="V161">
        <f t="shared" si="145"/>
        <v>3089.99</v>
      </c>
      <c r="W161" s="40">
        <f t="shared" ref="W161:W192" si="151">LN(U161/V161)</f>
        <v>6.0818116007786147E-3</v>
      </c>
      <c r="X161">
        <f t="shared" si="101"/>
        <v>944</v>
      </c>
      <c r="Y161">
        <f t="shared" si="102"/>
        <v>1453</v>
      </c>
      <c r="Z161" s="25">
        <f t="shared" si="103"/>
        <v>6.0858672280086666E-3</v>
      </c>
      <c r="AA161" s="25">
        <f t="shared" si="122"/>
        <v>4.004236794313969E-4</v>
      </c>
      <c r="AB161" s="25">
        <f t="shared" si="123"/>
        <v>-1.6740500458407202E-3</v>
      </c>
      <c r="AC161" s="25">
        <f t="shared" si="124"/>
        <v>4.4077615549377083E-3</v>
      </c>
      <c r="AD161" s="25">
        <f t="shared" si="125"/>
        <v>3.7059876323526021E-3</v>
      </c>
      <c r="AE161" s="25">
        <f t="shared" si="126"/>
        <v>-2.375823968425908E-3</v>
      </c>
      <c r="AF161" s="25">
        <f t="shared" si="104"/>
        <v>2.0319375865118306E-3</v>
      </c>
      <c r="AG161" s="25">
        <f t="shared" si="127"/>
        <v>2.432361265943153E-3</v>
      </c>
      <c r="AH161" s="25">
        <f t="shared" si="105"/>
        <v>1.5259519592441381E-3</v>
      </c>
      <c r="AI161" s="25">
        <f t="shared" si="106"/>
        <v>1.2035346000799981E-3</v>
      </c>
      <c r="AJ161" s="25">
        <f t="shared" si="107"/>
        <v>2.0319375865118306E-3</v>
      </c>
      <c r="AK161" s="25">
        <f t="shared" si="108"/>
        <v>3.1312291944350965E-4</v>
      </c>
      <c r="AL161" s="25">
        <f t="shared" si="109"/>
        <v>4.7590579461956207E-3</v>
      </c>
      <c r="AM161" s="25">
        <f t="shared" si="110"/>
        <v>5.6442536817207104E-3</v>
      </c>
      <c r="AN161" s="25">
        <f t="shared" si="111"/>
        <v>-5.48701272640631E-5</v>
      </c>
      <c r="AO161" s="40">
        <f t="shared" si="128"/>
        <v>0.22086720867209825</v>
      </c>
      <c r="AP161" s="40">
        <f t="shared" si="129"/>
        <v>0.13685636856368238</v>
      </c>
      <c r="AQ161" s="25">
        <f t="shared" si="112"/>
        <v>6.7780307909836562E-5</v>
      </c>
      <c r="AR161" s="25">
        <f t="shared" si="113"/>
        <v>1.7736847943323668E-3</v>
      </c>
      <c r="AS161" s="25">
        <f t="shared" si="114"/>
        <v>2.0319375865118306E-3</v>
      </c>
      <c r="AT161" s="28">
        <f t="shared" si="115"/>
        <v>0.28658536585365552</v>
      </c>
      <c r="AU161" s="28">
        <f t="shared" si="116"/>
        <v>0.78044596912520903</v>
      </c>
      <c r="AV161" s="40">
        <f t="shared" si="117"/>
        <v>0.72413793103447366</v>
      </c>
      <c r="AW161" s="25">
        <f t="shared" si="118"/>
        <v>2.0319375865118306E-3</v>
      </c>
      <c r="AX161" s="28">
        <f t="shared" si="119"/>
        <v>0.29177718832890681</v>
      </c>
      <c r="AY161" s="25">
        <f t="shared" si="120"/>
        <v>1.3661932332865888E-3</v>
      </c>
      <c r="AZ161" s="25">
        <f t="shared" si="121"/>
        <v>4.4077615549377083E-3</v>
      </c>
      <c r="BA161" s="25">
        <f t="shared" si="140"/>
        <v>0.35813573180702168</v>
      </c>
      <c r="BB161" s="25">
        <f t="shared" si="141"/>
        <v>-4.2029056717633661E-3</v>
      </c>
      <c r="BC161" s="25">
        <f t="shared" si="142"/>
        <v>8.3980141975722851E-5</v>
      </c>
      <c r="BD161" s="39">
        <f t="shared" si="136"/>
        <v>1</v>
      </c>
      <c r="BE161" t="str">
        <f t="shared" si="150"/>
        <v/>
      </c>
      <c r="BF161" t="str">
        <f t="shared" si="130"/>
        <v/>
      </c>
      <c r="BG161" t="str">
        <f t="shared" si="131"/>
        <v/>
      </c>
      <c r="BH161" t="str">
        <f t="shared" si="137"/>
        <v/>
      </c>
      <c r="BI161">
        <f t="shared" si="132"/>
        <v>1</v>
      </c>
      <c r="BJ161" s="25">
        <f t="shared" si="146"/>
        <v>1.7736847943323668E-3</v>
      </c>
    </row>
    <row r="162" spans="1:63" x14ac:dyDescent="0.15">
      <c r="A162" s="1">
        <v>42738</v>
      </c>
      <c r="B162" s="41">
        <f t="shared" si="139"/>
        <v>2</v>
      </c>
      <c r="C162">
        <v>3105.31</v>
      </c>
      <c r="D162">
        <v>3109.36</v>
      </c>
      <c r="E162">
        <v>3107.92</v>
      </c>
      <c r="F162">
        <v>3108.36</v>
      </c>
      <c r="G162">
        <v>3125.56</v>
      </c>
      <c r="H162">
        <v>3133.62</v>
      </c>
      <c r="I162">
        <v>3105.31</v>
      </c>
      <c r="J162">
        <v>1033</v>
      </c>
      <c r="K162">
        <v>930</v>
      </c>
      <c r="L162">
        <v>3125.56</v>
      </c>
      <c r="M162">
        <v>3126.05</v>
      </c>
      <c r="N162">
        <v>3135.92</v>
      </c>
      <c r="O162">
        <v>3136.46</v>
      </c>
      <c r="P162">
        <v>3125.21</v>
      </c>
      <c r="Q162" s="39">
        <v>1300</v>
      </c>
      <c r="R162" s="39">
        <v>1305</v>
      </c>
      <c r="S162">
        <f t="shared" si="149"/>
        <v>3145.5674999999997</v>
      </c>
      <c r="T162" t="str">
        <f t="shared" si="148"/>
        <v>熊</v>
      </c>
      <c r="U162">
        <f t="shared" si="144"/>
        <v>3136.46</v>
      </c>
      <c r="V162">
        <f t="shared" si="145"/>
        <v>3105.31</v>
      </c>
      <c r="W162" s="40">
        <f t="shared" si="151"/>
        <v>9.981226033364576E-3</v>
      </c>
      <c r="X162">
        <f t="shared" si="101"/>
        <v>1300</v>
      </c>
      <c r="Y162">
        <f t="shared" si="102"/>
        <v>930</v>
      </c>
      <c r="Z162" s="25">
        <f t="shared" si="103"/>
        <v>1.0031204614032122E-2</v>
      </c>
      <c r="AA162" s="25">
        <f t="shared" si="122"/>
        <v>5.3793315786758379E-4</v>
      </c>
      <c r="AB162" s="25">
        <f t="shared" si="123"/>
        <v>-1.7218344594366274E-4</v>
      </c>
      <c r="AC162" s="25">
        <f t="shared" si="124"/>
        <v>9.8090425874208711E-3</v>
      </c>
      <c r="AD162" s="25">
        <f t="shared" si="125"/>
        <v>9.981226033364576E-3</v>
      </c>
      <c r="AE162" s="25">
        <f t="shared" si="126"/>
        <v>0</v>
      </c>
      <c r="AF162" s="25">
        <f t="shared" si="104"/>
        <v>9.8090425874208711E-3</v>
      </c>
      <c r="AG162" s="25">
        <f t="shared" si="127"/>
        <v>1.0346975745288672E-2</v>
      </c>
      <c r="AH162" s="25">
        <f t="shared" si="105"/>
        <v>1.3033678613134018E-3</v>
      </c>
      <c r="AI162" s="25">
        <f t="shared" si="106"/>
        <v>8.401427771128349E-4</v>
      </c>
      <c r="AJ162" s="25">
        <f t="shared" si="107"/>
        <v>9.8170654217310648E-4</v>
      </c>
      <c r="AK162" s="25">
        <f t="shared" si="108"/>
        <v>6.499917762694739E-3</v>
      </c>
      <c r="AL162" s="25">
        <f t="shared" si="109"/>
        <v>9.0753364133861428E-3</v>
      </c>
      <c r="AM162" s="25">
        <f t="shared" si="110"/>
        <v>3.5932944740866739E-3</v>
      </c>
      <c r="AN162" s="25">
        <f t="shared" si="111"/>
        <v>0</v>
      </c>
      <c r="AO162" s="40">
        <f t="shared" si="128"/>
        <v>0</v>
      </c>
      <c r="AP162" s="40">
        <f t="shared" si="129"/>
        <v>-5.898975626987199E-2</v>
      </c>
      <c r="AQ162" s="25">
        <f t="shared" si="112"/>
        <v>1.5675961904320946E-4</v>
      </c>
      <c r="AR162" s="25">
        <f t="shared" si="113"/>
        <v>3.3091248247262917E-3</v>
      </c>
      <c r="AS162" s="25">
        <f t="shared" si="114"/>
        <v>9.8090425874208711E-3</v>
      </c>
      <c r="AT162" s="28">
        <f t="shared" si="115"/>
        <v>0.71529494878135069</v>
      </c>
      <c r="AU162" s="28">
        <f t="shared" si="116"/>
        <v>0.95200000000000329</v>
      </c>
      <c r="AV162" s="40">
        <f t="shared" si="117"/>
        <v>0.98266452648475244</v>
      </c>
      <c r="AW162" s="25">
        <f t="shared" si="118"/>
        <v>9.8090425874208711E-3</v>
      </c>
      <c r="AX162" s="28">
        <f t="shared" si="119"/>
        <v>0.33258426966292448</v>
      </c>
      <c r="AY162" s="25">
        <f t="shared" si="120"/>
        <v>6.499917762694739E-3</v>
      </c>
      <c r="AZ162" s="25">
        <f t="shared" si="121"/>
        <v>3.4211110281430488E-3</v>
      </c>
      <c r="BA162" s="25">
        <f t="shared" si="140"/>
        <v>0.72413793103447366</v>
      </c>
      <c r="BB162" s="25">
        <f t="shared" si="141"/>
        <v>1.7736847943323668E-3</v>
      </c>
      <c r="BC162" s="25">
        <f t="shared" si="142"/>
        <v>2.0319375865118306E-3</v>
      </c>
      <c r="BD162" s="39">
        <f t="shared" si="136"/>
        <v>0</v>
      </c>
      <c r="BE162">
        <f t="shared" si="150"/>
        <v>1</v>
      </c>
      <c r="BF162">
        <f t="shared" si="130"/>
        <v>1</v>
      </c>
      <c r="BG162" t="str">
        <f t="shared" si="131"/>
        <v/>
      </c>
      <c r="BH162" t="str">
        <f t="shared" si="137"/>
        <v/>
      </c>
      <c r="BI162" t="str">
        <f t="shared" si="132"/>
        <v/>
      </c>
      <c r="BJ162" s="25">
        <f t="shared" si="146"/>
        <v>3.3091248247262917E-3</v>
      </c>
    </row>
    <row r="163" spans="1:63" x14ac:dyDescent="0.15">
      <c r="A163" s="1">
        <v>42739</v>
      </c>
      <c r="B163" s="41">
        <f t="shared" si="139"/>
        <v>3</v>
      </c>
      <c r="C163">
        <v>3133.79</v>
      </c>
      <c r="D163">
        <v>3130.77</v>
      </c>
      <c r="E163">
        <v>3133.05</v>
      </c>
      <c r="F163">
        <v>3134.88</v>
      </c>
      <c r="G163">
        <v>3148.29</v>
      </c>
      <c r="H163">
        <v>3148.6</v>
      </c>
      <c r="I163">
        <v>3130.11</v>
      </c>
      <c r="J163">
        <v>1130</v>
      </c>
      <c r="K163">
        <v>932</v>
      </c>
      <c r="L163">
        <v>3148.29</v>
      </c>
      <c r="M163">
        <v>3149.54</v>
      </c>
      <c r="N163">
        <v>3158.79</v>
      </c>
      <c r="O163">
        <v>3160.02</v>
      </c>
      <c r="P163">
        <v>3147.86</v>
      </c>
      <c r="Q163" s="39">
        <v>1407</v>
      </c>
      <c r="R163" s="39">
        <v>1300</v>
      </c>
      <c r="S163">
        <f t="shared" si="149"/>
        <v>3142.1279999999992</v>
      </c>
      <c r="T163" t="str">
        <f t="shared" si="148"/>
        <v>熊</v>
      </c>
      <c r="U163">
        <f t="shared" si="144"/>
        <v>3160.02</v>
      </c>
      <c r="V163">
        <f t="shared" si="145"/>
        <v>3130.11</v>
      </c>
      <c r="W163" s="40">
        <f t="shared" si="151"/>
        <v>9.5102089882138537E-3</v>
      </c>
      <c r="X163">
        <f t="shared" si="101"/>
        <v>1407</v>
      </c>
      <c r="Y163">
        <f t="shared" si="102"/>
        <v>932</v>
      </c>
      <c r="Z163" s="25">
        <f t="shared" si="103"/>
        <v>9.5443536420755232E-3</v>
      </c>
      <c r="AA163" s="25">
        <f t="shared" si="122"/>
        <v>-6.7945728971356364E-4</v>
      </c>
      <c r="AB163" s="25">
        <f t="shared" si="123"/>
        <v>-3.8931381558727742E-4</v>
      </c>
      <c r="AC163" s="25">
        <f t="shared" si="124"/>
        <v>9.1208951726266044E-3</v>
      </c>
      <c r="AD163" s="25">
        <f t="shared" si="125"/>
        <v>8.3352220237405683E-3</v>
      </c>
      <c r="AE163" s="25">
        <f t="shared" si="126"/>
        <v>-1.1749869644733255E-3</v>
      </c>
      <c r="AF163" s="25">
        <f t="shared" si="104"/>
        <v>7.9459082081533104E-3</v>
      </c>
      <c r="AG163" s="25">
        <f t="shared" si="127"/>
        <v>7.2664509184398171E-3</v>
      </c>
      <c r="AH163" s="25">
        <f t="shared" si="105"/>
        <v>-9.6415398174733733E-4</v>
      </c>
      <c r="AI163" s="25">
        <f t="shared" si="106"/>
        <v>-2.3616368167660574E-4</v>
      </c>
      <c r="AJ163" s="25">
        <f t="shared" si="107"/>
        <v>3.4776117134420372E-4</v>
      </c>
      <c r="AK163" s="25">
        <f t="shared" si="108"/>
        <v>4.6163136254229681E-3</v>
      </c>
      <c r="AL163" s="25">
        <f t="shared" si="109"/>
        <v>5.889761893889448E-3</v>
      </c>
      <c r="AM163" s="25">
        <f t="shared" si="110"/>
        <v>3.8554998075656485E-3</v>
      </c>
      <c r="AN163" s="25">
        <f t="shared" si="111"/>
        <v>0</v>
      </c>
      <c r="AO163" s="40">
        <f t="shared" si="128"/>
        <v>0.19902650081124282</v>
      </c>
      <c r="AP163" s="40">
        <f t="shared" si="129"/>
        <v>0.31422390481341339</v>
      </c>
      <c r="AQ163" s="25">
        <f t="shared" si="112"/>
        <v>3.9696213343783305E-4</v>
      </c>
      <c r="AR163" s="25">
        <f t="shared" si="113"/>
        <v>3.3295945827303041E-3</v>
      </c>
      <c r="AS163" s="25">
        <f t="shared" si="114"/>
        <v>7.9459082081533104E-3</v>
      </c>
      <c r="AT163" s="28">
        <f t="shared" si="115"/>
        <v>0.98323418063818557</v>
      </c>
      <c r="AU163" s="28">
        <f t="shared" si="116"/>
        <v>0.89884868421052366</v>
      </c>
      <c r="AV163" s="40">
        <f t="shared" si="117"/>
        <v>0.95887662988966815</v>
      </c>
      <c r="AW163" s="25">
        <f t="shared" si="118"/>
        <v>7.9459082081533104E-3</v>
      </c>
      <c r="AX163" s="28">
        <f t="shared" si="119"/>
        <v>0.35105315947843702</v>
      </c>
      <c r="AY163" s="25">
        <f t="shared" si="120"/>
        <v>5.7913005898964269E-3</v>
      </c>
      <c r="AZ163" s="25">
        <f t="shared" si="121"/>
        <v>3.4661859919782535E-3</v>
      </c>
      <c r="BA163" s="25">
        <f t="shared" si="140"/>
        <v>0.98266452648475244</v>
      </c>
      <c r="BB163" s="25">
        <f t="shared" si="141"/>
        <v>3.3091248247262917E-3</v>
      </c>
      <c r="BC163" s="25">
        <f t="shared" si="142"/>
        <v>9.8090425874208711E-3</v>
      </c>
      <c r="BD163" s="39">
        <f t="shared" si="136"/>
        <v>0</v>
      </c>
      <c r="BE163" t="str">
        <f t="shared" si="150"/>
        <v/>
      </c>
      <c r="BF163" t="str">
        <f t="shared" si="130"/>
        <v/>
      </c>
      <c r="BG163">
        <f t="shared" si="131"/>
        <v>0</v>
      </c>
      <c r="BH163" t="str">
        <f t="shared" si="137"/>
        <v/>
      </c>
      <c r="BI163" t="str">
        <f t="shared" si="132"/>
        <v/>
      </c>
      <c r="BJ163" s="25" t="str">
        <f t="shared" si="146"/>
        <v/>
      </c>
    </row>
    <row r="164" spans="1:63" x14ac:dyDescent="0.15">
      <c r="A164" s="1">
        <v>42740</v>
      </c>
      <c r="B164" s="41">
        <f t="shared" si="139"/>
        <v>4</v>
      </c>
      <c r="C164">
        <v>3157.91</v>
      </c>
      <c r="D164">
        <v>3155.75</v>
      </c>
      <c r="E164">
        <v>3155.74</v>
      </c>
      <c r="F164">
        <v>3160.9</v>
      </c>
      <c r="G164">
        <v>3162.37</v>
      </c>
      <c r="H164">
        <v>3165.95</v>
      </c>
      <c r="I164">
        <v>3154.28</v>
      </c>
      <c r="J164">
        <v>1027</v>
      </c>
      <c r="K164">
        <v>933</v>
      </c>
      <c r="L164">
        <v>3161.89</v>
      </c>
      <c r="M164">
        <v>3161.01</v>
      </c>
      <c r="N164">
        <v>3165.41</v>
      </c>
      <c r="O164">
        <v>3168.15</v>
      </c>
      <c r="P164">
        <v>3156.63</v>
      </c>
      <c r="Q164" s="39">
        <v>1411</v>
      </c>
      <c r="R164">
        <v>1323</v>
      </c>
      <c r="S164">
        <f t="shared" si="149"/>
        <v>3140.0849999999996</v>
      </c>
      <c r="T164" t="str">
        <f t="shared" si="148"/>
        <v>牛</v>
      </c>
      <c r="U164">
        <f t="shared" si="144"/>
        <v>3168.15</v>
      </c>
      <c r="V164">
        <f t="shared" si="145"/>
        <v>3154.28</v>
      </c>
      <c r="W164" s="40">
        <f t="shared" si="151"/>
        <v>4.3875605583863263E-3</v>
      </c>
      <c r="X164">
        <f t="shared" si="101"/>
        <v>1411</v>
      </c>
      <c r="Y164">
        <f t="shared" si="102"/>
        <v>933</v>
      </c>
      <c r="Z164" s="25">
        <f t="shared" si="103"/>
        <v>4.3921454379636819E-3</v>
      </c>
      <c r="AA164" s="25">
        <f t="shared" si="122"/>
        <v>-2.7862649981582504E-4</v>
      </c>
      <c r="AB164" s="25">
        <f t="shared" si="123"/>
        <v>-8.6523224566802169E-4</v>
      </c>
      <c r="AC164" s="25">
        <f t="shared" si="124"/>
        <v>3.522328312718198E-3</v>
      </c>
      <c r="AD164" s="25">
        <f t="shared" si="125"/>
        <v>3.237404938810889E-3</v>
      </c>
      <c r="AE164" s="25">
        <f t="shared" si="126"/>
        <v>-1.1501556195754896E-3</v>
      </c>
      <c r="AF164" s="25">
        <f t="shared" si="104"/>
        <v>2.3721726931427386E-3</v>
      </c>
      <c r="AG164" s="25">
        <f t="shared" si="127"/>
        <v>2.0935461933269946E-3</v>
      </c>
      <c r="AH164" s="25">
        <f t="shared" si="105"/>
        <v>-6.8423072647906069E-4</v>
      </c>
      <c r="AI164" s="25">
        <f t="shared" si="106"/>
        <v>-6.8739955032261809E-4</v>
      </c>
      <c r="AJ164" s="25">
        <f t="shared" si="107"/>
        <v>9.4638079738533596E-4</v>
      </c>
      <c r="AK164" s="25">
        <f t="shared" si="108"/>
        <v>1.4113301120537694E-3</v>
      </c>
      <c r="AL164" s="25">
        <f t="shared" si="109"/>
        <v>3.6929077778914679E-3</v>
      </c>
      <c r="AM164" s="25">
        <f t="shared" si="110"/>
        <v>3.6428184820083841E-3</v>
      </c>
      <c r="AN164" s="25">
        <f t="shared" si="111"/>
        <v>-1.5179641599862671E-4</v>
      </c>
      <c r="AO164" s="40">
        <f t="shared" si="128"/>
        <v>0.31105398457581607</v>
      </c>
      <c r="AP164" s="40">
        <f t="shared" si="129"/>
        <v>0.38646101113966674</v>
      </c>
      <c r="AQ164" s="25">
        <f t="shared" si="112"/>
        <v>-2.7835328905455813E-4</v>
      </c>
      <c r="AR164" s="25">
        <f t="shared" si="113"/>
        <v>1.1126389970876856E-3</v>
      </c>
      <c r="AS164" s="25">
        <f t="shared" si="114"/>
        <v>2.3721726931427386E-3</v>
      </c>
      <c r="AT164" s="28">
        <f t="shared" si="115"/>
        <v>0.69323050556983334</v>
      </c>
      <c r="AU164" s="28">
        <f t="shared" si="116"/>
        <v>0.76215277777775692</v>
      </c>
      <c r="AV164" s="40">
        <f t="shared" si="117"/>
        <v>0.80245133381396838</v>
      </c>
      <c r="AW164" s="25">
        <f t="shared" si="118"/>
        <v>2.3721726931427386E-3</v>
      </c>
      <c r="AX164" s="28">
        <f t="shared" si="119"/>
        <v>0.25378514780101008</v>
      </c>
      <c r="AY164" s="25">
        <f t="shared" si="120"/>
        <v>2.5614857316291857E-3</v>
      </c>
      <c r="AZ164" s="25">
        <f t="shared" si="121"/>
        <v>2.7775862363403972E-3</v>
      </c>
      <c r="BA164" s="25">
        <f t="shared" si="140"/>
        <v>0.95887662988966815</v>
      </c>
      <c r="BB164" s="25">
        <f t="shared" si="141"/>
        <v>3.3295945827303041E-3</v>
      </c>
      <c r="BC164" s="25">
        <f t="shared" si="142"/>
        <v>7.9459082081533104E-3</v>
      </c>
      <c r="BD164" s="39">
        <f t="shared" si="136"/>
        <v>0</v>
      </c>
      <c r="BE164" t="str">
        <f t="shared" si="150"/>
        <v/>
      </c>
      <c r="BF164" t="str">
        <f t="shared" si="130"/>
        <v/>
      </c>
      <c r="BG164" t="str">
        <f t="shared" si="131"/>
        <v/>
      </c>
      <c r="BH164">
        <f t="shared" si="137"/>
        <v>-0.5</v>
      </c>
      <c r="BI164" t="str">
        <f t="shared" si="132"/>
        <v/>
      </c>
      <c r="BJ164" s="25">
        <f t="shared" si="146"/>
        <v>-5.5631949854384282E-4</v>
      </c>
    </row>
    <row r="165" spans="1:63" x14ac:dyDescent="0.15">
      <c r="A165" s="1">
        <v>42741</v>
      </c>
      <c r="B165" s="41">
        <f t="shared" si="139"/>
        <v>5</v>
      </c>
      <c r="C165">
        <v>3163.77</v>
      </c>
      <c r="D165">
        <v>3162.98</v>
      </c>
      <c r="E165">
        <v>3164.64</v>
      </c>
      <c r="F165">
        <v>3166.8</v>
      </c>
      <c r="G165">
        <v>3161.77</v>
      </c>
      <c r="H165">
        <v>3172.03</v>
      </c>
      <c r="I165">
        <v>3159.06</v>
      </c>
      <c r="J165">
        <v>1007</v>
      </c>
      <c r="K165">
        <v>1035</v>
      </c>
      <c r="L165">
        <v>3161.77</v>
      </c>
      <c r="M165">
        <v>3159.35</v>
      </c>
      <c r="N165">
        <v>3154.32</v>
      </c>
      <c r="O165">
        <v>3163.7</v>
      </c>
      <c r="P165">
        <v>3153.02</v>
      </c>
      <c r="Q165">
        <v>1415</v>
      </c>
      <c r="R165">
        <v>1338</v>
      </c>
      <c r="S165">
        <f t="shared" si="149"/>
        <v>3137.2434999999996</v>
      </c>
      <c r="T165" t="str">
        <f t="shared" si="148"/>
        <v>牛</v>
      </c>
      <c r="U165">
        <f t="shared" si="144"/>
        <v>3172.03</v>
      </c>
      <c r="V165">
        <f t="shared" si="145"/>
        <v>3153.02</v>
      </c>
      <c r="W165" s="40">
        <f t="shared" si="151"/>
        <v>6.0110377751912379E-3</v>
      </c>
      <c r="X165">
        <f t="shared" si="101"/>
        <v>1007</v>
      </c>
      <c r="Y165">
        <f t="shared" si="102"/>
        <v>1338</v>
      </c>
      <c r="Z165" s="25">
        <f t="shared" si="103"/>
        <v>6.008654232134516E-3</v>
      </c>
      <c r="AA165" s="25">
        <f t="shared" si="122"/>
        <v>-5.1823460122924067E-4</v>
      </c>
      <c r="AB165" s="25">
        <f t="shared" si="123"/>
        <v>-5.5988196235113507E-3</v>
      </c>
      <c r="AC165" s="25">
        <f t="shared" si="124"/>
        <v>4.1221815167987054E-4</v>
      </c>
      <c r="AD165" s="25">
        <f t="shared" si="125"/>
        <v>2.6074070140103055E-3</v>
      </c>
      <c r="AE165" s="25">
        <f t="shared" si="126"/>
        <v>-3.4036307611810665E-3</v>
      </c>
      <c r="AF165" s="25">
        <f t="shared" si="104"/>
        <v>-2.9914126095010717E-3</v>
      </c>
      <c r="AG165" s="25">
        <f t="shared" si="127"/>
        <v>-3.509647210730325E-3</v>
      </c>
      <c r="AH165" s="25">
        <f t="shared" si="105"/>
        <v>-2.4973327667629828E-4</v>
      </c>
      <c r="AI165" s="25">
        <f t="shared" si="106"/>
        <v>2.7495058173561583E-4</v>
      </c>
      <c r="AJ165" s="25">
        <f t="shared" si="107"/>
        <v>9.5725984591527263E-4</v>
      </c>
      <c r="AK165" s="25">
        <f t="shared" si="108"/>
        <v>-6.323571004675548E-4</v>
      </c>
      <c r="AL165" s="25">
        <f t="shared" si="109"/>
        <v>4.0972464913333253E-3</v>
      </c>
      <c r="AM165" s="25">
        <f t="shared" si="110"/>
        <v>3.3815050142387065E-3</v>
      </c>
      <c r="AN165" s="25">
        <f t="shared" si="111"/>
        <v>0</v>
      </c>
      <c r="AO165" s="40">
        <f t="shared" si="128"/>
        <v>0.36314572089436731</v>
      </c>
      <c r="AP165" s="40">
        <f t="shared" si="129"/>
        <v>0.4895913646877243</v>
      </c>
      <c r="AQ165" s="25">
        <f t="shared" si="112"/>
        <v>-7.6568713083523428E-4</v>
      </c>
      <c r="AR165" s="25">
        <f t="shared" si="113"/>
        <v>-2.3590555090335532E-3</v>
      </c>
      <c r="AS165" s="25">
        <f t="shared" si="114"/>
        <v>-2.9914126095010717E-3</v>
      </c>
      <c r="AT165" s="28">
        <f t="shared" si="115"/>
        <v>0.20894371626831018</v>
      </c>
      <c r="AU165" s="28">
        <f t="shared" si="116"/>
        <v>0.12172284644196646</v>
      </c>
      <c r="AV165" s="40">
        <f t="shared" si="117"/>
        <v>6.8385060494485381E-2</v>
      </c>
      <c r="AW165" s="25">
        <f t="shared" si="118"/>
        <v>-2.9914126095010717E-3</v>
      </c>
      <c r="AX165" s="28">
        <f t="shared" si="119"/>
        <v>-0.39189900052602483</v>
      </c>
      <c r="AY165" s="25">
        <f t="shared" si="120"/>
        <v>8.5748237685542514E-4</v>
      </c>
      <c r="AZ165" s="25">
        <f t="shared" si="121"/>
        <v>4.1221815167987054E-4</v>
      </c>
      <c r="BA165" s="25">
        <f t="shared" si="140"/>
        <v>0.80245133381396838</v>
      </c>
      <c r="BB165" s="25">
        <f t="shared" si="141"/>
        <v>1.1126389970876856E-3</v>
      </c>
      <c r="BC165" s="25">
        <f t="shared" si="142"/>
        <v>2.3721726931427386E-3</v>
      </c>
      <c r="BD165" s="39">
        <f t="shared" si="136"/>
        <v>0</v>
      </c>
      <c r="BE165" t="str">
        <f t="shared" si="150"/>
        <v/>
      </c>
      <c r="BF165" t="str">
        <f t="shared" si="130"/>
        <v/>
      </c>
      <c r="BG165" t="str">
        <f t="shared" si="131"/>
        <v/>
      </c>
      <c r="BH165" t="str">
        <f t="shared" si="137"/>
        <v/>
      </c>
      <c r="BI165">
        <f t="shared" si="132"/>
        <v>0</v>
      </c>
      <c r="BJ165" s="25" t="str">
        <f t="shared" si="146"/>
        <v/>
      </c>
    </row>
    <row r="166" spans="1:63" ht="27" x14ac:dyDescent="0.15">
      <c r="A166" s="1">
        <v>42744</v>
      </c>
      <c r="B166" s="41">
        <f t="shared" si="139"/>
        <v>1</v>
      </c>
      <c r="C166">
        <v>3163.77</v>
      </c>
      <c r="D166">
        <v>3162.98</v>
      </c>
      <c r="E166">
        <v>3164.64</v>
      </c>
      <c r="F166">
        <v>3166.8</v>
      </c>
      <c r="G166">
        <v>3161.77</v>
      </c>
      <c r="H166">
        <v>3172.03</v>
      </c>
      <c r="I166">
        <v>3159.06</v>
      </c>
      <c r="J166">
        <v>1007</v>
      </c>
      <c r="K166">
        <v>1035</v>
      </c>
      <c r="L166">
        <v>3161.77</v>
      </c>
      <c r="M166">
        <v>3159.35</v>
      </c>
      <c r="N166">
        <v>3154.32</v>
      </c>
      <c r="O166">
        <v>3163.7</v>
      </c>
      <c r="P166">
        <v>3153.02</v>
      </c>
      <c r="Q166">
        <v>1415</v>
      </c>
      <c r="R166">
        <v>1338</v>
      </c>
      <c r="S166">
        <f t="shared" si="149"/>
        <v>3134.1914999999999</v>
      </c>
      <c r="T166" t="str">
        <f t="shared" ref="T166" si="152">IF(AVERAGE(N165)&lt;S165,"熊",IF(AVERAGE(N165)&gt;S165,"牛",""))</f>
        <v>牛</v>
      </c>
      <c r="U166">
        <f t="shared" ref="U166" si="153">MAX(H166,O166)</f>
        <v>3172.03</v>
      </c>
      <c r="V166">
        <f t="shared" ref="V166" si="154">MIN(I166,P166)</f>
        <v>3153.02</v>
      </c>
      <c r="W166" s="40">
        <f t="shared" ref="W166" si="155">LN(U166/V166)</f>
        <v>6.0110377751912379E-3</v>
      </c>
      <c r="X166">
        <f t="shared" ref="X166" si="156">IF(U166=H166,J166,Q166)</f>
        <v>1007</v>
      </c>
      <c r="Y166">
        <f t="shared" ref="Y166" si="157">IF(V166=I166,K166,R166)</f>
        <v>1338</v>
      </c>
      <c r="Z166" s="25">
        <f t="shared" ref="Z166" si="158">(U166-V166)/(C166)</f>
        <v>6.008654232134516E-3</v>
      </c>
      <c r="AA166" s="25">
        <f t="shared" ref="AA166" si="159">LN(C166/N165)</f>
        <v>2.991412609500995E-3</v>
      </c>
      <c r="AB166" s="25">
        <f t="shared" ref="AB166" si="160">LN(N166/U166)</f>
        <v>-5.5988196235113507E-3</v>
      </c>
      <c r="AC166" s="25">
        <f t="shared" ref="AC166" si="161">LN(N166/V166)</f>
        <v>4.1221815167987054E-4</v>
      </c>
      <c r="AD166" s="25">
        <f t="shared" ref="AD166" si="162">LN(U166/C166)</f>
        <v>2.6074070140103055E-3</v>
      </c>
      <c r="AE166" s="25">
        <f t="shared" ref="AE166" si="163">LN(V166/C166)</f>
        <v>-3.4036307611810665E-3</v>
      </c>
      <c r="AF166" s="25">
        <f t="shared" ref="AF166" si="164">LN(N166/C166)</f>
        <v>-2.9914126095010717E-3</v>
      </c>
      <c r="AG166" s="25">
        <f t="shared" ref="AG166" si="165">LN(N166/N165)</f>
        <v>0</v>
      </c>
      <c r="AH166" s="25">
        <f t="shared" ref="AH166" si="166">LN(D166/C166)</f>
        <v>-2.4973327667629828E-4</v>
      </c>
      <c r="AI166" s="25">
        <f t="shared" ref="AI166" si="167">LN(E166/C166)</f>
        <v>2.7495058173561583E-4</v>
      </c>
      <c r="AJ166" s="25">
        <f t="shared" ref="AJ166" si="168">LN(F166/C166)</f>
        <v>9.5725984591527263E-4</v>
      </c>
      <c r="AK166" s="25">
        <f t="shared" ref="AK166" si="169">+LN(G166/C166)</f>
        <v>-6.323571004675548E-4</v>
      </c>
      <c r="AL166" s="25">
        <f t="shared" ref="AL166" si="170">LN(H166/I166)</f>
        <v>4.0972464913333253E-3</v>
      </c>
      <c r="AM166" s="25">
        <f t="shared" ref="AM166" si="171">LN(O166/P166)</f>
        <v>3.3815050142387065E-3</v>
      </c>
      <c r="AN166" s="25">
        <f t="shared" ref="AN166" si="172">LN(L166/G166)</f>
        <v>0</v>
      </c>
      <c r="AO166" s="40">
        <f t="shared" ref="AO166" si="173">(C166-I166)/(H166-I166)</f>
        <v>0.36314572089436731</v>
      </c>
      <c r="AP166" s="40">
        <f t="shared" ref="AP166" si="174">(N165-I166)/(H166-I166)</f>
        <v>-0.36545875096373853</v>
      </c>
      <c r="AQ166" s="25">
        <f t="shared" ref="AQ166" si="175">LN(M166/L166)</f>
        <v>-7.6568713083523428E-4</v>
      </c>
      <c r="AR166" s="25">
        <f t="shared" ref="AR166" si="176">LN(N166/L166)</f>
        <v>-2.3590555090335532E-3</v>
      </c>
      <c r="AS166" s="25">
        <f t="shared" ref="AS166" si="177">LN(N166/C166)</f>
        <v>-2.9914126095010717E-3</v>
      </c>
      <c r="AT166" s="28">
        <f t="shared" ref="AT166" si="178">+(G166-I166)/(H166-I166)</f>
        <v>0.20894371626831018</v>
      </c>
      <c r="AU166" s="28">
        <f t="shared" ref="AU166" si="179">+(N166-P166)/(O166-P166)</f>
        <v>0.12172284644196646</v>
      </c>
      <c r="AV166" s="40">
        <f t="shared" ref="AV166" si="180">+(N166-V166)/(U166-V166)</f>
        <v>6.8385060494485381E-2</v>
      </c>
      <c r="AW166" s="25">
        <f t="shared" ref="AW166" si="181">LN(N166/C166)</f>
        <v>-2.9914126095010717E-3</v>
      </c>
      <c r="AX166" s="28">
        <f t="shared" ref="AX166" si="182">(N166-L166)/(U166-V166)</f>
        <v>-0.39189900052602483</v>
      </c>
      <c r="AY166" s="25">
        <f t="shared" ref="AY166" si="183">LN(G166/I166)</f>
        <v>8.5748237685542514E-4</v>
      </c>
      <c r="AZ166" s="25">
        <f t="shared" ref="AZ166" si="184">LN(N166/P166)</f>
        <v>4.1221815167987054E-4</v>
      </c>
      <c r="BA166" s="25">
        <f t="shared" ref="BA166" si="185">AV165</f>
        <v>6.8385060494485381E-2</v>
      </c>
      <c r="BB166" s="25">
        <f t="shared" ref="BB166" si="186">AR165</f>
        <v>-2.3590555090335532E-3</v>
      </c>
      <c r="BC166" s="25">
        <f t="shared" ref="BC166" si="187">AS165</f>
        <v>-2.9914126095010717E-3</v>
      </c>
      <c r="BD166" s="39">
        <f t="shared" ref="BD166" si="188">IF(AR165&lt;0,1,0)</f>
        <v>1</v>
      </c>
      <c r="BE166" t="str">
        <f t="shared" ref="BE166" si="189">IF(B166=2,IF(AV165&lt;0.226,IF(AND(ABS(AA166)&lt;0.03,AO166&lt;0.8),IF(AND(AT166&lt;0.5 &amp; Q165&lt;14),2,1),0),IF(AV165&lt;0.8,IF(AND(AT166&gt;0.2,AK166&gt;-0.03,AA166&gt;-0.01),1,0),0)),"")</f>
        <v/>
      </c>
      <c r="BF166" t="str">
        <f t="shared" ref="BF166" si="190">IF(B166=2,IF(AV165&lt;0.226,IF(AND(ABS(AA166)&lt;0.03,AO166&lt;0.8),IF(AND(AT166&lt;0.5 &amp; Q165&lt;14),2,1),0),IF(AV165&lt;0.8,IF(AND(AT166&gt;0.2,AK166&gt;-0.03,AA166&gt;-0.01),1,0),0)),"")</f>
        <v/>
      </c>
      <c r="BG166" t="str">
        <f t="shared" ref="BG166" si="191">IF(B166=3,IF(AV165&lt;0.85,IF(AND(K166&gt;942,AT166&gt;0.9),0.25,1)*IF(AR165&lt;-0.004,1,0.5),0),"")</f>
        <v/>
      </c>
      <c r="BH166" t="str">
        <f t="shared" ref="BH166" si="192">IF(B166=4,IF(AV165&lt;0.6,IF(AQ166&gt;=0,IF(K166&lt;1018,2,1),0),IF(AV165&gt;0.85,IF(AQ166&lt;=0,-0.5,0),0)),"")</f>
        <v/>
      </c>
      <c r="BI166" t="str">
        <f t="shared" ref="BI166" si="193">IF(B166=5,IF(AV165&lt;0.4,IF(AQ166&gt; -0.004,1,0),IF(AV165&lt;0.95,IF(AND(AO166&lt;0.85,AT166&lt;0.95,AQ166&gt;0,K166&lt;1115),0.5,0),0)),"")</f>
        <v/>
      </c>
      <c r="BJ166" s="25" t="str">
        <f t="shared" ref="BJ166" si="194">IF(MAX(BE166:BI166)=0,"",MAX(BE166:BI166)*AR166)</f>
        <v/>
      </c>
      <c r="BK166" s="50" t="s">
        <v>408</v>
      </c>
    </row>
    <row r="167" spans="1:63" x14ac:dyDescent="0.15">
      <c r="A167" s="1">
        <v>42745</v>
      </c>
      <c r="B167" s="41">
        <f t="shared" si="139"/>
        <v>2</v>
      </c>
      <c r="C167">
        <v>3167.57</v>
      </c>
      <c r="D167">
        <v>3165.9</v>
      </c>
      <c r="E167">
        <v>3167.71</v>
      </c>
      <c r="F167">
        <v>3164.29</v>
      </c>
      <c r="G167">
        <v>3169.17</v>
      </c>
      <c r="H167">
        <v>3170.05</v>
      </c>
      <c r="I167">
        <v>3157.33</v>
      </c>
      <c r="J167">
        <v>950</v>
      </c>
      <c r="K167">
        <v>1022</v>
      </c>
      <c r="L167">
        <v>3169.56</v>
      </c>
      <c r="M167">
        <v>3169.17</v>
      </c>
      <c r="N167">
        <v>3161.67</v>
      </c>
      <c r="O167">
        <v>3174.58</v>
      </c>
      <c r="P167">
        <v>3160.25</v>
      </c>
      <c r="Q167">
        <v>1409</v>
      </c>
      <c r="R167">
        <v>1440</v>
      </c>
      <c r="S167">
        <f>AVERAGE($N147:$N166)</f>
        <v>3130.2634999999996</v>
      </c>
      <c r="T167" t="str">
        <f t="shared" si="148"/>
        <v>牛</v>
      </c>
      <c r="U167">
        <f t="shared" si="144"/>
        <v>3174.58</v>
      </c>
      <c r="V167">
        <f t="shared" si="145"/>
        <v>3157.33</v>
      </c>
      <c r="W167" s="40">
        <f t="shared" si="151"/>
        <v>5.4486064001191738E-3</v>
      </c>
      <c r="X167">
        <f t="shared" si="101"/>
        <v>1409</v>
      </c>
      <c r="Y167">
        <f t="shared" si="102"/>
        <v>1022</v>
      </c>
      <c r="Z167" s="25">
        <f t="shared" si="103"/>
        <v>5.4458149306881925E-3</v>
      </c>
      <c r="AA167" s="25">
        <f t="shared" si="122"/>
        <v>4.1917905567562834E-3</v>
      </c>
      <c r="AB167" s="25">
        <f t="shared" si="123"/>
        <v>-4.0749711152894968E-3</v>
      </c>
      <c r="AC167" s="25">
        <f t="shared" si="124"/>
        <v>1.3736352848298084E-3</v>
      </c>
      <c r="AD167" s="25">
        <f t="shared" si="125"/>
        <v>2.2106077133770634E-3</v>
      </c>
      <c r="AE167" s="25">
        <f t="shared" si="126"/>
        <v>-3.2379986867421546E-3</v>
      </c>
      <c r="AF167" s="25">
        <f t="shared" si="104"/>
        <v>-1.8643634019124269E-3</v>
      </c>
      <c r="AG167" s="25">
        <f t="shared" si="127"/>
        <v>2.3274271548439801E-3</v>
      </c>
      <c r="AH167" s="25">
        <f t="shared" si="105"/>
        <v>-5.2735705346452111E-4</v>
      </c>
      <c r="AI167" s="25">
        <f t="shared" si="106"/>
        <v>4.41969415787103E-5</v>
      </c>
      <c r="AJ167" s="25">
        <f t="shared" si="107"/>
        <v>-1.0360305797617545E-3</v>
      </c>
      <c r="AK167" s="25">
        <f t="shared" si="108"/>
        <v>5.049915363426632E-4</v>
      </c>
      <c r="AL167" s="25">
        <f t="shared" si="109"/>
        <v>4.020626905721662E-3</v>
      </c>
      <c r="AM167" s="25">
        <f t="shared" si="110"/>
        <v>4.5242017363288046E-3</v>
      </c>
      <c r="AN167" s="25">
        <f t="shared" si="111"/>
        <v>1.2305304074858368E-4</v>
      </c>
      <c r="AO167" s="40">
        <f t="shared" si="128"/>
        <v>0.80503144654088299</v>
      </c>
      <c r="AP167" s="40">
        <f t="shared" si="129"/>
        <v>-0.23663522012576282</v>
      </c>
      <c r="AQ167" s="25">
        <f t="shared" si="112"/>
        <v>-1.2305304074849383E-4</v>
      </c>
      <c r="AR167" s="25">
        <f t="shared" si="113"/>
        <v>-2.4924079790036436E-3</v>
      </c>
      <c r="AS167" s="25">
        <f t="shared" si="114"/>
        <v>-1.8643634019124269E-3</v>
      </c>
      <c r="AT167" s="28">
        <f t="shared" si="115"/>
        <v>0.93081761006288588</v>
      </c>
      <c r="AU167" s="28">
        <f t="shared" si="116"/>
        <v>9.9092812281931605E-2</v>
      </c>
      <c r="AV167" s="40">
        <f t="shared" si="117"/>
        <v>0.25159420289855916</v>
      </c>
      <c r="AW167" s="25">
        <f t="shared" si="118"/>
        <v>-1.8643634019124269E-3</v>
      </c>
      <c r="AX167" s="28">
        <f t="shared" si="119"/>
        <v>-0.45739130434781872</v>
      </c>
      <c r="AY167" s="25">
        <f t="shared" si="120"/>
        <v>3.742990223084889E-3</v>
      </c>
      <c r="AZ167" s="25">
        <f t="shared" si="121"/>
        <v>4.4923062103943505E-4</v>
      </c>
      <c r="BA167" s="25">
        <f t="shared" si="140"/>
        <v>6.8385060494485381E-2</v>
      </c>
      <c r="BB167" s="25">
        <f t="shared" si="141"/>
        <v>-2.3590555090335532E-3</v>
      </c>
      <c r="BC167" s="25">
        <f t="shared" si="142"/>
        <v>-2.9914126095010717E-3</v>
      </c>
      <c r="BD167" s="39">
        <f t="shared" si="136"/>
        <v>1</v>
      </c>
      <c r="BE167">
        <f t="shared" si="150"/>
        <v>0</v>
      </c>
      <c r="BF167">
        <f t="shared" si="130"/>
        <v>0</v>
      </c>
      <c r="BG167" t="str">
        <f t="shared" si="131"/>
        <v/>
      </c>
      <c r="BH167" t="str">
        <f t="shared" si="137"/>
        <v/>
      </c>
      <c r="BI167" t="str">
        <f t="shared" si="132"/>
        <v/>
      </c>
      <c r="BJ167" s="25" t="str">
        <f t="shared" si="146"/>
        <v/>
      </c>
    </row>
    <row r="168" spans="1:63" x14ac:dyDescent="0.15">
      <c r="A168" s="1">
        <v>42746</v>
      </c>
      <c r="B168" s="41">
        <f t="shared" si="139"/>
        <v>3</v>
      </c>
      <c r="C168" s="48">
        <v>3156.68</v>
      </c>
      <c r="D168" s="48">
        <v>3155.22</v>
      </c>
      <c r="E168" s="48">
        <v>3154.4</v>
      </c>
      <c r="F168" s="48">
        <v>3155.61</v>
      </c>
      <c r="G168" s="48">
        <v>3146.2</v>
      </c>
      <c r="H168" s="48">
        <v>3167.01</v>
      </c>
      <c r="I168" s="48">
        <v>3146.2</v>
      </c>
      <c r="J168" s="48">
        <v>958</v>
      </c>
      <c r="K168" s="48">
        <v>1129</v>
      </c>
      <c r="L168" s="48">
        <v>3146.24</v>
      </c>
      <c r="M168" s="48">
        <v>3137.6</v>
      </c>
      <c r="N168" s="48">
        <v>3136.75</v>
      </c>
      <c r="O168" s="48">
        <v>3153.41</v>
      </c>
      <c r="P168" s="48">
        <v>3136.65</v>
      </c>
      <c r="Q168" s="48">
        <v>1427</v>
      </c>
      <c r="R168" s="48">
        <v>1500</v>
      </c>
      <c r="S168">
        <f t="shared" ref="S168:S378" si="195">AVERAGE($N148:$N167)</f>
        <v>3130.6984999999995</v>
      </c>
      <c r="T168" t="str">
        <f t="shared" ref="T168:T199" si="196">IF(AVERAGE(N167)&lt;S167,"熊",IF(AVERAGE(N167)&gt;S167,"牛",""))</f>
        <v>牛</v>
      </c>
      <c r="U168">
        <f t="shared" ref="U168:U199" si="197">MAX(H168,O168)</f>
        <v>3167.01</v>
      </c>
      <c r="V168">
        <f t="shared" ref="V168:V199" si="198">MIN(I168,P168)</f>
        <v>3136.65</v>
      </c>
      <c r="W168" s="40">
        <f t="shared" si="151"/>
        <v>9.6325736950981459E-3</v>
      </c>
      <c r="X168">
        <f t="shared" ref="X168:X199" si="199">IF(U168=H168,J168,Q168)</f>
        <v>958</v>
      </c>
      <c r="Y168">
        <f t="shared" ref="Y168:Y199" si="200">IF(V168=I168,K168,R168)</f>
        <v>1500</v>
      </c>
      <c r="Z168" s="25">
        <f t="shared" si="103"/>
        <v>9.6176996084494249E-3</v>
      </c>
      <c r="AA168" s="25">
        <f t="shared" si="122"/>
        <v>-1.5795266287763276E-3</v>
      </c>
      <c r="AB168" s="25">
        <f t="shared" si="123"/>
        <v>-9.6006930562074957E-3</v>
      </c>
      <c r="AC168" s="25">
        <f t="shared" si="124"/>
        <v>3.1880638890665903E-5</v>
      </c>
      <c r="AD168" s="25">
        <f t="shared" si="125"/>
        <v>3.2670827280866766E-3</v>
      </c>
      <c r="AE168" s="25">
        <f t="shared" si="126"/>
        <v>-6.3654909670115912E-3</v>
      </c>
      <c r="AF168" s="25">
        <f t="shared" si="104"/>
        <v>-6.3336103281208915E-3</v>
      </c>
      <c r="AG168" s="25">
        <f t="shared" si="127"/>
        <v>-7.9131369568972293E-3</v>
      </c>
      <c r="AH168" s="25">
        <f t="shared" si="105"/>
        <v>-4.6261823731001228E-4</v>
      </c>
      <c r="AI168" s="25">
        <f t="shared" si="106"/>
        <v>-7.2253880451258307E-4</v>
      </c>
      <c r="AJ168" s="25">
        <f t="shared" si="107"/>
        <v>-3.3902118256550455E-4</v>
      </c>
      <c r="AK168" s="25">
        <f t="shared" si="108"/>
        <v>-3.325466979525603E-3</v>
      </c>
      <c r="AL168" s="25">
        <f t="shared" si="109"/>
        <v>6.5925497076122991E-3</v>
      </c>
      <c r="AM168" s="25">
        <f t="shared" si="110"/>
        <v>5.3290555777481081E-3</v>
      </c>
      <c r="AN168" s="25">
        <f t="shared" si="111"/>
        <v>1.2713669101589615E-5</v>
      </c>
      <c r="AO168" s="40">
        <f t="shared" si="128"/>
        <v>0.50360403652089458</v>
      </c>
      <c r="AP168" s="40">
        <f t="shared" si="129"/>
        <v>0.74339259971167504</v>
      </c>
      <c r="AQ168" s="25">
        <f t="shared" si="112"/>
        <v>-2.749912615424057E-3</v>
      </c>
      <c r="AR168" s="25">
        <f t="shared" si="113"/>
        <v>-3.0208570176967669E-3</v>
      </c>
      <c r="AS168" s="25">
        <f t="shared" si="114"/>
        <v>-6.3336103281208915E-3</v>
      </c>
      <c r="AT168" s="28">
        <f t="shared" si="115"/>
        <v>0</v>
      </c>
      <c r="AU168" s="28">
        <f t="shared" si="116"/>
        <v>5.9665871121664955E-3</v>
      </c>
      <c r="AV168" s="40">
        <f t="shared" si="117"/>
        <v>3.2938076416307192E-3</v>
      </c>
      <c r="AW168" s="25">
        <f t="shared" si="118"/>
        <v>-6.3336103281208915E-3</v>
      </c>
      <c r="AX168" s="28">
        <f t="shared" si="119"/>
        <v>-0.31258234519103234</v>
      </c>
      <c r="AY168" s="25">
        <f t="shared" si="120"/>
        <v>0</v>
      </c>
      <c r="AZ168" s="25">
        <f t="shared" si="121"/>
        <v>3.1880638890665903E-5</v>
      </c>
      <c r="BA168" s="25">
        <f t="shared" si="140"/>
        <v>0.25159420289855916</v>
      </c>
      <c r="BB168" s="25">
        <f t="shared" si="141"/>
        <v>-2.4924079790036436E-3</v>
      </c>
      <c r="BC168" s="25">
        <f t="shared" si="142"/>
        <v>-1.8643634019124269E-3</v>
      </c>
      <c r="BD168" s="39">
        <f t="shared" si="136"/>
        <v>1</v>
      </c>
      <c r="BE168" t="str">
        <f t="shared" si="150"/>
        <v/>
      </c>
      <c r="BF168" t="str">
        <f t="shared" si="130"/>
        <v/>
      </c>
      <c r="BG168">
        <f t="shared" si="131"/>
        <v>0.5</v>
      </c>
      <c r="BH168" t="str">
        <f t="shared" si="137"/>
        <v/>
      </c>
      <c r="BI168" t="str">
        <f t="shared" si="132"/>
        <v/>
      </c>
      <c r="BJ168" s="25">
        <f t="shared" si="146"/>
        <v>-1.5104285088483834E-3</v>
      </c>
    </row>
    <row r="169" spans="1:63" x14ac:dyDescent="0.15">
      <c r="A169" s="1">
        <v>42747</v>
      </c>
      <c r="B169" s="41">
        <f t="shared" si="139"/>
        <v>4</v>
      </c>
      <c r="C169" s="48">
        <v>3133.6</v>
      </c>
      <c r="D169" s="48">
        <v>3134.76</v>
      </c>
      <c r="E169" s="48">
        <v>3138.06</v>
      </c>
      <c r="F169" s="48">
        <v>3133.86</v>
      </c>
      <c r="G169" s="48">
        <v>3142.76</v>
      </c>
      <c r="H169" s="48">
        <v>3144.74</v>
      </c>
      <c r="I169" s="48">
        <v>3132.81</v>
      </c>
      <c r="J169" s="48">
        <v>955</v>
      </c>
      <c r="K169" s="48">
        <v>1031</v>
      </c>
      <c r="L169" s="48">
        <v>3142.5</v>
      </c>
      <c r="M169" s="48">
        <v>3142.65</v>
      </c>
      <c r="N169" s="48">
        <v>3119.28</v>
      </c>
      <c r="O169" s="48">
        <v>3144.81</v>
      </c>
      <c r="P169" s="48">
        <v>3116.09</v>
      </c>
      <c r="Q169" s="48">
        <v>1303</v>
      </c>
      <c r="R169" s="48">
        <v>1426</v>
      </c>
      <c r="S169">
        <f t="shared" si="195"/>
        <v>3129.7839999999997</v>
      </c>
      <c r="T169" t="str">
        <f t="shared" si="196"/>
        <v>牛</v>
      </c>
      <c r="U169">
        <f t="shared" si="197"/>
        <v>3144.81</v>
      </c>
      <c r="V169">
        <f t="shared" si="198"/>
        <v>3116.09</v>
      </c>
      <c r="W169" s="40">
        <f t="shared" si="151"/>
        <v>9.1744641979531142E-3</v>
      </c>
      <c r="X169">
        <f t="shared" si="199"/>
        <v>1303</v>
      </c>
      <c r="Y169">
        <f t="shared" si="200"/>
        <v>1426</v>
      </c>
      <c r="Z169" s="25">
        <f t="shared" si="103"/>
        <v>9.1651774317078761E-3</v>
      </c>
      <c r="AA169" s="25">
        <f t="shared" si="122"/>
        <v>-1.0047286881876072E-3</v>
      </c>
      <c r="AB169" s="25">
        <f t="shared" si="123"/>
        <v>-8.1512690136068926E-3</v>
      </c>
      <c r="AC169" s="25">
        <f t="shared" si="124"/>
        <v>1.0231951843461637E-3</v>
      </c>
      <c r="AD169" s="25">
        <f t="shared" si="125"/>
        <v>3.5709716034281087E-3</v>
      </c>
      <c r="AE169" s="25">
        <f t="shared" si="126"/>
        <v>-5.6034925945250592E-3</v>
      </c>
      <c r="AF169" s="25">
        <f t="shared" si="104"/>
        <v>-4.5802974101788203E-3</v>
      </c>
      <c r="AG169" s="25">
        <f t="shared" si="127"/>
        <v>-5.5850260983663184E-3</v>
      </c>
      <c r="AH169" s="25">
        <f t="shared" si="105"/>
        <v>3.7011276099079536E-4</v>
      </c>
      <c r="AI169" s="25">
        <f t="shared" si="106"/>
        <v>1.4222712174536958E-3</v>
      </c>
      <c r="AJ169" s="25">
        <f t="shared" si="107"/>
        <v>8.2968220028384153E-5</v>
      </c>
      <c r="AK169" s="25">
        <f t="shared" si="108"/>
        <v>2.9188913649132323E-3</v>
      </c>
      <c r="AL169" s="25">
        <f t="shared" si="109"/>
        <v>3.8008504471297232E-3</v>
      </c>
      <c r="AM169" s="25">
        <f t="shared" si="110"/>
        <v>9.1744641979531142E-3</v>
      </c>
      <c r="AN169" s="25">
        <f t="shared" si="111"/>
        <v>-8.2733252132276017E-5</v>
      </c>
      <c r="AO169" s="40">
        <f t="shared" si="128"/>
        <v>6.6219614417432904E-2</v>
      </c>
      <c r="AP169" s="40">
        <f t="shared" si="129"/>
        <v>0.33025984911987499</v>
      </c>
      <c r="AQ169" s="25">
        <f t="shared" si="112"/>
        <v>4.7731557728580402E-5</v>
      </c>
      <c r="AR169" s="25">
        <f t="shared" si="113"/>
        <v>-7.416455522959756E-3</v>
      </c>
      <c r="AS169" s="25">
        <f t="shared" si="114"/>
        <v>-4.5802974101788203E-3</v>
      </c>
      <c r="AT169" s="28">
        <f t="shared" si="115"/>
        <v>0.8340318524727921</v>
      </c>
      <c r="AU169" s="28">
        <f t="shared" si="116"/>
        <v>0.11107242339833137</v>
      </c>
      <c r="AV169" s="40">
        <f t="shared" si="117"/>
        <v>0.11107242339833137</v>
      </c>
      <c r="AW169" s="25">
        <f t="shared" si="118"/>
        <v>-4.5802974101788203E-3</v>
      </c>
      <c r="AX169" s="28">
        <f t="shared" si="119"/>
        <v>-0.80849582172701817</v>
      </c>
      <c r="AY169" s="25">
        <f t="shared" si="120"/>
        <v>3.17102935275166E-3</v>
      </c>
      <c r="AZ169" s="25">
        <f t="shared" si="121"/>
        <v>1.0231951843461637E-3</v>
      </c>
      <c r="BA169" s="25">
        <f t="shared" si="140"/>
        <v>3.2938076416307192E-3</v>
      </c>
      <c r="BB169" s="25">
        <f t="shared" si="141"/>
        <v>-3.0208570176967669E-3</v>
      </c>
      <c r="BC169" s="25">
        <f t="shared" si="142"/>
        <v>-6.3336103281208915E-3</v>
      </c>
      <c r="BD169" s="39">
        <f t="shared" ref="BD169:BD200" si="201">IF(AR168&lt;0,1,0)</f>
        <v>1</v>
      </c>
      <c r="BE169" t="str">
        <f t="shared" si="150"/>
        <v/>
      </c>
      <c r="BF169" t="str">
        <f t="shared" si="130"/>
        <v/>
      </c>
      <c r="BG169" t="str">
        <f t="shared" si="131"/>
        <v/>
      </c>
      <c r="BH169">
        <f t="shared" si="137"/>
        <v>1</v>
      </c>
      <c r="BI169" t="str">
        <f t="shared" si="132"/>
        <v/>
      </c>
      <c r="BJ169" s="25">
        <f t="shared" si="146"/>
        <v>-7.416455522959756E-3</v>
      </c>
    </row>
    <row r="170" spans="1:63" x14ac:dyDescent="0.15">
      <c r="A170" s="1">
        <v>42748</v>
      </c>
      <c r="B170" s="41">
        <f t="shared" si="139"/>
        <v>5</v>
      </c>
      <c r="C170" s="48">
        <v>3116.08</v>
      </c>
      <c r="D170" s="48">
        <v>3119.63</v>
      </c>
      <c r="E170" s="48">
        <v>3117.96</v>
      </c>
      <c r="F170" s="48">
        <v>3114.87</v>
      </c>
      <c r="G170" s="48">
        <v>3123.31</v>
      </c>
      <c r="H170" s="48">
        <v>3130.51</v>
      </c>
      <c r="I170" s="48">
        <v>3104.16</v>
      </c>
      <c r="J170" s="48">
        <v>1113</v>
      </c>
      <c r="K170" s="48">
        <v>1037</v>
      </c>
      <c r="L170" s="48">
        <v>3123.67</v>
      </c>
      <c r="M170" s="48">
        <v>3121.95</v>
      </c>
      <c r="N170" s="48">
        <v>3112.76</v>
      </c>
      <c r="O170" s="48">
        <v>3123.86</v>
      </c>
      <c r="P170" s="48">
        <v>3102.52</v>
      </c>
      <c r="Q170" s="48">
        <v>1300</v>
      </c>
      <c r="R170" s="48">
        <v>1435</v>
      </c>
      <c r="S170">
        <f t="shared" si="195"/>
        <v>3128.7214999999997</v>
      </c>
      <c r="T170" t="str">
        <f t="shared" si="196"/>
        <v>熊</v>
      </c>
      <c r="U170">
        <f t="shared" si="197"/>
        <v>3130.51</v>
      </c>
      <c r="V170">
        <f t="shared" si="198"/>
        <v>3102.52</v>
      </c>
      <c r="W170" s="40">
        <f t="shared" si="151"/>
        <v>8.9812460859917207E-3</v>
      </c>
      <c r="X170">
        <f t="shared" si="199"/>
        <v>1113</v>
      </c>
      <c r="Y170">
        <f t="shared" si="200"/>
        <v>1435</v>
      </c>
      <c r="Z170" s="25">
        <f t="shared" si="103"/>
        <v>8.9824394752381961E-3</v>
      </c>
      <c r="AA170" s="25">
        <f t="shared" si="122"/>
        <v>-1.0264043394239153E-3</v>
      </c>
      <c r="AB170" s="25">
        <f t="shared" si="123"/>
        <v>-5.6861381374305195E-3</v>
      </c>
      <c r="AC170" s="25">
        <f t="shared" si="124"/>
        <v>3.2951079485612198E-3</v>
      </c>
      <c r="AD170" s="25">
        <f t="shared" si="125"/>
        <v>4.6201289561391698E-3</v>
      </c>
      <c r="AE170" s="25">
        <f t="shared" si="126"/>
        <v>-4.3611171298525205E-3</v>
      </c>
      <c r="AF170" s="25">
        <f t="shared" si="104"/>
        <v>-1.0660091812911988E-3</v>
      </c>
      <c r="AG170" s="25">
        <f t="shared" si="127"/>
        <v>-2.0924135207151038E-3</v>
      </c>
      <c r="AH170" s="25">
        <f t="shared" si="105"/>
        <v>1.1386034255999034E-3</v>
      </c>
      <c r="AI170" s="25">
        <f t="shared" si="106"/>
        <v>6.0314019704453493E-4</v>
      </c>
      <c r="AJ170" s="25">
        <f t="shared" si="107"/>
        <v>-3.8838379868557027E-4</v>
      </c>
      <c r="AK170" s="25">
        <f t="shared" si="108"/>
        <v>2.31753528342003E-3</v>
      </c>
      <c r="AL170" s="25">
        <f t="shared" si="109"/>
        <v>8.4527831917658638E-3</v>
      </c>
      <c r="AM170" s="25">
        <f t="shared" si="110"/>
        <v>6.8547321426287999E-3</v>
      </c>
      <c r="AN170" s="25">
        <f t="shared" si="111"/>
        <v>1.1525569167785652E-4</v>
      </c>
      <c r="AO170" s="40">
        <f t="shared" si="128"/>
        <v>0.45237191650853542</v>
      </c>
      <c r="AP170" s="40">
        <f t="shared" si="129"/>
        <v>0.57381404174573569</v>
      </c>
      <c r="AQ170" s="25">
        <f t="shared" si="112"/>
        <v>-5.5078600474661081E-4</v>
      </c>
      <c r="AR170" s="25">
        <f t="shared" si="113"/>
        <v>-3.4988001563890326E-3</v>
      </c>
      <c r="AS170" s="25">
        <f t="shared" si="114"/>
        <v>-1.0660091812911988E-3</v>
      </c>
      <c r="AT170" s="28">
        <f t="shared" si="115"/>
        <v>0.72675521821631217</v>
      </c>
      <c r="AU170" s="28">
        <f t="shared" si="116"/>
        <v>0.47985004686036392</v>
      </c>
      <c r="AV170" s="40">
        <f t="shared" si="117"/>
        <v>0.36584494462308503</v>
      </c>
      <c r="AW170" s="25">
        <f t="shared" si="118"/>
        <v>-1.0660091812911988E-3</v>
      </c>
      <c r="AX170" s="28">
        <f t="shared" si="119"/>
        <v>-0.38978206502321411</v>
      </c>
      <c r="AY170" s="25">
        <f t="shared" si="120"/>
        <v>6.1501895190464919E-3</v>
      </c>
      <c r="AZ170" s="25">
        <f t="shared" si="121"/>
        <v>3.2951079485612198E-3</v>
      </c>
      <c r="BA170" s="25">
        <f t="shared" si="140"/>
        <v>0.11107242339833137</v>
      </c>
      <c r="BB170" s="25">
        <f t="shared" si="141"/>
        <v>-7.416455522959756E-3</v>
      </c>
      <c r="BC170" s="25">
        <f t="shared" si="142"/>
        <v>-4.5802974101788203E-3</v>
      </c>
      <c r="BD170" s="39">
        <f t="shared" si="201"/>
        <v>1</v>
      </c>
      <c r="BE170" t="str">
        <f t="shared" si="150"/>
        <v/>
      </c>
      <c r="BF170" t="str">
        <f t="shared" si="130"/>
        <v/>
      </c>
      <c r="BG170" t="str">
        <f t="shared" si="131"/>
        <v/>
      </c>
      <c r="BH170" t="str">
        <f t="shared" si="137"/>
        <v/>
      </c>
      <c r="BI170">
        <f t="shared" si="132"/>
        <v>1</v>
      </c>
      <c r="BJ170" s="25">
        <f t="shared" si="146"/>
        <v>-3.4988001563890326E-3</v>
      </c>
    </row>
    <row r="171" spans="1:63" x14ac:dyDescent="0.15">
      <c r="A171" s="1">
        <v>42751</v>
      </c>
      <c r="B171" s="41">
        <f t="shared" si="139"/>
        <v>1</v>
      </c>
      <c r="C171" s="48">
        <v>3104.49</v>
      </c>
      <c r="D171" s="48">
        <v>3101.89</v>
      </c>
      <c r="E171" s="48">
        <v>3100</v>
      </c>
      <c r="F171" s="48">
        <v>3082.95</v>
      </c>
      <c r="G171" s="48">
        <v>3070.45</v>
      </c>
      <c r="H171" s="48">
        <v>3104.49</v>
      </c>
      <c r="I171" s="48">
        <v>3066.85</v>
      </c>
      <c r="J171" s="48">
        <v>931</v>
      </c>
      <c r="K171" s="48">
        <v>1102</v>
      </c>
      <c r="L171" s="48">
        <v>3070.72</v>
      </c>
      <c r="M171" s="48">
        <v>3076.15</v>
      </c>
      <c r="N171" s="48">
        <v>3103.42</v>
      </c>
      <c r="O171" s="48">
        <v>3105.13</v>
      </c>
      <c r="P171" s="48">
        <v>3044.35</v>
      </c>
      <c r="Q171" s="48">
        <v>1459</v>
      </c>
      <c r="R171" s="48">
        <v>1432</v>
      </c>
      <c r="S171">
        <f t="shared" si="195"/>
        <v>3128.4754999999996</v>
      </c>
      <c r="T171" t="str">
        <f t="shared" si="196"/>
        <v>熊</v>
      </c>
      <c r="U171">
        <f t="shared" si="197"/>
        <v>3105.13</v>
      </c>
      <c r="V171">
        <f t="shared" si="198"/>
        <v>3044.35</v>
      </c>
      <c r="W171" s="40">
        <f t="shared" si="151"/>
        <v>1.9768168785109223E-2</v>
      </c>
      <c r="X171">
        <f t="shared" si="199"/>
        <v>1459</v>
      </c>
      <c r="Y171">
        <f t="shared" si="200"/>
        <v>1432</v>
      </c>
      <c r="Z171" s="25">
        <f t="shared" si="103"/>
        <v>1.9578094952794244E-2</v>
      </c>
      <c r="AA171" s="25">
        <f t="shared" si="122"/>
        <v>-2.6603417515849281E-3</v>
      </c>
      <c r="AB171" s="25">
        <f t="shared" si="123"/>
        <v>-5.5085327274163464E-4</v>
      </c>
      <c r="AC171" s="25">
        <f t="shared" si="124"/>
        <v>1.9217315512367706E-2</v>
      </c>
      <c r="AD171" s="25">
        <f t="shared" si="125"/>
        <v>2.0613177690943446E-4</v>
      </c>
      <c r="AE171" s="25">
        <f t="shared" si="126"/>
        <v>-1.9562037008199799E-2</v>
      </c>
      <c r="AF171" s="25">
        <f t="shared" si="104"/>
        <v>-3.4472149583215131E-4</v>
      </c>
      <c r="AG171" s="25">
        <f t="shared" si="127"/>
        <v>-3.0050632474170869E-3</v>
      </c>
      <c r="AH171" s="25">
        <f t="shared" si="105"/>
        <v>-8.3784755432231577E-4</v>
      </c>
      <c r="AI171" s="25">
        <f t="shared" si="106"/>
        <v>-1.4473391959050636E-3</v>
      </c>
      <c r="AJ171" s="25">
        <f t="shared" si="107"/>
        <v>-6.9625198840153144E-3</v>
      </c>
      <c r="AK171" s="25">
        <f t="shared" si="108"/>
        <v>-1.1025320025109609E-2</v>
      </c>
      <c r="AL171" s="25">
        <f t="shared" si="109"/>
        <v>1.2198474478334128E-2</v>
      </c>
      <c r="AM171" s="25">
        <f t="shared" si="110"/>
        <v>1.9768168785109223E-2</v>
      </c>
      <c r="AN171" s="25">
        <f t="shared" si="111"/>
        <v>8.7931127187232502E-5</v>
      </c>
      <c r="AO171" s="40">
        <f t="shared" si="128"/>
        <v>1</v>
      </c>
      <c r="AP171" s="40">
        <f t="shared" si="129"/>
        <v>1.2197130712008626</v>
      </c>
      <c r="AQ171" s="25">
        <f t="shared" si="112"/>
        <v>1.7667532947472668E-3</v>
      </c>
      <c r="AR171" s="25">
        <f t="shared" si="113"/>
        <v>1.0592667402090196E-2</v>
      </c>
      <c r="AS171" s="25">
        <f t="shared" si="114"/>
        <v>-3.4472149583215131E-4</v>
      </c>
      <c r="AT171" s="28">
        <f t="shared" si="115"/>
        <v>9.564293304994477E-2</v>
      </c>
      <c r="AU171" s="28">
        <f t="shared" si="116"/>
        <v>0.97186574531095704</v>
      </c>
      <c r="AV171" s="40">
        <f t="shared" si="117"/>
        <v>0.97186574531095704</v>
      </c>
      <c r="AW171" s="25">
        <f t="shared" si="118"/>
        <v>-3.4472149583215131E-4</v>
      </c>
      <c r="AX171" s="28">
        <f t="shared" si="119"/>
        <v>0.53800592300098993</v>
      </c>
      <c r="AY171" s="25">
        <f t="shared" si="120"/>
        <v>1.1731544532245196E-3</v>
      </c>
      <c r="AZ171" s="25">
        <f t="shared" si="121"/>
        <v>1.9217315512367706E-2</v>
      </c>
      <c r="BA171" s="25">
        <f t="shared" si="140"/>
        <v>0.36584494462308503</v>
      </c>
      <c r="BB171" s="25">
        <f t="shared" si="141"/>
        <v>-3.4988001563890326E-3</v>
      </c>
      <c r="BC171" s="25">
        <f t="shared" si="142"/>
        <v>-1.0660091812911988E-3</v>
      </c>
      <c r="BD171" s="39">
        <f t="shared" si="201"/>
        <v>1</v>
      </c>
      <c r="BE171" t="str">
        <f t="shared" si="150"/>
        <v/>
      </c>
      <c r="BF171" t="str">
        <f t="shared" si="130"/>
        <v/>
      </c>
      <c r="BG171" t="str">
        <f t="shared" si="131"/>
        <v/>
      </c>
      <c r="BH171" t="str">
        <f t="shared" si="137"/>
        <v/>
      </c>
      <c r="BI171" t="str">
        <f t="shared" si="132"/>
        <v/>
      </c>
      <c r="BJ171" s="25" t="str">
        <f t="shared" si="146"/>
        <v/>
      </c>
    </row>
    <row r="172" spans="1:63" x14ac:dyDescent="0.15">
      <c r="A172" s="1">
        <v>42752</v>
      </c>
      <c r="B172" s="41">
        <f t="shared" si="139"/>
        <v>2</v>
      </c>
      <c r="C172" s="48">
        <v>3087.03</v>
      </c>
      <c r="D172" s="48">
        <v>3083.54</v>
      </c>
      <c r="E172" s="48">
        <v>3092.55</v>
      </c>
      <c r="F172" s="48">
        <v>3089.39</v>
      </c>
      <c r="G172" s="48">
        <v>3087.17</v>
      </c>
      <c r="H172" s="48">
        <v>3101.04</v>
      </c>
      <c r="I172" s="48">
        <v>3081.48</v>
      </c>
      <c r="J172" s="48">
        <v>1035</v>
      </c>
      <c r="K172" s="48">
        <v>957</v>
      </c>
      <c r="L172" s="48">
        <v>3087.54</v>
      </c>
      <c r="M172" s="48">
        <v>3082.17</v>
      </c>
      <c r="N172" s="48">
        <v>3108.76</v>
      </c>
      <c r="O172" s="48">
        <v>3108.76</v>
      </c>
      <c r="P172" s="48">
        <v>3072.33</v>
      </c>
      <c r="Q172" s="48">
        <v>1500</v>
      </c>
      <c r="R172" s="48">
        <v>1322</v>
      </c>
      <c r="S172">
        <f t="shared" si="195"/>
        <v>3127.4974999999995</v>
      </c>
      <c r="T172" t="str">
        <f t="shared" si="196"/>
        <v>熊</v>
      </c>
      <c r="U172">
        <f t="shared" si="197"/>
        <v>3108.76</v>
      </c>
      <c r="V172">
        <f t="shared" si="198"/>
        <v>3072.33</v>
      </c>
      <c r="W172" s="40">
        <f t="shared" si="151"/>
        <v>1.17877014661749E-2</v>
      </c>
      <c r="X172">
        <f t="shared" si="199"/>
        <v>1500</v>
      </c>
      <c r="Y172">
        <f t="shared" si="200"/>
        <v>1322</v>
      </c>
      <c r="Z172" s="25">
        <f t="shared" si="103"/>
        <v>1.1800986708908008E-2</v>
      </c>
      <c r="AA172" s="25">
        <f t="shared" si="122"/>
        <v>-5.2952655453889202E-3</v>
      </c>
      <c r="AB172" s="25">
        <f t="shared" si="123"/>
        <v>0</v>
      </c>
      <c r="AC172" s="25">
        <f t="shared" si="124"/>
        <v>1.17877014661749E-2</v>
      </c>
      <c r="AD172" s="25">
        <f t="shared" si="125"/>
        <v>7.0144692114993473E-3</v>
      </c>
      <c r="AE172" s="25">
        <f t="shared" si="126"/>
        <v>-4.7732322546754141E-3</v>
      </c>
      <c r="AF172" s="25">
        <f t="shared" si="104"/>
        <v>7.0144692114993473E-3</v>
      </c>
      <c r="AG172" s="25">
        <f t="shared" si="127"/>
        <v>1.7192036661106247E-3</v>
      </c>
      <c r="AH172" s="25">
        <f t="shared" si="105"/>
        <v>-1.1311760087442701E-3</v>
      </c>
      <c r="AI172" s="25">
        <f t="shared" si="106"/>
        <v>1.7865296567651531E-3</v>
      </c>
      <c r="AJ172" s="25">
        <f t="shared" si="107"/>
        <v>7.6419677251619075E-4</v>
      </c>
      <c r="AK172" s="25">
        <f t="shared" si="108"/>
        <v>4.5350004866681295E-5</v>
      </c>
      <c r="AL172" s="25">
        <f t="shared" si="109"/>
        <v>6.3275380464500267E-3</v>
      </c>
      <c r="AM172" s="25">
        <f t="shared" si="110"/>
        <v>1.17877014661749E-2</v>
      </c>
      <c r="AN172" s="25">
        <f t="shared" si="111"/>
        <v>1.1984368511002374E-4</v>
      </c>
      <c r="AO172" s="40">
        <f t="shared" si="128"/>
        <v>0.28374233128835363</v>
      </c>
      <c r="AP172" s="40">
        <f t="shared" si="129"/>
        <v>1.1216768916155477</v>
      </c>
      <c r="AQ172" s="25">
        <f t="shared" si="112"/>
        <v>-1.740762971367923E-3</v>
      </c>
      <c r="AR172" s="25">
        <f t="shared" si="113"/>
        <v>6.8492755215227852E-3</v>
      </c>
      <c r="AS172" s="25">
        <f t="shared" si="114"/>
        <v>7.0144692114993473E-3</v>
      </c>
      <c r="AT172" s="28">
        <f t="shared" si="115"/>
        <v>0.29089979550102607</v>
      </c>
      <c r="AU172" s="28">
        <f t="shared" si="116"/>
        <v>1</v>
      </c>
      <c r="AV172" s="40">
        <f t="shared" si="117"/>
        <v>1</v>
      </c>
      <c r="AW172" s="25">
        <f t="shared" si="118"/>
        <v>7.0144692114993473E-3</v>
      </c>
      <c r="AX172" s="28">
        <f t="shared" si="119"/>
        <v>0.58248696129563782</v>
      </c>
      <c r="AY172" s="25">
        <f t="shared" si="120"/>
        <v>1.8448125971638175E-3</v>
      </c>
      <c r="AZ172" s="25">
        <f t="shared" si="121"/>
        <v>1.17877014661749E-2</v>
      </c>
      <c r="BA172" s="25">
        <f t="shared" si="140"/>
        <v>0.97186574531095704</v>
      </c>
      <c r="BB172" s="25">
        <f t="shared" si="141"/>
        <v>1.0592667402090196E-2</v>
      </c>
      <c r="BC172" s="25">
        <f t="shared" si="142"/>
        <v>-3.4472149583215131E-4</v>
      </c>
      <c r="BD172" s="39">
        <f t="shared" si="201"/>
        <v>0</v>
      </c>
      <c r="BE172">
        <f t="shared" si="150"/>
        <v>0</v>
      </c>
      <c r="BF172">
        <f t="shared" si="130"/>
        <v>0</v>
      </c>
      <c r="BG172" t="str">
        <f t="shared" si="131"/>
        <v/>
      </c>
      <c r="BH172" t="str">
        <f t="shared" si="137"/>
        <v/>
      </c>
      <c r="BI172" t="str">
        <f t="shared" si="132"/>
        <v/>
      </c>
      <c r="BJ172" s="25" t="str">
        <f t="shared" si="146"/>
        <v/>
      </c>
    </row>
    <row r="173" spans="1:63" x14ac:dyDescent="0.15">
      <c r="A173" s="1">
        <v>42753</v>
      </c>
      <c r="B173" s="41">
        <f t="shared" si="139"/>
        <v>3</v>
      </c>
      <c r="C173" s="49">
        <v>3104.76</v>
      </c>
      <c r="D173" s="49">
        <v>3101.43</v>
      </c>
      <c r="E173" s="49">
        <v>3102.46</v>
      </c>
      <c r="F173" s="49">
        <v>3105.91</v>
      </c>
      <c r="G173" s="49">
        <v>3117.28</v>
      </c>
      <c r="H173" s="49">
        <v>3119.89</v>
      </c>
      <c r="I173" s="49">
        <v>3098.61</v>
      </c>
      <c r="J173" s="49">
        <v>1005</v>
      </c>
      <c r="K173" s="49">
        <v>938</v>
      </c>
      <c r="L173" s="49">
        <v>3117.55</v>
      </c>
      <c r="M173" s="49">
        <v>3117.01</v>
      </c>
      <c r="N173" s="49">
        <v>3113.01</v>
      </c>
      <c r="O173" s="49">
        <v>3123.64</v>
      </c>
      <c r="P173" s="49">
        <v>3111.11</v>
      </c>
      <c r="Q173" s="49">
        <v>1333</v>
      </c>
      <c r="R173" s="49">
        <v>1435</v>
      </c>
      <c r="S173">
        <f t="shared" si="195"/>
        <v>3127.0314999999996</v>
      </c>
      <c r="T173" t="str">
        <f t="shared" si="196"/>
        <v>熊</v>
      </c>
      <c r="U173">
        <f t="shared" si="197"/>
        <v>3123.64</v>
      </c>
      <c r="V173">
        <f t="shared" si="198"/>
        <v>3098.61</v>
      </c>
      <c r="W173" s="40">
        <f t="shared" si="151"/>
        <v>8.0453646225877497E-3</v>
      </c>
      <c r="X173">
        <f t="shared" si="199"/>
        <v>1333</v>
      </c>
      <c r="Y173">
        <f t="shared" si="200"/>
        <v>938</v>
      </c>
      <c r="Z173" s="25">
        <f t="shared" si="103"/>
        <v>8.0618147618494642E-3</v>
      </c>
      <c r="AA173" s="25">
        <f t="shared" si="122"/>
        <v>-1.2875151452204072E-3</v>
      </c>
      <c r="AB173" s="25">
        <f t="shared" si="123"/>
        <v>-3.4088846716808698E-3</v>
      </c>
      <c r="AC173" s="25">
        <f t="shared" si="124"/>
        <v>4.6364799509069276E-3</v>
      </c>
      <c r="AD173" s="25">
        <f t="shared" si="125"/>
        <v>6.0625707492966644E-3</v>
      </c>
      <c r="AE173" s="25">
        <f t="shared" si="126"/>
        <v>-1.982793873291143E-3</v>
      </c>
      <c r="AF173" s="25">
        <f t="shared" si="104"/>
        <v>2.653686077615782E-3</v>
      </c>
      <c r="AG173" s="25">
        <f t="shared" si="127"/>
        <v>1.3661709323952978E-3</v>
      </c>
      <c r="AH173" s="25">
        <f t="shared" si="105"/>
        <v>-1.0731222600554881E-3</v>
      </c>
      <c r="AI173" s="25">
        <f t="shared" si="106"/>
        <v>-7.4107252691587374E-4</v>
      </c>
      <c r="AJ173" s="25">
        <f t="shared" si="107"/>
        <v>3.7033041946922339E-4</v>
      </c>
      <c r="AK173" s="25">
        <f t="shared" si="108"/>
        <v>4.0244090033765435E-3</v>
      </c>
      <c r="AL173" s="25">
        <f t="shared" si="109"/>
        <v>6.8441209508402004E-3</v>
      </c>
      <c r="AM173" s="25">
        <f t="shared" si="110"/>
        <v>4.0194127652966247E-3</v>
      </c>
      <c r="AN173" s="25">
        <f t="shared" si="111"/>
        <v>8.6610220380970742E-5</v>
      </c>
      <c r="AO173" s="40">
        <f t="shared" si="128"/>
        <v>0.28900375939850398</v>
      </c>
      <c r="AP173" s="40">
        <f t="shared" si="129"/>
        <v>0.47697368421053632</v>
      </c>
      <c r="AQ173" s="25">
        <f t="shared" si="112"/>
        <v>-1.7322794274185767E-4</v>
      </c>
      <c r="AR173" s="25">
        <f t="shared" si="113"/>
        <v>-1.4573331461414834E-3</v>
      </c>
      <c r="AS173" s="25">
        <f t="shared" si="114"/>
        <v>2.653686077615782E-3</v>
      </c>
      <c r="AT173" s="28">
        <f t="shared" si="115"/>
        <v>0.87734962406016426</v>
      </c>
      <c r="AU173" s="28">
        <f t="shared" si="116"/>
        <v>0.15163607342379326</v>
      </c>
      <c r="AV173" s="40">
        <f t="shared" si="117"/>
        <v>0.57530962844587441</v>
      </c>
      <c r="AW173" s="25">
        <f t="shared" si="118"/>
        <v>2.653686077615782E-3</v>
      </c>
      <c r="AX173" s="28">
        <f t="shared" si="119"/>
        <v>-0.1813823411905717</v>
      </c>
      <c r="AY173" s="25">
        <f t="shared" si="120"/>
        <v>6.0072028766675559E-3</v>
      </c>
      <c r="AZ173" s="25">
        <f t="shared" si="121"/>
        <v>6.105280936157079E-4</v>
      </c>
      <c r="BA173" s="25">
        <f t="shared" si="140"/>
        <v>1</v>
      </c>
      <c r="BB173" s="25">
        <f t="shared" si="141"/>
        <v>6.8492755215227852E-3</v>
      </c>
      <c r="BC173" s="25">
        <f t="shared" si="142"/>
        <v>7.0144692114993473E-3</v>
      </c>
      <c r="BD173" s="39">
        <f t="shared" si="201"/>
        <v>0</v>
      </c>
      <c r="BE173" t="str">
        <f t="shared" si="150"/>
        <v/>
      </c>
      <c r="BF173" t="str">
        <f t="shared" si="130"/>
        <v/>
      </c>
      <c r="BG173">
        <f t="shared" si="131"/>
        <v>0</v>
      </c>
      <c r="BH173" t="str">
        <f t="shared" si="137"/>
        <v/>
      </c>
      <c r="BI173" t="str">
        <f t="shared" si="132"/>
        <v/>
      </c>
      <c r="BJ173" s="25" t="str">
        <f t="shared" si="146"/>
        <v/>
      </c>
    </row>
    <row r="174" spans="1:63" x14ac:dyDescent="0.15">
      <c r="A174" s="1">
        <v>42754</v>
      </c>
      <c r="B174" s="41">
        <f t="shared" si="139"/>
        <v>4</v>
      </c>
      <c r="C174" s="49">
        <v>3104.97</v>
      </c>
      <c r="D174" s="49">
        <v>3102.57</v>
      </c>
      <c r="E174" s="49">
        <v>3104.29</v>
      </c>
      <c r="F174" s="49">
        <v>3099.91</v>
      </c>
      <c r="G174" s="49">
        <v>3111.16</v>
      </c>
      <c r="H174" s="49">
        <v>3115.69</v>
      </c>
      <c r="I174" s="49">
        <v>3097.09</v>
      </c>
      <c r="J174" s="49">
        <v>1015</v>
      </c>
      <c r="K174" s="49">
        <v>939</v>
      </c>
      <c r="L174" s="49">
        <v>3111.34</v>
      </c>
      <c r="M174" s="49">
        <v>3109.76</v>
      </c>
      <c r="N174" s="49">
        <v>3101.29</v>
      </c>
      <c r="O174" s="49">
        <v>3111.98</v>
      </c>
      <c r="P174" s="49">
        <v>3094</v>
      </c>
      <c r="Q174" s="49">
        <v>1302</v>
      </c>
      <c r="R174" s="49">
        <v>1447</v>
      </c>
      <c r="S174">
        <f t="shared" si="195"/>
        <v>3127.538</v>
      </c>
      <c r="T174" t="str">
        <f t="shared" si="196"/>
        <v>熊</v>
      </c>
      <c r="U174">
        <f t="shared" si="197"/>
        <v>3115.69</v>
      </c>
      <c r="V174">
        <f t="shared" si="198"/>
        <v>3094</v>
      </c>
      <c r="W174" s="40">
        <f t="shared" si="151"/>
        <v>6.9858843873342727E-3</v>
      </c>
      <c r="X174">
        <f t="shared" si="199"/>
        <v>1015</v>
      </c>
      <c r="Y174">
        <f t="shared" si="200"/>
        <v>1447</v>
      </c>
      <c r="Z174" s="25">
        <f t="shared" si="103"/>
        <v>6.9855747398525772E-3</v>
      </c>
      <c r="AA174" s="25">
        <f t="shared" si="122"/>
        <v>-2.5860502866621188E-3</v>
      </c>
      <c r="AB174" s="25">
        <f t="shared" si="123"/>
        <v>-4.632482572523809E-3</v>
      </c>
      <c r="AC174" s="25">
        <f t="shared" si="124"/>
        <v>2.353401814810481E-3</v>
      </c>
      <c r="AD174" s="25">
        <f t="shared" si="125"/>
        <v>3.4465830351912033E-3</v>
      </c>
      <c r="AE174" s="25">
        <f t="shared" si="126"/>
        <v>-3.539301352142997E-3</v>
      </c>
      <c r="AF174" s="25">
        <f t="shared" si="104"/>
        <v>-1.1858995373326283E-3</v>
      </c>
      <c r="AG174" s="25">
        <f t="shared" si="127"/>
        <v>-3.7719498239946305E-3</v>
      </c>
      <c r="AH174" s="25">
        <f t="shared" si="105"/>
        <v>-7.7325321128296064E-4</v>
      </c>
      <c r="AI174" s="25">
        <f t="shared" si="106"/>
        <v>-2.1902771110188734E-4</v>
      </c>
      <c r="AJ174" s="25">
        <f t="shared" si="107"/>
        <v>-1.6309746914255508E-3</v>
      </c>
      <c r="AK174" s="25">
        <f t="shared" si="108"/>
        <v>1.9915934982133467E-3</v>
      </c>
      <c r="AL174" s="25">
        <f t="shared" si="109"/>
        <v>5.9876755883735639E-3</v>
      </c>
      <c r="AM174" s="25">
        <f t="shared" si="110"/>
        <v>5.7944274094007975E-3</v>
      </c>
      <c r="AN174" s="25">
        <f t="shared" si="111"/>
        <v>5.7854560080588962E-5</v>
      </c>
      <c r="AO174" s="40">
        <f t="shared" si="128"/>
        <v>0.42365591397847813</v>
      </c>
      <c r="AP174" s="40">
        <f t="shared" si="129"/>
        <v>0.8559139784946318</v>
      </c>
      <c r="AQ174" s="25">
        <f t="shared" si="112"/>
        <v>-5.079487659647307E-4</v>
      </c>
      <c r="AR174" s="25">
        <f t="shared" si="113"/>
        <v>-3.2353475956264166E-3</v>
      </c>
      <c r="AS174" s="25">
        <f t="shared" si="114"/>
        <v>-1.1858995373326283E-3</v>
      </c>
      <c r="AT174" s="28">
        <f t="shared" si="115"/>
        <v>0.75645161290321383</v>
      </c>
      <c r="AU174" s="28">
        <f t="shared" si="116"/>
        <v>0.4054505005561711</v>
      </c>
      <c r="AV174" s="40">
        <f t="shared" si="117"/>
        <v>0.33609958506223814</v>
      </c>
      <c r="AW174" s="25">
        <f t="shared" si="118"/>
        <v>-1.1858995373326283E-3</v>
      </c>
      <c r="AX174" s="28">
        <f t="shared" si="119"/>
        <v>-0.46334716459198511</v>
      </c>
      <c r="AY174" s="25">
        <f t="shared" si="120"/>
        <v>4.5326860513957489E-3</v>
      </c>
      <c r="AZ174" s="25">
        <f t="shared" si="121"/>
        <v>2.353401814810481E-3</v>
      </c>
      <c r="BA174" s="25">
        <f t="shared" si="140"/>
        <v>0.57530962844587441</v>
      </c>
      <c r="BB174" s="25">
        <f t="shared" si="141"/>
        <v>-1.4573331461414834E-3</v>
      </c>
      <c r="BC174" s="25">
        <f t="shared" si="142"/>
        <v>2.653686077615782E-3</v>
      </c>
      <c r="BD174" s="39">
        <f t="shared" si="201"/>
        <v>1</v>
      </c>
      <c r="BE174" t="str">
        <f t="shared" si="150"/>
        <v/>
      </c>
      <c r="BF174" t="str">
        <f t="shared" si="130"/>
        <v/>
      </c>
      <c r="BG174" t="str">
        <f t="shared" si="131"/>
        <v/>
      </c>
      <c r="BH174">
        <f t="shared" si="137"/>
        <v>0</v>
      </c>
      <c r="BI174" t="str">
        <f t="shared" si="132"/>
        <v/>
      </c>
      <c r="BJ174" s="25" t="str">
        <f t="shared" si="146"/>
        <v/>
      </c>
    </row>
    <row r="175" spans="1:63" x14ac:dyDescent="0.15">
      <c r="A175" s="1">
        <v>42755</v>
      </c>
      <c r="B175" s="41">
        <f t="shared" si="139"/>
        <v>5</v>
      </c>
      <c r="C175" s="49">
        <v>3095.81</v>
      </c>
      <c r="D175" s="49">
        <v>3096.54</v>
      </c>
      <c r="E175" s="49">
        <v>3099.5</v>
      </c>
      <c r="F175" s="49">
        <v>3103.78</v>
      </c>
      <c r="G175" s="49">
        <v>3118.11</v>
      </c>
      <c r="H175" s="49">
        <v>3122.98</v>
      </c>
      <c r="I175" s="49">
        <v>3095.37</v>
      </c>
      <c r="J175" s="49">
        <v>1058</v>
      </c>
      <c r="K175" s="49">
        <v>931</v>
      </c>
      <c r="L175" s="49">
        <v>3118.82</v>
      </c>
      <c r="M175" s="49">
        <v>3118.69</v>
      </c>
      <c r="N175" s="49">
        <v>3123.13</v>
      </c>
      <c r="O175" s="49">
        <v>3125.5</v>
      </c>
      <c r="P175" s="49">
        <v>3117</v>
      </c>
      <c r="Q175" s="49">
        <v>1355</v>
      </c>
      <c r="R175" s="49">
        <v>1430</v>
      </c>
      <c r="S175">
        <f t="shared" si="195"/>
        <v>3125.7310000000002</v>
      </c>
      <c r="T175" t="str">
        <f t="shared" si="196"/>
        <v>熊</v>
      </c>
      <c r="U175">
        <f t="shared" si="197"/>
        <v>3125.5</v>
      </c>
      <c r="V175">
        <f t="shared" si="198"/>
        <v>3095.37</v>
      </c>
      <c r="W175" s="40">
        <f t="shared" si="151"/>
        <v>9.6868237409102886E-3</v>
      </c>
      <c r="X175">
        <f t="shared" si="199"/>
        <v>1355</v>
      </c>
      <c r="Y175">
        <f t="shared" si="200"/>
        <v>931</v>
      </c>
      <c r="Z175" s="25">
        <f t="shared" si="103"/>
        <v>9.7325094240279953E-3</v>
      </c>
      <c r="AA175" s="25">
        <f t="shared" si="122"/>
        <v>-1.7685696304334121E-3</v>
      </c>
      <c r="AB175" s="25">
        <f t="shared" si="123"/>
        <v>-7.5856631410273537E-4</v>
      </c>
      <c r="AC175" s="25">
        <f t="shared" si="124"/>
        <v>8.9282574268075322E-3</v>
      </c>
      <c r="AD175" s="25">
        <f t="shared" si="125"/>
        <v>9.5446860544785364E-3</v>
      </c>
      <c r="AE175" s="25">
        <f t="shared" si="126"/>
        <v>-1.4213768643162587E-4</v>
      </c>
      <c r="AF175" s="25">
        <f t="shared" si="104"/>
        <v>8.7861197403759066E-3</v>
      </c>
      <c r="AG175" s="25">
        <f t="shared" si="127"/>
        <v>7.017550109942536E-3</v>
      </c>
      <c r="AH175" s="25">
        <f t="shared" si="105"/>
        <v>2.3577478772411511E-4</v>
      </c>
      <c r="AI175" s="25">
        <f t="shared" si="106"/>
        <v>1.1912238245855944E-3</v>
      </c>
      <c r="AJ175" s="25">
        <f t="shared" si="107"/>
        <v>2.5711391852182852E-3</v>
      </c>
      <c r="AK175" s="25">
        <f t="shared" si="108"/>
        <v>7.1774647030593683E-3</v>
      </c>
      <c r="AL175" s="25">
        <f t="shared" si="109"/>
        <v>8.8802275329923058E-3</v>
      </c>
      <c r="AM175" s="25">
        <f t="shared" si="110"/>
        <v>2.72326960452993E-3</v>
      </c>
      <c r="AN175" s="25">
        <f t="shared" si="111"/>
        <v>2.2767611727786188E-4</v>
      </c>
      <c r="AO175" s="40">
        <f t="shared" si="128"/>
        <v>1.5936254980081586E-2</v>
      </c>
      <c r="AP175" s="40">
        <f t="shared" si="129"/>
        <v>0.21441506700471008</v>
      </c>
      <c r="AQ175" s="25">
        <f t="shared" si="112"/>
        <v>-4.1683299912646307E-5</v>
      </c>
      <c r="AR175" s="25">
        <f t="shared" si="113"/>
        <v>1.3809789200386279E-3</v>
      </c>
      <c r="AS175" s="25">
        <f t="shared" si="114"/>
        <v>8.7861197403759066E-3</v>
      </c>
      <c r="AT175" s="28">
        <f t="shared" si="115"/>
        <v>0.82361463237957744</v>
      </c>
      <c r="AU175" s="28">
        <f t="shared" si="116"/>
        <v>0.72117647058824819</v>
      </c>
      <c r="AV175" s="40">
        <f t="shared" si="117"/>
        <v>0.92134085628941642</v>
      </c>
      <c r="AW175" s="25">
        <f t="shared" si="118"/>
        <v>8.7861197403759066E-3</v>
      </c>
      <c r="AX175" s="28">
        <f t="shared" si="119"/>
        <v>0.14304679721207866</v>
      </c>
      <c r="AY175" s="25">
        <f t="shared" si="120"/>
        <v>7.3196023894910381E-3</v>
      </c>
      <c r="AZ175" s="25">
        <f t="shared" si="121"/>
        <v>1.9647032904271562E-3</v>
      </c>
      <c r="BA175" s="25">
        <f t="shared" ref="BA175:BA206" si="202">AV174</f>
        <v>0.33609958506223814</v>
      </c>
      <c r="BB175" s="25">
        <f t="shared" ref="BB175:BB206" si="203">AR174</f>
        <v>-3.2353475956264166E-3</v>
      </c>
      <c r="BC175" s="25">
        <f t="shared" ref="BC175:BC206" si="204">AS174</f>
        <v>-1.1858995373326283E-3</v>
      </c>
      <c r="BD175" s="39">
        <f t="shared" si="201"/>
        <v>1</v>
      </c>
      <c r="BE175" t="str">
        <f t="shared" si="150"/>
        <v/>
      </c>
      <c r="BF175" t="str">
        <f t="shared" si="130"/>
        <v/>
      </c>
      <c r="BG175" t="str">
        <f t="shared" si="131"/>
        <v/>
      </c>
      <c r="BH175" t="str">
        <f t="shared" si="137"/>
        <v/>
      </c>
      <c r="BI175">
        <f t="shared" si="132"/>
        <v>1</v>
      </c>
      <c r="BJ175" s="25">
        <f t="shared" si="146"/>
        <v>1.3809789200386279E-3</v>
      </c>
    </row>
    <row r="176" spans="1:63" x14ac:dyDescent="0.15">
      <c r="A176" s="1">
        <v>42758</v>
      </c>
      <c r="B176" s="41">
        <f t="shared" si="139"/>
        <v>1</v>
      </c>
      <c r="C176" s="49">
        <v>3125.42</v>
      </c>
      <c r="D176" s="49">
        <v>3128.45</v>
      </c>
      <c r="E176" s="49">
        <v>3130.85</v>
      </c>
      <c r="F176" s="49">
        <v>3129.96</v>
      </c>
      <c r="G176" s="49">
        <v>3133.08</v>
      </c>
      <c r="H176" s="49">
        <v>3145.65</v>
      </c>
      <c r="I176" s="49">
        <v>3125.42</v>
      </c>
      <c r="J176" s="49">
        <v>1046</v>
      </c>
      <c r="K176" s="49">
        <v>931</v>
      </c>
      <c r="L176" s="49">
        <v>3133.8</v>
      </c>
      <c r="M176" s="49">
        <v>3134.17</v>
      </c>
      <c r="N176" s="49">
        <v>3136.77</v>
      </c>
      <c r="O176" s="49">
        <v>3136.77</v>
      </c>
      <c r="P176" s="49">
        <v>3127.54</v>
      </c>
      <c r="Q176" s="49">
        <v>1500</v>
      </c>
      <c r="R176" s="49">
        <v>1423</v>
      </c>
      <c r="S176">
        <f t="shared" si="195"/>
        <v>3124.9095000000002</v>
      </c>
      <c r="T176" t="str">
        <f t="shared" si="196"/>
        <v>熊</v>
      </c>
      <c r="U176">
        <f t="shared" si="197"/>
        <v>3145.65</v>
      </c>
      <c r="V176">
        <f t="shared" si="198"/>
        <v>3125.42</v>
      </c>
      <c r="W176" s="40">
        <f t="shared" si="151"/>
        <v>6.4518719056070031E-3</v>
      </c>
      <c r="X176">
        <f t="shared" si="199"/>
        <v>1046</v>
      </c>
      <c r="Y176">
        <f t="shared" si="200"/>
        <v>931</v>
      </c>
      <c r="Z176" s="25">
        <f t="shared" si="103"/>
        <v>6.4727300650792591E-3</v>
      </c>
      <c r="AA176" s="25">
        <f t="shared" si="122"/>
        <v>7.329700818667715E-4</v>
      </c>
      <c r="AB176" s="25">
        <f t="shared" si="123"/>
        <v>-2.826937999613941E-3</v>
      </c>
      <c r="AC176" s="25">
        <f t="shared" si="124"/>
        <v>3.6249339059930899E-3</v>
      </c>
      <c r="AD176" s="25">
        <f t="shared" si="125"/>
        <v>6.4518719056070031E-3</v>
      </c>
      <c r="AE176" s="25">
        <f t="shared" si="126"/>
        <v>0</v>
      </c>
      <c r="AF176" s="25">
        <f t="shared" si="104"/>
        <v>3.6249339059930899E-3</v>
      </c>
      <c r="AG176" s="25">
        <f t="shared" si="127"/>
        <v>4.3579039878597061E-3</v>
      </c>
      <c r="AH176" s="25">
        <f t="shared" si="105"/>
        <v>9.6900007102403065E-4</v>
      </c>
      <c r="AI176" s="25">
        <f t="shared" si="106"/>
        <v>1.7358590225407353E-3</v>
      </c>
      <c r="AJ176" s="25">
        <f t="shared" si="107"/>
        <v>1.4515507601929329E-3</v>
      </c>
      <c r="AK176" s="25">
        <f t="shared" si="108"/>
        <v>2.4478721179012277E-3</v>
      </c>
      <c r="AL176" s="25">
        <f t="shared" si="109"/>
        <v>6.4518719056070031E-3</v>
      </c>
      <c r="AM176" s="25">
        <f t="shared" si="110"/>
        <v>2.946855018160876E-3</v>
      </c>
      <c r="AN176" s="25">
        <f t="shared" si="111"/>
        <v>2.2977941277588105E-4</v>
      </c>
      <c r="AO176" s="40">
        <f t="shared" si="128"/>
        <v>0</v>
      </c>
      <c r="AP176" s="40">
        <f t="shared" si="129"/>
        <v>-0.11319822046465455</v>
      </c>
      <c r="AQ176" s="25">
        <f t="shared" si="112"/>
        <v>1.180605524370999E-4</v>
      </c>
      <c r="AR176" s="25">
        <f t="shared" si="113"/>
        <v>9.4728237531598578E-4</v>
      </c>
      <c r="AS176" s="25">
        <f t="shared" si="114"/>
        <v>3.6249339059930899E-3</v>
      </c>
      <c r="AT176" s="28">
        <f t="shared" si="115"/>
        <v>0.37864557587740227</v>
      </c>
      <c r="AU176" s="28">
        <f t="shared" si="116"/>
        <v>1</v>
      </c>
      <c r="AV176" s="40">
        <f t="shared" si="117"/>
        <v>0.56104794859119622</v>
      </c>
      <c r="AW176" s="25">
        <f t="shared" si="118"/>
        <v>3.6249339059930899E-3</v>
      </c>
      <c r="AX176" s="28">
        <f t="shared" si="119"/>
        <v>0.1468116658427977</v>
      </c>
      <c r="AY176" s="25">
        <f t="shared" si="120"/>
        <v>2.4478721179012277E-3</v>
      </c>
      <c r="AZ176" s="25">
        <f t="shared" si="121"/>
        <v>2.946855018160876E-3</v>
      </c>
      <c r="BA176" s="25">
        <f t="shared" si="202"/>
        <v>0.92134085628941642</v>
      </c>
      <c r="BB176" s="25">
        <f t="shared" si="203"/>
        <v>1.3809789200386279E-3</v>
      </c>
      <c r="BC176" s="25">
        <f t="shared" si="204"/>
        <v>8.7861197403759066E-3</v>
      </c>
      <c r="BD176" s="39">
        <f t="shared" si="201"/>
        <v>0</v>
      </c>
      <c r="BE176" t="str">
        <f t="shared" si="150"/>
        <v/>
      </c>
      <c r="BF176" t="str">
        <f t="shared" si="130"/>
        <v/>
      </c>
      <c r="BG176" t="str">
        <f t="shared" si="131"/>
        <v/>
      </c>
      <c r="BH176" t="str">
        <f t="shared" si="137"/>
        <v/>
      </c>
      <c r="BI176" t="str">
        <f t="shared" si="132"/>
        <v/>
      </c>
      <c r="BJ176" s="25" t="str">
        <f t="shared" si="146"/>
        <v/>
      </c>
    </row>
    <row r="177" spans="1:63" x14ac:dyDescent="0.15">
      <c r="A177" s="1">
        <v>42759</v>
      </c>
      <c r="B177" s="41">
        <f t="shared" si="139"/>
        <v>2</v>
      </c>
      <c r="C177" s="49">
        <v>3134.4317999999998</v>
      </c>
      <c r="D177" s="49">
        <v>3133.6282000000001</v>
      </c>
      <c r="E177" s="49">
        <v>3132.6442999999999</v>
      </c>
      <c r="F177" s="49">
        <v>3136.0682999999999</v>
      </c>
      <c r="G177" s="49">
        <v>3139.0030000000002</v>
      </c>
      <c r="H177" s="49">
        <v>3142.7581</v>
      </c>
      <c r="I177" s="49">
        <v>3131.2921999999999</v>
      </c>
      <c r="J177" s="49">
        <v>1014</v>
      </c>
      <c r="K177" s="49">
        <v>952</v>
      </c>
      <c r="L177" s="49">
        <v>3141.1284999999998</v>
      </c>
      <c r="M177" s="49">
        <v>3139.7498000000001</v>
      </c>
      <c r="N177" s="49">
        <v>3143.0931</v>
      </c>
      <c r="O177" s="49">
        <v>3149.4666999999999</v>
      </c>
      <c r="P177" s="49">
        <v>3138.3006</v>
      </c>
      <c r="Q177" s="49">
        <v>1436</v>
      </c>
      <c r="R177" s="49">
        <v>1323</v>
      </c>
      <c r="S177">
        <f t="shared" si="195"/>
        <v>3126.2404999999999</v>
      </c>
      <c r="T177" t="str">
        <f t="shared" si="196"/>
        <v>牛</v>
      </c>
      <c r="U177">
        <f t="shared" si="197"/>
        <v>3149.4666999999999</v>
      </c>
      <c r="V177">
        <f t="shared" si="198"/>
        <v>3131.2921999999999</v>
      </c>
      <c r="W177" s="40">
        <f t="shared" si="151"/>
        <v>5.7873741109772045E-3</v>
      </c>
      <c r="X177">
        <f t="shared" si="199"/>
        <v>1436</v>
      </c>
      <c r="Y177">
        <f t="shared" si="200"/>
        <v>952</v>
      </c>
      <c r="Z177" s="25">
        <f t="shared" si="103"/>
        <v>5.7983395906078036E-3</v>
      </c>
      <c r="AA177" s="25">
        <f t="shared" si="122"/>
        <v>-7.4569442442387493E-4</v>
      </c>
      <c r="AB177" s="25">
        <f t="shared" si="123"/>
        <v>-2.0257581595361095E-3</v>
      </c>
      <c r="AC177" s="25">
        <f t="shared" si="124"/>
        <v>3.7616159514409627E-3</v>
      </c>
      <c r="AD177" s="25">
        <f t="shared" si="125"/>
        <v>4.7852232780455761E-3</v>
      </c>
      <c r="AE177" s="25">
        <f t="shared" si="126"/>
        <v>-1.0021508329316941E-3</v>
      </c>
      <c r="AF177" s="25">
        <f t="shared" si="104"/>
        <v>2.7594651185093213E-3</v>
      </c>
      <c r="AG177" s="25">
        <f t="shared" si="127"/>
        <v>2.0137706940855592E-3</v>
      </c>
      <c r="AH177" s="25">
        <f t="shared" si="105"/>
        <v>-2.5641107596374669E-4</v>
      </c>
      <c r="AI177" s="25">
        <f t="shared" si="106"/>
        <v>-5.7044146901984389E-4</v>
      </c>
      <c r="AJ177" s="25">
        <f t="shared" si="107"/>
        <v>5.2196794866654107E-4</v>
      </c>
      <c r="AK177" s="25">
        <f t="shared" si="108"/>
        <v>1.457319938678417E-3</v>
      </c>
      <c r="AL177" s="25">
        <f t="shared" si="109"/>
        <v>3.6550273639423874E-3</v>
      </c>
      <c r="AM177" s="25">
        <f t="shared" si="110"/>
        <v>3.5516936951279672E-3</v>
      </c>
      <c r="AN177" s="25">
        <f t="shared" si="111"/>
        <v>6.7689667999989078E-4</v>
      </c>
      <c r="AO177" s="40">
        <f t="shared" si="128"/>
        <v>0.27382063335629414</v>
      </c>
      <c r="AP177" s="40">
        <f t="shared" si="129"/>
        <v>0.4777470586696243</v>
      </c>
      <c r="AQ177" s="25">
        <f t="shared" si="112"/>
        <v>-4.3901504098341025E-4</v>
      </c>
      <c r="AR177" s="25">
        <f t="shared" si="113"/>
        <v>6.252484998309426E-4</v>
      </c>
      <c r="AS177" s="25">
        <f t="shared" si="114"/>
        <v>2.7594651185093213E-3</v>
      </c>
      <c r="AT177" s="28">
        <f t="shared" si="115"/>
        <v>0.67249845193139579</v>
      </c>
      <c r="AU177" s="28">
        <f t="shared" si="116"/>
        <v>0.4292008848210257</v>
      </c>
      <c r="AV177" s="40">
        <f t="shared" si="117"/>
        <v>0.64931084761617275</v>
      </c>
      <c r="AW177" s="25">
        <f t="shared" si="118"/>
        <v>2.7594651185093213E-3</v>
      </c>
      <c r="AX177" s="28">
        <f t="shared" si="119"/>
        <v>0.10809650884482309</v>
      </c>
      <c r="AY177" s="25">
        <f t="shared" si="120"/>
        <v>2.4594707716101044E-3</v>
      </c>
      <c r="AZ177" s="25">
        <f t="shared" si="121"/>
        <v>1.5259355355917964E-3</v>
      </c>
      <c r="BA177" s="25">
        <f t="shared" si="202"/>
        <v>0.56104794859119622</v>
      </c>
      <c r="BB177" s="25">
        <f t="shared" si="203"/>
        <v>9.4728237531598578E-4</v>
      </c>
      <c r="BC177" s="25">
        <f t="shared" si="204"/>
        <v>3.6249339059930899E-3</v>
      </c>
      <c r="BD177" s="39">
        <f t="shared" si="201"/>
        <v>0</v>
      </c>
      <c r="BE177">
        <f t="shared" si="150"/>
        <v>1</v>
      </c>
      <c r="BF177">
        <f t="shared" si="130"/>
        <v>1</v>
      </c>
      <c r="BG177" t="str">
        <f t="shared" si="131"/>
        <v/>
      </c>
      <c r="BH177" t="str">
        <f t="shared" si="137"/>
        <v/>
      </c>
      <c r="BI177" t="str">
        <f t="shared" si="132"/>
        <v/>
      </c>
      <c r="BJ177" s="25">
        <f t="shared" si="146"/>
        <v>6.252484998309426E-4</v>
      </c>
    </row>
    <row r="178" spans="1:63" x14ac:dyDescent="0.15">
      <c r="A178" s="1">
        <v>42760</v>
      </c>
      <c r="B178" s="41">
        <f t="shared" si="139"/>
        <v>3</v>
      </c>
      <c r="C178" s="49">
        <v>3134.6882000000001</v>
      </c>
      <c r="D178" s="49">
        <v>3136.7649999999999</v>
      </c>
      <c r="E178" s="49">
        <v>3136.6649000000002</v>
      </c>
      <c r="F178" s="49">
        <v>3135.8078</v>
      </c>
      <c r="G178" s="49">
        <v>3149.8811999999998</v>
      </c>
      <c r="H178" s="49">
        <v>3151.4713000000002</v>
      </c>
      <c r="I178" s="49">
        <v>3133.2878000000001</v>
      </c>
      <c r="J178" s="49">
        <v>1112</v>
      </c>
      <c r="K178" s="49">
        <v>938</v>
      </c>
      <c r="L178" s="49">
        <v>3149.6345999999999</v>
      </c>
      <c r="M178" s="49">
        <v>3148.0873000000001</v>
      </c>
      <c r="N178" s="49">
        <v>3149.4317000000001</v>
      </c>
      <c r="O178" s="49">
        <v>3150.4704999999999</v>
      </c>
      <c r="P178" s="49">
        <v>3141.5039999999999</v>
      </c>
      <c r="Q178" s="49">
        <v>1301</v>
      </c>
      <c r="R178" s="49">
        <v>1353</v>
      </c>
      <c r="S178">
        <f t="shared" si="195"/>
        <v>3127.2666549999999</v>
      </c>
      <c r="T178" t="str">
        <f t="shared" si="196"/>
        <v>牛</v>
      </c>
      <c r="U178">
        <f t="shared" si="197"/>
        <v>3151.4713000000002</v>
      </c>
      <c r="V178">
        <f t="shared" si="198"/>
        <v>3133.2878000000001</v>
      </c>
      <c r="W178" s="40">
        <f t="shared" si="151"/>
        <v>5.7865545676434637E-3</v>
      </c>
      <c r="X178">
        <f t="shared" si="199"/>
        <v>1112</v>
      </c>
      <c r="Y178">
        <f t="shared" si="200"/>
        <v>938</v>
      </c>
      <c r="Z178" s="25">
        <f t="shared" si="103"/>
        <v>5.8007364177400786E-3</v>
      </c>
      <c r="AA178" s="25">
        <f t="shared" si="122"/>
        <v>-2.6776673541841715E-3</v>
      </c>
      <c r="AB178" s="25">
        <f t="shared" si="123"/>
        <v>-6.4739929220864183E-4</v>
      </c>
      <c r="AC178" s="25">
        <f t="shared" si="124"/>
        <v>5.1391552754349017E-3</v>
      </c>
      <c r="AD178" s="25">
        <f t="shared" si="125"/>
        <v>5.3397117516206551E-3</v>
      </c>
      <c r="AE178" s="25">
        <f t="shared" si="126"/>
        <v>-4.4684281602264109E-4</v>
      </c>
      <c r="AF178" s="25">
        <f t="shared" si="104"/>
        <v>4.692312459412146E-3</v>
      </c>
      <c r="AG178" s="25">
        <f t="shared" si="127"/>
        <v>2.0146451052280019E-3</v>
      </c>
      <c r="AH178" s="25">
        <f t="shared" si="105"/>
        <v>6.6230266245622988E-4</v>
      </c>
      <c r="AI178" s="25">
        <f t="shared" si="106"/>
        <v>6.3039029502587264E-4</v>
      </c>
      <c r="AJ178" s="25">
        <f t="shared" si="107"/>
        <v>3.5710094126460939E-4</v>
      </c>
      <c r="AK178" s="25">
        <f t="shared" si="108"/>
        <v>4.8350264372374946E-3</v>
      </c>
      <c r="AL178" s="25">
        <f t="shared" si="109"/>
        <v>5.7865545676434637E-3</v>
      </c>
      <c r="AM178" s="25">
        <f t="shared" si="110"/>
        <v>2.850140625902991E-3</v>
      </c>
      <c r="AN178" s="25">
        <f t="shared" si="111"/>
        <v>-7.8291731604498594E-5</v>
      </c>
      <c r="AO178" s="40">
        <f t="shared" si="128"/>
        <v>7.7014876123957618E-2</v>
      </c>
      <c r="AP178" s="40">
        <f t="shared" si="129"/>
        <v>0.53924162015013266</v>
      </c>
      <c r="AQ178" s="25">
        <f t="shared" si="112"/>
        <v>-4.9138404512076019E-4</v>
      </c>
      <c r="AR178" s="25">
        <f t="shared" si="113"/>
        <v>-6.4422246220834182E-5</v>
      </c>
      <c r="AS178" s="25">
        <f t="shared" si="114"/>
        <v>4.692312459412146E-3</v>
      </c>
      <c r="AT178" s="28">
        <f t="shared" si="115"/>
        <v>0.91255258888550939</v>
      </c>
      <c r="AU178" s="28">
        <f t="shared" si="116"/>
        <v>0.88414654547484406</v>
      </c>
      <c r="AV178" s="40">
        <f t="shared" si="117"/>
        <v>0.88783237550526284</v>
      </c>
      <c r="AW178" s="25">
        <f t="shared" si="118"/>
        <v>4.692312459412146E-3</v>
      </c>
      <c r="AX178" s="28">
        <f t="shared" si="119"/>
        <v>-1.1158467841712058E-2</v>
      </c>
      <c r="AY178" s="25">
        <f t="shared" si="120"/>
        <v>5.2818692532602364E-3</v>
      </c>
      <c r="AZ178" s="25">
        <f t="shared" si="121"/>
        <v>2.5203577256495491E-3</v>
      </c>
      <c r="BA178" s="25">
        <f t="shared" si="202"/>
        <v>0.64931084761617275</v>
      </c>
      <c r="BB178" s="25">
        <f t="shared" si="203"/>
        <v>6.252484998309426E-4</v>
      </c>
      <c r="BC178" s="25">
        <f t="shared" si="204"/>
        <v>2.7594651185093213E-3</v>
      </c>
      <c r="BD178" s="39">
        <f t="shared" si="201"/>
        <v>0</v>
      </c>
      <c r="BE178" t="str">
        <f t="shared" si="150"/>
        <v/>
      </c>
      <c r="BF178" t="str">
        <f t="shared" si="130"/>
        <v/>
      </c>
      <c r="BG178">
        <f t="shared" si="131"/>
        <v>0.5</v>
      </c>
      <c r="BH178" t="str">
        <f t="shared" si="137"/>
        <v/>
      </c>
      <c r="BI178" t="str">
        <f t="shared" si="132"/>
        <v/>
      </c>
      <c r="BJ178" s="25">
        <f t="shared" si="146"/>
        <v>-3.2211123110417091E-5</v>
      </c>
    </row>
    <row r="179" spans="1:63" x14ac:dyDescent="0.15">
      <c r="A179" s="1">
        <v>42761</v>
      </c>
      <c r="B179" s="41">
        <f t="shared" si="139"/>
        <v>4</v>
      </c>
      <c r="C179">
        <v>3151.8861000000002</v>
      </c>
      <c r="D179">
        <v>3150.9018000000001</v>
      </c>
      <c r="E179">
        <v>3152.4056</v>
      </c>
      <c r="F179">
        <v>3154.3588</v>
      </c>
      <c r="G179">
        <v>3153.72</v>
      </c>
      <c r="H179">
        <v>3162.8987999999999</v>
      </c>
      <c r="I179">
        <v>3148.9780000000001</v>
      </c>
      <c r="J179">
        <v>1019</v>
      </c>
      <c r="K179">
        <v>1115</v>
      </c>
      <c r="L179">
        <v>3154.0684000000001</v>
      </c>
      <c r="M179">
        <v>3154.2384999999999</v>
      </c>
      <c r="N179">
        <v>3158.8971999999999</v>
      </c>
      <c r="O179">
        <v>3159.2993000000001</v>
      </c>
      <c r="P179">
        <v>3152.7874000000002</v>
      </c>
      <c r="Q179">
        <v>1419</v>
      </c>
      <c r="R179">
        <v>1427</v>
      </c>
      <c r="S179">
        <f t="shared" si="195"/>
        <v>3129.0052399999995</v>
      </c>
      <c r="T179" t="str">
        <f t="shared" si="196"/>
        <v>牛</v>
      </c>
      <c r="U179">
        <f t="shared" si="197"/>
        <v>3162.8987999999999</v>
      </c>
      <c r="V179">
        <f t="shared" si="198"/>
        <v>3148.9780000000001</v>
      </c>
      <c r="W179" s="40">
        <f t="shared" si="151"/>
        <v>4.4109931205398691E-3</v>
      </c>
      <c r="X179">
        <f t="shared" si="199"/>
        <v>1019</v>
      </c>
      <c r="Y179">
        <f t="shared" si="200"/>
        <v>1115</v>
      </c>
      <c r="Z179" s="25">
        <f t="shared" si="103"/>
        <v>4.4166570613068381E-3</v>
      </c>
      <c r="AA179" s="25">
        <f t="shared" si="122"/>
        <v>7.7901169311686807E-4</v>
      </c>
      <c r="AB179" s="25">
        <f t="shared" si="123"/>
        <v>-1.2659695233569279E-3</v>
      </c>
      <c r="AC179" s="25">
        <f t="shared" si="124"/>
        <v>3.145023597182993E-3</v>
      </c>
      <c r="AD179" s="25">
        <f t="shared" si="125"/>
        <v>3.4879133142341509E-3</v>
      </c>
      <c r="AE179" s="25">
        <f t="shared" si="126"/>
        <v>-9.2307980630578499E-4</v>
      </c>
      <c r="AF179" s="25">
        <f t="shared" si="104"/>
        <v>2.2219437908769721E-3</v>
      </c>
      <c r="AG179" s="25">
        <f t="shared" si="127"/>
        <v>3.0009554839941039E-3</v>
      </c>
      <c r="AH179" s="25">
        <f t="shared" si="105"/>
        <v>-3.1233797602550097E-4</v>
      </c>
      <c r="AI179" s="25">
        <f t="shared" si="106"/>
        <v>1.648083641737863E-4</v>
      </c>
      <c r="AJ179" s="25">
        <f t="shared" si="107"/>
        <v>7.8420681909193389E-4</v>
      </c>
      <c r="AK179" s="25">
        <f t="shared" si="108"/>
        <v>5.8167288683224608E-4</v>
      </c>
      <c r="AL179" s="25">
        <f t="shared" si="109"/>
        <v>4.4109931205398691E-3</v>
      </c>
      <c r="AM179" s="25">
        <f t="shared" si="110"/>
        <v>2.0633120613618703E-3</v>
      </c>
      <c r="AN179" s="25">
        <f t="shared" si="111"/>
        <v>1.1046660993085121E-4</v>
      </c>
      <c r="AO179" s="40">
        <f t="shared" si="128"/>
        <v>0.20890322395265579</v>
      </c>
      <c r="AP179" s="40">
        <f t="shared" si="129"/>
        <v>3.2591517728868341E-2</v>
      </c>
      <c r="AQ179" s="25">
        <f t="shared" si="112"/>
        <v>5.3928891773080852E-5</v>
      </c>
      <c r="AR179" s="25">
        <f t="shared" si="113"/>
        <v>1.5298042941140214E-3</v>
      </c>
      <c r="AS179" s="25">
        <f t="shared" si="114"/>
        <v>2.2219437908769721E-3</v>
      </c>
      <c r="AT179" s="28">
        <f t="shared" si="115"/>
        <v>0.3406413424515673</v>
      </c>
      <c r="AU179" s="28">
        <f t="shared" si="116"/>
        <v>0.93825150877620234</v>
      </c>
      <c r="AV179" s="40">
        <f t="shared" si="117"/>
        <v>0.71254525601976249</v>
      </c>
      <c r="AW179" s="25">
        <f t="shared" si="118"/>
        <v>2.2219437908769721E-3</v>
      </c>
      <c r="AX179" s="28">
        <f t="shared" si="119"/>
        <v>0.34687661628640726</v>
      </c>
      <c r="AY179" s="25">
        <f t="shared" si="120"/>
        <v>1.5047526931380986E-3</v>
      </c>
      <c r="AZ179" s="25">
        <f t="shared" si="121"/>
        <v>1.9360289037255625E-3</v>
      </c>
      <c r="BA179" s="25">
        <f t="shared" si="202"/>
        <v>0.88783237550526284</v>
      </c>
      <c r="BB179" s="25">
        <f t="shared" si="203"/>
        <v>-6.4422246220834182E-5</v>
      </c>
      <c r="BC179" s="25">
        <f t="shared" si="204"/>
        <v>4.692312459412146E-3</v>
      </c>
      <c r="BD179" s="39">
        <f t="shared" si="201"/>
        <v>1</v>
      </c>
      <c r="BE179" t="str">
        <f t="shared" si="150"/>
        <v/>
      </c>
      <c r="BF179" t="str">
        <f t="shared" si="130"/>
        <v/>
      </c>
      <c r="BG179" t="str">
        <f t="shared" si="131"/>
        <v/>
      </c>
      <c r="BH179">
        <f t="shared" si="137"/>
        <v>0</v>
      </c>
      <c r="BI179" t="str">
        <f t="shared" si="132"/>
        <v/>
      </c>
      <c r="BJ179" s="25" t="str">
        <f t="shared" si="146"/>
        <v/>
      </c>
    </row>
    <row r="180" spans="1:63" x14ac:dyDescent="0.15">
      <c r="A180" s="1">
        <v>42769</v>
      </c>
      <c r="B180" s="41">
        <f t="shared" si="139"/>
        <v>5</v>
      </c>
      <c r="C180" s="49">
        <v>3160.08</v>
      </c>
      <c r="D180" s="49">
        <v>3160.92</v>
      </c>
      <c r="E180" s="49">
        <v>3154.89</v>
      </c>
      <c r="F180" s="49">
        <v>3153</v>
      </c>
      <c r="G180" s="49">
        <v>3141.02</v>
      </c>
      <c r="H180" s="49">
        <v>3162.61</v>
      </c>
      <c r="I180" s="49">
        <v>3136.01</v>
      </c>
      <c r="J180" s="49">
        <v>931</v>
      </c>
      <c r="K180" s="49">
        <v>1108</v>
      </c>
      <c r="L180" s="49">
        <v>3142.11</v>
      </c>
      <c r="M180" s="49">
        <v>3140.86</v>
      </c>
      <c r="N180" s="49">
        <v>3140.17</v>
      </c>
      <c r="O180" s="49">
        <v>3148.8</v>
      </c>
      <c r="P180" s="49">
        <v>3138.02</v>
      </c>
      <c r="Q180" s="49">
        <v>1406</v>
      </c>
      <c r="R180" s="49">
        <v>1455</v>
      </c>
      <c r="S180">
        <f t="shared" si="195"/>
        <v>3131.8380999999999</v>
      </c>
      <c r="T180" t="str">
        <f t="shared" si="196"/>
        <v>牛</v>
      </c>
      <c r="U180">
        <f t="shared" si="197"/>
        <v>3162.61</v>
      </c>
      <c r="V180">
        <f t="shared" si="198"/>
        <v>3136.01</v>
      </c>
      <c r="W180" s="40">
        <f t="shared" si="151"/>
        <v>8.4463447988457774E-3</v>
      </c>
      <c r="X180">
        <f t="shared" si="199"/>
        <v>931</v>
      </c>
      <c r="Y180">
        <f t="shared" si="200"/>
        <v>1108</v>
      </c>
      <c r="Z180" s="25">
        <f t="shared" si="103"/>
        <v>8.4175084175083896E-3</v>
      </c>
      <c r="AA180" s="25">
        <f t="shared" si="122"/>
        <v>3.7436438726640571E-4</v>
      </c>
      <c r="AB180" s="25">
        <f t="shared" si="123"/>
        <v>-7.1206974754066867E-3</v>
      </c>
      <c r="AC180" s="25">
        <f t="shared" si="124"/>
        <v>1.3256473234391395E-3</v>
      </c>
      <c r="AD180" s="25">
        <f t="shared" si="125"/>
        <v>8.0029232337259387E-4</v>
      </c>
      <c r="AE180" s="25">
        <f t="shared" si="126"/>
        <v>-7.6460524754733052E-3</v>
      </c>
      <c r="AF180" s="25">
        <f t="shared" si="104"/>
        <v>-6.3204051520340679E-3</v>
      </c>
      <c r="AG180" s="25">
        <f t="shared" si="127"/>
        <v>-5.9460407647677878E-3</v>
      </c>
      <c r="AH180" s="25">
        <f t="shared" si="105"/>
        <v>2.6578073246156673E-4</v>
      </c>
      <c r="AI180" s="25">
        <f t="shared" si="106"/>
        <v>-1.6437136418783246E-3</v>
      </c>
      <c r="AJ180" s="25">
        <f t="shared" si="107"/>
        <v>-2.242963171137063E-3</v>
      </c>
      <c r="AK180" s="25">
        <f t="shared" si="108"/>
        <v>-6.0497557989056825E-3</v>
      </c>
      <c r="AL180" s="25">
        <f t="shared" si="109"/>
        <v>8.4463447988457774E-3</v>
      </c>
      <c r="AM180" s="25">
        <f t="shared" si="110"/>
        <v>3.4294000989700795E-3</v>
      </c>
      <c r="AN180" s="25">
        <f t="shared" si="111"/>
        <v>3.4696083351283514E-4</v>
      </c>
      <c r="AO180" s="40">
        <f t="shared" si="128"/>
        <v>0.90488721804510497</v>
      </c>
      <c r="AP180" s="40">
        <f t="shared" si="129"/>
        <v>0.86042105263156932</v>
      </c>
      <c r="AQ180" s="25">
        <f t="shared" si="112"/>
        <v>-3.9790099793320083E-4</v>
      </c>
      <c r="AR180" s="25">
        <f t="shared" si="113"/>
        <v>-6.1761018664131589E-4</v>
      </c>
      <c r="AS180" s="25">
        <f t="shared" si="114"/>
        <v>-6.3204051520340679E-3</v>
      </c>
      <c r="AT180" s="28">
        <f t="shared" si="115"/>
        <v>0.18834586466164588</v>
      </c>
      <c r="AU180" s="28">
        <f t="shared" si="116"/>
        <v>0.19944341372913274</v>
      </c>
      <c r="AV180" s="40">
        <f t="shared" si="117"/>
        <v>0.15639097744360408</v>
      </c>
      <c r="AW180" s="25">
        <f t="shared" si="118"/>
        <v>-6.3204051520340679E-3</v>
      </c>
      <c r="AX180" s="28">
        <f t="shared" si="119"/>
        <v>-7.2932330827069972E-2</v>
      </c>
      <c r="AY180" s="25">
        <f t="shared" si="120"/>
        <v>1.596296676567628E-3</v>
      </c>
      <c r="AZ180" s="25">
        <f t="shared" si="121"/>
        <v>6.849108051994278E-4</v>
      </c>
      <c r="BA180" s="25">
        <f t="shared" si="202"/>
        <v>0.71254525601976249</v>
      </c>
      <c r="BB180" s="25">
        <f t="shared" si="203"/>
        <v>1.5298042941140214E-3</v>
      </c>
      <c r="BC180" s="25">
        <f t="shared" si="204"/>
        <v>2.2219437908769721E-3</v>
      </c>
      <c r="BD180" s="39">
        <f t="shared" si="201"/>
        <v>0</v>
      </c>
      <c r="BE180" t="str">
        <f t="shared" si="150"/>
        <v/>
      </c>
      <c r="BF180" t="str">
        <f t="shared" si="130"/>
        <v/>
      </c>
      <c r="BG180" t="str">
        <f t="shared" si="131"/>
        <v/>
      </c>
      <c r="BH180" t="str">
        <f t="shared" si="137"/>
        <v/>
      </c>
      <c r="BI180">
        <f t="shared" si="132"/>
        <v>0</v>
      </c>
      <c r="BJ180" s="25" t="str">
        <f t="shared" si="146"/>
        <v/>
      </c>
    </row>
    <row r="181" spans="1:63" x14ac:dyDescent="0.15">
      <c r="A181" s="1">
        <v>42772</v>
      </c>
      <c r="B181" s="41">
        <f t="shared" si="139"/>
        <v>1</v>
      </c>
      <c r="C181" s="49">
        <v>3143.09</v>
      </c>
      <c r="D181" s="49">
        <v>3144.63</v>
      </c>
      <c r="E181" s="49">
        <v>3146.88</v>
      </c>
      <c r="F181" s="49">
        <v>3146.93</v>
      </c>
      <c r="G181" s="49">
        <v>3154.4</v>
      </c>
      <c r="H181" s="49">
        <v>3158.64</v>
      </c>
      <c r="I181" s="49">
        <v>3135.38</v>
      </c>
      <c r="J181" s="49">
        <v>1120</v>
      </c>
      <c r="K181" s="49">
        <v>1004</v>
      </c>
      <c r="L181" s="49">
        <v>3153.57</v>
      </c>
      <c r="M181" s="49">
        <v>3152.19</v>
      </c>
      <c r="N181" s="49">
        <v>3156.98</v>
      </c>
      <c r="O181" s="49">
        <v>3157.37</v>
      </c>
      <c r="P181" s="49">
        <v>3144.97</v>
      </c>
      <c r="Q181" s="49">
        <v>1500</v>
      </c>
      <c r="R181" s="49">
        <v>1416</v>
      </c>
      <c r="S181">
        <f t="shared" si="195"/>
        <v>3134.0415999999996</v>
      </c>
      <c r="T181" t="str">
        <f t="shared" si="196"/>
        <v>牛</v>
      </c>
      <c r="U181">
        <f t="shared" si="197"/>
        <v>3158.64</v>
      </c>
      <c r="V181">
        <f t="shared" si="198"/>
        <v>3135.38</v>
      </c>
      <c r="W181" s="40">
        <f t="shared" si="151"/>
        <v>7.3911763515402962E-3</v>
      </c>
      <c r="X181">
        <f t="shared" si="199"/>
        <v>1120</v>
      </c>
      <c r="Y181">
        <f t="shared" si="200"/>
        <v>1004</v>
      </c>
      <c r="Z181" s="25">
        <f t="shared" si="103"/>
        <v>7.4003607914503756E-3</v>
      </c>
      <c r="AA181" s="25">
        <f t="shared" si="122"/>
        <v>9.2945388547086927E-4</v>
      </c>
      <c r="AB181" s="25">
        <f t="shared" si="123"/>
        <v>-5.2568078453960618E-4</v>
      </c>
      <c r="AC181" s="25">
        <f t="shared" si="124"/>
        <v>6.8654955670007208E-3</v>
      </c>
      <c r="AD181" s="25">
        <f t="shared" si="125"/>
        <v>4.9351627445431475E-3</v>
      </c>
      <c r="AE181" s="25">
        <f t="shared" si="126"/>
        <v>-2.4560136069970615E-3</v>
      </c>
      <c r="AF181" s="25">
        <f t="shared" si="104"/>
        <v>4.4094819600036736E-3</v>
      </c>
      <c r="AG181" s="25">
        <f t="shared" si="127"/>
        <v>5.3389358454745345E-3</v>
      </c>
      <c r="AH181" s="25">
        <f t="shared" si="105"/>
        <v>4.8984370512460205E-4</v>
      </c>
      <c r="AI181" s="25">
        <f t="shared" si="106"/>
        <v>1.2050933338851291E-3</v>
      </c>
      <c r="AJ181" s="25">
        <f t="shared" si="107"/>
        <v>1.220981960965135E-3</v>
      </c>
      <c r="AK181" s="25">
        <f t="shared" si="108"/>
        <v>3.5919111137827182E-3</v>
      </c>
      <c r="AL181" s="25">
        <f t="shared" si="109"/>
        <v>7.3911763515402962E-3</v>
      </c>
      <c r="AM181" s="25">
        <f t="shared" si="110"/>
        <v>3.9350514255912144E-3</v>
      </c>
      <c r="AN181" s="25">
        <f t="shared" si="111"/>
        <v>-2.6315914780506702E-4</v>
      </c>
      <c r="AO181" s="40">
        <f t="shared" si="128"/>
        <v>0.33147033533964382</v>
      </c>
      <c r="AP181" s="40">
        <f t="shared" si="129"/>
        <v>0.20593293207222754</v>
      </c>
      <c r="AQ181" s="25">
        <f t="shared" si="112"/>
        <v>-4.3769506674262232E-4</v>
      </c>
      <c r="AR181" s="25">
        <f t="shared" si="113"/>
        <v>1.0807299940258747E-3</v>
      </c>
      <c r="AS181" s="25">
        <f t="shared" si="114"/>
        <v>4.4094819600036736E-3</v>
      </c>
      <c r="AT181" s="28">
        <f t="shared" si="115"/>
        <v>0.81771281169390264</v>
      </c>
      <c r="AU181" s="28">
        <f t="shared" si="116"/>
        <v>0.9685483870967847</v>
      </c>
      <c r="AV181" s="40">
        <f t="shared" si="117"/>
        <v>0.9286328460877098</v>
      </c>
      <c r="AW181" s="25">
        <f t="shared" si="118"/>
        <v>4.4094819600036736E-3</v>
      </c>
      <c r="AX181" s="28">
        <f t="shared" si="119"/>
        <v>0.14660361134995223</v>
      </c>
      <c r="AY181" s="25">
        <f t="shared" si="120"/>
        <v>6.0479247207798998E-3</v>
      </c>
      <c r="AZ181" s="25">
        <f t="shared" si="121"/>
        <v>3.8115232713088879E-3</v>
      </c>
      <c r="BA181" s="25">
        <f t="shared" si="202"/>
        <v>0.15639097744360408</v>
      </c>
      <c r="BB181" s="25">
        <f t="shared" si="203"/>
        <v>-6.1761018664131589E-4</v>
      </c>
      <c r="BC181" s="25">
        <f t="shared" si="204"/>
        <v>-6.3204051520340679E-3</v>
      </c>
      <c r="BD181" s="39">
        <f t="shared" si="201"/>
        <v>1</v>
      </c>
      <c r="BE181" t="str">
        <f t="shared" si="150"/>
        <v/>
      </c>
      <c r="BF181" t="str">
        <f t="shared" si="130"/>
        <v/>
      </c>
      <c r="BG181" t="str">
        <f t="shared" si="131"/>
        <v/>
      </c>
      <c r="BH181" t="str">
        <f t="shared" si="137"/>
        <v/>
      </c>
      <c r="BI181" t="str">
        <f t="shared" si="132"/>
        <v/>
      </c>
      <c r="BJ181" s="25" t="str">
        <f t="shared" si="146"/>
        <v/>
      </c>
    </row>
    <row r="182" spans="1:63" x14ac:dyDescent="0.15">
      <c r="A182" s="1">
        <v>42773</v>
      </c>
      <c r="B182" s="41">
        <f t="shared" si="139"/>
        <v>2</v>
      </c>
      <c r="C182" s="49">
        <v>3151.9151999999999</v>
      </c>
      <c r="D182" s="49">
        <v>3151.5922999999998</v>
      </c>
      <c r="E182" s="49">
        <v>3154.7968999999998</v>
      </c>
      <c r="F182" s="49">
        <v>3154.9827</v>
      </c>
      <c r="G182" s="49">
        <v>3146.7541999999999</v>
      </c>
      <c r="H182" s="49">
        <v>3159.3281000000002</v>
      </c>
      <c r="I182" s="49">
        <v>3146.4421000000002</v>
      </c>
      <c r="J182" s="49">
        <v>1013</v>
      </c>
      <c r="K182" s="49">
        <v>1129</v>
      </c>
      <c r="L182" s="49">
        <v>3146.4648999999999</v>
      </c>
      <c r="M182" s="49">
        <v>3146.7993000000001</v>
      </c>
      <c r="N182" s="49">
        <v>3153.6516000000001</v>
      </c>
      <c r="O182" s="49">
        <v>3153.6887000000002</v>
      </c>
      <c r="P182" s="49">
        <v>3140.2618000000002</v>
      </c>
      <c r="Q182" s="49">
        <v>1500</v>
      </c>
      <c r="R182" s="49">
        <v>1323</v>
      </c>
      <c r="S182">
        <f t="shared" si="195"/>
        <v>3136.7085999999999</v>
      </c>
      <c r="T182" t="str">
        <f t="shared" si="196"/>
        <v>牛</v>
      </c>
      <c r="U182">
        <f t="shared" si="197"/>
        <v>3159.3281000000002</v>
      </c>
      <c r="V182">
        <f t="shared" si="198"/>
        <v>3140.2618000000002</v>
      </c>
      <c r="W182" s="40">
        <f t="shared" si="151"/>
        <v>6.0532061675338603E-3</v>
      </c>
      <c r="X182">
        <f t="shared" si="199"/>
        <v>1013</v>
      </c>
      <c r="Y182">
        <f t="shared" si="200"/>
        <v>1323</v>
      </c>
      <c r="Z182" s="25">
        <f t="shared" si="103"/>
        <v>6.0491157883942933E-3</v>
      </c>
      <c r="AA182" s="25">
        <f t="shared" si="122"/>
        <v>-1.605606347075161E-3</v>
      </c>
      <c r="AB182" s="25">
        <f t="shared" si="123"/>
        <v>-1.7983588731836078E-3</v>
      </c>
      <c r="AC182" s="25">
        <f t="shared" si="124"/>
        <v>4.2548472943503063E-3</v>
      </c>
      <c r="AD182" s="25">
        <f t="shared" si="125"/>
        <v>2.3491103278797331E-3</v>
      </c>
      <c r="AE182" s="25">
        <f t="shared" si="126"/>
        <v>-3.7040958396541345E-3</v>
      </c>
      <c r="AF182" s="25">
        <f t="shared" si="104"/>
        <v>5.5075145469603152E-4</v>
      </c>
      <c r="AG182" s="25">
        <f t="shared" si="127"/>
        <v>-1.0548548923791023E-3</v>
      </c>
      <c r="AH182" s="25">
        <f t="shared" si="105"/>
        <v>-1.0245089746706109E-4</v>
      </c>
      <c r="AI182" s="25">
        <f t="shared" si="106"/>
        <v>9.1385183114603614E-4</v>
      </c>
      <c r="AJ182" s="25">
        <f t="shared" si="107"/>
        <v>9.7274453797030643E-4</v>
      </c>
      <c r="AK182" s="25">
        <f t="shared" si="108"/>
        <v>-1.6387591814241041E-3</v>
      </c>
      <c r="AL182" s="25">
        <f t="shared" si="109"/>
        <v>4.0870559911414814E-3</v>
      </c>
      <c r="AM182" s="25">
        <f t="shared" si="110"/>
        <v>4.2666113654915554E-3</v>
      </c>
      <c r="AN182" s="25">
        <f t="shared" si="111"/>
        <v>-9.1940228238225998E-5</v>
      </c>
      <c r="AO182" s="40">
        <f t="shared" si="128"/>
        <v>0.42473226757719368</v>
      </c>
      <c r="AP182" s="40">
        <f t="shared" si="129"/>
        <v>0.81777898494488865</v>
      </c>
      <c r="AQ182" s="25">
        <f t="shared" si="112"/>
        <v>1.0627235396056691E-4</v>
      </c>
      <c r="AR182" s="25">
        <f t="shared" si="113"/>
        <v>2.2814508643583991E-3</v>
      </c>
      <c r="AS182" s="25">
        <f t="shared" si="114"/>
        <v>5.5075145469603152E-4</v>
      </c>
      <c r="AT182" s="28">
        <f t="shared" si="115"/>
        <v>2.4220083811861436E-2</v>
      </c>
      <c r="AU182" s="28">
        <f t="shared" si="116"/>
        <v>0.99723689012355721</v>
      </c>
      <c r="AV182" s="40">
        <f t="shared" si="117"/>
        <v>0.70227574306498664</v>
      </c>
      <c r="AW182" s="25">
        <f t="shared" si="118"/>
        <v>5.5075145469603152E-4</v>
      </c>
      <c r="AX182" s="28">
        <f t="shared" si="119"/>
        <v>0.37693207386856481</v>
      </c>
      <c r="AY182" s="25">
        <f t="shared" si="120"/>
        <v>9.9186481837633522E-5</v>
      </c>
      <c r="AZ182" s="25">
        <f t="shared" si="121"/>
        <v>4.2548472943503063E-3</v>
      </c>
      <c r="BA182" s="25">
        <f t="shared" si="202"/>
        <v>0.9286328460877098</v>
      </c>
      <c r="BB182" s="25">
        <f t="shared" si="203"/>
        <v>1.0807299940258747E-3</v>
      </c>
      <c r="BC182" s="25">
        <f t="shared" si="204"/>
        <v>4.4094819600036736E-3</v>
      </c>
      <c r="BD182" s="39">
        <f t="shared" si="201"/>
        <v>0</v>
      </c>
      <c r="BE182">
        <f t="shared" si="150"/>
        <v>0</v>
      </c>
      <c r="BF182">
        <f t="shared" si="130"/>
        <v>0</v>
      </c>
      <c r="BG182" t="str">
        <f t="shared" si="131"/>
        <v/>
      </c>
      <c r="BH182" t="str">
        <f t="shared" si="137"/>
        <v/>
      </c>
      <c r="BI182" t="str">
        <f t="shared" si="132"/>
        <v/>
      </c>
      <c r="BJ182" s="25" t="str">
        <f t="shared" si="146"/>
        <v/>
      </c>
    </row>
    <row r="183" spans="1:63" x14ac:dyDescent="0.15">
      <c r="A183" s="1">
        <v>42774</v>
      </c>
      <c r="B183" s="41">
        <f t="shared" si="139"/>
        <v>3</v>
      </c>
      <c r="C183" s="49">
        <v>3146.2381999999998</v>
      </c>
      <c r="D183" s="49">
        <v>3145.3022999999998</v>
      </c>
      <c r="E183" s="49">
        <v>3144.8114</v>
      </c>
      <c r="F183" s="49">
        <v>3142.6178</v>
      </c>
      <c r="G183" s="49">
        <v>3142.9573999999998</v>
      </c>
      <c r="H183" s="49">
        <v>3147.8425000000002</v>
      </c>
      <c r="I183" s="49">
        <v>3132.2055999999998</v>
      </c>
      <c r="J183" s="49">
        <v>930</v>
      </c>
      <c r="K183" s="49">
        <v>1010</v>
      </c>
      <c r="L183" s="49">
        <v>3143.0524999999998</v>
      </c>
      <c r="M183" s="49">
        <v>3144.9737</v>
      </c>
      <c r="N183" s="49">
        <v>3167.4461999999999</v>
      </c>
      <c r="O183" s="49">
        <v>3167.4465</v>
      </c>
      <c r="P183" s="49">
        <v>3142.1972999999998</v>
      </c>
      <c r="Q183" s="49">
        <v>1500</v>
      </c>
      <c r="R183" s="49">
        <v>1304</v>
      </c>
      <c r="S183">
        <f t="shared" si="195"/>
        <v>3137.5951799999998</v>
      </c>
      <c r="T183" t="str">
        <f t="shared" si="196"/>
        <v>牛</v>
      </c>
      <c r="U183">
        <f t="shared" si="197"/>
        <v>3167.4465</v>
      </c>
      <c r="V183">
        <f t="shared" si="198"/>
        <v>3132.2055999999998</v>
      </c>
      <c r="W183" s="40">
        <f t="shared" si="151"/>
        <v>1.1188321849165087E-2</v>
      </c>
      <c r="X183">
        <f t="shared" si="199"/>
        <v>1500</v>
      </c>
      <c r="Y183">
        <f t="shared" si="200"/>
        <v>1010</v>
      </c>
      <c r="Z183" s="25">
        <f t="shared" si="103"/>
        <v>1.120096374139766E-2</v>
      </c>
      <c r="AA183" s="25">
        <f t="shared" si="122"/>
        <v>-2.3535025713898139E-3</v>
      </c>
      <c r="AB183" s="25">
        <f t="shared" si="123"/>
        <v>-9.4713522180736089E-8</v>
      </c>
      <c r="AC183" s="25">
        <f t="shared" si="124"/>
        <v>1.1188227135642867E-2</v>
      </c>
      <c r="AD183" s="25">
        <f t="shared" si="125"/>
        <v>6.7182258147535931E-3</v>
      </c>
      <c r="AE183" s="25">
        <f t="shared" si="126"/>
        <v>-4.4700960344114422E-3</v>
      </c>
      <c r="AF183" s="25">
        <f t="shared" si="104"/>
        <v>6.7181311012313614E-3</v>
      </c>
      <c r="AG183" s="25">
        <f t="shared" si="127"/>
        <v>4.3646285298417778E-3</v>
      </c>
      <c r="AH183" s="25">
        <f t="shared" si="105"/>
        <v>-2.9751060393023629E-4</v>
      </c>
      <c r="AI183" s="25">
        <f t="shared" si="106"/>
        <v>-4.5359681299078853E-4</v>
      </c>
      <c r="AJ183" s="25">
        <f t="shared" si="107"/>
        <v>-1.1513701060890745E-3</v>
      </c>
      <c r="AK183" s="25">
        <f t="shared" si="108"/>
        <v>-1.0433131695241334E-3</v>
      </c>
      <c r="AL183" s="25">
        <f t="shared" si="109"/>
        <v>4.9798766080045159E-3</v>
      </c>
      <c r="AM183" s="25">
        <f t="shared" si="110"/>
        <v>8.0034105180701014E-3</v>
      </c>
      <c r="AN183" s="25">
        <f t="shared" si="111"/>
        <v>3.0257667906958553E-5</v>
      </c>
      <c r="AO183" s="40">
        <f t="shared" si="128"/>
        <v>0.89740293792245407</v>
      </c>
      <c r="AP183" s="40">
        <f t="shared" si="129"/>
        <v>1.3714994660066757</v>
      </c>
      <c r="AQ183" s="25">
        <f t="shared" si="112"/>
        <v>6.1106617519560787E-4</v>
      </c>
      <c r="AR183" s="25">
        <f t="shared" si="113"/>
        <v>7.7311866028485238E-3</v>
      </c>
      <c r="AS183" s="25">
        <f t="shared" si="114"/>
        <v>6.7181311012313614E-3</v>
      </c>
      <c r="AT183" s="28">
        <f t="shared" si="115"/>
        <v>0.68759153029051234</v>
      </c>
      <c r="AU183" s="28">
        <f t="shared" si="116"/>
        <v>0.99998811843542956</v>
      </c>
      <c r="AV183" s="40">
        <f t="shared" si="117"/>
        <v>0.99999148716405795</v>
      </c>
      <c r="AW183" s="25">
        <f t="shared" si="118"/>
        <v>6.7181311012313614E-3</v>
      </c>
      <c r="AX183" s="28">
        <f t="shared" si="119"/>
        <v>0.69219855338541059</v>
      </c>
      <c r="AY183" s="25">
        <f t="shared" si="120"/>
        <v>3.4267828648872969E-3</v>
      </c>
      <c r="AZ183" s="25">
        <f t="shared" si="121"/>
        <v>8.0033158045478524E-3</v>
      </c>
      <c r="BA183" s="25">
        <f t="shared" si="202"/>
        <v>0.70227574306498664</v>
      </c>
      <c r="BB183" s="25">
        <f t="shared" si="203"/>
        <v>2.2814508643583991E-3</v>
      </c>
      <c r="BC183" s="25">
        <f t="shared" si="204"/>
        <v>5.5075145469603152E-4</v>
      </c>
      <c r="BD183" s="39">
        <f t="shared" si="201"/>
        <v>0</v>
      </c>
      <c r="BE183" t="str">
        <f t="shared" si="150"/>
        <v/>
      </c>
      <c r="BF183" t="str">
        <f t="shared" si="130"/>
        <v/>
      </c>
      <c r="BG183">
        <f t="shared" si="131"/>
        <v>0.5</v>
      </c>
      <c r="BH183" t="str">
        <f t="shared" si="137"/>
        <v/>
      </c>
      <c r="BI183" t="str">
        <f t="shared" si="132"/>
        <v/>
      </c>
      <c r="BJ183" s="25">
        <f t="shared" ref="BJ183:BJ214" si="205">IF(MAX(BE183:BI183)=0,"",MAX(BE183:BI183)*AR183)</f>
        <v>3.8655933014242619E-3</v>
      </c>
    </row>
    <row r="184" spans="1:63" x14ac:dyDescent="0.15">
      <c r="A184" s="1">
        <v>42775</v>
      </c>
      <c r="B184" s="41">
        <f t="shared" si="139"/>
        <v>4</v>
      </c>
      <c r="C184" s="49">
        <v>3164.68</v>
      </c>
      <c r="D184" s="49">
        <v>3163.88</v>
      </c>
      <c r="E184" s="49">
        <v>3167.02</v>
      </c>
      <c r="F184" s="49">
        <v>3169.52</v>
      </c>
      <c r="G184" s="49">
        <v>3178.54</v>
      </c>
      <c r="H184" s="49">
        <v>3186.74</v>
      </c>
      <c r="I184" s="49">
        <v>3162.57</v>
      </c>
      <c r="J184" s="49">
        <v>1017</v>
      </c>
      <c r="K184" s="49">
        <v>931</v>
      </c>
      <c r="L184" s="49">
        <v>3180.45</v>
      </c>
      <c r="M184" s="49">
        <v>3178.99</v>
      </c>
      <c r="N184" s="49">
        <v>3183.17</v>
      </c>
      <c r="O184" s="49">
        <v>3183.79</v>
      </c>
      <c r="P184" s="49">
        <v>3172.59</v>
      </c>
      <c r="Q184" s="49">
        <v>1500</v>
      </c>
      <c r="R184" s="49">
        <v>1411</v>
      </c>
      <c r="S184">
        <f t="shared" si="195"/>
        <v>3138.0279899999996</v>
      </c>
      <c r="T184" t="str">
        <f t="shared" si="196"/>
        <v>牛</v>
      </c>
      <c r="U184">
        <f t="shared" si="197"/>
        <v>3186.74</v>
      </c>
      <c r="V184">
        <f t="shared" si="198"/>
        <v>3162.57</v>
      </c>
      <c r="W184" s="40">
        <f t="shared" si="151"/>
        <v>7.6134624866881885E-3</v>
      </c>
      <c r="X184">
        <f t="shared" si="199"/>
        <v>1017</v>
      </c>
      <c r="Y184">
        <f t="shared" si="200"/>
        <v>931</v>
      </c>
      <c r="Z184" s="25">
        <f t="shared" si="103"/>
        <v>7.6374230569914237E-3</v>
      </c>
      <c r="AA184" s="25">
        <f t="shared" si="122"/>
        <v>-8.7370342554664716E-4</v>
      </c>
      <c r="AB184" s="25">
        <f t="shared" si="123"/>
        <v>-1.1208950750576762E-3</v>
      </c>
      <c r="AC184" s="25">
        <f t="shared" si="124"/>
        <v>6.4925674116304358E-3</v>
      </c>
      <c r="AD184" s="25">
        <f t="shared" si="125"/>
        <v>6.9465060432993544E-3</v>
      </c>
      <c r="AE184" s="25">
        <f t="shared" si="126"/>
        <v>-6.6695644338873243E-4</v>
      </c>
      <c r="AF184" s="25">
        <f t="shared" si="104"/>
        <v>5.825610968241658E-3</v>
      </c>
      <c r="AG184" s="25">
        <f t="shared" si="127"/>
        <v>4.951907542695087E-3</v>
      </c>
      <c r="AH184" s="25">
        <f t="shared" si="105"/>
        <v>-2.5282212833912648E-4</v>
      </c>
      <c r="AI184" s="25">
        <f t="shared" si="106"/>
        <v>7.391380218688022E-4</v>
      </c>
      <c r="AJ184" s="25">
        <f t="shared" si="107"/>
        <v>1.5282122263137088E-3</v>
      </c>
      <c r="AK184" s="25">
        <f t="shared" si="108"/>
        <v>4.3700272281862055E-3</v>
      </c>
      <c r="AL184" s="25">
        <f t="shared" si="109"/>
        <v>7.6134624866881885E-3</v>
      </c>
      <c r="AM184" s="25">
        <f t="shared" si="110"/>
        <v>3.5240220348100497E-3</v>
      </c>
      <c r="AN184" s="25">
        <f t="shared" si="111"/>
        <v>6.0072434692871413E-4</v>
      </c>
      <c r="AO184" s="40">
        <f t="shared" si="128"/>
        <v>8.7298303682238551E-2</v>
      </c>
      <c r="AP184" s="40">
        <f t="shared" si="129"/>
        <v>0.20174596607363574</v>
      </c>
      <c r="AQ184" s="25">
        <f t="shared" si="112"/>
        <v>-4.5915993409823274E-4</v>
      </c>
      <c r="AR184" s="25">
        <f t="shared" si="113"/>
        <v>8.5485939312674982E-4</v>
      </c>
      <c r="AS184" s="25">
        <f t="shared" si="114"/>
        <v>5.825610968241658E-3</v>
      </c>
      <c r="AT184" s="28">
        <f t="shared" si="115"/>
        <v>0.66073645014480975</v>
      </c>
      <c r="AU184" s="28">
        <f t="shared" si="116"/>
        <v>0.944642857142866</v>
      </c>
      <c r="AV184" s="40">
        <f t="shared" si="117"/>
        <v>0.85229623500207841</v>
      </c>
      <c r="AW184" s="25">
        <f t="shared" si="118"/>
        <v>5.825610968241658E-3</v>
      </c>
      <c r="AX184" s="28">
        <f t="shared" si="119"/>
        <v>0.11253620190319809</v>
      </c>
      <c r="AY184" s="25">
        <f t="shared" si="120"/>
        <v>5.0369836715749147E-3</v>
      </c>
      <c r="AZ184" s="25">
        <f t="shared" si="121"/>
        <v>3.3292666093135965E-3</v>
      </c>
      <c r="BA184" s="25">
        <f t="shared" si="202"/>
        <v>0.99999148716405795</v>
      </c>
      <c r="BB184" s="25">
        <f t="shared" si="203"/>
        <v>7.7311866028485238E-3</v>
      </c>
      <c r="BC184" s="25">
        <f t="shared" si="204"/>
        <v>6.7181311012313614E-3</v>
      </c>
      <c r="BD184" s="39">
        <f t="shared" si="201"/>
        <v>0</v>
      </c>
      <c r="BE184" t="str">
        <f t="shared" si="150"/>
        <v/>
      </c>
      <c r="BF184" t="str">
        <f t="shared" si="130"/>
        <v/>
      </c>
      <c r="BG184" t="str">
        <f t="shared" si="131"/>
        <v/>
      </c>
      <c r="BH184">
        <f t="shared" si="137"/>
        <v>-0.5</v>
      </c>
      <c r="BI184" t="str">
        <f t="shared" si="132"/>
        <v/>
      </c>
      <c r="BJ184" s="25">
        <f t="shared" si="205"/>
        <v>-4.2742969656337491E-4</v>
      </c>
    </row>
    <row r="185" spans="1:63" ht="40.5" x14ac:dyDescent="0.15">
      <c r="A185" s="1">
        <v>42776</v>
      </c>
      <c r="B185" s="41">
        <f t="shared" si="139"/>
        <v>5</v>
      </c>
      <c r="C185" s="49">
        <v>3183.01</v>
      </c>
      <c r="D185" s="49">
        <v>3184.13</v>
      </c>
      <c r="E185" s="49">
        <v>3186.03</v>
      </c>
      <c r="F185" s="49">
        <v>3186.67</v>
      </c>
      <c r="G185" s="49">
        <v>3196.14</v>
      </c>
      <c r="H185" s="49">
        <v>3199.44</v>
      </c>
      <c r="I185" s="49">
        <v>3183.01</v>
      </c>
      <c r="J185" s="49">
        <v>1049</v>
      </c>
      <c r="K185" s="49">
        <v>931</v>
      </c>
      <c r="L185" s="49">
        <v>3197.82</v>
      </c>
      <c r="M185" s="49">
        <v>3196.48</v>
      </c>
      <c r="N185" s="49">
        <v>3196.7</v>
      </c>
      <c r="O185" s="49">
        <v>3204.94</v>
      </c>
      <c r="P185" s="49">
        <v>3192.66</v>
      </c>
      <c r="Q185" s="49">
        <v>1329</v>
      </c>
      <c r="R185" s="49">
        <v>1444</v>
      </c>
      <c r="S185">
        <f t="shared" si="195"/>
        <v>3138.91599</v>
      </c>
      <c r="T185" t="str">
        <f t="shared" si="196"/>
        <v>牛</v>
      </c>
      <c r="U185">
        <f t="shared" si="197"/>
        <v>3204.94</v>
      </c>
      <c r="V185">
        <f t="shared" si="198"/>
        <v>3183.01</v>
      </c>
      <c r="W185" s="40">
        <f t="shared" si="151"/>
        <v>6.8660794633179931E-3</v>
      </c>
      <c r="X185">
        <f t="shared" si="199"/>
        <v>1329</v>
      </c>
      <c r="Y185">
        <f t="shared" si="200"/>
        <v>931</v>
      </c>
      <c r="Z185" s="25">
        <f t="shared" si="103"/>
        <v>6.8897050276310271E-3</v>
      </c>
      <c r="AA185" s="25">
        <f t="shared" si="122"/>
        <v>-5.0265622408936518E-5</v>
      </c>
      <c r="AB185" s="25">
        <f t="shared" si="123"/>
        <v>-2.5743417470215175E-3</v>
      </c>
      <c r="AC185" s="25">
        <f t="shared" si="124"/>
        <v>4.2917377162964582E-3</v>
      </c>
      <c r="AD185" s="25">
        <f t="shared" si="125"/>
        <v>6.8660794633179931E-3</v>
      </c>
      <c r="AE185" s="25">
        <f t="shared" si="126"/>
        <v>0</v>
      </c>
      <c r="AF185" s="25">
        <f t="shared" si="104"/>
        <v>4.2917377162964582E-3</v>
      </c>
      <c r="AG185" s="25">
        <f t="shared" si="127"/>
        <v>4.2414720938875241E-3</v>
      </c>
      <c r="AH185" s="25">
        <f t="shared" si="105"/>
        <v>3.5180630912822901E-4</v>
      </c>
      <c r="AI185" s="25">
        <f t="shared" si="106"/>
        <v>9.4833765413143245E-4</v>
      </c>
      <c r="AJ185" s="25">
        <f t="shared" si="107"/>
        <v>1.1491944345077844E-3</v>
      </c>
      <c r="AK185" s="25">
        <f t="shared" si="108"/>
        <v>4.1165417153226887E-3</v>
      </c>
      <c r="AL185" s="25">
        <f t="shared" si="109"/>
        <v>5.1485045061441422E-3</v>
      </c>
      <c r="AM185" s="25">
        <f t="shared" si="110"/>
        <v>3.8389443170454176E-3</v>
      </c>
      <c r="AN185" s="25">
        <f t="shared" si="111"/>
        <v>5.2549594888327779E-4</v>
      </c>
      <c r="AO185" s="40">
        <f t="shared" si="128"/>
        <v>0</v>
      </c>
      <c r="AP185" s="40">
        <f t="shared" si="129"/>
        <v>9.7382836275018911E-3</v>
      </c>
      <c r="AQ185" s="25">
        <f t="shared" si="112"/>
        <v>-4.1912328780819604E-4</v>
      </c>
      <c r="AR185" s="25">
        <f t="shared" si="113"/>
        <v>-3.5029994790950782E-4</v>
      </c>
      <c r="AS185" s="25">
        <f t="shared" si="114"/>
        <v>4.2917377162964582E-3</v>
      </c>
      <c r="AT185" s="28">
        <f t="shared" si="115"/>
        <v>0.79914790018257975</v>
      </c>
      <c r="AU185" s="28">
        <f t="shared" si="116"/>
        <v>0.32899022801302097</v>
      </c>
      <c r="AV185" s="40">
        <f t="shared" si="117"/>
        <v>0.62425900592793904</v>
      </c>
      <c r="AW185" s="25">
        <f t="shared" si="118"/>
        <v>4.2917377162964582E-3</v>
      </c>
      <c r="AX185" s="28">
        <f t="shared" si="119"/>
        <v>-5.1071591427284721E-2</v>
      </c>
      <c r="AY185" s="25">
        <f t="shared" si="120"/>
        <v>4.1165417153226887E-3</v>
      </c>
      <c r="AZ185" s="25">
        <f t="shared" si="121"/>
        <v>1.2646025700238125E-3</v>
      </c>
      <c r="BA185" s="25">
        <f t="shared" si="202"/>
        <v>0.85229623500207841</v>
      </c>
      <c r="BB185" s="25">
        <f t="shared" si="203"/>
        <v>8.5485939312674982E-4</v>
      </c>
      <c r="BC185" s="25">
        <f t="shared" si="204"/>
        <v>5.825610968241658E-3</v>
      </c>
      <c r="BD185" s="39">
        <f t="shared" si="201"/>
        <v>0</v>
      </c>
      <c r="BE185" t="str">
        <f t="shared" si="150"/>
        <v/>
      </c>
      <c r="BF185" t="str">
        <f t="shared" si="130"/>
        <v/>
      </c>
      <c r="BG185" t="str">
        <f t="shared" si="131"/>
        <v/>
      </c>
      <c r="BH185" t="str">
        <f t="shared" si="137"/>
        <v/>
      </c>
      <c r="BI185">
        <f t="shared" si="132"/>
        <v>0</v>
      </c>
      <c r="BJ185" s="25" t="str">
        <f t="shared" si="205"/>
        <v/>
      </c>
      <c r="BK185" s="50" t="s">
        <v>189</v>
      </c>
    </row>
    <row r="186" spans="1:63" x14ac:dyDescent="0.15">
      <c r="A186" s="1">
        <v>42779</v>
      </c>
      <c r="B186" s="41">
        <f t="shared" si="139"/>
        <v>1</v>
      </c>
      <c r="C186" s="49">
        <v>3198.99</v>
      </c>
      <c r="D186" s="49">
        <v>3201.7</v>
      </c>
      <c r="E186" s="49">
        <v>3202.5</v>
      </c>
      <c r="F186" s="49">
        <v>3204.31</v>
      </c>
      <c r="G186" s="49">
        <v>3215.18</v>
      </c>
      <c r="H186" s="49">
        <v>3216</v>
      </c>
      <c r="I186" s="49">
        <v>3198.99</v>
      </c>
      <c r="J186" s="49">
        <v>1129</v>
      </c>
      <c r="K186" s="49">
        <v>931</v>
      </c>
      <c r="L186" s="49">
        <v>3218.4</v>
      </c>
      <c r="M186" s="49">
        <v>3218.85</v>
      </c>
      <c r="N186" s="49">
        <v>3216.83</v>
      </c>
      <c r="O186" s="49">
        <v>3219.37</v>
      </c>
      <c r="P186" s="49">
        <v>3208.83</v>
      </c>
      <c r="Q186" s="49">
        <v>1312</v>
      </c>
      <c r="R186" s="49">
        <v>1428</v>
      </c>
      <c r="S186">
        <f t="shared" si="195"/>
        <v>3141.0349899999997</v>
      </c>
      <c r="T186" t="str">
        <f t="shared" si="196"/>
        <v>牛</v>
      </c>
      <c r="U186">
        <f t="shared" si="197"/>
        <v>3219.37</v>
      </c>
      <c r="V186">
        <f t="shared" si="198"/>
        <v>3198.99</v>
      </c>
      <c r="W186" s="40">
        <f t="shared" si="151"/>
        <v>6.3505532543932288E-3</v>
      </c>
      <c r="X186">
        <f t="shared" si="199"/>
        <v>1312</v>
      </c>
      <c r="Y186">
        <f t="shared" si="200"/>
        <v>931</v>
      </c>
      <c r="Z186" s="25">
        <f t="shared" si="103"/>
        <v>6.3707607713684973E-3</v>
      </c>
      <c r="AA186" s="25">
        <f t="shared" si="122"/>
        <v>7.161072840807303E-4</v>
      </c>
      <c r="AB186" s="25">
        <f t="shared" si="123"/>
        <v>-7.8928564428151435E-4</v>
      </c>
      <c r="AC186" s="25">
        <f t="shared" si="124"/>
        <v>5.5612676101115897E-3</v>
      </c>
      <c r="AD186" s="25">
        <f t="shared" si="125"/>
        <v>6.3505532543932288E-3</v>
      </c>
      <c r="AE186" s="25">
        <f t="shared" si="126"/>
        <v>0</v>
      </c>
      <c r="AF186" s="25">
        <f t="shared" si="104"/>
        <v>5.5612676101115897E-3</v>
      </c>
      <c r="AG186" s="25">
        <f t="shared" si="127"/>
        <v>6.2773748941923743E-3</v>
      </c>
      <c r="AH186" s="25">
        <f t="shared" si="105"/>
        <v>8.4678375673004542E-4</v>
      </c>
      <c r="AI186" s="25">
        <f t="shared" si="106"/>
        <v>1.0966198031251268E-3</v>
      </c>
      <c r="AJ186" s="25">
        <f t="shared" si="107"/>
        <v>1.6616435975417461E-3</v>
      </c>
      <c r="AK186" s="25">
        <f t="shared" si="108"/>
        <v>5.0482086950310086E-3</v>
      </c>
      <c r="AL186" s="25">
        <f t="shared" si="109"/>
        <v>5.3032163310926545E-3</v>
      </c>
      <c r="AM186" s="25">
        <f t="shared" si="110"/>
        <v>3.2793035205646252E-3</v>
      </c>
      <c r="AN186" s="25">
        <f t="shared" si="111"/>
        <v>1.0009979727831745E-3</v>
      </c>
      <c r="AO186" s="40">
        <f t="shared" si="128"/>
        <v>0</v>
      </c>
      <c r="AP186" s="40">
        <f t="shared" si="129"/>
        <v>-0.13462669018224188</v>
      </c>
      <c r="AQ186" s="25">
        <f t="shared" si="112"/>
        <v>1.3981125503359054E-4</v>
      </c>
      <c r="AR186" s="25">
        <f t="shared" si="113"/>
        <v>-4.8793905770255612E-4</v>
      </c>
      <c r="AS186" s="25">
        <f t="shared" si="114"/>
        <v>5.5612676101115897E-3</v>
      </c>
      <c r="AT186" s="28">
        <f t="shared" si="115"/>
        <v>0.95179306290416499</v>
      </c>
      <c r="AU186" s="28">
        <f t="shared" si="116"/>
        <v>0.75901328273245039</v>
      </c>
      <c r="AV186" s="40">
        <f t="shared" si="117"/>
        <v>0.87536800785083657</v>
      </c>
      <c r="AW186" s="25">
        <f t="shared" si="118"/>
        <v>5.5612676101115897E-3</v>
      </c>
      <c r="AX186" s="28">
        <f t="shared" si="119"/>
        <v>-7.7036310107956585E-2</v>
      </c>
      <c r="AY186" s="25">
        <f t="shared" si="120"/>
        <v>5.0482086950310086E-3</v>
      </c>
      <c r="AZ186" s="25">
        <f t="shared" si="121"/>
        <v>2.4900178762831907E-3</v>
      </c>
      <c r="BA186" s="25">
        <f t="shared" si="202"/>
        <v>0.62425900592793904</v>
      </c>
      <c r="BB186" s="25">
        <f t="shared" si="203"/>
        <v>-3.5029994790950782E-4</v>
      </c>
      <c r="BC186" s="25">
        <f t="shared" si="204"/>
        <v>4.2917377162964582E-3</v>
      </c>
      <c r="BD186" s="39">
        <f t="shared" si="201"/>
        <v>1</v>
      </c>
      <c r="BE186" t="str">
        <f t="shared" si="150"/>
        <v/>
      </c>
      <c r="BF186" t="str">
        <f t="shared" si="130"/>
        <v/>
      </c>
      <c r="BG186" t="str">
        <f t="shared" si="131"/>
        <v/>
      </c>
      <c r="BH186" t="str">
        <f t="shared" si="137"/>
        <v/>
      </c>
      <c r="BI186" t="str">
        <f t="shared" si="132"/>
        <v/>
      </c>
      <c r="BJ186" s="25" t="str">
        <f t="shared" si="205"/>
        <v/>
      </c>
    </row>
    <row r="187" spans="1:63" x14ac:dyDescent="0.15">
      <c r="A187" s="1">
        <v>42780</v>
      </c>
      <c r="B187" s="41">
        <f t="shared" si="139"/>
        <v>2</v>
      </c>
      <c r="C187" s="49">
        <v>3216.13</v>
      </c>
      <c r="D187" s="49">
        <v>3214.88</v>
      </c>
      <c r="E187" s="49">
        <v>3215.76</v>
      </c>
      <c r="F187" s="49">
        <v>3214.58</v>
      </c>
      <c r="G187" s="49">
        <v>3212.14</v>
      </c>
      <c r="H187" s="49">
        <v>3216.8</v>
      </c>
      <c r="I187" s="49">
        <v>3206.14</v>
      </c>
      <c r="J187" s="49">
        <v>937</v>
      </c>
      <c r="K187" s="49">
        <v>1017</v>
      </c>
      <c r="L187" s="49">
        <v>3212.78</v>
      </c>
      <c r="M187" s="49">
        <v>3210.65</v>
      </c>
      <c r="N187" s="49">
        <v>3217.92</v>
      </c>
      <c r="O187" s="49">
        <v>3219.4</v>
      </c>
      <c r="P187" s="49">
        <v>3205.4</v>
      </c>
      <c r="Q187" s="49">
        <v>1434</v>
      </c>
      <c r="R187" s="49">
        <v>1343</v>
      </c>
      <c r="S187">
        <f t="shared" si="195"/>
        <v>3144.1604899999998</v>
      </c>
      <c r="T187" t="str">
        <f t="shared" si="196"/>
        <v>牛</v>
      </c>
      <c r="U187">
        <f t="shared" si="197"/>
        <v>3219.4</v>
      </c>
      <c r="V187">
        <f t="shared" si="198"/>
        <v>3205.4</v>
      </c>
      <c r="W187" s="40">
        <f t="shared" si="151"/>
        <v>4.3581192126539575E-3</v>
      </c>
      <c r="X187">
        <f t="shared" si="199"/>
        <v>1434</v>
      </c>
      <c r="Y187">
        <f t="shared" si="200"/>
        <v>1343</v>
      </c>
      <c r="Z187" s="25">
        <f t="shared" si="103"/>
        <v>4.3530578676856963E-3</v>
      </c>
      <c r="AA187" s="25">
        <f t="shared" si="122"/>
        <v>-2.1762921042956936E-4</v>
      </c>
      <c r="AB187" s="25">
        <f t="shared" si="123"/>
        <v>-4.5981869041053627E-4</v>
      </c>
      <c r="AC187" s="25">
        <f t="shared" si="124"/>
        <v>3.8983005222434667E-3</v>
      </c>
      <c r="AD187" s="25">
        <f t="shared" si="125"/>
        <v>1.0162334046828036E-3</v>
      </c>
      <c r="AE187" s="25">
        <f t="shared" si="126"/>
        <v>-3.3418858079712539E-3</v>
      </c>
      <c r="AF187" s="25">
        <f t="shared" si="104"/>
        <v>5.5641471427218619E-4</v>
      </c>
      <c r="AG187" s="25">
        <f t="shared" si="127"/>
        <v>3.3878550384249911E-4</v>
      </c>
      <c r="AH187" s="25">
        <f t="shared" si="105"/>
        <v>-3.8874143120338377E-4</v>
      </c>
      <c r="AI187" s="25">
        <f t="shared" si="106"/>
        <v>-1.1505171898406413E-4</v>
      </c>
      <c r="AJ187" s="25">
        <f t="shared" si="107"/>
        <v>-4.8206186564668025E-4</v>
      </c>
      <c r="AK187" s="25">
        <f t="shared" si="108"/>
        <v>-1.2413917002243521E-3</v>
      </c>
      <c r="AL187" s="25">
        <f t="shared" si="109"/>
        <v>3.3193552447200727E-3</v>
      </c>
      <c r="AM187" s="25">
        <f t="shared" si="110"/>
        <v>4.3581192126539575E-3</v>
      </c>
      <c r="AN187" s="25">
        <f t="shared" si="111"/>
        <v>1.9922427115578515E-4</v>
      </c>
      <c r="AO187" s="40">
        <f t="shared" si="128"/>
        <v>0.93714821763601752</v>
      </c>
      <c r="AP187" s="40">
        <f t="shared" si="129"/>
        <v>1.0028142589117959</v>
      </c>
      <c r="AQ187" s="25">
        <f t="shared" si="112"/>
        <v>-6.6319710125903786E-4</v>
      </c>
      <c r="AR187" s="25">
        <f t="shared" si="113"/>
        <v>1.5985821433406474E-3</v>
      </c>
      <c r="AS187" s="25">
        <f t="shared" si="114"/>
        <v>5.5641471427218619E-4</v>
      </c>
      <c r="AT187" s="28">
        <f t="shared" si="115"/>
        <v>0.56285178236396116</v>
      </c>
      <c r="AU187" s="28">
        <f t="shared" si="116"/>
        <v>0.89428571428571302</v>
      </c>
      <c r="AV187" s="40">
        <f t="shared" si="117"/>
        <v>0.89428571428571302</v>
      </c>
      <c r="AW187" s="25">
        <f t="shared" si="118"/>
        <v>5.5641471427218619E-4</v>
      </c>
      <c r="AX187" s="28">
        <f t="shared" si="119"/>
        <v>0.36714285714284806</v>
      </c>
      <c r="AY187" s="25">
        <f t="shared" si="120"/>
        <v>1.8696603288778392E-3</v>
      </c>
      <c r="AZ187" s="25">
        <f t="shared" si="121"/>
        <v>3.8983005222434667E-3</v>
      </c>
      <c r="BA187" s="25">
        <f t="shared" si="202"/>
        <v>0.87536800785083657</v>
      </c>
      <c r="BB187" s="25">
        <f t="shared" si="203"/>
        <v>-4.8793905770255612E-4</v>
      </c>
      <c r="BC187" s="25">
        <f t="shared" si="204"/>
        <v>5.5612676101115897E-3</v>
      </c>
      <c r="BD187" s="39">
        <f t="shared" si="201"/>
        <v>1</v>
      </c>
      <c r="BE187">
        <f t="shared" si="150"/>
        <v>0</v>
      </c>
      <c r="BF187">
        <f t="shared" si="130"/>
        <v>0</v>
      </c>
      <c r="BG187" t="str">
        <f t="shared" si="131"/>
        <v/>
      </c>
      <c r="BH187" t="str">
        <f t="shared" si="137"/>
        <v/>
      </c>
      <c r="BI187" t="str">
        <f t="shared" si="132"/>
        <v/>
      </c>
      <c r="BJ187" s="25" t="str">
        <f t="shared" si="205"/>
        <v/>
      </c>
      <c r="BK187" s="50" t="s">
        <v>190</v>
      </c>
    </row>
    <row r="188" spans="1:63" ht="94.5" x14ac:dyDescent="0.15">
      <c r="A188" s="1">
        <v>42781</v>
      </c>
      <c r="B188" s="41">
        <f t="shared" si="139"/>
        <v>3</v>
      </c>
      <c r="C188" s="49">
        <v>3215.46</v>
      </c>
      <c r="D188" s="49">
        <v>3214.22</v>
      </c>
      <c r="E188" s="49">
        <v>3216.92</v>
      </c>
      <c r="F188" s="49">
        <v>3222.34</v>
      </c>
      <c r="G188" s="49">
        <v>3227.36</v>
      </c>
      <c r="H188" s="49">
        <v>3229.32</v>
      </c>
      <c r="I188" s="49">
        <v>3213.11</v>
      </c>
      <c r="J188" s="49">
        <v>953</v>
      </c>
      <c r="K188" s="49">
        <v>1048</v>
      </c>
      <c r="L188" s="49">
        <v>3231.06</v>
      </c>
      <c r="M188" s="49">
        <v>3231.13</v>
      </c>
      <c r="N188" s="49">
        <v>3212.98</v>
      </c>
      <c r="O188" s="49">
        <v>3235.76</v>
      </c>
      <c r="P188" s="49">
        <v>3206.74</v>
      </c>
      <c r="Q188" s="49">
        <v>1317</v>
      </c>
      <c r="R188" s="49">
        <v>1450</v>
      </c>
      <c r="S188">
        <f t="shared" si="195"/>
        <v>3146.9729899999998</v>
      </c>
      <c r="T188" t="str">
        <f t="shared" si="196"/>
        <v>牛</v>
      </c>
      <c r="U188">
        <f t="shared" si="197"/>
        <v>3235.76</v>
      </c>
      <c r="V188">
        <f t="shared" si="198"/>
        <v>3206.74</v>
      </c>
      <c r="W188" s="40">
        <f t="shared" si="151"/>
        <v>9.00898603836775E-3</v>
      </c>
      <c r="X188">
        <f t="shared" si="199"/>
        <v>1317</v>
      </c>
      <c r="Y188">
        <f t="shared" si="200"/>
        <v>1450</v>
      </c>
      <c r="Z188" s="25">
        <f t="shared" si="103"/>
        <v>9.0251472573132409E-3</v>
      </c>
      <c r="AA188" s="25">
        <f t="shared" si="122"/>
        <v>-7.6476132916021415E-4</v>
      </c>
      <c r="AB188" s="25">
        <f t="shared" si="123"/>
        <v>-7.0649754070093249E-3</v>
      </c>
      <c r="AC188" s="25">
        <f t="shared" si="124"/>
        <v>1.9440106313584403E-3</v>
      </c>
      <c r="AD188" s="25">
        <f t="shared" si="125"/>
        <v>6.2934040388288835E-3</v>
      </c>
      <c r="AE188" s="25">
        <f t="shared" si="126"/>
        <v>-2.7155819995390248E-3</v>
      </c>
      <c r="AF188" s="25">
        <f t="shared" si="104"/>
        <v>-7.7157136818050104E-4</v>
      </c>
      <c r="AG188" s="25">
        <f t="shared" si="127"/>
        <v>-1.5363326973407915E-3</v>
      </c>
      <c r="AH188" s="25">
        <f t="shared" si="105"/>
        <v>-3.8571126879518295E-4</v>
      </c>
      <c r="AI188" s="25">
        <f t="shared" si="106"/>
        <v>4.5395328791905762E-4</v>
      </c>
      <c r="AJ188" s="25">
        <f t="shared" si="107"/>
        <v>2.1373769359732974E-3</v>
      </c>
      <c r="AK188" s="25">
        <f t="shared" si="108"/>
        <v>3.6940388004642489E-3</v>
      </c>
      <c r="AL188" s="25">
        <f t="shared" si="109"/>
        <v>5.0322732907254778E-3</v>
      </c>
      <c r="AM188" s="25">
        <f t="shared" si="110"/>
        <v>9.00898603836775E-3</v>
      </c>
      <c r="AN188" s="25">
        <f t="shared" si="111"/>
        <v>1.1457912011890391E-3</v>
      </c>
      <c r="AO188" s="40">
        <f t="shared" si="128"/>
        <v>0.1449722393584148</v>
      </c>
      <c r="AP188" s="40">
        <f t="shared" si="129"/>
        <v>0.29673041332510391</v>
      </c>
      <c r="AQ188" s="25">
        <f t="shared" si="112"/>
        <v>2.1664482165696083E-5</v>
      </c>
      <c r="AR188" s="25">
        <f t="shared" si="113"/>
        <v>-5.6114013698337463E-3</v>
      </c>
      <c r="AS188" s="25">
        <f t="shared" si="114"/>
        <v>-7.7157136818050104E-4</v>
      </c>
      <c r="AT188" s="28">
        <f t="shared" si="115"/>
        <v>0.87908698334361313</v>
      </c>
      <c r="AU188" s="28">
        <f t="shared" si="116"/>
        <v>0.21502412129566309</v>
      </c>
      <c r="AV188" s="40">
        <f t="shared" si="117"/>
        <v>0.21502412129566309</v>
      </c>
      <c r="AW188" s="25">
        <f t="shared" si="118"/>
        <v>-7.7157136818050104E-4</v>
      </c>
      <c r="AX188" s="28">
        <f t="shared" si="119"/>
        <v>-0.62301860785663865</v>
      </c>
      <c r="AY188" s="25">
        <f t="shared" si="120"/>
        <v>4.4251501066110083E-3</v>
      </c>
      <c r="AZ188" s="25">
        <f t="shared" si="121"/>
        <v>1.9440106313584403E-3</v>
      </c>
      <c r="BA188" s="25">
        <f t="shared" si="202"/>
        <v>0.89428571428571302</v>
      </c>
      <c r="BB188" s="25">
        <f t="shared" si="203"/>
        <v>1.5985821433406474E-3</v>
      </c>
      <c r="BC188" s="25">
        <f t="shared" si="204"/>
        <v>5.5641471427218619E-4</v>
      </c>
      <c r="BD188" s="39">
        <f t="shared" si="201"/>
        <v>0</v>
      </c>
      <c r="BE188" t="str">
        <f t="shared" si="150"/>
        <v/>
      </c>
      <c r="BF188" t="str">
        <f t="shared" si="130"/>
        <v/>
      </c>
      <c r="BG188">
        <f t="shared" si="131"/>
        <v>0</v>
      </c>
      <c r="BH188" t="str">
        <f t="shared" si="137"/>
        <v/>
      </c>
      <c r="BI188" t="str">
        <f t="shared" si="132"/>
        <v/>
      </c>
      <c r="BJ188" s="25" t="str">
        <f t="shared" si="205"/>
        <v/>
      </c>
      <c r="BK188" s="50" t="s">
        <v>195</v>
      </c>
    </row>
    <row r="189" spans="1:63" x14ac:dyDescent="0.15">
      <c r="A189" s="1">
        <v>42782</v>
      </c>
      <c r="B189" s="41">
        <f t="shared" si="139"/>
        <v>4</v>
      </c>
      <c r="C189">
        <v>3210.3566999999998</v>
      </c>
      <c r="D189">
        <v>3212.9032000000002</v>
      </c>
      <c r="E189">
        <v>3217.9151999999999</v>
      </c>
      <c r="F189">
        <v>3211.8472999999999</v>
      </c>
      <c r="G189">
        <v>3219.2226999999998</v>
      </c>
      <c r="H189">
        <v>3222.7289000000001</v>
      </c>
      <c r="I189">
        <v>3207.9083000000001</v>
      </c>
      <c r="J189">
        <v>1106</v>
      </c>
      <c r="K189">
        <v>945</v>
      </c>
      <c r="L189">
        <v>3219.2226999999998</v>
      </c>
      <c r="M189">
        <v>3220.4942000000001</v>
      </c>
      <c r="N189">
        <v>3228.8328000000001</v>
      </c>
      <c r="O189">
        <v>3230.2754</v>
      </c>
      <c r="P189">
        <v>3215.5194000000001</v>
      </c>
      <c r="Q189">
        <v>1336</v>
      </c>
      <c r="R189">
        <v>1414</v>
      </c>
      <c r="S189">
        <f t="shared" si="195"/>
        <v>3150.78449</v>
      </c>
      <c r="T189" t="str">
        <f t="shared" si="196"/>
        <v>牛</v>
      </c>
      <c r="U189">
        <f t="shared" si="197"/>
        <v>3230.2754</v>
      </c>
      <c r="V189">
        <f t="shared" si="198"/>
        <v>3207.9083000000001</v>
      </c>
      <c r="W189" s="40">
        <f t="shared" si="151"/>
        <v>6.9482919500782553E-3</v>
      </c>
      <c r="X189">
        <f t="shared" si="199"/>
        <v>1336</v>
      </c>
      <c r="Y189">
        <f t="shared" si="200"/>
        <v>945</v>
      </c>
      <c r="Z189" s="25">
        <f t="shared" si="103"/>
        <v>6.9671697229158171E-3</v>
      </c>
      <c r="AA189" s="25">
        <f t="shared" si="122"/>
        <v>-8.1680293852522113E-4</v>
      </c>
      <c r="AB189" s="25">
        <f t="shared" si="123"/>
        <v>-4.4668705936423627E-4</v>
      </c>
      <c r="AC189" s="25">
        <f t="shared" si="124"/>
        <v>6.5016048907140479E-3</v>
      </c>
      <c r="AD189" s="25">
        <f t="shared" si="125"/>
        <v>6.1853442940478405E-3</v>
      </c>
      <c r="AE189" s="25">
        <f t="shared" si="126"/>
        <v>-7.6294765603015624E-4</v>
      </c>
      <c r="AF189" s="25">
        <f t="shared" si="104"/>
        <v>5.7386572346837294E-3</v>
      </c>
      <c r="AG189" s="25">
        <f t="shared" si="127"/>
        <v>4.9218542961586165E-3</v>
      </c>
      <c r="AH189" s="25">
        <f t="shared" si="105"/>
        <v>7.9289960956229247E-4</v>
      </c>
      <c r="AI189" s="25">
        <f t="shared" si="106"/>
        <v>2.3516439879754667E-3</v>
      </c>
      <c r="AJ189" s="25">
        <f t="shared" si="107"/>
        <v>4.6420201749027701E-4</v>
      </c>
      <c r="AK189" s="25">
        <f t="shared" si="108"/>
        <v>2.7578804360033956E-3</v>
      </c>
      <c r="AL189" s="25">
        <f t="shared" si="109"/>
        <v>4.609380308483531E-3</v>
      </c>
      <c r="AM189" s="25">
        <f t="shared" si="110"/>
        <v>4.5784969068650306E-3</v>
      </c>
      <c r="AN189" s="25">
        <f t="shared" si="111"/>
        <v>0</v>
      </c>
      <c r="AO189" s="40">
        <f t="shared" si="128"/>
        <v>0.16520248842825275</v>
      </c>
      <c r="AP189" s="40">
        <f t="shared" si="129"/>
        <v>0.34220611851071886</v>
      </c>
      <c r="AQ189" s="25">
        <f t="shared" si="112"/>
        <v>3.948931408843586E-4</v>
      </c>
      <c r="AR189" s="25">
        <f t="shared" si="113"/>
        <v>2.9807767986804938E-3</v>
      </c>
      <c r="AS189" s="25">
        <f t="shared" si="114"/>
        <v>5.7386572346837294E-3</v>
      </c>
      <c r="AT189" s="28">
        <f t="shared" si="115"/>
        <v>0.76342388297368124</v>
      </c>
      <c r="AU189" s="28">
        <f t="shared" si="116"/>
        <v>0.9022363784223455</v>
      </c>
      <c r="AV189" s="40">
        <f t="shared" si="117"/>
        <v>0.93550348502935732</v>
      </c>
      <c r="AW189" s="25">
        <f t="shared" si="118"/>
        <v>5.7386572346837294E-3</v>
      </c>
      <c r="AX189" s="28">
        <f t="shared" si="119"/>
        <v>0.42965337482285842</v>
      </c>
      <c r="AY189" s="25">
        <f t="shared" si="120"/>
        <v>3.5208280920334964E-3</v>
      </c>
      <c r="AZ189" s="25">
        <f t="shared" si="121"/>
        <v>4.1318098475007234E-3</v>
      </c>
      <c r="BA189" s="25">
        <f t="shared" si="202"/>
        <v>0.21502412129566309</v>
      </c>
      <c r="BB189" s="25">
        <f t="shared" si="203"/>
        <v>-5.6114013698337463E-3</v>
      </c>
      <c r="BC189" s="25">
        <f t="shared" si="204"/>
        <v>-7.7157136818050104E-4</v>
      </c>
      <c r="BD189" s="39">
        <f t="shared" si="201"/>
        <v>1</v>
      </c>
      <c r="BE189" t="str">
        <f t="shared" si="150"/>
        <v/>
      </c>
      <c r="BF189" t="str">
        <f t="shared" si="130"/>
        <v/>
      </c>
      <c r="BG189" t="str">
        <f t="shared" si="131"/>
        <v/>
      </c>
      <c r="BH189">
        <f t="shared" si="137"/>
        <v>2</v>
      </c>
      <c r="BI189" t="str">
        <f t="shared" si="132"/>
        <v/>
      </c>
      <c r="BJ189" s="25">
        <f t="shared" si="205"/>
        <v>5.9615535973609876E-3</v>
      </c>
    </row>
    <row r="190" spans="1:63" x14ac:dyDescent="0.15">
      <c r="A190" s="1">
        <v>42783</v>
      </c>
      <c r="B190" s="41">
        <f t="shared" si="139"/>
        <v>5</v>
      </c>
      <c r="C190" s="49">
        <v>3227.7073</v>
      </c>
      <c r="D190" s="49">
        <v>3226.8182999999999</v>
      </c>
      <c r="E190" s="49">
        <v>3230.3906000000002</v>
      </c>
      <c r="F190" s="49">
        <v>3228.0527000000002</v>
      </c>
      <c r="G190" s="49">
        <v>3214.6203</v>
      </c>
      <c r="H190" s="49">
        <v>3238.0789</v>
      </c>
      <c r="I190" s="49">
        <v>3214.4621999999999</v>
      </c>
      <c r="J190" s="49">
        <v>1025</v>
      </c>
      <c r="K190" s="49">
        <v>1129</v>
      </c>
      <c r="L190" s="49">
        <v>3214.6203</v>
      </c>
      <c r="M190" s="49">
        <v>3205.8456999999999</v>
      </c>
      <c r="N190" s="49">
        <v>3202.1994</v>
      </c>
      <c r="O190" s="49">
        <v>3214.6203</v>
      </c>
      <c r="P190" s="49">
        <v>3199.6325999999999</v>
      </c>
      <c r="Q190" s="49">
        <v>1300</v>
      </c>
      <c r="R190" s="49">
        <v>1450</v>
      </c>
      <c r="S190">
        <f t="shared" si="195"/>
        <v>3156.2621300000001</v>
      </c>
      <c r="T190" t="str">
        <f t="shared" si="196"/>
        <v>牛</v>
      </c>
      <c r="U190">
        <f t="shared" si="197"/>
        <v>3238.0789</v>
      </c>
      <c r="V190">
        <f t="shared" si="198"/>
        <v>3199.6325999999999</v>
      </c>
      <c r="W190" s="40">
        <f t="shared" si="151"/>
        <v>1.1944231137498066E-2</v>
      </c>
      <c r="X190">
        <f t="shared" si="199"/>
        <v>1025</v>
      </c>
      <c r="Y190">
        <f t="shared" si="200"/>
        <v>1450</v>
      </c>
      <c r="Z190" s="25">
        <f t="shared" si="103"/>
        <v>1.1911334091539237E-2</v>
      </c>
      <c r="AA190" s="25">
        <f t="shared" si="122"/>
        <v>-3.4863874272237998E-4</v>
      </c>
      <c r="AB190" s="25">
        <f t="shared" si="123"/>
        <v>-1.1142335637102194E-2</v>
      </c>
      <c r="AC190" s="25">
        <f t="shared" si="124"/>
        <v>8.0189550039607576E-4</v>
      </c>
      <c r="AD190" s="25">
        <f t="shared" si="125"/>
        <v>3.2081508960426237E-3</v>
      </c>
      <c r="AE190" s="25">
        <f t="shared" si="126"/>
        <v>-8.7360802414556127E-3</v>
      </c>
      <c r="AF190" s="25">
        <f t="shared" si="104"/>
        <v>-7.9341847410596203E-3</v>
      </c>
      <c r="AG190" s="25">
        <f t="shared" si="127"/>
        <v>-8.282823483782023E-3</v>
      </c>
      <c r="AH190" s="25">
        <f t="shared" si="105"/>
        <v>-2.7546563782219184E-4</v>
      </c>
      <c r="AI190" s="25">
        <f t="shared" si="106"/>
        <v>8.3098776016091321E-4</v>
      </c>
      <c r="AJ190" s="25">
        <f t="shared" si="107"/>
        <v>1.070052171485989E-4</v>
      </c>
      <c r="AK190" s="25">
        <f t="shared" si="108"/>
        <v>-4.0628228846174338E-3</v>
      </c>
      <c r="AL190" s="25">
        <f t="shared" si="109"/>
        <v>7.3201565373074273E-3</v>
      </c>
      <c r="AM190" s="25">
        <f t="shared" si="110"/>
        <v>4.6732573568381694E-3</v>
      </c>
      <c r="AN190" s="25">
        <f t="shared" si="111"/>
        <v>0</v>
      </c>
      <c r="AO190" s="40">
        <f t="shared" si="128"/>
        <v>0.56083618795174905</v>
      </c>
      <c r="AP190" s="40">
        <f t="shared" si="129"/>
        <v>0.60849314256437914</v>
      </c>
      <c r="AQ190" s="25">
        <f t="shared" si="112"/>
        <v>-2.7333235509576755E-3</v>
      </c>
      <c r="AR190" s="25">
        <f t="shared" si="113"/>
        <v>-3.8713618564422039E-3</v>
      </c>
      <c r="AS190" s="25">
        <f t="shared" si="114"/>
        <v>-7.9341847410596203E-3</v>
      </c>
      <c r="AT190" s="28">
        <f t="shared" si="115"/>
        <v>6.6944153925020764E-3</v>
      </c>
      <c r="AU190" s="28">
        <f t="shared" si="116"/>
        <v>0.17126043355551784</v>
      </c>
      <c r="AV190" s="40">
        <f t="shared" si="117"/>
        <v>6.6763251600285414E-2</v>
      </c>
      <c r="AW190" s="25">
        <f t="shared" si="118"/>
        <v>-7.9341847410596203E-3</v>
      </c>
      <c r="AX190" s="28">
        <f t="shared" si="119"/>
        <v>-0.32307140088903363</v>
      </c>
      <c r="AY190" s="25">
        <f t="shared" si="120"/>
        <v>4.9182756647350472E-5</v>
      </c>
      <c r="AZ190" s="25">
        <f t="shared" si="121"/>
        <v>8.0189550039607576E-4</v>
      </c>
      <c r="BA190" s="25">
        <f t="shared" si="202"/>
        <v>0.93550348502935732</v>
      </c>
      <c r="BB190" s="25">
        <f t="shared" si="203"/>
        <v>2.9807767986804938E-3</v>
      </c>
      <c r="BC190" s="25">
        <f t="shared" si="204"/>
        <v>5.7386572346837294E-3</v>
      </c>
      <c r="BD190" s="39">
        <f t="shared" si="201"/>
        <v>0</v>
      </c>
      <c r="BE190" t="str">
        <f t="shared" si="150"/>
        <v/>
      </c>
      <c r="BF190" t="str">
        <f t="shared" si="130"/>
        <v/>
      </c>
      <c r="BG190" t="str">
        <f t="shared" si="131"/>
        <v/>
      </c>
      <c r="BH190" t="str">
        <f t="shared" si="137"/>
        <v/>
      </c>
      <c r="BI190">
        <f t="shared" si="132"/>
        <v>0</v>
      </c>
      <c r="BJ190" s="25" t="str">
        <f t="shared" si="205"/>
        <v/>
      </c>
    </row>
    <row r="191" spans="1:63" x14ac:dyDescent="0.15">
      <c r="A191" s="1">
        <v>42786</v>
      </c>
      <c r="B191" s="41">
        <f t="shared" si="139"/>
        <v>1</v>
      </c>
      <c r="C191" s="49">
        <v>3198.96</v>
      </c>
      <c r="D191" s="49">
        <v>3201.88</v>
      </c>
      <c r="E191" s="49">
        <v>3206.55</v>
      </c>
      <c r="F191" s="49">
        <v>3206.76</v>
      </c>
      <c r="G191" s="49">
        <v>3226.07</v>
      </c>
      <c r="H191" s="49">
        <v>3227.52</v>
      </c>
      <c r="I191" s="49">
        <v>3198.96</v>
      </c>
      <c r="J191" s="49">
        <v>1118</v>
      </c>
      <c r="K191" s="49">
        <v>930</v>
      </c>
      <c r="L191" s="49">
        <v>3229.13</v>
      </c>
      <c r="M191" s="49">
        <v>3230.28</v>
      </c>
      <c r="N191" s="49">
        <v>3239.96</v>
      </c>
      <c r="O191" s="49">
        <v>3241.45</v>
      </c>
      <c r="P191" s="49">
        <v>3222.63</v>
      </c>
      <c r="Q191" s="49">
        <v>1459</v>
      </c>
      <c r="R191" s="49">
        <v>1352</v>
      </c>
      <c r="S191">
        <f t="shared" si="195"/>
        <v>3160.7341000000001</v>
      </c>
      <c r="T191" t="str">
        <f t="shared" si="196"/>
        <v>牛</v>
      </c>
      <c r="U191">
        <f t="shared" si="197"/>
        <v>3241.45</v>
      </c>
      <c r="V191">
        <f t="shared" si="198"/>
        <v>3198.96</v>
      </c>
      <c r="W191" s="40">
        <f t="shared" si="151"/>
        <v>1.3195003574630623E-2</v>
      </c>
      <c r="X191">
        <f t="shared" si="199"/>
        <v>1459</v>
      </c>
      <c r="Y191">
        <f t="shared" si="200"/>
        <v>930</v>
      </c>
      <c r="Z191" s="25">
        <f t="shared" si="103"/>
        <v>1.3282441793582846E-2</v>
      </c>
      <c r="AA191" s="25">
        <f t="shared" si="122"/>
        <v>-1.0121292328818597E-3</v>
      </c>
      <c r="AB191" s="25">
        <f t="shared" si="123"/>
        <v>-4.597765073488802E-4</v>
      </c>
      <c r="AC191" s="25">
        <f t="shared" si="124"/>
        <v>1.2735227067281753E-2</v>
      </c>
      <c r="AD191" s="25">
        <f t="shared" si="125"/>
        <v>1.3195003574630623E-2</v>
      </c>
      <c r="AE191" s="25">
        <f t="shared" si="126"/>
        <v>0</v>
      </c>
      <c r="AF191" s="25">
        <f t="shared" si="104"/>
        <v>1.2735227067281753E-2</v>
      </c>
      <c r="AG191" s="25">
        <f t="shared" si="127"/>
        <v>1.1723097834400021E-2</v>
      </c>
      <c r="AH191" s="25">
        <f t="shared" si="105"/>
        <v>9.1238031338387534E-4</v>
      </c>
      <c r="AI191" s="25">
        <f t="shared" si="106"/>
        <v>2.3698358295270298E-3</v>
      </c>
      <c r="AJ191" s="25">
        <f t="shared" si="107"/>
        <v>2.435324633303996E-3</v>
      </c>
      <c r="AK191" s="25">
        <f t="shared" si="108"/>
        <v>8.4389211839465145E-3</v>
      </c>
      <c r="AL191" s="25">
        <f t="shared" si="109"/>
        <v>8.8882834844332577E-3</v>
      </c>
      <c r="AM191" s="25">
        <f t="shared" si="110"/>
        <v>5.8229641889673712E-3</v>
      </c>
      <c r="AN191" s="25">
        <f t="shared" si="111"/>
        <v>9.4807294249748446E-4</v>
      </c>
      <c r="AO191" s="40">
        <f t="shared" si="128"/>
        <v>0</v>
      </c>
      <c r="AP191" s="40">
        <f t="shared" si="129"/>
        <v>0.11342436974789701</v>
      </c>
      <c r="AQ191" s="25">
        <f t="shared" si="112"/>
        <v>3.5606967575997162E-4</v>
      </c>
      <c r="AR191" s="25">
        <f t="shared" si="113"/>
        <v>3.3482329408378504E-3</v>
      </c>
      <c r="AS191" s="25">
        <f t="shared" si="114"/>
        <v>1.2735227067281753E-2</v>
      </c>
      <c r="AT191" s="28">
        <f t="shared" si="115"/>
        <v>0.94922969187675699</v>
      </c>
      <c r="AU191" s="28">
        <f t="shared" si="116"/>
        <v>0.92082890541977658</v>
      </c>
      <c r="AV191" s="40">
        <f t="shared" si="117"/>
        <v>0.96493292539421538</v>
      </c>
      <c r="AW191" s="25">
        <f t="shared" si="118"/>
        <v>1.2735227067281753E-2</v>
      </c>
      <c r="AX191" s="28">
        <f t="shared" si="119"/>
        <v>0.25488350200047027</v>
      </c>
      <c r="AY191" s="25">
        <f t="shared" si="120"/>
        <v>8.4389211839465145E-3</v>
      </c>
      <c r="AZ191" s="25">
        <f t="shared" si="121"/>
        <v>5.3631876816184086E-3</v>
      </c>
      <c r="BA191" s="25">
        <f t="shared" si="202"/>
        <v>6.6763251600285414E-2</v>
      </c>
      <c r="BB191" s="25">
        <f t="shared" si="203"/>
        <v>-3.8713618564422039E-3</v>
      </c>
      <c r="BC191" s="25">
        <f t="shared" si="204"/>
        <v>-7.9341847410596203E-3</v>
      </c>
      <c r="BD191" s="39">
        <f t="shared" si="201"/>
        <v>1</v>
      </c>
      <c r="BE191" t="str">
        <f t="shared" ref="BE191:BE210" si="206">IF(B191=2,IF(AV190&lt;0.226,IF(AND(ABS(AA191)&lt;0.03,AO191&lt;0.8),IF(AND(AT191&lt;0.5 &amp; Q190&lt;14),2,1),0),IF(AV190&lt;0.8,IF(AND(AT191&gt;0.2,AK191&gt;-0.03,AA191&gt;-0.01),1,0),0)),"")</f>
        <v/>
      </c>
      <c r="BF191" t="str">
        <f t="shared" si="130"/>
        <v/>
      </c>
      <c r="BG191" t="str">
        <f t="shared" si="131"/>
        <v/>
      </c>
      <c r="BH191" t="str">
        <f t="shared" si="137"/>
        <v/>
      </c>
      <c r="BI191" t="str">
        <f t="shared" si="132"/>
        <v/>
      </c>
      <c r="BJ191" s="25" t="str">
        <f t="shared" si="205"/>
        <v/>
      </c>
    </row>
    <row r="192" spans="1:63" x14ac:dyDescent="0.15">
      <c r="A192" s="1">
        <v>42787</v>
      </c>
      <c r="B192" s="41">
        <f t="shared" si="139"/>
        <v>2</v>
      </c>
      <c r="C192" s="49">
        <v>3242.2226000000001</v>
      </c>
      <c r="D192" s="49">
        <v>3242.6761000000001</v>
      </c>
      <c r="E192" s="49">
        <v>3245.2732000000001</v>
      </c>
      <c r="F192" s="49">
        <v>3245.2060000000001</v>
      </c>
      <c r="G192" s="49">
        <v>3248.4029</v>
      </c>
      <c r="H192" s="49">
        <v>3254.3004999999998</v>
      </c>
      <c r="I192" s="49">
        <v>3240.17</v>
      </c>
      <c r="J192" s="49">
        <v>1008</v>
      </c>
      <c r="K192" s="49">
        <v>932</v>
      </c>
      <c r="L192" s="49">
        <v>3248.4029</v>
      </c>
      <c r="M192" s="49">
        <v>3248.3865999999998</v>
      </c>
      <c r="N192" s="49">
        <v>3252.8081000000002</v>
      </c>
      <c r="O192" s="49">
        <v>3254.2507000000001</v>
      </c>
      <c r="P192" s="49">
        <v>3245.5428000000002</v>
      </c>
      <c r="Q192" s="49">
        <v>1434</v>
      </c>
      <c r="R192" s="49">
        <v>1350</v>
      </c>
      <c r="S192">
        <f t="shared" si="195"/>
        <v>3167.5610999999999</v>
      </c>
      <c r="T192" t="str">
        <f t="shared" si="196"/>
        <v>牛</v>
      </c>
      <c r="U192">
        <f t="shared" si="197"/>
        <v>3254.3004999999998</v>
      </c>
      <c r="V192">
        <f t="shared" si="198"/>
        <v>3240.17</v>
      </c>
      <c r="W192" s="40">
        <f t="shared" si="151"/>
        <v>4.35155484899235E-3</v>
      </c>
      <c r="X192">
        <f t="shared" si="199"/>
        <v>1008</v>
      </c>
      <c r="Y192">
        <f t="shared" si="200"/>
        <v>932</v>
      </c>
      <c r="Z192" s="25">
        <f t="shared" si="103"/>
        <v>4.3582757087683478E-3</v>
      </c>
      <c r="AA192" s="25">
        <f t="shared" si="122"/>
        <v>6.9809822755942169E-4</v>
      </c>
      <c r="AB192" s="25">
        <f t="shared" si="123"/>
        <v>-4.5869836140952807E-4</v>
      </c>
      <c r="AC192" s="25">
        <f t="shared" si="124"/>
        <v>3.8928564875829069E-3</v>
      </c>
      <c r="AD192" s="25">
        <f t="shared" si="125"/>
        <v>3.718270135999411E-3</v>
      </c>
      <c r="AE192" s="25">
        <f t="shared" si="126"/>
        <v>-6.3328471299299474E-4</v>
      </c>
      <c r="AF192" s="25">
        <f t="shared" si="104"/>
        <v>3.2595717745898542E-3</v>
      </c>
      <c r="AG192" s="25">
        <f t="shared" si="127"/>
        <v>3.9576700021492278E-3</v>
      </c>
      <c r="AH192" s="25">
        <f t="shared" si="105"/>
        <v>1.3986340318301001E-4</v>
      </c>
      <c r="AI192" s="25">
        <f t="shared" si="106"/>
        <v>9.4045539878222792E-4</v>
      </c>
      <c r="AJ192" s="25">
        <f t="shared" si="107"/>
        <v>9.1974814499363924E-4</v>
      </c>
      <c r="AK192" s="25">
        <f t="shared" si="108"/>
        <v>1.9043778963423997E-3</v>
      </c>
      <c r="AL192" s="25">
        <f t="shared" si="109"/>
        <v>4.35155484899235E-3</v>
      </c>
      <c r="AM192" s="25">
        <f t="shared" si="110"/>
        <v>2.6794405729327043E-3</v>
      </c>
      <c r="AN192" s="25">
        <f t="shared" si="111"/>
        <v>0</v>
      </c>
      <c r="AO192" s="40">
        <f t="shared" si="128"/>
        <v>0.14526025264498915</v>
      </c>
      <c r="AP192" s="40">
        <f t="shared" si="129"/>
        <v>-1.4861469870141891E-2</v>
      </c>
      <c r="AQ192" s="25">
        <f t="shared" si="112"/>
        <v>-5.0178630538154068E-6</v>
      </c>
      <c r="AR192" s="25">
        <f t="shared" si="113"/>
        <v>1.3551938782475547E-3</v>
      </c>
      <c r="AS192" s="25">
        <f t="shared" si="114"/>
        <v>3.2595717745898542E-3</v>
      </c>
      <c r="AT192" s="28">
        <f t="shared" si="115"/>
        <v>0.58263331092318849</v>
      </c>
      <c r="AU192" s="28">
        <f t="shared" si="116"/>
        <v>0.83433434008200869</v>
      </c>
      <c r="AV192" s="40">
        <f t="shared" si="117"/>
        <v>0.89438448745623578</v>
      </c>
      <c r="AW192" s="25">
        <f t="shared" si="118"/>
        <v>3.2595717745898542E-3</v>
      </c>
      <c r="AX192" s="28">
        <f t="shared" si="119"/>
        <v>0.31175117653304735</v>
      </c>
      <c r="AY192" s="25">
        <f t="shared" si="120"/>
        <v>2.5376626093352775E-3</v>
      </c>
      <c r="AZ192" s="25">
        <f t="shared" si="121"/>
        <v>2.2360451563631545E-3</v>
      </c>
      <c r="BA192" s="25">
        <f t="shared" si="202"/>
        <v>0.96493292539421538</v>
      </c>
      <c r="BB192" s="25">
        <f t="shared" si="203"/>
        <v>3.3482329408378504E-3</v>
      </c>
      <c r="BC192" s="25">
        <f t="shared" si="204"/>
        <v>1.2735227067281753E-2</v>
      </c>
      <c r="BD192" s="39">
        <f t="shared" si="201"/>
        <v>0</v>
      </c>
      <c r="BE192">
        <f t="shared" si="206"/>
        <v>0</v>
      </c>
      <c r="BF192">
        <f t="shared" si="130"/>
        <v>0</v>
      </c>
      <c r="BG192" t="str">
        <f t="shared" si="131"/>
        <v/>
      </c>
      <c r="BH192" t="str">
        <f t="shared" si="137"/>
        <v/>
      </c>
      <c r="BI192" t="str">
        <f t="shared" si="132"/>
        <v/>
      </c>
      <c r="BJ192" s="25" t="str">
        <f t="shared" si="205"/>
        <v/>
      </c>
    </row>
    <row r="193" spans="1:63" x14ac:dyDescent="0.15">
      <c r="A193" s="1">
        <v>42788</v>
      </c>
      <c r="B193" s="41">
        <f t="shared" si="139"/>
        <v>3</v>
      </c>
      <c r="C193" s="49">
        <v>3252.69</v>
      </c>
      <c r="D193" s="49">
        <v>3251.85</v>
      </c>
      <c r="E193" s="49">
        <v>3250.78</v>
      </c>
      <c r="F193" s="49">
        <v>3247.92</v>
      </c>
      <c r="G193" s="49">
        <v>3248.3537000000001</v>
      </c>
      <c r="H193" s="49">
        <v>3258.22</v>
      </c>
      <c r="I193" s="49">
        <v>3244.09</v>
      </c>
      <c r="J193" s="49">
        <v>1015</v>
      </c>
      <c r="K193" s="49">
        <v>1113</v>
      </c>
      <c r="L193" s="49">
        <v>3248.79</v>
      </c>
      <c r="M193" s="49">
        <v>3249.45</v>
      </c>
      <c r="N193" s="49">
        <v>3261.21</v>
      </c>
      <c r="O193" s="49">
        <v>3261.21</v>
      </c>
      <c r="P193" s="49">
        <v>3247.88</v>
      </c>
      <c r="Q193" s="49">
        <v>1459</v>
      </c>
      <c r="R193" s="49">
        <v>1304</v>
      </c>
      <c r="S193">
        <f t="shared" si="195"/>
        <v>3174.7635049999999</v>
      </c>
      <c r="T193" t="str">
        <f t="shared" si="196"/>
        <v>牛</v>
      </c>
      <c r="U193">
        <f t="shared" si="197"/>
        <v>3261.21</v>
      </c>
      <c r="V193">
        <f t="shared" si="198"/>
        <v>3244.09</v>
      </c>
      <c r="W193" s="40">
        <f t="shared" ref="W193:W224" si="207">LN(U193/V193)</f>
        <v>5.2634127630276188E-3</v>
      </c>
      <c r="X193">
        <f t="shared" si="199"/>
        <v>1459</v>
      </c>
      <c r="Y193">
        <f t="shared" si="200"/>
        <v>1113</v>
      </c>
      <c r="Z193" s="25">
        <f t="shared" si="103"/>
        <v>5.2633358850674031E-3</v>
      </c>
      <c r="AA193" s="25">
        <f t="shared" si="122"/>
        <v>-3.630775021308625E-5</v>
      </c>
      <c r="AB193" s="25">
        <f t="shared" si="123"/>
        <v>0</v>
      </c>
      <c r="AC193" s="25">
        <f t="shared" si="124"/>
        <v>5.2634127630276188E-3</v>
      </c>
      <c r="AD193" s="25">
        <f t="shared" si="125"/>
        <v>2.6159458569066534E-3</v>
      </c>
      <c r="AE193" s="25">
        <f t="shared" si="126"/>
        <v>-2.6474669061209168E-3</v>
      </c>
      <c r="AF193" s="25">
        <f t="shared" si="104"/>
        <v>2.6159458569066534E-3</v>
      </c>
      <c r="AG193" s="25">
        <f t="shared" si="127"/>
        <v>2.5796381066936149E-3</v>
      </c>
      <c r="AH193" s="25">
        <f t="shared" si="105"/>
        <v>-2.5828114045570904E-4</v>
      </c>
      <c r="AI193" s="25">
        <f t="shared" si="106"/>
        <v>-5.8737875470000697E-4</v>
      </c>
      <c r="AJ193" s="25">
        <f t="shared" si="107"/>
        <v>-1.4675548467305399E-3</v>
      </c>
      <c r="AK193" s="25">
        <f t="shared" si="108"/>
        <v>-1.3340321472038326E-3</v>
      </c>
      <c r="AL193" s="25">
        <f t="shared" si="109"/>
        <v>4.3461545948626388E-3</v>
      </c>
      <c r="AM193" s="25">
        <f t="shared" si="110"/>
        <v>4.0958163537497955E-3</v>
      </c>
      <c r="AN193" s="25">
        <f t="shared" si="111"/>
        <v>1.3430517187286092E-4</v>
      </c>
      <c r="AO193" s="40">
        <f t="shared" si="128"/>
        <v>0.60863411181883365</v>
      </c>
      <c r="AP193" s="40">
        <f t="shared" si="129"/>
        <v>0.61699221514509994</v>
      </c>
      <c r="AQ193" s="25">
        <f t="shared" si="112"/>
        <v>2.0313192565038949E-4</v>
      </c>
      <c r="AR193" s="25">
        <f t="shared" si="113"/>
        <v>3.8156728322374786E-3</v>
      </c>
      <c r="AS193" s="25">
        <f t="shared" si="114"/>
        <v>2.6159458569066534E-3</v>
      </c>
      <c r="AT193" s="28">
        <f t="shared" si="115"/>
        <v>0.30174805378627573</v>
      </c>
      <c r="AU193" s="28">
        <f t="shared" si="116"/>
        <v>1</v>
      </c>
      <c r="AV193" s="40">
        <f t="shared" si="117"/>
        <v>1</v>
      </c>
      <c r="AW193" s="25">
        <f t="shared" si="118"/>
        <v>2.6159458569066534E-3</v>
      </c>
      <c r="AX193" s="28">
        <f t="shared" si="119"/>
        <v>0.72546728971963503</v>
      </c>
      <c r="AY193" s="25">
        <f t="shared" si="120"/>
        <v>1.3134347589170165E-3</v>
      </c>
      <c r="AZ193" s="25">
        <f t="shared" si="121"/>
        <v>4.0958163537497955E-3</v>
      </c>
      <c r="BA193" s="25">
        <f t="shared" si="202"/>
        <v>0.89438448745623578</v>
      </c>
      <c r="BB193" s="25">
        <f t="shared" si="203"/>
        <v>1.3551938782475547E-3</v>
      </c>
      <c r="BC193" s="25">
        <f t="shared" si="204"/>
        <v>3.2595717745898542E-3</v>
      </c>
      <c r="BD193" s="39">
        <f t="shared" si="201"/>
        <v>0</v>
      </c>
      <c r="BE193" t="str">
        <f t="shared" si="206"/>
        <v/>
      </c>
      <c r="BF193" t="str">
        <f t="shared" si="130"/>
        <v/>
      </c>
      <c r="BG193">
        <f t="shared" si="131"/>
        <v>0</v>
      </c>
      <c r="BH193" t="str">
        <f t="shared" si="137"/>
        <v/>
      </c>
      <c r="BI193" t="str">
        <f t="shared" si="132"/>
        <v/>
      </c>
      <c r="BJ193" s="25" t="str">
        <f t="shared" si="205"/>
        <v/>
      </c>
    </row>
    <row r="194" spans="1:63" x14ac:dyDescent="0.15">
      <c r="A194" s="1">
        <v>42789</v>
      </c>
      <c r="B194" s="41">
        <f t="shared" si="139"/>
        <v>4</v>
      </c>
      <c r="C194" s="49">
        <v>3258.8319000000001</v>
      </c>
      <c r="D194" s="49">
        <v>3257.2712000000001</v>
      </c>
      <c r="E194" s="49">
        <v>3259.1143000000002</v>
      </c>
      <c r="F194" s="49">
        <v>3263.9764</v>
      </c>
      <c r="G194" s="49">
        <v>3248.3829999999998</v>
      </c>
      <c r="H194" s="49">
        <v>3264.0736999999999</v>
      </c>
      <c r="I194" s="49">
        <v>3246.6768000000002</v>
      </c>
      <c r="J194" s="49">
        <v>941</v>
      </c>
      <c r="K194" s="49">
        <v>1041</v>
      </c>
      <c r="L194" s="49">
        <v>3248.3829999999998</v>
      </c>
      <c r="M194" s="49">
        <v>3250.1867999999999</v>
      </c>
      <c r="N194" s="49">
        <v>3250.8211999999999</v>
      </c>
      <c r="O194" s="49">
        <v>3256.1990000000001</v>
      </c>
      <c r="P194" s="49">
        <v>3236.4247</v>
      </c>
      <c r="Q194" s="49">
        <v>1335</v>
      </c>
      <c r="R194" s="49">
        <v>1405</v>
      </c>
      <c r="S194">
        <f t="shared" si="195"/>
        <v>3182.1735049999997</v>
      </c>
      <c r="T194" t="str">
        <f t="shared" si="196"/>
        <v>牛</v>
      </c>
      <c r="U194">
        <f t="shared" si="197"/>
        <v>3264.0736999999999</v>
      </c>
      <c r="V194">
        <f t="shared" si="198"/>
        <v>3236.4247</v>
      </c>
      <c r="W194" s="40">
        <f t="shared" si="207"/>
        <v>8.5067836446624003E-3</v>
      </c>
      <c r="X194">
        <f t="shared" si="199"/>
        <v>941</v>
      </c>
      <c r="Y194">
        <f t="shared" si="200"/>
        <v>1405</v>
      </c>
      <c r="Z194" s="25">
        <f t="shared" si="103"/>
        <v>8.4843283877268673E-3</v>
      </c>
      <c r="AA194" s="25">
        <f t="shared" si="122"/>
        <v>-7.2947387207903964E-4</v>
      </c>
      <c r="AB194" s="25">
        <f t="shared" si="123"/>
        <v>-4.068375156521001E-3</v>
      </c>
      <c r="AC194" s="25">
        <f t="shared" si="124"/>
        <v>4.4384084881413698E-3</v>
      </c>
      <c r="AD194" s="25">
        <f t="shared" si="125"/>
        <v>1.607198218025582E-3</v>
      </c>
      <c r="AE194" s="25">
        <f t="shared" si="126"/>
        <v>-6.8995854266367881E-3</v>
      </c>
      <c r="AF194" s="25">
        <f t="shared" si="104"/>
        <v>-2.4611769384953485E-3</v>
      </c>
      <c r="AG194" s="25">
        <f t="shared" si="127"/>
        <v>-3.1906508105743591E-3</v>
      </c>
      <c r="AH194" s="25">
        <f t="shared" si="105"/>
        <v>-4.790286482251347E-4</v>
      </c>
      <c r="AI194" s="25">
        <f t="shared" si="106"/>
        <v>8.6653062640086056E-5</v>
      </c>
      <c r="AJ194" s="25">
        <f t="shared" si="107"/>
        <v>1.5773883977832006E-3</v>
      </c>
      <c r="AK194" s="25">
        <f t="shared" si="108"/>
        <v>-3.2114842190034019E-3</v>
      </c>
      <c r="AL194" s="25">
        <f t="shared" si="109"/>
        <v>5.3440663724460364E-3</v>
      </c>
      <c r="AM194" s="25">
        <f t="shared" si="110"/>
        <v>6.0913313496425156E-3</v>
      </c>
      <c r="AN194" s="25">
        <f t="shared" si="111"/>
        <v>0</v>
      </c>
      <c r="AO194" s="40">
        <f t="shared" si="128"/>
        <v>0.6986934453839555</v>
      </c>
      <c r="AP194" s="40">
        <f t="shared" si="129"/>
        <v>0.83539021319890761</v>
      </c>
      <c r="AQ194" s="25">
        <f t="shared" si="112"/>
        <v>5.5513754621030922E-4</v>
      </c>
      <c r="AR194" s="25">
        <f t="shared" si="113"/>
        <v>7.5030728050811053E-4</v>
      </c>
      <c r="AS194" s="25">
        <f t="shared" si="114"/>
        <v>-2.4611769384953485E-3</v>
      </c>
      <c r="AT194" s="28">
        <f t="shared" si="115"/>
        <v>9.8074944386623605E-2</v>
      </c>
      <c r="AU194" s="28">
        <f t="shared" si="116"/>
        <v>0.72804094203080782</v>
      </c>
      <c r="AV194" s="40">
        <f t="shared" si="117"/>
        <v>0.52068790914680063</v>
      </c>
      <c r="AW194" s="25">
        <f t="shared" si="118"/>
        <v>-2.4611769384953485E-3</v>
      </c>
      <c r="AX194" s="28">
        <f t="shared" si="119"/>
        <v>8.8184021121923459E-2</v>
      </c>
      <c r="AY194" s="25">
        <f t="shared" si="120"/>
        <v>5.2538393541701591E-4</v>
      </c>
      <c r="AZ194" s="25">
        <f t="shared" si="121"/>
        <v>4.4384084881413698E-3</v>
      </c>
      <c r="BA194" s="25">
        <f t="shared" si="202"/>
        <v>1</v>
      </c>
      <c r="BB194" s="25">
        <f t="shared" si="203"/>
        <v>3.8156728322374786E-3</v>
      </c>
      <c r="BC194" s="25">
        <f t="shared" si="204"/>
        <v>2.6159458569066534E-3</v>
      </c>
      <c r="BD194" s="39">
        <f t="shared" si="201"/>
        <v>0</v>
      </c>
      <c r="BE194" t="str">
        <f t="shared" si="206"/>
        <v/>
      </c>
      <c r="BF194" t="str">
        <f t="shared" si="130"/>
        <v/>
      </c>
      <c r="BG194" t="str">
        <f t="shared" si="131"/>
        <v/>
      </c>
      <c r="BH194">
        <f t="shared" si="137"/>
        <v>0</v>
      </c>
      <c r="BI194" t="str">
        <f t="shared" si="132"/>
        <v/>
      </c>
      <c r="BJ194" s="25" t="str">
        <f t="shared" si="205"/>
        <v/>
      </c>
    </row>
    <row r="195" spans="1:63" ht="40.5" x14ac:dyDescent="0.15">
      <c r="A195" s="1">
        <v>42790</v>
      </c>
      <c r="B195" s="41">
        <f t="shared" si="139"/>
        <v>5</v>
      </c>
      <c r="C195" s="49">
        <v>3246.0279999999998</v>
      </c>
      <c r="D195" s="49">
        <v>3245.1131</v>
      </c>
      <c r="E195" s="49">
        <v>3245.1341000000002</v>
      </c>
      <c r="F195" s="49">
        <v>3242.6534000000001</v>
      </c>
      <c r="G195" s="49">
        <v>3242.1154000000001</v>
      </c>
      <c r="H195" s="49">
        <v>3250.0351000000001</v>
      </c>
      <c r="I195" s="49">
        <v>3233.5524999999998</v>
      </c>
      <c r="J195" s="49">
        <v>945</v>
      </c>
      <c r="K195" s="49">
        <v>1050</v>
      </c>
      <c r="L195" s="49">
        <v>3242.1154000000001</v>
      </c>
      <c r="M195" s="49">
        <v>3241.4760000000001</v>
      </c>
      <c r="N195" s="49">
        <v>3252.6945000000001</v>
      </c>
      <c r="O195" s="49">
        <v>3253.9555999999998</v>
      </c>
      <c r="P195" s="49">
        <v>3237.2064</v>
      </c>
      <c r="Q195" s="49">
        <v>1425</v>
      </c>
      <c r="R195" s="49">
        <v>1346</v>
      </c>
      <c r="S195">
        <f t="shared" si="195"/>
        <v>3189.6500649999994</v>
      </c>
      <c r="T195" t="str">
        <f t="shared" si="196"/>
        <v>牛</v>
      </c>
      <c r="U195">
        <f t="shared" si="197"/>
        <v>3253.9555999999998</v>
      </c>
      <c r="V195">
        <f t="shared" si="198"/>
        <v>3233.5524999999998</v>
      </c>
      <c r="W195" s="40">
        <f t="shared" si="207"/>
        <v>6.2899859096422423E-3</v>
      </c>
      <c r="X195">
        <f t="shared" si="199"/>
        <v>1425</v>
      </c>
      <c r="Y195">
        <f t="shared" si="200"/>
        <v>1050</v>
      </c>
      <c r="Z195" s="25">
        <f t="shared" si="103"/>
        <v>6.2855588429921111E-3</v>
      </c>
      <c r="AA195" s="25">
        <f t="shared" si="122"/>
        <v>-1.4755462908577334E-3</v>
      </c>
      <c r="AB195" s="25">
        <f t="shared" si="123"/>
        <v>-3.8763418853294363E-4</v>
      </c>
      <c r="AC195" s="25">
        <f t="shared" si="124"/>
        <v>5.9023517211093599E-3</v>
      </c>
      <c r="AD195" s="25">
        <f t="shared" si="125"/>
        <v>2.4392689023982591E-3</v>
      </c>
      <c r="AE195" s="25">
        <f t="shared" si="126"/>
        <v>-3.8507170072439702E-3</v>
      </c>
      <c r="AF195" s="25">
        <f t="shared" si="104"/>
        <v>2.0516347138652491E-3</v>
      </c>
      <c r="AG195" s="25">
        <f t="shared" si="127"/>
        <v>5.7608842300749599E-4</v>
      </c>
      <c r="AH195" s="25">
        <f t="shared" si="105"/>
        <v>-2.8189188679263026E-4</v>
      </c>
      <c r="AI195" s="25">
        <f t="shared" si="106"/>
        <v>-2.7542063867120584E-4</v>
      </c>
      <c r="AJ195" s="25">
        <f t="shared" si="107"/>
        <v>-1.0401497919904443E-3</v>
      </c>
      <c r="AK195" s="25">
        <f t="shared" si="108"/>
        <v>-1.2060770649055745E-3</v>
      </c>
      <c r="AL195" s="25">
        <f t="shared" si="109"/>
        <v>5.0844182341424444E-3</v>
      </c>
      <c r="AM195" s="25">
        <f t="shared" si="110"/>
        <v>5.16062830419548E-3</v>
      </c>
      <c r="AN195" s="25">
        <f t="shared" si="111"/>
        <v>0</v>
      </c>
      <c r="AO195" s="40">
        <f t="shared" si="128"/>
        <v>0.75688908303300462</v>
      </c>
      <c r="AP195" s="40">
        <f t="shared" si="129"/>
        <v>1.0476927183817961</v>
      </c>
      <c r="AQ195" s="25">
        <f t="shared" si="112"/>
        <v>-1.9723636565772249E-4</v>
      </c>
      <c r="AR195" s="25">
        <f t="shared" si="113"/>
        <v>3.2577117787709713E-3</v>
      </c>
      <c r="AS195" s="25">
        <f t="shared" si="114"/>
        <v>2.0516347138652491E-3</v>
      </c>
      <c r="AT195" s="28">
        <f t="shared" si="115"/>
        <v>0.5195114848385699</v>
      </c>
      <c r="AU195" s="28">
        <f t="shared" si="116"/>
        <v>0.92470685167054345</v>
      </c>
      <c r="AV195" s="40">
        <f t="shared" si="117"/>
        <v>0.93819076512884247</v>
      </c>
      <c r="AW195" s="25">
        <f t="shared" si="118"/>
        <v>2.0516347138652491E-3</v>
      </c>
      <c r="AX195" s="28">
        <f t="shared" si="119"/>
        <v>0.5185045409766128</v>
      </c>
      <c r="AY195" s="25">
        <f t="shared" si="120"/>
        <v>2.6446399423383257E-3</v>
      </c>
      <c r="AZ195" s="25">
        <f t="shared" si="121"/>
        <v>4.7729941156624536E-3</v>
      </c>
      <c r="BA195" s="25">
        <f t="shared" si="202"/>
        <v>0.52068790914680063</v>
      </c>
      <c r="BB195" s="25">
        <f t="shared" si="203"/>
        <v>7.5030728050811053E-4</v>
      </c>
      <c r="BC195" s="25">
        <f t="shared" si="204"/>
        <v>-2.4611769384953485E-3</v>
      </c>
      <c r="BD195" s="39">
        <f t="shared" si="201"/>
        <v>0</v>
      </c>
      <c r="BE195" t="str">
        <f t="shared" si="206"/>
        <v/>
      </c>
      <c r="BF195" t="str">
        <f t="shared" si="130"/>
        <v/>
      </c>
      <c r="BG195" t="str">
        <f t="shared" si="131"/>
        <v/>
      </c>
      <c r="BH195" t="str">
        <f t="shared" si="137"/>
        <v/>
      </c>
      <c r="BI195">
        <f t="shared" si="132"/>
        <v>0</v>
      </c>
      <c r="BJ195" s="25" t="str">
        <f t="shared" si="205"/>
        <v/>
      </c>
      <c r="BK195" s="50" t="s">
        <v>205</v>
      </c>
    </row>
    <row r="196" spans="1:63" x14ac:dyDescent="0.15">
      <c r="A196" s="1">
        <v>42793</v>
      </c>
      <c r="B196" s="41">
        <f t="shared" si="139"/>
        <v>1</v>
      </c>
      <c r="C196" s="49">
        <v>3249.1945000000001</v>
      </c>
      <c r="D196" s="49">
        <v>3248.3362999999999</v>
      </c>
      <c r="E196" s="49">
        <v>3248.7123000000001</v>
      </c>
      <c r="F196" s="49">
        <v>3243.4099000000001</v>
      </c>
      <c r="G196" s="49">
        <v>3244.7139000000002</v>
      </c>
      <c r="H196" s="49">
        <v>3251.4737</v>
      </c>
      <c r="I196" s="49">
        <v>3242.5664000000002</v>
      </c>
      <c r="J196" s="49">
        <v>950</v>
      </c>
      <c r="K196" s="49">
        <v>1022</v>
      </c>
      <c r="L196" s="49">
        <v>3244.7139000000002</v>
      </c>
      <c r="M196" s="49">
        <v>3245.3249999999998</v>
      </c>
      <c r="N196" s="49">
        <v>3229.3951999999999</v>
      </c>
      <c r="O196" s="49">
        <v>3246.3121000000001</v>
      </c>
      <c r="P196" s="49">
        <v>3224.1453999999999</v>
      </c>
      <c r="Q196" s="49">
        <v>1309</v>
      </c>
      <c r="R196" s="49">
        <v>1450</v>
      </c>
      <c r="S196">
        <f t="shared" si="195"/>
        <v>3196.1282899999997</v>
      </c>
      <c r="T196" t="str">
        <f t="shared" si="196"/>
        <v>牛</v>
      </c>
      <c r="U196">
        <f t="shared" si="197"/>
        <v>3251.4737</v>
      </c>
      <c r="V196">
        <f t="shared" si="198"/>
        <v>3224.1453999999999</v>
      </c>
      <c r="W196" s="40">
        <f t="shared" si="207"/>
        <v>8.4404168368284876E-3</v>
      </c>
      <c r="X196">
        <f t="shared" si="199"/>
        <v>950</v>
      </c>
      <c r="Y196">
        <f t="shared" si="200"/>
        <v>1450</v>
      </c>
      <c r="Z196" s="25">
        <f t="shared" si="103"/>
        <v>8.4107922748238445E-3</v>
      </c>
      <c r="AA196" s="25">
        <f t="shared" si="122"/>
        <v>-1.0766103014271547E-3</v>
      </c>
      <c r="AB196" s="25">
        <f t="shared" si="123"/>
        <v>-6.8134645997862285E-3</v>
      </c>
      <c r="AC196" s="25">
        <f t="shared" si="124"/>
        <v>1.6269522370423602E-3</v>
      </c>
      <c r="AD196" s="25">
        <f t="shared" si="125"/>
        <v>7.0122025098642491E-4</v>
      </c>
      <c r="AE196" s="25">
        <f t="shared" si="126"/>
        <v>-7.7391965858421025E-3</v>
      </c>
      <c r="AF196" s="25">
        <f t="shared" si="104"/>
        <v>-6.1122443487997193E-3</v>
      </c>
      <c r="AG196" s="25">
        <f t="shared" si="127"/>
        <v>-7.188854650226899E-3</v>
      </c>
      <c r="AH196" s="25">
        <f t="shared" si="105"/>
        <v>-2.6416188900267931E-4</v>
      </c>
      <c r="AI196" s="25">
        <f t="shared" si="106"/>
        <v>-1.4841702589059422E-4</v>
      </c>
      <c r="AJ196" s="25">
        <f t="shared" si="107"/>
        <v>-1.7819048179180223E-3</v>
      </c>
      <c r="AK196" s="25">
        <f t="shared" si="108"/>
        <v>-1.3799396095604676E-3</v>
      </c>
      <c r="AL196" s="25">
        <f t="shared" si="109"/>
        <v>2.743224694848276E-3</v>
      </c>
      <c r="AM196" s="25">
        <f t="shared" si="110"/>
        <v>6.8516906939391619E-3</v>
      </c>
      <c r="AN196" s="25">
        <f t="shared" si="111"/>
        <v>0</v>
      </c>
      <c r="AO196" s="40">
        <f t="shared" si="128"/>
        <v>0.74411999146767427</v>
      </c>
      <c r="AP196" s="40">
        <f t="shared" si="129"/>
        <v>1.1370561225062672</v>
      </c>
      <c r="AQ196" s="25">
        <f t="shared" si="112"/>
        <v>1.883193648672347E-4</v>
      </c>
      <c r="AR196" s="25">
        <f t="shared" si="113"/>
        <v>-4.7323047392392667E-3</v>
      </c>
      <c r="AS196" s="25">
        <f t="shared" si="114"/>
        <v>-6.1122443487997193E-3</v>
      </c>
      <c r="AT196" s="28">
        <f t="shared" si="115"/>
        <v>0.2410943832586836</v>
      </c>
      <c r="AU196" s="28">
        <f t="shared" si="116"/>
        <v>0.2368327265673284</v>
      </c>
      <c r="AV196" s="40">
        <f t="shared" si="117"/>
        <v>0.19210122839693747</v>
      </c>
      <c r="AW196" s="25">
        <f t="shared" si="118"/>
        <v>-6.1122443487997193E-3</v>
      </c>
      <c r="AX196" s="28">
        <f t="shared" si="119"/>
        <v>-0.56054346593092841</v>
      </c>
      <c r="AY196" s="25">
        <f t="shared" si="120"/>
        <v>6.6206483430139259E-4</v>
      </c>
      <c r="AZ196" s="25">
        <f t="shared" si="121"/>
        <v>1.6269522370423602E-3</v>
      </c>
      <c r="BA196" s="25">
        <f t="shared" si="202"/>
        <v>0.93819076512884247</v>
      </c>
      <c r="BB196" s="25">
        <f t="shared" si="203"/>
        <v>3.2577117787709713E-3</v>
      </c>
      <c r="BC196" s="25">
        <f t="shared" si="204"/>
        <v>2.0516347138652491E-3</v>
      </c>
      <c r="BD196" s="39">
        <f t="shared" si="201"/>
        <v>0</v>
      </c>
      <c r="BE196" t="str">
        <f t="shared" si="206"/>
        <v/>
      </c>
      <c r="BF196" t="str">
        <f t="shared" si="130"/>
        <v/>
      </c>
      <c r="BG196" t="str">
        <f t="shared" si="131"/>
        <v/>
      </c>
      <c r="BH196" t="str">
        <f t="shared" si="137"/>
        <v/>
      </c>
      <c r="BI196" t="str">
        <f t="shared" si="132"/>
        <v/>
      </c>
      <c r="BJ196" s="25" t="str">
        <f t="shared" si="205"/>
        <v/>
      </c>
    </row>
    <row r="197" spans="1:63" x14ac:dyDescent="0.15">
      <c r="A197" s="1">
        <v>42794</v>
      </c>
      <c r="B197" s="41">
        <f t="shared" si="139"/>
        <v>2</v>
      </c>
      <c r="C197" s="49">
        <v>3225.9688999999998</v>
      </c>
      <c r="D197" s="49">
        <v>3228.0497</v>
      </c>
      <c r="E197" s="49">
        <v>3233.2629999999999</v>
      </c>
      <c r="F197" s="49">
        <v>3234.1837</v>
      </c>
      <c r="G197" s="49">
        <v>3237.7426999999998</v>
      </c>
      <c r="H197" s="49">
        <v>3240.6057000000001</v>
      </c>
      <c r="I197" s="49">
        <v>3225.9688999999998</v>
      </c>
      <c r="J197" s="49">
        <v>948</v>
      </c>
      <c r="K197" s="49">
        <v>930</v>
      </c>
      <c r="L197" s="49">
        <v>3237.7426999999998</v>
      </c>
      <c r="M197" s="49">
        <v>3235.1392000000001</v>
      </c>
      <c r="N197" s="49">
        <v>3241.9926</v>
      </c>
      <c r="O197" s="49">
        <v>3242.6790000000001</v>
      </c>
      <c r="P197" s="49">
        <v>3229.1958</v>
      </c>
      <c r="Q197" s="49">
        <v>1500</v>
      </c>
      <c r="R197" s="49">
        <v>1410</v>
      </c>
      <c r="S197">
        <f t="shared" si="195"/>
        <v>3200.7595499999998</v>
      </c>
      <c r="T197" t="str">
        <f t="shared" si="196"/>
        <v>牛</v>
      </c>
      <c r="U197">
        <f t="shared" si="197"/>
        <v>3242.6790000000001</v>
      </c>
      <c r="V197">
        <f t="shared" si="198"/>
        <v>3225.9688999999998</v>
      </c>
      <c r="W197" s="40">
        <f t="shared" si="207"/>
        <v>5.1665007674426859E-3</v>
      </c>
      <c r="X197">
        <f t="shared" si="199"/>
        <v>1500</v>
      </c>
      <c r="Y197">
        <f t="shared" si="200"/>
        <v>930</v>
      </c>
      <c r="Z197" s="25">
        <f t="shared" si="103"/>
        <v>5.1798701469193452E-3</v>
      </c>
      <c r="AA197" s="25">
        <f t="shared" si="122"/>
        <v>-1.0615358850932417E-3</v>
      </c>
      <c r="AB197" s="25">
        <f t="shared" si="123"/>
        <v>-2.1169923317741277E-4</v>
      </c>
      <c r="AC197" s="25">
        <f t="shared" si="124"/>
        <v>4.9548015342652935E-3</v>
      </c>
      <c r="AD197" s="25">
        <f t="shared" si="125"/>
        <v>5.1665007674426859E-3</v>
      </c>
      <c r="AE197" s="25">
        <f t="shared" si="126"/>
        <v>0</v>
      </c>
      <c r="AF197" s="25">
        <f t="shared" si="104"/>
        <v>4.9548015342652935E-3</v>
      </c>
      <c r="AG197" s="25">
        <f t="shared" si="127"/>
        <v>3.8932656491720494E-3</v>
      </c>
      <c r="AH197" s="25">
        <f t="shared" si="105"/>
        <v>6.4480758456317159E-4</v>
      </c>
      <c r="AI197" s="25">
        <f t="shared" si="106"/>
        <v>2.2585047923439441E-3</v>
      </c>
      <c r="AJ197" s="25">
        <f t="shared" si="107"/>
        <v>2.5432230278168658E-3</v>
      </c>
      <c r="AK197" s="25">
        <f t="shared" si="108"/>
        <v>3.643050231894064E-3</v>
      </c>
      <c r="AL197" s="25">
        <f t="shared" si="109"/>
        <v>4.5269175417740112E-3</v>
      </c>
      <c r="AM197" s="25">
        <f t="shared" si="110"/>
        <v>4.1667120962736309E-3</v>
      </c>
      <c r="AN197" s="25">
        <f t="shared" si="111"/>
        <v>0</v>
      </c>
      <c r="AO197" s="40">
        <f t="shared" si="128"/>
        <v>0</v>
      </c>
      <c r="AP197" s="40">
        <f t="shared" si="129"/>
        <v>0.23408805203323343</v>
      </c>
      <c r="AQ197" s="25">
        <f t="shared" si="112"/>
        <v>-8.044330734340155E-4</v>
      </c>
      <c r="AR197" s="25">
        <f t="shared" si="113"/>
        <v>1.3117513023710959E-3</v>
      </c>
      <c r="AS197" s="25">
        <f t="shared" si="114"/>
        <v>4.9548015342652935E-3</v>
      </c>
      <c r="AT197" s="28">
        <f t="shared" si="115"/>
        <v>0.80439713598599138</v>
      </c>
      <c r="AU197" s="28">
        <f t="shared" si="116"/>
        <v>0.9490922036311823</v>
      </c>
      <c r="AV197" s="40">
        <f t="shared" si="117"/>
        <v>0.95892304654071259</v>
      </c>
      <c r="AW197" s="25">
        <f t="shared" si="118"/>
        <v>4.9548015342652935E-3</v>
      </c>
      <c r="AX197" s="28">
        <f t="shared" si="119"/>
        <v>0.25433121285930016</v>
      </c>
      <c r="AY197" s="25">
        <f t="shared" si="120"/>
        <v>3.643050231894064E-3</v>
      </c>
      <c r="AZ197" s="25">
        <f t="shared" si="121"/>
        <v>3.9550128630962212E-3</v>
      </c>
      <c r="BA197" s="25">
        <f t="shared" si="202"/>
        <v>0.19210122839693747</v>
      </c>
      <c r="BB197" s="25">
        <f t="shared" si="203"/>
        <v>-4.7323047392392667E-3</v>
      </c>
      <c r="BC197" s="25">
        <f t="shared" si="204"/>
        <v>-6.1122443487997193E-3</v>
      </c>
      <c r="BD197" s="39">
        <f t="shared" si="201"/>
        <v>1</v>
      </c>
      <c r="BE197">
        <f t="shared" si="206"/>
        <v>1</v>
      </c>
      <c r="BF197">
        <f t="shared" si="130"/>
        <v>1</v>
      </c>
      <c r="BG197" t="str">
        <f t="shared" si="131"/>
        <v/>
      </c>
      <c r="BH197" t="str">
        <f t="shared" si="137"/>
        <v/>
      </c>
      <c r="BI197" t="str">
        <f t="shared" si="132"/>
        <v/>
      </c>
      <c r="BJ197" s="25">
        <f t="shared" si="205"/>
        <v>1.3117513023710959E-3</v>
      </c>
    </row>
    <row r="198" spans="1:63" x14ac:dyDescent="0.15">
      <c r="A198" s="1">
        <v>42795</v>
      </c>
      <c r="B198" s="41">
        <f t="shared" si="139"/>
        <v>3</v>
      </c>
      <c r="C198" s="49">
        <v>3240.0726</v>
      </c>
      <c r="D198" s="49">
        <v>3239.2597000000001</v>
      </c>
      <c r="E198" s="49">
        <v>3239.9585999999999</v>
      </c>
      <c r="F198" s="49">
        <v>3241.2204000000002</v>
      </c>
      <c r="G198" s="49">
        <v>3254.174</v>
      </c>
      <c r="H198" s="49">
        <v>3259.9515000000001</v>
      </c>
      <c r="I198" s="49">
        <v>3238.0736000000002</v>
      </c>
      <c r="J198" s="49">
        <v>1111</v>
      </c>
      <c r="K198" s="49">
        <v>932</v>
      </c>
      <c r="L198" s="49">
        <v>3254.174</v>
      </c>
      <c r="M198" s="49">
        <v>3255.4108999999999</v>
      </c>
      <c r="N198" s="49">
        <v>3247.3181</v>
      </c>
      <c r="O198" s="49">
        <v>3259.0734000000002</v>
      </c>
      <c r="P198" s="49">
        <v>3243.7278999999999</v>
      </c>
      <c r="Q198" s="49">
        <v>1333</v>
      </c>
      <c r="R198" s="49">
        <v>1432</v>
      </c>
      <c r="S198">
        <f t="shared" si="195"/>
        <v>3205.7045249999996</v>
      </c>
      <c r="T198" t="str">
        <f t="shared" si="196"/>
        <v>牛</v>
      </c>
      <c r="U198">
        <f t="shared" si="197"/>
        <v>3259.9515000000001</v>
      </c>
      <c r="V198">
        <f t="shared" si="198"/>
        <v>3238.0736000000002</v>
      </c>
      <c r="W198" s="40">
        <f t="shared" si="207"/>
        <v>6.73373288991922E-3</v>
      </c>
      <c r="X198">
        <f t="shared" si="199"/>
        <v>1111</v>
      </c>
      <c r="Y198">
        <f t="shared" si="200"/>
        <v>932</v>
      </c>
      <c r="Z198" s="25">
        <f t="shared" si="103"/>
        <v>6.7522869703598477E-3</v>
      </c>
      <c r="AA198" s="25">
        <f t="shared" si="122"/>
        <v>-5.9240380863523887E-4</v>
      </c>
      <c r="AB198" s="25">
        <f t="shared" si="123"/>
        <v>-3.8828622906326203E-3</v>
      </c>
      <c r="AC198" s="25">
        <f t="shared" si="124"/>
        <v>2.8508705992864132E-3</v>
      </c>
      <c r="AD198" s="25">
        <f t="shared" si="125"/>
        <v>6.1165810067315141E-3</v>
      </c>
      <c r="AE198" s="25">
        <f t="shared" si="126"/>
        <v>-6.1715188318766138E-4</v>
      </c>
      <c r="AF198" s="25">
        <f t="shared" si="104"/>
        <v>2.233718716098872E-3</v>
      </c>
      <c r="AG198" s="25">
        <f t="shared" si="127"/>
        <v>1.6413149074635993E-3</v>
      </c>
      <c r="AH198" s="25">
        <f t="shared" si="105"/>
        <v>-2.5092091796709493E-4</v>
      </c>
      <c r="AI198" s="25">
        <f t="shared" si="106"/>
        <v>-3.5185015779471496E-5</v>
      </c>
      <c r="AJ198" s="25">
        <f t="shared" si="107"/>
        <v>3.5418858922116201E-4</v>
      </c>
      <c r="AK198" s="25">
        <f t="shared" si="108"/>
        <v>4.3427430556791172E-3</v>
      </c>
      <c r="AL198" s="25">
        <f t="shared" si="109"/>
        <v>6.73373288991922E-3</v>
      </c>
      <c r="AM198" s="25">
        <f t="shared" si="110"/>
        <v>4.7196670411573105E-3</v>
      </c>
      <c r="AN198" s="25">
        <f t="shared" si="111"/>
        <v>0</v>
      </c>
      <c r="AO198" s="40">
        <f t="shared" si="128"/>
        <v>9.1370743992787259E-2</v>
      </c>
      <c r="AP198" s="40">
        <f t="shared" si="129"/>
        <v>0.17913053812294039</v>
      </c>
      <c r="AQ198" s="25">
        <f t="shared" si="112"/>
        <v>3.8002423622613253E-4</v>
      </c>
      <c r="AR198" s="25">
        <f t="shared" si="113"/>
        <v>-2.1090243395801961E-3</v>
      </c>
      <c r="AS198" s="25">
        <f t="shared" si="114"/>
        <v>2.233718716098872E-3</v>
      </c>
      <c r="AT198" s="28">
        <f t="shared" si="115"/>
        <v>0.73592072365262851</v>
      </c>
      <c r="AU198" s="28">
        <f t="shared" si="116"/>
        <v>0.23395783780261392</v>
      </c>
      <c r="AV198" s="40">
        <f t="shared" si="117"/>
        <v>0.42254969626882877</v>
      </c>
      <c r="AW198" s="25">
        <f t="shared" si="118"/>
        <v>2.233718716098872E-3</v>
      </c>
      <c r="AX198" s="28">
        <f t="shared" si="119"/>
        <v>-0.31337102738379979</v>
      </c>
      <c r="AY198" s="25">
        <f t="shared" si="120"/>
        <v>4.9598949388667615E-3</v>
      </c>
      <c r="AZ198" s="25">
        <f t="shared" si="121"/>
        <v>1.1062008699692322E-3</v>
      </c>
      <c r="BA198" s="25">
        <f t="shared" si="202"/>
        <v>0.95892304654071259</v>
      </c>
      <c r="BB198" s="25">
        <f t="shared" si="203"/>
        <v>1.3117513023710959E-3</v>
      </c>
      <c r="BC198" s="25">
        <f t="shared" si="204"/>
        <v>4.9548015342652935E-3</v>
      </c>
      <c r="BD198" s="39">
        <f t="shared" si="201"/>
        <v>0</v>
      </c>
      <c r="BE198" t="str">
        <f t="shared" si="206"/>
        <v/>
      </c>
      <c r="BF198" t="str">
        <f t="shared" si="130"/>
        <v/>
      </c>
      <c r="BG198">
        <f t="shared" si="131"/>
        <v>0</v>
      </c>
      <c r="BH198" t="str">
        <f t="shared" si="137"/>
        <v/>
      </c>
      <c r="BI198" t="str">
        <f t="shared" si="132"/>
        <v/>
      </c>
      <c r="BJ198" s="25" t="str">
        <f t="shared" si="205"/>
        <v/>
      </c>
    </row>
    <row r="199" spans="1:63" ht="27" x14ac:dyDescent="0.15">
      <c r="A199" s="1">
        <v>42796</v>
      </c>
      <c r="B199" s="41">
        <f t="shared" si="139"/>
        <v>4</v>
      </c>
      <c r="C199" s="49">
        <v>3250.5183000000002</v>
      </c>
      <c r="D199" s="49">
        <v>3253.6804000000002</v>
      </c>
      <c r="E199" s="49">
        <v>3251.4834999999998</v>
      </c>
      <c r="F199" s="49">
        <v>3249.9272000000001</v>
      </c>
      <c r="G199" s="49">
        <v>3248.0183999999999</v>
      </c>
      <c r="H199" s="49">
        <v>3256.7449000000001</v>
      </c>
      <c r="I199" s="49">
        <v>3237.2982000000002</v>
      </c>
      <c r="J199" s="49">
        <v>946</v>
      </c>
      <c r="K199" s="49">
        <v>1048</v>
      </c>
      <c r="L199" s="49">
        <v>3248.0183999999999</v>
      </c>
      <c r="M199" s="49">
        <v>3246.2984999999999</v>
      </c>
      <c r="N199" s="49">
        <v>3230.4494</v>
      </c>
      <c r="O199" s="49">
        <v>3248.6</v>
      </c>
      <c r="P199" s="49">
        <v>3228.6851000000001</v>
      </c>
      <c r="Q199" s="49">
        <v>1301</v>
      </c>
      <c r="R199" s="49">
        <v>1452</v>
      </c>
      <c r="S199">
        <f t="shared" si="195"/>
        <v>3210.5988449999995</v>
      </c>
      <c r="T199" t="str">
        <f t="shared" si="196"/>
        <v>牛</v>
      </c>
      <c r="U199">
        <f t="shared" si="197"/>
        <v>3256.7449000000001</v>
      </c>
      <c r="V199">
        <f t="shared" si="198"/>
        <v>3228.6851000000001</v>
      </c>
      <c r="W199" s="40">
        <f t="shared" si="207"/>
        <v>8.6532350482147885E-3</v>
      </c>
      <c r="X199">
        <f t="shared" si="199"/>
        <v>946</v>
      </c>
      <c r="Y199">
        <f t="shared" si="200"/>
        <v>1452</v>
      </c>
      <c r="Z199" s="25">
        <f t="shared" ref="Z199:Z210" si="208">(U199-V199)/(C199)</f>
        <v>8.6324079455267159E-3</v>
      </c>
      <c r="AA199" s="25">
        <f t="shared" si="122"/>
        <v>9.8500487292825078E-4</v>
      </c>
      <c r="AB199" s="25">
        <f t="shared" si="123"/>
        <v>-8.1069389325733356E-3</v>
      </c>
      <c r="AC199" s="25">
        <f t="shared" si="124"/>
        <v>5.4629611564136946E-4</v>
      </c>
      <c r="AD199" s="25">
        <f t="shared" si="125"/>
        <v>1.9137390663272146E-3</v>
      </c>
      <c r="AE199" s="25">
        <f t="shared" si="126"/>
        <v>-6.7394959818875061E-3</v>
      </c>
      <c r="AF199" s="25">
        <f t="shared" ref="AF199:AF210" si="209">LN(N199/C199)</f>
        <v>-6.1931998662460947E-3</v>
      </c>
      <c r="AG199" s="25">
        <f t="shared" si="127"/>
        <v>-5.2081949933177954E-3</v>
      </c>
      <c r="AH199" s="25">
        <f t="shared" ref="AH199:AH210" si="210">LN(D199/C199)</f>
        <v>9.7232584518838609E-4</v>
      </c>
      <c r="AI199" s="25">
        <f t="shared" ref="AI199:AI210" si="211">LN(E199/C199)</f>
        <v>2.9689318360056293E-4</v>
      </c>
      <c r="AJ199" s="25">
        <f t="shared" ref="AJ199:AJ210" si="212">LN(F199/C199)</f>
        <v>-1.8186445886807015E-4</v>
      </c>
      <c r="AK199" s="25">
        <f t="shared" ref="AK199:AK210" si="213">+LN(G199/C199)</f>
        <v>-7.6937324161458994E-4</v>
      </c>
      <c r="AL199" s="25">
        <f t="shared" ref="AL199:AL210" si="214">LN(H199/I199)</f>
        <v>5.9891065793563096E-3</v>
      </c>
      <c r="AM199" s="25">
        <f t="shared" ref="AM199:AM210" si="215">LN(O199/P199)</f>
        <v>6.1491697354154363E-3</v>
      </c>
      <c r="AN199" s="25">
        <f t="shared" ref="AN199:AN210" si="216">LN(L199/G199)</f>
        <v>0</v>
      </c>
      <c r="AO199" s="40">
        <f t="shared" si="128"/>
        <v>0.67981199895098021</v>
      </c>
      <c r="AP199" s="40">
        <f t="shared" si="129"/>
        <v>0.51524937392975656</v>
      </c>
      <c r="AQ199" s="25">
        <f t="shared" ref="AQ199:AQ210" si="217">LN(M199/L199)</f>
        <v>-5.2966310905117227E-4</v>
      </c>
      <c r="AR199" s="25">
        <f t="shared" ref="AR199:AR210" si="218">LN(N199/L199)</f>
        <v>-5.4238266246314764E-3</v>
      </c>
      <c r="AS199" s="25">
        <f t="shared" ref="AS199:AS210" si="219">LN(N199/C199)</f>
        <v>-6.1931998662460947E-3</v>
      </c>
      <c r="AT199" s="28">
        <f t="shared" ref="AT199:AT210" si="220">+(G199-I199)/(H199-I199)</f>
        <v>0.5512606251960368</v>
      </c>
      <c r="AU199" s="28">
        <f t="shared" ref="AU199:AU210" si="221">+(N199-P199)/(O199-P199)</f>
        <v>8.8591958784620672E-2</v>
      </c>
      <c r="AV199" s="40">
        <f t="shared" ref="AV199:AV210" si="222">+(N199-V199)/(U199-V199)</f>
        <v>6.2876428199766979E-2</v>
      </c>
      <c r="AW199" s="25">
        <f t="shared" ref="AW199:AW210" si="223">LN(N199/C199)</f>
        <v>-6.1931998662460947E-3</v>
      </c>
      <c r="AX199" s="28">
        <f t="shared" ref="AX199:AX210" si="224">(N199-L199)/(U199-V199)</f>
        <v>-0.62612705721352124</v>
      </c>
      <c r="AY199" s="25">
        <f t="shared" ref="AY199:AY210" si="225">LN(G199/I199)</f>
        <v>3.3059942714143797E-3</v>
      </c>
      <c r="AZ199" s="25">
        <f t="shared" ref="AZ199:AZ210" si="226">LN(N199/P199)</f>
        <v>5.4629611564136946E-4</v>
      </c>
      <c r="BA199" s="25">
        <f t="shared" si="202"/>
        <v>0.42254969626882877</v>
      </c>
      <c r="BB199" s="25">
        <f t="shared" si="203"/>
        <v>-2.1090243395801961E-3</v>
      </c>
      <c r="BC199" s="25">
        <f t="shared" si="204"/>
        <v>2.233718716098872E-3</v>
      </c>
      <c r="BD199" s="39">
        <f t="shared" si="201"/>
        <v>1</v>
      </c>
      <c r="BE199" t="str">
        <f t="shared" si="206"/>
        <v/>
      </c>
      <c r="BF199" t="str">
        <f t="shared" si="130"/>
        <v/>
      </c>
      <c r="BG199" t="str">
        <f t="shared" si="131"/>
        <v/>
      </c>
      <c r="BH199">
        <f t="shared" si="137"/>
        <v>0</v>
      </c>
      <c r="BI199" t="str">
        <f t="shared" si="132"/>
        <v/>
      </c>
      <c r="BJ199" s="25" t="str">
        <f t="shared" si="205"/>
        <v/>
      </c>
      <c r="BK199" s="50" t="s">
        <v>210</v>
      </c>
    </row>
    <row r="200" spans="1:63" ht="27" x14ac:dyDescent="0.15">
      <c r="A200" s="1">
        <v>42797</v>
      </c>
      <c r="B200" s="41">
        <f t="shared" si="139"/>
        <v>5</v>
      </c>
      <c r="C200" s="49">
        <v>3219.2019</v>
      </c>
      <c r="D200" s="49">
        <v>3215.2707999999998</v>
      </c>
      <c r="E200" s="49">
        <v>3216.4023999999999</v>
      </c>
      <c r="F200" s="49">
        <v>3210.2842000000001</v>
      </c>
      <c r="G200" s="49">
        <v>3217.9796999999999</v>
      </c>
      <c r="H200" s="49">
        <v>3221.0304000000001</v>
      </c>
      <c r="I200" s="49">
        <v>3206.6127000000001</v>
      </c>
      <c r="J200" s="49">
        <v>1113</v>
      </c>
      <c r="K200" s="49">
        <v>958</v>
      </c>
      <c r="L200" s="49">
        <v>3217.9796999999999</v>
      </c>
      <c r="M200" s="49">
        <v>3215.6741000000002</v>
      </c>
      <c r="N200" s="49">
        <v>3217.9279000000001</v>
      </c>
      <c r="O200" s="49">
        <v>3219.5102999999999</v>
      </c>
      <c r="P200" s="49">
        <v>3209.1448999999998</v>
      </c>
      <c r="Q200" s="49">
        <v>1430</v>
      </c>
      <c r="R200" s="49">
        <v>1330</v>
      </c>
      <c r="S200">
        <f t="shared" si="195"/>
        <v>3214.1764549999994</v>
      </c>
      <c r="T200" t="str">
        <f t="shared" ref="T200:T231" si="227">IF(AVERAGE(N199)&lt;S199,"熊",IF(AVERAGE(N199)&gt;S199,"牛",""))</f>
        <v>牛</v>
      </c>
      <c r="U200">
        <f t="shared" ref="U200:U231" si="228">MAX(H200,O200)</f>
        <v>3221.0304000000001</v>
      </c>
      <c r="V200">
        <f t="shared" ref="V200:V231" si="229">MIN(I200,P200)</f>
        <v>3206.6127000000001</v>
      </c>
      <c r="W200" s="40">
        <f t="shared" si="207"/>
        <v>4.4861620211790994E-3</v>
      </c>
      <c r="X200">
        <f t="shared" ref="X200:X231" si="230">IF(U200=H200,J200,Q200)</f>
        <v>1113</v>
      </c>
      <c r="Y200">
        <f t="shared" ref="Y200:Y231" si="231">IF(V200=I200,K200,R200)</f>
        <v>958</v>
      </c>
      <c r="Z200" s="25">
        <f t="shared" si="208"/>
        <v>4.47865665089225E-3</v>
      </c>
      <c r="AA200" s="25">
        <f t="shared" ref="AA200:AA210" si="232">LN(C200/N199)</f>
        <v>-3.4877889915826948E-3</v>
      </c>
      <c r="AB200" s="25">
        <f t="shared" ref="AB200:AB210" si="233">LN(N200/U200)</f>
        <v>-9.6366526868019522E-4</v>
      </c>
      <c r="AC200" s="25">
        <f t="shared" ref="AC200:AC210" si="234">LN(N200/V200)</f>
        <v>3.5224967524989772E-3</v>
      </c>
      <c r="AD200" s="25">
        <f t="shared" ref="AD200:AD210" si="235">LN(U200/C200)</f>
        <v>5.6783667543529727E-4</v>
      </c>
      <c r="AE200" s="25">
        <f t="shared" ref="AE200:AE210" si="236">LN(V200/C200)</f>
        <v>-3.9183253457437074E-3</v>
      </c>
      <c r="AF200" s="25">
        <f t="shared" si="209"/>
        <v>-3.9582859324484483E-4</v>
      </c>
      <c r="AG200" s="25">
        <f t="shared" ref="AG200:AG210" si="237">LN(N200/N199)</f>
        <v>-3.8836175848274922E-3</v>
      </c>
      <c r="AH200" s="25">
        <f t="shared" si="210"/>
        <v>-1.2218873783075865E-3</v>
      </c>
      <c r="AI200" s="25">
        <f t="shared" si="211"/>
        <v>-8.700038243744262E-4</v>
      </c>
      <c r="AJ200" s="25">
        <f t="shared" si="212"/>
        <v>-2.7740026433969267E-3</v>
      </c>
      <c r="AK200" s="25">
        <f t="shared" si="213"/>
        <v>-3.7973140751118535E-4</v>
      </c>
      <c r="AL200" s="25">
        <f t="shared" si="214"/>
        <v>4.4861620211790994E-3</v>
      </c>
      <c r="AM200" s="25">
        <f t="shared" si="215"/>
        <v>3.2247518835673765E-3</v>
      </c>
      <c r="AN200" s="25">
        <f t="shared" si="216"/>
        <v>0</v>
      </c>
      <c r="AO200" s="40">
        <f t="shared" ref="AO200:AO210" si="238">(C200-I200)/(H200-I200)</f>
        <v>0.87317672028131532</v>
      </c>
      <c r="AP200" s="40">
        <f t="shared" ref="AP200:AP210" si="239">(N199-I200)/(H200-I200)</f>
        <v>1.6532942147499179</v>
      </c>
      <c r="AQ200" s="25">
        <f t="shared" si="217"/>
        <v>-7.1673116719436791E-4</v>
      </c>
      <c r="AR200" s="25">
        <f t="shared" si="218"/>
        <v>-1.6097185733667814E-5</v>
      </c>
      <c r="AS200" s="25">
        <f t="shared" si="219"/>
        <v>-3.9582859324484483E-4</v>
      </c>
      <c r="AT200" s="28">
        <f t="shared" si="220"/>
        <v>0.78840591772611168</v>
      </c>
      <c r="AU200" s="28">
        <f t="shared" si="221"/>
        <v>0.8473382599803424</v>
      </c>
      <c r="AV200" s="40">
        <f t="shared" si="222"/>
        <v>0.78481311166136269</v>
      </c>
      <c r="AW200" s="25">
        <f t="shared" si="223"/>
        <v>-3.9582859324484483E-4</v>
      </c>
      <c r="AX200" s="28">
        <f t="shared" si="224"/>
        <v>-3.5928060647488973E-3</v>
      </c>
      <c r="AY200" s="25">
        <f t="shared" si="225"/>
        <v>3.5385939382324618E-3</v>
      </c>
      <c r="AZ200" s="25">
        <f t="shared" si="226"/>
        <v>2.7331277365981121E-3</v>
      </c>
      <c r="BA200" s="25">
        <f t="shared" si="202"/>
        <v>6.2876428199766979E-2</v>
      </c>
      <c r="BB200" s="25">
        <f t="shared" si="203"/>
        <v>-5.4238266246314764E-3</v>
      </c>
      <c r="BC200" s="25">
        <f t="shared" si="204"/>
        <v>-6.1931998662460947E-3</v>
      </c>
      <c r="BD200" s="39">
        <f t="shared" si="201"/>
        <v>1</v>
      </c>
      <c r="BE200" t="str">
        <f t="shared" si="206"/>
        <v/>
      </c>
      <c r="BF200" t="str">
        <f t="shared" ref="BF200:BF210" si="240">IF(B200=2,IF(AV199&lt;0.226,IF(AND(ABS(AA200)&lt;0.03,AO200&lt;0.8),IF(AND(AT200&lt;0.5 &amp; Q199&lt;14),2,1),0),IF(AV199&lt;0.8,IF(AND(AT200&gt;0.2,AK200&gt;-0.03,AA200&gt;-0.01),1,0),0)),"")</f>
        <v/>
      </c>
      <c r="BG200" t="str">
        <f t="shared" ref="BG200:BG210" si="241">IF(B200=3,IF(AV199&lt;0.85,IF(AND(K200&gt;942,AT200&gt;0.9),0.25,1)*IF(AR199&lt;-0.004,1,0.5),0),"")</f>
        <v/>
      </c>
      <c r="BH200" t="str">
        <f t="shared" si="137"/>
        <v/>
      </c>
      <c r="BI200">
        <f t="shared" ref="BI200:BI210" si="242">IF(B200=5,IF(AV199&lt;0.4,IF(AQ200&gt; -0.004,1,0),IF(AV199&lt;0.95,IF(AND(AO200&lt;0.85,AT200&lt;0.95,AQ200&gt;0,K200&lt;1115),0.5,0),0)),"")</f>
        <v>1</v>
      </c>
      <c r="BJ200" s="25">
        <f t="shared" si="205"/>
        <v>-1.6097185733667814E-5</v>
      </c>
      <c r="BK200" s="50" t="s">
        <v>211</v>
      </c>
    </row>
    <row r="201" spans="1:63" x14ac:dyDescent="0.15">
      <c r="A201" s="1">
        <v>42800</v>
      </c>
      <c r="B201" s="41">
        <f t="shared" si="139"/>
        <v>1</v>
      </c>
      <c r="C201" s="49">
        <v>3217.33</v>
      </c>
      <c r="D201" s="49">
        <v>3218.53</v>
      </c>
      <c r="E201" s="49">
        <v>3216.71</v>
      </c>
      <c r="F201" s="49">
        <v>3220.09</v>
      </c>
      <c r="G201" s="49">
        <v>3229.63</v>
      </c>
      <c r="H201" s="49">
        <v>3234.21</v>
      </c>
      <c r="I201" s="49">
        <v>3215.35</v>
      </c>
      <c r="J201" s="49">
        <v>1115</v>
      </c>
      <c r="K201" s="49">
        <v>934</v>
      </c>
      <c r="L201" s="49">
        <v>3230.31</v>
      </c>
      <c r="M201" s="49">
        <v>3229.32</v>
      </c>
      <c r="N201" s="49">
        <v>3233.86</v>
      </c>
      <c r="O201" s="49">
        <v>3234.64</v>
      </c>
      <c r="P201" s="49">
        <v>3223.78</v>
      </c>
      <c r="Q201" s="49">
        <v>1451</v>
      </c>
      <c r="R201" s="49">
        <v>1418</v>
      </c>
      <c r="S201">
        <f t="shared" si="195"/>
        <v>3218.0643499999996</v>
      </c>
      <c r="T201" t="str">
        <f t="shared" si="227"/>
        <v>牛</v>
      </c>
      <c r="U201">
        <f t="shared" si="228"/>
        <v>3234.64</v>
      </c>
      <c r="V201">
        <f t="shared" si="229"/>
        <v>3215.35</v>
      </c>
      <c r="W201" s="40">
        <f t="shared" si="207"/>
        <v>5.9814224555881307E-3</v>
      </c>
      <c r="X201">
        <f t="shared" si="230"/>
        <v>1451</v>
      </c>
      <c r="Y201">
        <f t="shared" si="231"/>
        <v>934</v>
      </c>
      <c r="Z201" s="25">
        <f t="shared" si="208"/>
        <v>5.9956547820708365E-3</v>
      </c>
      <c r="AA201" s="25">
        <f t="shared" si="232"/>
        <v>-1.8582005912171057E-4</v>
      </c>
      <c r="AB201" s="25">
        <f t="shared" si="233"/>
        <v>-2.4116874198969041E-4</v>
      </c>
      <c r="AC201" s="25">
        <f t="shared" si="234"/>
        <v>5.7402537135983695E-3</v>
      </c>
      <c r="AD201" s="25">
        <f t="shared" si="235"/>
        <v>5.3658158771386693E-3</v>
      </c>
      <c r="AE201" s="25">
        <f t="shared" si="236"/>
        <v>-6.1560657844955181E-4</v>
      </c>
      <c r="AF201" s="25">
        <f t="shared" si="209"/>
        <v>5.1246471351489627E-3</v>
      </c>
      <c r="AG201" s="25">
        <f t="shared" si="237"/>
        <v>4.9388270760272832E-3</v>
      </c>
      <c r="AH201" s="25">
        <f t="shared" si="210"/>
        <v>3.7291053997643076E-4</v>
      </c>
      <c r="AI201" s="25">
        <f t="shared" si="211"/>
        <v>-1.9272494479955643E-4</v>
      </c>
      <c r="AJ201" s="25">
        <f t="shared" si="212"/>
        <v>8.5748643683812424E-4</v>
      </c>
      <c r="AK201" s="25">
        <f t="shared" si="213"/>
        <v>3.8157565500621287E-3</v>
      </c>
      <c r="AL201" s="25">
        <f t="shared" si="214"/>
        <v>5.848477650674525E-3</v>
      </c>
      <c r="AM201" s="25">
        <f t="shared" si="215"/>
        <v>3.3630548139242057E-3</v>
      </c>
      <c r="AN201" s="25">
        <f t="shared" si="216"/>
        <v>2.1052827193784296E-4</v>
      </c>
      <c r="AO201" s="40">
        <f t="shared" si="238"/>
        <v>0.10498409331919431</v>
      </c>
      <c r="AP201" s="40">
        <f t="shared" si="239"/>
        <v>0.13668610816544061</v>
      </c>
      <c r="AQ201" s="25">
        <f t="shared" si="217"/>
        <v>-3.0651910643516916E-4</v>
      </c>
      <c r="AR201" s="25">
        <f t="shared" si="218"/>
        <v>1.0983623131487266E-3</v>
      </c>
      <c r="AS201" s="25">
        <f t="shared" si="219"/>
        <v>5.1246471351489627E-3</v>
      </c>
      <c r="AT201" s="28">
        <f t="shared" si="220"/>
        <v>0.75715800636267783</v>
      </c>
      <c r="AU201" s="28">
        <f t="shared" si="221"/>
        <v>0.92817679558013177</v>
      </c>
      <c r="AV201" s="40">
        <f t="shared" si="222"/>
        <v>0.95956454121307688</v>
      </c>
      <c r="AW201" s="25">
        <f t="shared" si="223"/>
        <v>5.1246471351489627E-3</v>
      </c>
      <c r="AX201" s="28">
        <f t="shared" si="224"/>
        <v>0.18403317781234776</v>
      </c>
      <c r="AY201" s="25">
        <f t="shared" si="225"/>
        <v>4.4313631285116829E-3</v>
      </c>
      <c r="AZ201" s="25">
        <f t="shared" si="226"/>
        <v>3.1218860719344696E-3</v>
      </c>
      <c r="BA201" s="25">
        <f t="shared" si="202"/>
        <v>0.78481311166136269</v>
      </c>
      <c r="BB201" s="25">
        <f t="shared" si="203"/>
        <v>-1.6097185733667814E-5</v>
      </c>
      <c r="BC201" s="25">
        <f t="shared" si="204"/>
        <v>-3.9582859324484483E-4</v>
      </c>
      <c r="BD201" s="39">
        <f t="shared" ref="BD201:BD232" si="243">IF(AR200&lt;0,1,0)</f>
        <v>1</v>
      </c>
      <c r="BE201" t="str">
        <f t="shared" si="206"/>
        <v/>
      </c>
      <c r="BF201" t="str">
        <f t="shared" si="240"/>
        <v/>
      </c>
      <c r="BG201" t="str">
        <f t="shared" si="241"/>
        <v/>
      </c>
      <c r="BH201" t="str">
        <f t="shared" ref="BH201:BH210" si="244">IF(B201=4,IF(AV200&lt;0.6,IF(AQ201&gt;=0,IF(K201&lt;1018,2,1),0),IF(AV200&gt;0.85,IF(AQ201&lt;=0,-0.5,0),0)),"")</f>
        <v/>
      </c>
      <c r="BI201" t="str">
        <f t="shared" si="242"/>
        <v/>
      </c>
      <c r="BJ201" s="25" t="str">
        <f t="shared" si="205"/>
        <v/>
      </c>
      <c r="BK201" s="50" t="s">
        <v>212</v>
      </c>
    </row>
    <row r="202" spans="1:63" x14ac:dyDescent="0.15">
      <c r="A202" s="1">
        <f>+A201+1</f>
        <v>42801</v>
      </c>
      <c r="B202" s="41">
        <f t="shared" ref="B202:B214" si="245">WEEKDAY(A202,2)</f>
        <v>2</v>
      </c>
      <c r="C202" s="49">
        <v>3232.83</v>
      </c>
      <c r="D202" s="49">
        <v>3231.97</v>
      </c>
      <c r="E202" s="49">
        <v>3234.91</v>
      </c>
      <c r="F202" s="49">
        <v>3235.23</v>
      </c>
      <c r="G202" s="49">
        <v>3231.74</v>
      </c>
      <c r="H202" s="49">
        <v>3236.77</v>
      </c>
      <c r="I202" s="49">
        <v>3226.87</v>
      </c>
      <c r="J202" s="49">
        <v>944</v>
      </c>
      <c r="K202" s="49">
        <v>1119</v>
      </c>
      <c r="L202" s="49">
        <v>3231.47</v>
      </c>
      <c r="M202" s="49">
        <v>3231.13</v>
      </c>
      <c r="N202" s="49">
        <v>3242.41</v>
      </c>
      <c r="O202" s="49">
        <v>3242.66</v>
      </c>
      <c r="P202" s="49">
        <v>3228.37</v>
      </c>
      <c r="Q202" s="49">
        <v>1459</v>
      </c>
      <c r="R202" s="49">
        <v>1320</v>
      </c>
      <c r="S202">
        <f t="shared" si="195"/>
        <v>3221.9083499999992</v>
      </c>
      <c r="T202" t="str">
        <f t="shared" si="227"/>
        <v>牛</v>
      </c>
      <c r="U202">
        <f t="shared" si="228"/>
        <v>3242.66</v>
      </c>
      <c r="V202">
        <f t="shared" si="229"/>
        <v>3226.87</v>
      </c>
      <c r="W202" s="40">
        <f t="shared" si="207"/>
        <v>4.8813534686918481E-3</v>
      </c>
      <c r="X202">
        <f t="shared" si="230"/>
        <v>1459</v>
      </c>
      <c r="Y202">
        <f t="shared" si="231"/>
        <v>1119</v>
      </c>
      <c r="Z202" s="25">
        <f t="shared" si="208"/>
        <v>4.8842654887513307E-3</v>
      </c>
      <c r="AA202" s="25">
        <f t="shared" si="232"/>
        <v>-3.1855555429756758E-4</v>
      </c>
      <c r="AB202" s="25">
        <f t="shared" si="233"/>
        <v>-7.7100170121168255E-5</v>
      </c>
      <c r="AC202" s="25">
        <f t="shared" si="234"/>
        <v>4.8042532985707034E-3</v>
      </c>
      <c r="AD202" s="25">
        <f t="shared" si="235"/>
        <v>3.0360660122489896E-3</v>
      </c>
      <c r="AE202" s="25">
        <f t="shared" si="236"/>
        <v>-1.845287456443028E-3</v>
      </c>
      <c r="AF202" s="25">
        <f t="shared" si="209"/>
        <v>2.9589658421277491E-3</v>
      </c>
      <c r="AG202" s="25">
        <f t="shared" si="237"/>
        <v>2.6404102878300464E-3</v>
      </c>
      <c r="AH202" s="25">
        <f t="shared" si="210"/>
        <v>-2.6605618273514757E-4</v>
      </c>
      <c r="AI202" s="25">
        <f t="shared" si="211"/>
        <v>6.4319223460050851E-4</v>
      </c>
      <c r="AJ202" s="25">
        <f t="shared" si="212"/>
        <v>7.4210817776732419E-4</v>
      </c>
      <c r="AK202" s="25">
        <f t="shared" si="213"/>
        <v>-3.3722274190849788E-4</v>
      </c>
      <c r="AL202" s="25">
        <f t="shared" si="214"/>
        <v>3.0632918113008894E-3</v>
      </c>
      <c r="AM202" s="25">
        <f t="shared" si="215"/>
        <v>4.4166147364377937E-3</v>
      </c>
      <c r="AN202" s="25">
        <f t="shared" si="216"/>
        <v>-8.3549815078535802E-5</v>
      </c>
      <c r="AO202" s="40">
        <f t="shared" si="238"/>
        <v>0.60202020202020012</v>
      </c>
      <c r="AP202" s="40">
        <f t="shared" si="239"/>
        <v>0.70606060606062349</v>
      </c>
      <c r="AQ202" s="25">
        <f t="shared" si="217"/>
        <v>-1.0522080905930101E-4</v>
      </c>
      <c r="AR202" s="25">
        <f t="shared" si="218"/>
        <v>3.3797383991148173E-3</v>
      </c>
      <c r="AS202" s="25">
        <f t="shared" si="219"/>
        <v>2.9589658421277491E-3</v>
      </c>
      <c r="AT202" s="28">
        <f t="shared" si="220"/>
        <v>0.49191919191917638</v>
      </c>
      <c r="AU202" s="28">
        <f t="shared" si="221"/>
        <v>0.98250524842547227</v>
      </c>
      <c r="AV202" s="40">
        <f t="shared" si="222"/>
        <v>0.98416719442685241</v>
      </c>
      <c r="AW202" s="25">
        <f t="shared" si="223"/>
        <v>2.9589658421277491E-3</v>
      </c>
      <c r="AX202" s="28">
        <f t="shared" si="224"/>
        <v>0.69284357188094237</v>
      </c>
      <c r="AY202" s="25">
        <f t="shared" si="225"/>
        <v>1.5080647145346699E-3</v>
      </c>
      <c r="AZ202" s="25">
        <f t="shared" si="226"/>
        <v>4.3395145663167158E-3</v>
      </c>
      <c r="BA202" s="25">
        <f t="shared" si="202"/>
        <v>0.95956454121307688</v>
      </c>
      <c r="BB202" s="25">
        <f t="shared" si="203"/>
        <v>1.0983623131487266E-3</v>
      </c>
      <c r="BC202" s="25">
        <f t="shared" si="204"/>
        <v>5.1246471351489627E-3</v>
      </c>
      <c r="BD202" s="39">
        <f t="shared" si="243"/>
        <v>0</v>
      </c>
      <c r="BE202">
        <f t="shared" si="206"/>
        <v>0</v>
      </c>
      <c r="BF202">
        <f t="shared" si="240"/>
        <v>0</v>
      </c>
      <c r="BG202" t="str">
        <f t="shared" si="241"/>
        <v/>
      </c>
      <c r="BH202" t="str">
        <f t="shared" si="244"/>
        <v/>
      </c>
      <c r="BI202" t="str">
        <f t="shared" si="242"/>
        <v/>
      </c>
      <c r="BJ202" s="25" t="str">
        <f t="shared" si="205"/>
        <v/>
      </c>
      <c r="BK202" s="50" t="s">
        <v>213</v>
      </c>
    </row>
    <row r="203" spans="1:63" x14ac:dyDescent="0.15">
      <c r="A203" s="1">
        <f>+A202+1</f>
        <v>42802</v>
      </c>
      <c r="B203" s="41">
        <f t="shared" si="245"/>
        <v>3</v>
      </c>
      <c r="C203" s="81">
        <v>3239.7577000000001</v>
      </c>
      <c r="D203" s="81">
        <v>3239.4344000000001</v>
      </c>
      <c r="E203" s="81">
        <v>3238.5839000000001</v>
      </c>
      <c r="F203" s="81">
        <v>3238.8305</v>
      </c>
      <c r="G203" s="81">
        <v>3243.5799000000002</v>
      </c>
      <c r="H203" s="81">
        <v>3244.5713000000001</v>
      </c>
      <c r="I203" s="81">
        <v>3236.5340999999999</v>
      </c>
      <c r="J203" s="81">
        <v>958</v>
      </c>
      <c r="K203" s="81">
        <v>938</v>
      </c>
      <c r="L203" s="81">
        <v>3244.4839000000002</v>
      </c>
      <c r="M203" s="81">
        <v>3242.9614999999999</v>
      </c>
      <c r="N203" s="81">
        <v>3241.1835999999998</v>
      </c>
      <c r="O203" s="81">
        <v>3245.2312999999999</v>
      </c>
      <c r="P203" s="81">
        <v>3230.6579999999999</v>
      </c>
      <c r="Q203" s="81">
        <v>1301</v>
      </c>
      <c r="R203" s="81">
        <v>1418</v>
      </c>
      <c r="S203">
        <f t="shared" si="195"/>
        <v>3226.3462699999995</v>
      </c>
      <c r="T203" t="str">
        <f t="shared" si="227"/>
        <v>牛</v>
      </c>
      <c r="U203">
        <f t="shared" si="228"/>
        <v>3245.2312999999999</v>
      </c>
      <c r="V203">
        <f t="shared" si="229"/>
        <v>3230.6579999999999</v>
      </c>
      <c r="W203" s="40">
        <f t="shared" si="207"/>
        <v>4.500794848708729E-3</v>
      </c>
      <c r="X203">
        <f t="shared" si="230"/>
        <v>1301</v>
      </c>
      <c r="Y203">
        <f t="shared" si="231"/>
        <v>1418</v>
      </c>
      <c r="Z203" s="25">
        <f t="shared" si="208"/>
        <v>4.4982684970545847E-3</v>
      </c>
      <c r="AA203" s="25">
        <f t="shared" si="232"/>
        <v>-8.1833740525254727E-4</v>
      </c>
      <c r="AB203" s="25">
        <f t="shared" si="233"/>
        <v>-1.2480547691777104E-3</v>
      </c>
      <c r="AC203" s="25">
        <f t="shared" si="234"/>
        <v>3.2527400795309262E-3</v>
      </c>
      <c r="AD203" s="25">
        <f t="shared" si="235"/>
        <v>1.6880834492730681E-3</v>
      </c>
      <c r="AE203" s="25">
        <f t="shared" si="236"/>
        <v>-2.8127113994356428E-3</v>
      </c>
      <c r="AF203" s="25">
        <f t="shared" si="209"/>
        <v>4.40028680095308E-4</v>
      </c>
      <c r="AG203" s="25">
        <f t="shared" si="237"/>
        <v>-3.7830872515713415E-4</v>
      </c>
      <c r="AH203" s="25">
        <f t="shared" si="210"/>
        <v>-9.9796392907802476E-5</v>
      </c>
      <c r="AI203" s="25">
        <f t="shared" si="211"/>
        <v>-3.6237669617329385E-4</v>
      </c>
      <c r="AJ203" s="25">
        <f t="shared" si="212"/>
        <v>-2.8623520362990745E-4</v>
      </c>
      <c r="AK203" s="25">
        <f t="shared" si="213"/>
        <v>1.1790841935532201E-3</v>
      </c>
      <c r="AL203" s="25">
        <f t="shared" si="214"/>
        <v>2.4801954678848178E-3</v>
      </c>
      <c r="AM203" s="25">
        <f t="shared" si="215"/>
        <v>4.500794848708729E-3</v>
      </c>
      <c r="AN203" s="25">
        <f t="shared" si="216"/>
        <v>2.7866557226217237E-4</v>
      </c>
      <c r="AO203" s="40">
        <f t="shared" si="238"/>
        <v>0.40108495495946045</v>
      </c>
      <c r="AP203" s="40">
        <f t="shared" si="239"/>
        <v>0.73108794107398678</v>
      </c>
      <c r="AQ203" s="25">
        <f t="shared" si="217"/>
        <v>-4.6933729197815336E-4</v>
      </c>
      <c r="AR203" s="25">
        <f t="shared" si="218"/>
        <v>-1.0177210857198655E-3</v>
      </c>
      <c r="AS203" s="25">
        <f t="shared" si="219"/>
        <v>4.40028680095308E-4</v>
      </c>
      <c r="AT203" s="28">
        <f t="shared" si="220"/>
        <v>0.87664858408402691</v>
      </c>
      <c r="AU203" s="28">
        <f t="shared" si="221"/>
        <v>0.72225233818009149</v>
      </c>
      <c r="AV203" s="40">
        <f t="shared" si="222"/>
        <v>0.72225233818009149</v>
      </c>
      <c r="AW203" s="25">
        <f t="shared" si="223"/>
        <v>4.40028680095308E-4</v>
      </c>
      <c r="AX203" s="28">
        <f t="shared" si="224"/>
        <v>-0.2264620916333521</v>
      </c>
      <c r="AY203" s="25">
        <f t="shared" si="225"/>
        <v>2.1745922298729509E-3</v>
      </c>
      <c r="AZ203" s="25">
        <f t="shared" si="226"/>
        <v>3.2527400795309262E-3</v>
      </c>
      <c r="BA203" s="25">
        <f t="shared" si="202"/>
        <v>0.98416719442685241</v>
      </c>
      <c r="BB203" s="25">
        <f t="shared" si="203"/>
        <v>3.3797383991148173E-3</v>
      </c>
      <c r="BC203" s="25">
        <f t="shared" si="204"/>
        <v>2.9589658421277491E-3</v>
      </c>
      <c r="BD203" s="39">
        <f t="shared" si="243"/>
        <v>0</v>
      </c>
      <c r="BE203" t="str">
        <f t="shared" si="206"/>
        <v/>
      </c>
      <c r="BF203" t="str">
        <f t="shared" si="240"/>
        <v/>
      </c>
      <c r="BG203">
        <f t="shared" si="241"/>
        <v>0</v>
      </c>
      <c r="BH203" t="str">
        <f t="shared" si="244"/>
        <v/>
      </c>
      <c r="BI203" t="str">
        <f t="shared" si="242"/>
        <v/>
      </c>
      <c r="BJ203" s="25" t="str">
        <f t="shared" si="205"/>
        <v/>
      </c>
    </row>
    <row r="204" spans="1:63" x14ac:dyDescent="0.15">
      <c r="A204" s="1">
        <f>+A203+1</f>
        <v>42803</v>
      </c>
      <c r="B204" s="41">
        <f t="shared" si="245"/>
        <v>4</v>
      </c>
      <c r="C204" s="85">
        <v>3230.9416000000001</v>
      </c>
      <c r="D204" s="85">
        <v>3230.0419000000002</v>
      </c>
      <c r="E204" s="85">
        <v>3226.5655000000002</v>
      </c>
      <c r="F204" s="85">
        <v>3225.8024</v>
      </c>
      <c r="G204" s="85">
        <v>3213.0989</v>
      </c>
      <c r="H204" s="85">
        <v>3233.7006999999999</v>
      </c>
      <c r="I204" s="85">
        <v>3205.5488</v>
      </c>
      <c r="J204" s="85">
        <v>930</v>
      </c>
      <c r="K204" s="85">
        <v>1101</v>
      </c>
      <c r="L204" s="85">
        <v>3211.6334999999999</v>
      </c>
      <c r="M204" s="85">
        <v>3211.9083000000001</v>
      </c>
      <c r="N204" s="85">
        <v>3216.5808000000002</v>
      </c>
      <c r="O204" s="85">
        <v>3217.5666999999999</v>
      </c>
      <c r="P204" s="85">
        <v>3205.8863000000001</v>
      </c>
      <c r="Q204" s="85">
        <v>1450</v>
      </c>
      <c r="R204" s="85">
        <v>1418</v>
      </c>
      <c r="S204">
        <f t="shared" si="195"/>
        <v>3230.0331399999991</v>
      </c>
      <c r="T204" t="str">
        <f t="shared" si="227"/>
        <v>牛</v>
      </c>
      <c r="U204">
        <f t="shared" si="228"/>
        <v>3233.7006999999999</v>
      </c>
      <c r="V204">
        <f t="shared" si="229"/>
        <v>3205.5488</v>
      </c>
      <c r="W204" s="40">
        <f t="shared" si="207"/>
        <v>8.7439007805002952E-3</v>
      </c>
      <c r="X204">
        <f t="shared" si="230"/>
        <v>930</v>
      </c>
      <c r="Y204">
        <f t="shared" si="231"/>
        <v>1101</v>
      </c>
      <c r="Z204" s="25">
        <f t="shared" si="208"/>
        <v>8.7132184623825576E-3</v>
      </c>
      <c r="AA204" s="25">
        <f t="shared" si="232"/>
        <v>-3.1649599576607525E-3</v>
      </c>
      <c r="AB204" s="25">
        <f t="shared" si="233"/>
        <v>-5.3082769178615366E-3</v>
      </c>
      <c r="AC204" s="25">
        <f t="shared" si="234"/>
        <v>3.4356238626388714E-3</v>
      </c>
      <c r="AD204" s="25">
        <f t="shared" si="235"/>
        <v>8.5359716423270566E-4</v>
      </c>
      <c r="AE204" s="25">
        <f t="shared" si="236"/>
        <v>-7.8903036162674897E-3</v>
      </c>
      <c r="AF204" s="25">
        <f t="shared" si="209"/>
        <v>-4.4546797536287736E-3</v>
      </c>
      <c r="AG204" s="25">
        <f t="shared" si="237"/>
        <v>-7.6196397112895118E-3</v>
      </c>
      <c r="AH204" s="25">
        <f t="shared" si="210"/>
        <v>-2.7850249294565708E-4</v>
      </c>
      <c r="AI204" s="25">
        <f t="shared" si="211"/>
        <v>-1.3553529565306466E-3</v>
      </c>
      <c r="AJ204" s="25">
        <f t="shared" si="212"/>
        <v>-1.5918862774399873E-3</v>
      </c>
      <c r="AK204" s="25">
        <f t="shared" si="213"/>
        <v>-5.537750918236984E-3</v>
      </c>
      <c r="AL204" s="25">
        <f t="shared" si="214"/>
        <v>8.7439007805002952E-3</v>
      </c>
      <c r="AM204" s="25">
        <f t="shared" si="215"/>
        <v>3.6368018491186784E-3</v>
      </c>
      <c r="AN204" s="25">
        <f t="shared" si="216"/>
        <v>-4.5617464951909264E-4</v>
      </c>
      <c r="AO204" s="40">
        <f t="shared" si="238"/>
        <v>0.90199240548596094</v>
      </c>
      <c r="AP204" s="40">
        <f t="shared" si="239"/>
        <v>1.265804439487211</v>
      </c>
      <c r="AQ204" s="25">
        <f t="shared" si="217"/>
        <v>8.5560274603686335E-5</v>
      </c>
      <c r="AR204" s="25">
        <f t="shared" si="218"/>
        <v>1.5392458141273997E-3</v>
      </c>
      <c r="AS204" s="25">
        <f t="shared" si="219"/>
        <v>-4.4546797536287736E-3</v>
      </c>
      <c r="AT204" s="28">
        <f t="shared" si="220"/>
        <v>0.26819148973959028</v>
      </c>
      <c r="AU204" s="28">
        <f t="shared" si="221"/>
        <v>0.91559364405331189</v>
      </c>
      <c r="AV204" s="40">
        <f t="shared" si="222"/>
        <v>0.39187408309919453</v>
      </c>
      <c r="AW204" s="25">
        <f t="shared" si="223"/>
        <v>-4.4546797536287736E-3</v>
      </c>
      <c r="AX204" s="28">
        <f t="shared" si="224"/>
        <v>0.17573591835720845</v>
      </c>
      <c r="AY204" s="25">
        <f t="shared" si="225"/>
        <v>2.3525526980305552E-3</v>
      </c>
      <c r="AZ204" s="25">
        <f t="shared" si="226"/>
        <v>3.3303432210826118E-3</v>
      </c>
      <c r="BA204" s="25">
        <f t="shared" si="202"/>
        <v>0.72225233818009149</v>
      </c>
      <c r="BB204" s="25">
        <f t="shared" si="203"/>
        <v>-1.0177210857198655E-3</v>
      </c>
      <c r="BC204" s="25">
        <f t="shared" si="204"/>
        <v>4.40028680095308E-4</v>
      </c>
      <c r="BD204" s="39">
        <f t="shared" si="243"/>
        <v>1</v>
      </c>
      <c r="BE204" t="str">
        <f t="shared" si="206"/>
        <v/>
      </c>
      <c r="BF204" t="str">
        <f t="shared" si="240"/>
        <v/>
      </c>
      <c r="BG204" t="str">
        <f t="shared" si="241"/>
        <v/>
      </c>
      <c r="BH204">
        <f t="shared" si="244"/>
        <v>0</v>
      </c>
      <c r="BI204" t="str">
        <f t="shared" si="242"/>
        <v/>
      </c>
      <c r="BJ204" s="25" t="str">
        <f t="shared" si="205"/>
        <v/>
      </c>
    </row>
    <row r="205" spans="1:63" x14ac:dyDescent="0.15">
      <c r="A205" s="1">
        <f>+A204+1</f>
        <v>42804</v>
      </c>
      <c r="B205" s="41">
        <f t="shared" si="245"/>
        <v>5</v>
      </c>
      <c r="C205" s="85">
        <v>3214.7685999999999</v>
      </c>
      <c r="D205" s="85">
        <v>3215.8507</v>
      </c>
      <c r="E205" s="85">
        <v>3218.1154000000001</v>
      </c>
      <c r="F205" s="85">
        <v>3219.6264999999999</v>
      </c>
      <c r="G205" s="85">
        <v>3216.5810999999999</v>
      </c>
      <c r="H205" s="85">
        <v>3221.9443000000001</v>
      </c>
      <c r="I205" s="85">
        <v>3211.6266999999998</v>
      </c>
      <c r="J205" s="85">
        <v>943</v>
      </c>
      <c r="K205" s="85">
        <v>1016</v>
      </c>
      <c r="L205" s="85">
        <v>3217.1583000000001</v>
      </c>
      <c r="M205" s="85">
        <v>3215.8413</v>
      </c>
      <c r="N205" s="85">
        <v>3212.4276</v>
      </c>
      <c r="O205" s="85">
        <v>3219.2067999999999</v>
      </c>
      <c r="P205" s="85">
        <v>3208.5803000000001</v>
      </c>
      <c r="Q205" s="85">
        <v>1344</v>
      </c>
      <c r="R205" s="85">
        <v>1429</v>
      </c>
      <c r="S205">
        <f t="shared" si="195"/>
        <v>3231.7036799999996</v>
      </c>
      <c r="T205" t="str">
        <f t="shared" si="227"/>
        <v>熊</v>
      </c>
      <c r="U205">
        <f t="shared" si="228"/>
        <v>3221.9443000000001</v>
      </c>
      <c r="V205">
        <f t="shared" si="229"/>
        <v>3208.5803000000001</v>
      </c>
      <c r="W205" s="40">
        <f t="shared" si="207"/>
        <v>4.1564320396561532E-3</v>
      </c>
      <c r="X205">
        <f t="shared" si="230"/>
        <v>943</v>
      </c>
      <c r="Y205">
        <f t="shared" si="231"/>
        <v>1429</v>
      </c>
      <c r="Z205" s="25">
        <f t="shared" si="208"/>
        <v>4.1570643684898604E-3</v>
      </c>
      <c r="AA205" s="25">
        <f t="shared" si="232"/>
        <v>-5.6355204335873819E-4</v>
      </c>
      <c r="AB205" s="25">
        <f t="shared" si="233"/>
        <v>-2.9580842038264797E-3</v>
      </c>
      <c r="AC205" s="25">
        <f t="shared" si="234"/>
        <v>1.1983478358297203E-3</v>
      </c>
      <c r="AD205" s="25">
        <f t="shared" si="235"/>
        <v>2.2296172236140567E-3</v>
      </c>
      <c r="AE205" s="25">
        <f t="shared" si="236"/>
        <v>-1.9268148160422867E-3</v>
      </c>
      <c r="AF205" s="25">
        <f t="shared" si="209"/>
        <v>-7.2846698021252919E-4</v>
      </c>
      <c r="AG205" s="25">
        <f t="shared" si="237"/>
        <v>-1.2920190235711428E-3</v>
      </c>
      <c r="AH205" s="25">
        <f t="shared" si="210"/>
        <v>3.3654612712449649E-4</v>
      </c>
      <c r="AI205" s="25">
        <f t="shared" si="211"/>
        <v>1.0405287276950659E-3</v>
      </c>
      <c r="AJ205" s="25">
        <f t="shared" si="212"/>
        <v>1.5099790570881982E-3</v>
      </c>
      <c r="AK205" s="25">
        <f t="shared" si="213"/>
        <v>5.6364531009255752E-4</v>
      </c>
      <c r="AL205" s="25">
        <f t="shared" si="214"/>
        <v>3.2074282992367049E-3</v>
      </c>
      <c r="AM205" s="25">
        <f t="shared" si="215"/>
        <v>3.3064286404744596E-3</v>
      </c>
      <c r="AN205" s="25">
        <f t="shared" si="216"/>
        <v>1.7942908957386197E-4</v>
      </c>
      <c r="AO205" s="40">
        <f t="shared" si="238"/>
        <v>0.30451849267271291</v>
      </c>
      <c r="AP205" s="40">
        <f t="shared" si="239"/>
        <v>0.48016011475539183</v>
      </c>
      <c r="AQ205" s="25">
        <f t="shared" si="217"/>
        <v>-4.0945129808487327E-4</v>
      </c>
      <c r="AR205" s="25">
        <f t="shared" si="218"/>
        <v>-1.4715413798790308E-3</v>
      </c>
      <c r="AS205" s="25">
        <f t="shared" si="219"/>
        <v>-7.2846698021252919E-4</v>
      </c>
      <c r="AT205" s="28">
        <f t="shared" si="220"/>
        <v>0.48018919128478799</v>
      </c>
      <c r="AU205" s="28">
        <f t="shared" si="221"/>
        <v>0.36204771091139687</v>
      </c>
      <c r="AV205" s="40">
        <f t="shared" si="222"/>
        <v>0.28788536366356593</v>
      </c>
      <c r="AW205" s="25">
        <f t="shared" si="223"/>
        <v>-7.2846698021252919E-4</v>
      </c>
      <c r="AX205" s="28">
        <f t="shared" si="224"/>
        <v>-0.35398832684825338</v>
      </c>
      <c r="AY205" s="25">
        <f t="shared" si="225"/>
        <v>1.5414563857153239E-3</v>
      </c>
      <c r="AZ205" s="25">
        <f t="shared" si="226"/>
        <v>1.1983478358297203E-3</v>
      </c>
      <c r="BA205" s="25">
        <f t="shared" si="202"/>
        <v>0.39187408309919453</v>
      </c>
      <c r="BB205" s="25">
        <f t="shared" si="203"/>
        <v>1.5392458141273997E-3</v>
      </c>
      <c r="BC205" s="25">
        <f t="shared" si="204"/>
        <v>-4.4546797536287736E-3</v>
      </c>
      <c r="BD205" s="39">
        <f t="shared" si="243"/>
        <v>0</v>
      </c>
      <c r="BE205" t="str">
        <f t="shared" si="206"/>
        <v/>
      </c>
      <c r="BF205" t="str">
        <f t="shared" si="240"/>
        <v/>
      </c>
      <c r="BG205" t="str">
        <f t="shared" si="241"/>
        <v/>
      </c>
      <c r="BH205" t="str">
        <f t="shared" si="244"/>
        <v/>
      </c>
      <c r="BI205">
        <f t="shared" si="242"/>
        <v>1</v>
      </c>
      <c r="BJ205" s="25">
        <f t="shared" si="205"/>
        <v>-1.4715413798790308E-3</v>
      </c>
    </row>
    <row r="206" spans="1:63" x14ac:dyDescent="0.15">
      <c r="A206" s="1">
        <v>42807</v>
      </c>
      <c r="B206" s="41">
        <f t="shared" si="245"/>
        <v>1</v>
      </c>
      <c r="C206" s="85">
        <v>3207.1464000000001</v>
      </c>
      <c r="D206" s="85">
        <v>3206.8425000000002</v>
      </c>
      <c r="E206" s="85">
        <v>3203.7483999999999</v>
      </c>
      <c r="F206" s="85">
        <v>3200.0214000000001</v>
      </c>
      <c r="G206" s="85">
        <v>3226.5092</v>
      </c>
      <c r="H206" s="85">
        <v>3226.9486999999999</v>
      </c>
      <c r="I206" s="85">
        <v>3193.1565000000001</v>
      </c>
      <c r="J206" s="85">
        <v>1129</v>
      </c>
      <c r="K206" s="85">
        <v>945</v>
      </c>
      <c r="L206" s="85">
        <v>3226.9405999999999</v>
      </c>
      <c r="M206" s="85">
        <v>3225.1354999999999</v>
      </c>
      <c r="N206" s="85">
        <v>3237.0228000000002</v>
      </c>
      <c r="O206" s="85">
        <v>3237.0428000000002</v>
      </c>
      <c r="P206" s="85">
        <v>3223.6199000000001</v>
      </c>
      <c r="Q206" s="85">
        <v>1500</v>
      </c>
      <c r="R206" s="85">
        <v>1315</v>
      </c>
      <c r="S206">
        <f t="shared" si="195"/>
        <v>3232.4900599999996</v>
      </c>
      <c r="T206" t="str">
        <f t="shared" si="227"/>
        <v>熊</v>
      </c>
      <c r="U206">
        <f t="shared" si="228"/>
        <v>3237.0428000000002</v>
      </c>
      <c r="V206">
        <f t="shared" si="229"/>
        <v>3193.1565000000001</v>
      </c>
      <c r="W206" s="40">
        <f t="shared" si="207"/>
        <v>1.3650270977458998E-2</v>
      </c>
      <c r="X206">
        <f t="shared" si="230"/>
        <v>1500</v>
      </c>
      <c r="Y206">
        <f t="shared" si="231"/>
        <v>945</v>
      </c>
      <c r="Z206" s="25">
        <f t="shared" si="208"/>
        <v>1.368390915986876E-2</v>
      </c>
      <c r="AA206" s="25">
        <f t="shared" si="232"/>
        <v>-1.6453431929963815E-3</v>
      </c>
      <c r="AB206" s="25">
        <f t="shared" si="233"/>
        <v>-6.1784977897566246E-6</v>
      </c>
      <c r="AC206" s="25">
        <f t="shared" si="234"/>
        <v>1.3644092479669162E-2</v>
      </c>
      <c r="AD206" s="25">
        <f t="shared" si="235"/>
        <v>9.278627166542151E-3</v>
      </c>
      <c r="AE206" s="25">
        <f t="shared" si="236"/>
        <v>-4.3716438109168143E-3</v>
      </c>
      <c r="AF206" s="25">
        <f t="shared" si="209"/>
        <v>9.2724486687524414E-3</v>
      </c>
      <c r="AG206" s="25">
        <f t="shared" si="237"/>
        <v>7.6271054757558673E-3</v>
      </c>
      <c r="AH206" s="25">
        <f t="shared" si="210"/>
        <v>-9.4761623372086138E-5</v>
      </c>
      <c r="AI206" s="25">
        <f t="shared" si="211"/>
        <v>-1.0600705281293013E-3</v>
      </c>
      <c r="AJ206" s="25">
        <f t="shared" si="212"/>
        <v>-2.2240725260803014E-3</v>
      </c>
      <c r="AK206" s="25">
        <f t="shared" si="213"/>
        <v>6.0192399672439733E-3</v>
      </c>
      <c r="AL206" s="25">
        <f t="shared" si="214"/>
        <v>1.0527089826914615E-2</v>
      </c>
      <c r="AM206" s="25">
        <f t="shared" si="215"/>
        <v>4.1552763042929106E-3</v>
      </c>
      <c r="AN206" s="25">
        <f t="shared" si="216"/>
        <v>1.3369593442641333E-4</v>
      </c>
      <c r="AO206" s="40">
        <f t="shared" si="238"/>
        <v>0.41399790484194843</v>
      </c>
      <c r="AP206" s="40">
        <f t="shared" si="239"/>
        <v>0.57028249122578611</v>
      </c>
      <c r="AQ206" s="25">
        <f t="shared" si="217"/>
        <v>-5.5954084208527236E-4</v>
      </c>
      <c r="AR206" s="25">
        <f t="shared" si="218"/>
        <v>3.119512767082088E-3</v>
      </c>
      <c r="AS206" s="25">
        <f t="shared" si="219"/>
        <v>9.2724486687524414E-3</v>
      </c>
      <c r="AT206" s="28">
        <f t="shared" si="220"/>
        <v>0.98699404004474545</v>
      </c>
      <c r="AU206" s="28">
        <f t="shared" si="221"/>
        <v>0.99851000901444686</v>
      </c>
      <c r="AV206" s="40">
        <f t="shared" si="222"/>
        <v>0.99954427691557546</v>
      </c>
      <c r="AW206" s="25">
        <f t="shared" si="223"/>
        <v>9.2724486687524414E-3</v>
      </c>
      <c r="AX206" s="28">
        <f t="shared" si="224"/>
        <v>0.22973456408948253</v>
      </c>
      <c r="AY206" s="25">
        <f t="shared" si="225"/>
        <v>1.0390883778160696E-2</v>
      </c>
      <c r="AZ206" s="25">
        <f t="shared" si="226"/>
        <v>4.1490978065031785E-3</v>
      </c>
      <c r="BA206" s="25">
        <f t="shared" si="202"/>
        <v>0.28788536366356593</v>
      </c>
      <c r="BB206" s="25">
        <f t="shared" si="203"/>
        <v>-1.4715413798790308E-3</v>
      </c>
      <c r="BC206" s="25">
        <f t="shared" si="204"/>
        <v>-7.2846698021252919E-4</v>
      </c>
      <c r="BD206" s="39">
        <f t="shared" si="243"/>
        <v>1</v>
      </c>
      <c r="BE206" t="str">
        <f t="shared" si="206"/>
        <v/>
      </c>
      <c r="BF206" t="str">
        <f t="shared" si="240"/>
        <v/>
      </c>
      <c r="BG206" t="str">
        <f t="shared" si="241"/>
        <v/>
      </c>
      <c r="BH206" t="str">
        <f t="shared" si="244"/>
        <v/>
      </c>
      <c r="BI206" t="str">
        <f t="shared" si="242"/>
        <v/>
      </c>
      <c r="BJ206" s="25" t="str">
        <f t="shared" si="205"/>
        <v/>
      </c>
    </row>
    <row r="207" spans="1:63" x14ac:dyDescent="0.15">
      <c r="A207" s="1">
        <v>42808</v>
      </c>
      <c r="B207" s="41">
        <f t="shared" si="245"/>
        <v>2</v>
      </c>
      <c r="C207" s="85">
        <v>3235.0154000000002</v>
      </c>
      <c r="D207" s="85">
        <v>3235.2644</v>
      </c>
      <c r="E207" s="85">
        <v>3239.2676999999999</v>
      </c>
      <c r="F207" s="85">
        <v>3242.4191999999998</v>
      </c>
      <c r="G207" s="85">
        <v>3240.8924999999999</v>
      </c>
      <c r="H207" s="85">
        <v>3246.0938999999998</v>
      </c>
      <c r="I207" s="85">
        <v>3234.6795000000002</v>
      </c>
      <c r="J207" s="85">
        <v>1046</v>
      </c>
      <c r="K207" s="85">
        <v>931</v>
      </c>
      <c r="L207" s="85">
        <v>3241.2948999999999</v>
      </c>
      <c r="M207" s="85">
        <v>3240.7914999999998</v>
      </c>
      <c r="N207" s="85">
        <v>3238.6205</v>
      </c>
      <c r="O207" s="85">
        <v>3241.9263999999998</v>
      </c>
      <c r="P207" s="85">
        <v>3231.6268</v>
      </c>
      <c r="Q207" s="85">
        <v>1354</v>
      </c>
      <c r="R207" s="85">
        <v>1432</v>
      </c>
      <c r="S207">
        <f t="shared" si="195"/>
        <v>3233.4996999999994</v>
      </c>
      <c r="T207" t="str">
        <f t="shared" si="227"/>
        <v>牛</v>
      </c>
      <c r="U207">
        <f t="shared" si="228"/>
        <v>3246.0938999999998</v>
      </c>
      <c r="V207">
        <f t="shared" si="229"/>
        <v>3231.6268</v>
      </c>
      <c r="W207" s="40">
        <f t="shared" si="207"/>
        <v>4.466732890659731E-3</v>
      </c>
      <c r="X207">
        <f t="shared" si="230"/>
        <v>1046</v>
      </c>
      <c r="Y207">
        <f t="shared" si="231"/>
        <v>1432</v>
      </c>
      <c r="Z207" s="25">
        <f t="shared" si="208"/>
        <v>4.4720343526030342E-3</v>
      </c>
      <c r="AA207" s="25">
        <f t="shared" si="232"/>
        <v>-6.203301038526809E-4</v>
      </c>
      <c r="AB207" s="25">
        <f t="shared" si="233"/>
        <v>-2.3049290524373499E-3</v>
      </c>
      <c r="AC207" s="25">
        <f t="shared" si="234"/>
        <v>2.1618038382223907E-3</v>
      </c>
      <c r="AD207" s="25">
        <f t="shared" si="235"/>
        <v>3.4187082109711068E-3</v>
      </c>
      <c r="AE207" s="25">
        <f t="shared" si="236"/>
        <v>-1.0480246796885108E-3</v>
      </c>
      <c r="AF207" s="25">
        <f t="shared" si="209"/>
        <v>1.1137791585338484E-3</v>
      </c>
      <c r="AG207" s="25">
        <f t="shared" si="237"/>
        <v>4.9344905468127781E-4</v>
      </c>
      <c r="AH207" s="25">
        <f t="shared" si="210"/>
        <v>7.6967305223009312E-5</v>
      </c>
      <c r="AI207" s="25">
        <f t="shared" si="211"/>
        <v>1.3135973653851331E-3</v>
      </c>
      <c r="AJ207" s="25">
        <f t="shared" si="212"/>
        <v>2.2860294797300194E-3</v>
      </c>
      <c r="AK207" s="25">
        <f t="shared" si="213"/>
        <v>1.815066459945175E-3</v>
      </c>
      <c r="AL207" s="25">
        <f t="shared" si="214"/>
        <v>3.5225461833928531E-3</v>
      </c>
      <c r="AM207" s="25">
        <f t="shared" si="215"/>
        <v>3.1820573253976427E-3</v>
      </c>
      <c r="AN207" s="25">
        <f t="shared" si="216"/>
        <v>1.2415562083780478E-4</v>
      </c>
      <c r="AO207" s="40">
        <f t="shared" si="238"/>
        <v>2.942774039809783E-2</v>
      </c>
      <c r="AP207" s="40">
        <f t="shared" si="239"/>
        <v>0.20529331370900522</v>
      </c>
      <c r="AQ207" s="25">
        <f t="shared" si="217"/>
        <v>-1.5532036136146034E-4</v>
      </c>
      <c r="AR207" s="25">
        <f t="shared" si="218"/>
        <v>-8.2544292224905286E-4</v>
      </c>
      <c r="AS207" s="25">
        <f t="shared" si="219"/>
        <v>1.1137791585338484E-3</v>
      </c>
      <c r="AT207" s="28">
        <f t="shared" si="220"/>
        <v>0.54431244743481244</v>
      </c>
      <c r="AU207" s="28">
        <f t="shared" si="221"/>
        <v>0.6790263699561252</v>
      </c>
      <c r="AV207" s="40">
        <f t="shared" si="222"/>
        <v>0.48342100351833223</v>
      </c>
      <c r="AW207" s="25">
        <f t="shared" si="223"/>
        <v>1.1137791585338484E-3</v>
      </c>
      <c r="AX207" s="28">
        <f t="shared" si="224"/>
        <v>-0.18486082214126578</v>
      </c>
      <c r="AY207" s="25">
        <f t="shared" si="225"/>
        <v>1.9189044323670455E-3</v>
      </c>
      <c r="AZ207" s="25">
        <f t="shared" si="226"/>
        <v>2.1618038382223907E-3</v>
      </c>
      <c r="BA207" s="25">
        <f t="shared" ref="BA207:BA238" si="246">AV206</f>
        <v>0.99954427691557546</v>
      </c>
      <c r="BB207" s="25">
        <f t="shared" ref="BB207:BB238" si="247">AR206</f>
        <v>3.119512767082088E-3</v>
      </c>
      <c r="BC207" s="25">
        <f t="shared" ref="BC207:BC238" si="248">AS206</f>
        <v>9.2724486687524414E-3</v>
      </c>
      <c r="BD207" s="39">
        <f t="shared" si="243"/>
        <v>0</v>
      </c>
      <c r="BE207">
        <f t="shared" si="206"/>
        <v>0</v>
      </c>
      <c r="BF207">
        <f t="shared" si="240"/>
        <v>0</v>
      </c>
      <c r="BG207" t="str">
        <f t="shared" si="241"/>
        <v/>
      </c>
      <c r="BH207" t="str">
        <f t="shared" si="244"/>
        <v/>
      </c>
      <c r="BI207" t="str">
        <f t="shared" si="242"/>
        <v/>
      </c>
      <c r="BJ207" s="25" t="str">
        <f t="shared" si="205"/>
        <v/>
      </c>
    </row>
    <row r="208" spans="1:63" x14ac:dyDescent="0.15">
      <c r="A208" s="1">
        <v>42809</v>
      </c>
      <c r="B208" s="41">
        <f t="shared" si="245"/>
        <v>3</v>
      </c>
      <c r="C208" s="85">
        <v>3233.45</v>
      </c>
      <c r="D208" s="85">
        <v>3232.26</v>
      </c>
      <c r="E208" s="85">
        <v>3233.75</v>
      </c>
      <c r="F208" s="85">
        <v>3233.16</v>
      </c>
      <c r="G208" s="85">
        <v>3241.52</v>
      </c>
      <c r="H208" s="85">
        <v>3243.56</v>
      </c>
      <c r="I208" s="85">
        <v>3227.74</v>
      </c>
      <c r="J208" s="85">
        <v>1118</v>
      </c>
      <c r="K208" s="85">
        <v>945</v>
      </c>
      <c r="L208" s="85">
        <v>3241.78</v>
      </c>
      <c r="M208" s="85">
        <v>3240.61</v>
      </c>
      <c r="N208" s="85">
        <v>3241.76</v>
      </c>
      <c r="O208" s="85">
        <v>3242.84</v>
      </c>
      <c r="P208" s="85">
        <v>3233.06</v>
      </c>
      <c r="Q208" s="85">
        <v>1303</v>
      </c>
      <c r="R208" s="85">
        <v>1336</v>
      </c>
      <c r="S208">
        <f t="shared" si="195"/>
        <v>3234.5347250000004</v>
      </c>
      <c r="T208" t="str">
        <f t="shared" si="227"/>
        <v>牛</v>
      </c>
      <c r="U208">
        <f t="shared" si="228"/>
        <v>3243.56</v>
      </c>
      <c r="V208">
        <f t="shared" si="229"/>
        <v>3227.74</v>
      </c>
      <c r="W208" s="40">
        <f t="shared" si="207"/>
        <v>4.8892901008927396E-3</v>
      </c>
      <c r="X208">
        <f t="shared" si="230"/>
        <v>1118</v>
      </c>
      <c r="Y208">
        <f t="shared" si="231"/>
        <v>945</v>
      </c>
      <c r="Z208" s="25">
        <f t="shared" si="208"/>
        <v>4.8926069677898733E-3</v>
      </c>
      <c r="AA208" s="25">
        <f t="shared" si="232"/>
        <v>-1.5977888683361692E-3</v>
      </c>
      <c r="AB208" s="25">
        <f t="shared" si="233"/>
        <v>-5.5509983970575608E-4</v>
      </c>
      <c r="AC208" s="25">
        <f t="shared" si="234"/>
        <v>4.3341902611870433E-3</v>
      </c>
      <c r="AD208" s="25">
        <f t="shared" si="235"/>
        <v>3.1218133709125166E-3</v>
      </c>
      <c r="AE208" s="25">
        <f t="shared" si="236"/>
        <v>-1.7674767299803488E-3</v>
      </c>
      <c r="AF208" s="25">
        <f t="shared" si="209"/>
        <v>2.5667135312068324E-3</v>
      </c>
      <c r="AG208" s="25">
        <f t="shared" si="237"/>
        <v>9.689246628705265E-4</v>
      </c>
      <c r="AH208" s="25">
        <f t="shared" si="210"/>
        <v>-3.6809569666315374E-4</v>
      </c>
      <c r="AI208" s="25">
        <f t="shared" si="211"/>
        <v>9.2775853604492271E-5</v>
      </c>
      <c r="AJ208" s="25">
        <f t="shared" si="212"/>
        <v>-8.969150766610866E-5</v>
      </c>
      <c r="AK208" s="25">
        <f t="shared" si="213"/>
        <v>2.4926769324142414E-3</v>
      </c>
      <c r="AL208" s="25">
        <f t="shared" si="214"/>
        <v>4.8892901008927396E-3</v>
      </c>
      <c r="AM208" s="25">
        <f t="shared" si="215"/>
        <v>3.0204318890813286E-3</v>
      </c>
      <c r="AN208" s="25">
        <f t="shared" si="216"/>
        <v>8.0206067940675666E-5</v>
      </c>
      <c r="AO208" s="40">
        <f t="shared" si="238"/>
        <v>0.36093552465233736</v>
      </c>
      <c r="AP208" s="40">
        <f t="shared" si="239"/>
        <v>0.68776864728192788</v>
      </c>
      <c r="AQ208" s="25">
        <f t="shared" si="217"/>
        <v>-3.6097797655030558E-4</v>
      </c>
      <c r="AR208" s="25">
        <f t="shared" si="218"/>
        <v>-6.1694691480241661E-6</v>
      </c>
      <c r="AS208" s="25">
        <f t="shared" si="219"/>
        <v>2.5667135312068324E-3</v>
      </c>
      <c r="AT208" s="28">
        <f t="shared" si="220"/>
        <v>0.87104930467762687</v>
      </c>
      <c r="AU208" s="28">
        <f t="shared" si="221"/>
        <v>0.88957055214724901</v>
      </c>
      <c r="AV208" s="40">
        <f t="shared" si="222"/>
        <v>0.88621997471556835</v>
      </c>
      <c r="AW208" s="25">
        <f t="shared" si="223"/>
        <v>2.5667135312068324E-3</v>
      </c>
      <c r="AX208" s="28">
        <f t="shared" si="224"/>
        <v>-1.2642225031593934E-3</v>
      </c>
      <c r="AY208" s="25">
        <f t="shared" si="225"/>
        <v>4.2601536623945403E-3</v>
      </c>
      <c r="AZ208" s="25">
        <f t="shared" si="226"/>
        <v>2.6873350103269297E-3</v>
      </c>
      <c r="BA208" s="25">
        <f t="shared" si="246"/>
        <v>0.48342100351833223</v>
      </c>
      <c r="BB208" s="25">
        <f t="shared" si="247"/>
        <v>-8.2544292224905286E-4</v>
      </c>
      <c r="BC208" s="25">
        <f t="shared" si="248"/>
        <v>1.1137791585338484E-3</v>
      </c>
      <c r="BD208" s="39">
        <f t="shared" si="243"/>
        <v>1</v>
      </c>
      <c r="BE208" t="str">
        <f t="shared" si="206"/>
        <v/>
      </c>
      <c r="BF208" t="str">
        <f t="shared" si="240"/>
        <v/>
      </c>
      <c r="BG208">
        <f t="shared" si="241"/>
        <v>0.5</v>
      </c>
      <c r="BH208" t="str">
        <f t="shared" si="244"/>
        <v/>
      </c>
      <c r="BI208" t="str">
        <f t="shared" si="242"/>
        <v/>
      </c>
      <c r="BJ208" s="25">
        <f t="shared" si="205"/>
        <v>-3.0847345740120831E-6</v>
      </c>
    </row>
    <row r="209" spans="1:63" x14ac:dyDescent="0.15">
      <c r="A209" s="1">
        <v>42810</v>
      </c>
      <c r="B209" s="41">
        <f t="shared" si="245"/>
        <v>4</v>
      </c>
      <c r="C209" s="85">
        <v>3253.4501</v>
      </c>
      <c r="D209" s="85">
        <v>3255.1612</v>
      </c>
      <c r="E209" s="85">
        <v>3259.1979000000001</v>
      </c>
      <c r="F209" s="85">
        <v>3263.6039000000001</v>
      </c>
      <c r="G209" s="85">
        <v>3263.0517</v>
      </c>
      <c r="H209" s="85">
        <v>3267.2854000000002</v>
      </c>
      <c r="I209" s="85">
        <v>3247.1628000000001</v>
      </c>
      <c r="J209" s="85">
        <v>947</v>
      </c>
      <c r="K209" s="85">
        <v>930</v>
      </c>
      <c r="L209" s="85">
        <v>3265.0990999999999</v>
      </c>
      <c r="M209" s="85">
        <v>3264.2988999999998</v>
      </c>
      <c r="N209" s="85">
        <v>3269.5410000000002</v>
      </c>
      <c r="O209" s="85">
        <v>3269.5644000000002</v>
      </c>
      <c r="P209" s="85">
        <v>3261.7936</v>
      </c>
      <c r="Q209" s="85">
        <v>1500</v>
      </c>
      <c r="R209" s="85">
        <v>1347</v>
      </c>
      <c r="S209">
        <f t="shared" si="195"/>
        <v>3235.9737250000007</v>
      </c>
      <c r="T209" t="str">
        <f t="shared" si="227"/>
        <v>牛</v>
      </c>
      <c r="U209">
        <f t="shared" si="228"/>
        <v>3269.5644000000002</v>
      </c>
      <c r="V209">
        <f t="shared" si="229"/>
        <v>3247.1628000000001</v>
      </c>
      <c r="W209" s="40">
        <f t="shared" si="207"/>
        <v>6.87513457333411E-3</v>
      </c>
      <c r="X209">
        <f t="shared" si="230"/>
        <v>1500</v>
      </c>
      <c r="Y209">
        <f t="shared" si="231"/>
        <v>930</v>
      </c>
      <c r="Z209" s="25">
        <f t="shared" si="208"/>
        <v>6.8854905750668017E-3</v>
      </c>
      <c r="AA209" s="25">
        <f t="shared" si="232"/>
        <v>3.599610310549361E-3</v>
      </c>
      <c r="AB209" s="25">
        <f t="shared" si="233"/>
        <v>-7.1569422936993011E-6</v>
      </c>
      <c r="AC209" s="25">
        <f t="shared" si="234"/>
        <v>6.8679776310405184E-3</v>
      </c>
      <c r="AD209" s="25">
        <f t="shared" si="235"/>
        <v>4.9407625203597896E-3</v>
      </c>
      <c r="AE209" s="25">
        <f t="shared" si="236"/>
        <v>-1.9343720529743258E-3</v>
      </c>
      <c r="AF209" s="25">
        <f t="shared" si="209"/>
        <v>4.9336055780660774E-3</v>
      </c>
      <c r="AG209" s="25">
        <f t="shared" si="237"/>
        <v>8.5332158886154176E-3</v>
      </c>
      <c r="AH209" s="25">
        <f t="shared" si="210"/>
        <v>5.2579573753967291E-4</v>
      </c>
      <c r="AI209" s="25">
        <f t="shared" si="211"/>
        <v>1.7651196540465332E-3</v>
      </c>
      <c r="AJ209" s="25">
        <f t="shared" si="212"/>
        <v>3.1160730649277884E-3</v>
      </c>
      <c r="AK209" s="25">
        <f t="shared" si="213"/>
        <v>2.9468592944578748E-3</v>
      </c>
      <c r="AL209" s="25">
        <f t="shared" si="214"/>
        <v>6.1778567829415161E-3</v>
      </c>
      <c r="AM209" s="25">
        <f t="shared" si="215"/>
        <v>2.3795368946699321E-3</v>
      </c>
      <c r="AN209" s="25">
        <f t="shared" si="216"/>
        <v>6.272526875844151E-4</v>
      </c>
      <c r="AO209" s="40">
        <f t="shared" si="238"/>
        <v>0.31244968344050533</v>
      </c>
      <c r="AP209" s="40">
        <f t="shared" si="239"/>
        <v>-0.26849413097710051</v>
      </c>
      <c r="AQ209" s="25">
        <f t="shared" si="217"/>
        <v>-2.451068242451155E-4</v>
      </c>
      <c r="AR209" s="25">
        <f t="shared" si="218"/>
        <v>1.3594935960238612E-3</v>
      </c>
      <c r="AS209" s="25">
        <f t="shared" si="219"/>
        <v>4.9336055780660774E-3</v>
      </c>
      <c r="AT209" s="28">
        <f t="shared" si="220"/>
        <v>0.78960472304770779</v>
      </c>
      <c r="AU209" s="28">
        <f t="shared" si="221"/>
        <v>0.99698872702938734</v>
      </c>
      <c r="AV209" s="40">
        <f t="shared" si="222"/>
        <v>0.998955431754873</v>
      </c>
      <c r="AW209" s="25">
        <f t="shared" si="223"/>
        <v>4.9336055780660774E-3</v>
      </c>
      <c r="AX209" s="28">
        <f t="shared" si="224"/>
        <v>0.19828494393258655</v>
      </c>
      <c r="AY209" s="25">
        <f t="shared" si="225"/>
        <v>4.8812313474322537E-3</v>
      </c>
      <c r="AZ209" s="25">
        <f t="shared" si="226"/>
        <v>2.3723799523762508E-3</v>
      </c>
      <c r="BA209" s="25">
        <f t="shared" si="246"/>
        <v>0.88621997471556835</v>
      </c>
      <c r="BB209" s="25">
        <f t="shared" si="247"/>
        <v>-6.1694691480241661E-6</v>
      </c>
      <c r="BC209" s="25">
        <f t="shared" si="248"/>
        <v>2.5667135312068324E-3</v>
      </c>
      <c r="BD209" s="39">
        <f t="shared" si="243"/>
        <v>1</v>
      </c>
      <c r="BE209" t="str">
        <f t="shared" si="206"/>
        <v/>
      </c>
      <c r="BF209" t="str">
        <f t="shared" si="240"/>
        <v/>
      </c>
      <c r="BG209" t="str">
        <f t="shared" si="241"/>
        <v/>
      </c>
      <c r="BH209">
        <f t="shared" si="244"/>
        <v>-0.5</v>
      </c>
      <c r="BI209" t="str">
        <f t="shared" si="242"/>
        <v/>
      </c>
      <c r="BJ209" s="25">
        <f t="shared" si="205"/>
        <v>-6.7974679801193058E-4</v>
      </c>
    </row>
    <row r="210" spans="1:63" x14ac:dyDescent="0.15">
      <c r="A210" s="1">
        <v>42811</v>
      </c>
      <c r="B210" s="41">
        <f t="shared" si="245"/>
        <v>5</v>
      </c>
      <c r="C210">
        <v>3271.8665000000001</v>
      </c>
      <c r="D210">
        <v>3272.0142000000001</v>
      </c>
      <c r="E210">
        <v>3271.346</v>
      </c>
      <c r="F210">
        <v>3268.9214000000002</v>
      </c>
      <c r="G210">
        <v>3261.1581000000001</v>
      </c>
      <c r="H210">
        <v>3274.1903000000002</v>
      </c>
      <c r="I210">
        <v>3259.9153999999999</v>
      </c>
      <c r="J210">
        <v>930</v>
      </c>
      <c r="K210">
        <v>1126</v>
      </c>
      <c r="L210">
        <v>3261.1581000000001</v>
      </c>
      <c r="M210">
        <v>3262.8865999999998</v>
      </c>
      <c r="N210">
        <v>3237.3112000000001</v>
      </c>
      <c r="O210">
        <v>3264.0304999999998</v>
      </c>
      <c r="P210">
        <v>3232.5209</v>
      </c>
      <c r="Q210">
        <v>1348</v>
      </c>
      <c r="R210">
        <v>1453</v>
      </c>
      <c r="S210">
        <f t="shared" si="195"/>
        <v>3238.0091350000002</v>
      </c>
      <c r="T210" t="str">
        <f t="shared" si="227"/>
        <v>牛</v>
      </c>
      <c r="U210">
        <f t="shared" si="228"/>
        <v>3274.1903000000002</v>
      </c>
      <c r="V210">
        <f t="shared" si="229"/>
        <v>3232.5209</v>
      </c>
      <c r="W210" s="40">
        <f t="shared" si="207"/>
        <v>1.2808304651090124E-2</v>
      </c>
      <c r="X210">
        <f t="shared" si="230"/>
        <v>930</v>
      </c>
      <c r="Y210">
        <f t="shared" si="231"/>
        <v>1453</v>
      </c>
      <c r="Z210" s="25">
        <f t="shared" si="208"/>
        <v>1.2735666323794147E-2</v>
      </c>
      <c r="AA210" s="25">
        <f t="shared" si="232"/>
        <v>7.1100909031228962E-4</v>
      </c>
      <c r="AB210" s="25">
        <f t="shared" si="233"/>
        <v>-1.1327493155116634E-2</v>
      </c>
      <c r="AC210" s="25">
        <f t="shared" si="234"/>
        <v>1.4808114959733764E-3</v>
      </c>
      <c r="AD210" s="25">
        <f t="shared" si="235"/>
        <v>7.099847033453791E-4</v>
      </c>
      <c r="AE210" s="25">
        <f t="shared" si="236"/>
        <v>-1.2098319947744686E-2</v>
      </c>
      <c r="AF210" s="25">
        <f t="shared" si="209"/>
        <v>-1.0617508451771396E-2</v>
      </c>
      <c r="AG210" s="25">
        <f t="shared" si="237"/>
        <v>-9.9064993614591569E-3</v>
      </c>
      <c r="AH210" s="25">
        <f t="shared" si="210"/>
        <v>4.5141409752407609E-5</v>
      </c>
      <c r="AI210" s="25">
        <f t="shared" si="211"/>
        <v>-1.590961629621739E-4</v>
      </c>
      <c r="AJ210" s="25">
        <f t="shared" si="212"/>
        <v>-9.0053377178922836E-4</v>
      </c>
      <c r="AK210" s="25">
        <f t="shared" si="213"/>
        <v>-3.2782394819491482E-3</v>
      </c>
      <c r="AL210" s="25">
        <f t="shared" si="214"/>
        <v>4.369357756337274E-3</v>
      </c>
      <c r="AM210" s="25">
        <f t="shared" si="215"/>
        <v>9.7004841940603707E-3</v>
      </c>
      <c r="AN210" s="25">
        <f t="shared" si="216"/>
        <v>0</v>
      </c>
      <c r="AO210" s="40">
        <f t="shared" si="238"/>
        <v>0.83721076855178922</v>
      </c>
      <c r="AP210" s="40">
        <f t="shared" si="239"/>
        <v>0.67430244695234798</v>
      </c>
      <c r="AQ210" s="25">
        <f t="shared" si="217"/>
        <v>5.2988602007705658E-4</v>
      </c>
      <c r="AR210" s="25">
        <f t="shared" si="218"/>
        <v>-7.3392689698221882E-3</v>
      </c>
      <c r="AS210" s="25">
        <f t="shared" si="219"/>
        <v>-1.0617508451771396E-2</v>
      </c>
      <c r="AT210" s="28">
        <f t="shared" si="220"/>
        <v>8.7054900559738482E-2</v>
      </c>
      <c r="AU210" s="28">
        <f t="shared" si="221"/>
        <v>0.15202668393125068</v>
      </c>
      <c r="AV210" s="40">
        <f t="shared" si="222"/>
        <v>0.11495965864639496</v>
      </c>
      <c r="AW210" s="25">
        <f t="shared" si="223"/>
        <v>-1.0617508451771396E-2</v>
      </c>
      <c r="AX210" s="28">
        <f t="shared" si="224"/>
        <v>-0.57228805790339854</v>
      </c>
      <c r="AY210" s="25">
        <f t="shared" si="225"/>
        <v>3.8113357104258206E-4</v>
      </c>
      <c r="AZ210" s="25">
        <f t="shared" si="226"/>
        <v>1.4808114959733764E-3</v>
      </c>
      <c r="BA210" s="25">
        <f t="shared" si="246"/>
        <v>0.998955431754873</v>
      </c>
      <c r="BB210" s="25">
        <f t="shared" si="247"/>
        <v>1.3594935960238612E-3</v>
      </c>
      <c r="BC210" s="25">
        <f t="shared" si="248"/>
        <v>4.9336055780660774E-3</v>
      </c>
      <c r="BD210" s="39">
        <f t="shared" si="243"/>
        <v>0</v>
      </c>
      <c r="BE210" t="str">
        <f t="shared" si="206"/>
        <v/>
      </c>
      <c r="BF210" t="str">
        <f t="shared" si="240"/>
        <v/>
      </c>
      <c r="BG210" t="str">
        <f t="shared" si="241"/>
        <v/>
      </c>
      <c r="BH210" t="str">
        <f t="shared" si="244"/>
        <v/>
      </c>
      <c r="BI210">
        <f t="shared" si="242"/>
        <v>0</v>
      </c>
      <c r="BJ210" s="25" t="str">
        <f t="shared" si="205"/>
        <v/>
      </c>
    </row>
    <row r="211" spans="1:63" x14ac:dyDescent="0.15">
      <c r="A211" s="1">
        <v>42814</v>
      </c>
      <c r="B211" s="41">
        <f t="shared" si="245"/>
        <v>1</v>
      </c>
      <c r="C211">
        <v>3241.1100999999999</v>
      </c>
      <c r="D211">
        <v>3246.1948000000002</v>
      </c>
      <c r="E211">
        <v>3243.5938999999998</v>
      </c>
      <c r="F211">
        <v>3241.4708999999998</v>
      </c>
      <c r="G211">
        <v>3239.5735</v>
      </c>
      <c r="H211">
        <v>3248.8029000000001</v>
      </c>
      <c r="I211">
        <v>3235.8389000000002</v>
      </c>
      <c r="J211">
        <v>1038</v>
      </c>
      <c r="K211">
        <v>956</v>
      </c>
      <c r="L211">
        <v>3239.5735</v>
      </c>
      <c r="M211">
        <v>3239.7296999999999</v>
      </c>
      <c r="N211">
        <v>3250.5228000000002</v>
      </c>
      <c r="O211">
        <v>3250.8483999999999</v>
      </c>
      <c r="P211">
        <v>3228.1543000000001</v>
      </c>
      <c r="Q211">
        <v>1459</v>
      </c>
      <c r="R211">
        <v>1359</v>
      </c>
      <c r="S211">
        <f t="shared" si="195"/>
        <v>3239.7647249999995</v>
      </c>
      <c r="T211" t="str">
        <f t="shared" si="227"/>
        <v>熊</v>
      </c>
      <c r="U211">
        <f t="shared" si="228"/>
        <v>3250.8483999999999</v>
      </c>
      <c r="V211">
        <f t="shared" si="229"/>
        <v>3228.1543000000001</v>
      </c>
      <c r="W211" s="40">
        <f t="shared" si="207"/>
        <v>7.0054586679154113E-3</v>
      </c>
      <c r="X211">
        <f t="shared" si="230"/>
        <v>1459</v>
      </c>
      <c r="Y211">
        <f t="shared" si="231"/>
        <v>1359</v>
      </c>
      <c r="Z211" s="25">
        <f t="shared" ref="Z211:Z238" si="249">(U211-V211)/(C211)</f>
        <v>7.0019528185727813E-3</v>
      </c>
      <c r="AA211" s="25">
        <f t="shared" ref="AA211:AA238" si="250">LN(C211/N210)</f>
        <v>1.1727858561547328E-3</v>
      </c>
      <c r="AB211" s="25">
        <f t="shared" ref="AB211:AB238" si="251">LN(N211/U211)</f>
        <v>-1.0016348559569905E-4</v>
      </c>
      <c r="AC211" s="25">
        <f t="shared" ref="AC211:AC238" si="252">LN(N211/V211)</f>
        <v>6.9052951823197102E-3</v>
      </c>
      <c r="AD211" s="25">
        <f t="shared" ref="AD211:AD238" si="253">LN(U211/C211)</f>
        <v>3.0001138498583898E-3</v>
      </c>
      <c r="AE211" s="25">
        <f t="shared" ref="AE211:AE238" si="254">LN(V211/C211)</f>
        <v>-4.0053448180570198E-3</v>
      </c>
      <c r="AF211" s="25">
        <f t="shared" ref="AF211:AG238" si="255">LN(N211/C211)</f>
        <v>2.8999503642628344E-3</v>
      </c>
      <c r="AG211" s="25">
        <f t="shared" ref="AG211:AG238" si="256">LN(N211/N210)</f>
        <v>4.0727362204173306E-3</v>
      </c>
      <c r="AH211" s="25">
        <f t="shared" ref="AH211:AH238" si="257">LN(D211/C211)</f>
        <v>1.5675850355760575E-3</v>
      </c>
      <c r="AI211" s="25">
        <f t="shared" ref="AI211:AI238" si="258">LN(E211/C211)</f>
        <v>7.660488810173465E-4</v>
      </c>
      <c r="AJ211" s="25">
        <f t="shared" ref="AJ211:AJ238" si="259">LN(F211/C211)</f>
        <v>1.1131368828953379E-4</v>
      </c>
      <c r="AK211" s="25">
        <f t="shared" ref="AK211:AK238" si="260">+LN(G211/C211)</f>
        <v>-4.7420924199883461E-4</v>
      </c>
      <c r="AL211" s="25">
        <f t="shared" ref="AL211:AL238" si="261">LN(H211/I211)</f>
        <v>3.9983757533974618E-3</v>
      </c>
      <c r="AM211" s="25">
        <f t="shared" ref="AM211:AM238" si="262">LN(O211/P211)</f>
        <v>7.0054586679154113E-3</v>
      </c>
      <c r="AN211" s="25">
        <f t="shared" ref="AN211:AN238" si="263">LN(L211/G211)</f>
        <v>0</v>
      </c>
      <c r="AO211" s="40">
        <f t="shared" ref="AO211:AO238" si="264">(C211-I211)/(H211-I211)</f>
        <v>0.40660290033937863</v>
      </c>
      <c r="AP211" s="40">
        <f t="shared" ref="AP211:AP238" si="265">(N210-I211)/(H211-I211)</f>
        <v>0.11356834310397342</v>
      </c>
      <c r="AQ211" s="25">
        <f t="shared" ref="AQ211:AQ238" si="266">LN(M211/L211)</f>
        <v>4.821506115972412E-5</v>
      </c>
      <c r="AR211" s="25">
        <f t="shared" ref="AR211:AR238" si="267">LN(N211/L211)</f>
        <v>3.3741596062616406E-3</v>
      </c>
      <c r="AS211" s="25">
        <f>LN(N211/C211)</f>
        <v>2.8999503642628344E-3</v>
      </c>
      <c r="AT211" s="28">
        <f t="shared" ref="AT211:AT238" si="268">+(G211-I211)/(H211-I211)</f>
        <v>0.28807466831223311</v>
      </c>
      <c r="AU211" s="28">
        <f t="shared" ref="AU211:AU238" si="269">+(N211-P211)/(O211-P211)</f>
        <v>0.98565265862053697</v>
      </c>
      <c r="AV211" s="40">
        <f t="shared" ref="AV211:AV238" si="270">+(N211-V211)/(U211-V211)</f>
        <v>0.98565265862053697</v>
      </c>
      <c r="AW211" s="25">
        <f t="shared" ref="AW211:AW238" si="271">LN(N211/C211)</f>
        <v>2.8999503642628344E-3</v>
      </c>
      <c r="AX211" s="28">
        <f t="shared" ref="AX211:AX238" si="272">(N211-L211)/(U211-V211)</f>
        <v>0.48247341820122247</v>
      </c>
      <c r="AY211" s="25">
        <f t="shared" ref="AY211:AY238" si="273">LN(G211/I211)</f>
        <v>1.1534710635795089E-3</v>
      </c>
      <c r="AZ211" s="25">
        <f t="shared" ref="AZ211:AZ238" si="274">LN(N211/P211)</f>
        <v>6.9052951823197102E-3</v>
      </c>
      <c r="BA211" s="25">
        <f t="shared" si="246"/>
        <v>0.11495965864639496</v>
      </c>
      <c r="BB211" s="25">
        <f t="shared" si="247"/>
        <v>-7.3392689698221882E-3</v>
      </c>
      <c r="BC211" s="25">
        <f t="shared" si="248"/>
        <v>-1.0617508451771396E-2</v>
      </c>
      <c r="BD211" s="39">
        <f t="shared" si="243"/>
        <v>1</v>
      </c>
      <c r="BE211" t="str">
        <f t="shared" ref="BE211:BE238" si="275">IF(B211=2,IF(AV210&lt;0.226,IF(AND(ABS(AA211)&lt;0.03,AO211&lt;0.8),IF(AND(AT211&lt;0.5 &amp; Q210&lt;14),2,1),0),IF(AV210&lt;0.8,IF(AND(AT211&gt;0.2,AK211&gt;-0.03,AA211&gt;-0.01),1,0),0)),"")</f>
        <v/>
      </c>
      <c r="BF211" t="str">
        <f t="shared" ref="BF211:BF238" si="276">IF(B211=2,IF(AV210&lt;0.226,IF(AND(ABS(AA211)&lt;0.03,AO211&lt;0.8),IF(AND(AT211&lt;0.5 &amp; Q210&lt;14),2,1),0),IF(AV210&lt;0.8,IF(AND(AT211&gt;0.2,AK211&gt;-0.03,AA211&gt;-0.01),1,0),0)),"")</f>
        <v/>
      </c>
      <c r="BG211" t="str">
        <f t="shared" ref="BG211:BG238" si="277">IF(B211=3,IF(AV210&lt;0.85,IF(AND(K211&gt;942,AT211&gt;0.9),0.25,1)*IF(AR210&lt;-0.004,1,0.5),0),"")</f>
        <v/>
      </c>
      <c r="BH211" t="str">
        <f t="shared" ref="BH211:BH238" si="278">IF(B211=4,IF(AV210&lt;0.6,IF(AQ211&gt;=0,IF(K211&lt;1018,2,1),0),IF(AV210&gt;0.85,IF(AQ211&lt;=0,-0.5,0),0)),"")</f>
        <v/>
      </c>
      <c r="BI211" t="str">
        <f t="shared" ref="BI211:BI238" si="279">IF(B211=5,IF(AV210&lt;0.4,IF(AQ211&gt; -0.004,1,0),IF(AV210&lt;0.95,IF(AND(AO211&lt;0.85,AT211&lt;0.95,AQ211&gt;0,K211&lt;1115),0.5,0),0)),"")</f>
        <v/>
      </c>
      <c r="BJ211" s="25" t="str">
        <f t="shared" si="205"/>
        <v/>
      </c>
    </row>
    <row r="212" spans="1:63" x14ac:dyDescent="0.15">
      <c r="A212" s="1">
        <v>42815</v>
      </c>
      <c r="B212" s="41">
        <f t="shared" si="245"/>
        <v>2</v>
      </c>
      <c r="C212">
        <v>3250.2473</v>
      </c>
      <c r="D212">
        <v>3248.0621000000001</v>
      </c>
      <c r="E212">
        <v>3247.6023</v>
      </c>
      <c r="F212" s="39">
        <v>3251.1303009259259</v>
      </c>
      <c r="G212">
        <v>3258.1208999999999</v>
      </c>
      <c r="H212">
        <v>3259.0693000000001</v>
      </c>
      <c r="I212">
        <v>3246.9283999999998</v>
      </c>
      <c r="J212">
        <v>1125</v>
      </c>
      <c r="K212">
        <v>932</v>
      </c>
      <c r="L212">
        <v>3258.1208999999999</v>
      </c>
      <c r="M212">
        <v>3258.6284999999998</v>
      </c>
      <c r="N212">
        <v>3262.2006999999999</v>
      </c>
      <c r="O212">
        <v>3262.2208999999998</v>
      </c>
      <c r="P212">
        <v>3249.5349000000001</v>
      </c>
      <c r="Q212">
        <v>1500</v>
      </c>
      <c r="R212">
        <v>1418</v>
      </c>
      <c r="S212">
        <f t="shared" si="195"/>
        <v>3240.2928649999999</v>
      </c>
      <c r="T212" t="str">
        <f t="shared" si="227"/>
        <v>牛</v>
      </c>
      <c r="U212">
        <f t="shared" si="228"/>
        <v>3262.2208999999998</v>
      </c>
      <c r="V212">
        <f t="shared" si="229"/>
        <v>3246.9283999999998</v>
      </c>
      <c r="W212" s="40">
        <f t="shared" si="207"/>
        <v>4.6987793431970066E-3</v>
      </c>
      <c r="X212">
        <f t="shared" si="230"/>
        <v>1500</v>
      </c>
      <c r="Y212">
        <f t="shared" si="231"/>
        <v>932</v>
      </c>
      <c r="Z212" s="25">
        <f t="shared" si="249"/>
        <v>4.7050265990529454E-3</v>
      </c>
      <c r="AA212" s="25">
        <f t="shared" si="250"/>
        <v>-8.4759188812173503E-5</v>
      </c>
      <c r="AB212" s="25">
        <f t="shared" si="251"/>
        <v>-6.1921197735098131E-6</v>
      </c>
      <c r="AC212" s="25">
        <f t="shared" si="252"/>
        <v>4.6925872234235919E-3</v>
      </c>
      <c r="AD212" s="25">
        <f t="shared" si="253"/>
        <v>3.6771353421961753E-3</v>
      </c>
      <c r="AE212" s="25">
        <f t="shared" si="254"/>
        <v>-1.0216440010010046E-3</v>
      </c>
      <c r="AF212" s="25">
        <f t="shared" si="255"/>
        <v>3.6709432224226878E-3</v>
      </c>
      <c r="AG212" s="25">
        <f t="shared" si="256"/>
        <v>3.5861840336105385E-3</v>
      </c>
      <c r="AH212" s="25">
        <f t="shared" si="257"/>
        <v>-6.7254417968049375E-4</v>
      </c>
      <c r="AI212" s="25">
        <f t="shared" si="258"/>
        <v>-8.1411553326457109E-4</v>
      </c>
      <c r="AJ212" s="25">
        <f t="shared" si="259"/>
        <v>2.7163502431528768E-4</v>
      </c>
      <c r="AK212" s="25">
        <f t="shared" si="260"/>
        <v>2.4195323924954943E-3</v>
      </c>
      <c r="AL212" s="25">
        <f t="shared" si="261"/>
        <v>3.732222067349922E-3</v>
      </c>
      <c r="AM212" s="25">
        <f t="shared" si="262"/>
        <v>3.8963426882061012E-3</v>
      </c>
      <c r="AN212" s="25">
        <f t="shared" si="263"/>
        <v>0</v>
      </c>
      <c r="AO212" s="40">
        <f t="shared" si="264"/>
        <v>0.27336523651460126</v>
      </c>
      <c r="AP212" s="40">
        <f t="shared" si="265"/>
        <v>0.29605712920790944</v>
      </c>
      <c r="AQ212" s="25">
        <f t="shared" si="266"/>
        <v>1.5578318878623349E-4</v>
      </c>
      <c r="AR212" s="25">
        <f t="shared" si="267"/>
        <v>1.2514108299271425E-3</v>
      </c>
      <c r="AS212" s="25">
        <f>LN(N212/C212)</f>
        <v>3.6709432224226878E-3</v>
      </c>
      <c r="AT212" s="28">
        <f t="shared" si="268"/>
        <v>0.92188388010771904</v>
      </c>
      <c r="AU212" s="28">
        <f t="shared" si="269"/>
        <v>0.99840769352042158</v>
      </c>
      <c r="AV212" s="40">
        <f t="shared" si="270"/>
        <v>0.99867909105771246</v>
      </c>
      <c r="AW212" s="25">
        <f t="shared" si="271"/>
        <v>3.6709432224226878E-3</v>
      </c>
      <c r="AX212" s="28">
        <f t="shared" si="272"/>
        <v>0.26678437142389883</v>
      </c>
      <c r="AY212" s="25">
        <f t="shared" si="273"/>
        <v>3.4411763934964527E-3</v>
      </c>
      <c r="AZ212" s="25">
        <f t="shared" si="274"/>
        <v>3.8901505684325794E-3</v>
      </c>
      <c r="BA212" s="25">
        <f t="shared" si="246"/>
        <v>0.98565265862053697</v>
      </c>
      <c r="BB212" s="25">
        <f t="shared" si="247"/>
        <v>3.3741596062616406E-3</v>
      </c>
      <c r="BC212" s="25">
        <f t="shared" si="248"/>
        <v>2.8999503642628344E-3</v>
      </c>
      <c r="BD212" s="39">
        <f t="shared" si="243"/>
        <v>0</v>
      </c>
      <c r="BE212">
        <f t="shared" si="275"/>
        <v>0</v>
      </c>
      <c r="BF212">
        <f t="shared" si="276"/>
        <v>0</v>
      </c>
      <c r="BG212" t="str">
        <f t="shared" si="277"/>
        <v/>
      </c>
      <c r="BH212" t="str">
        <f t="shared" si="278"/>
        <v/>
      </c>
      <c r="BI212" t="str">
        <f t="shared" si="279"/>
        <v/>
      </c>
      <c r="BJ212" s="25" t="str">
        <f t="shared" si="205"/>
        <v/>
      </c>
    </row>
    <row r="213" spans="1:63" x14ac:dyDescent="0.15">
      <c r="A213" s="1">
        <v>42816</v>
      </c>
      <c r="B213" s="41">
        <f t="shared" si="245"/>
        <v>3</v>
      </c>
      <c r="C213">
        <v>3246.2233000000001</v>
      </c>
      <c r="D213">
        <v>3241.6668</v>
      </c>
      <c r="E213">
        <v>3247.0120000000002</v>
      </c>
      <c r="F213" s="39">
        <v>3247.3793981481481</v>
      </c>
      <c r="G213">
        <v>3237.9531000000002</v>
      </c>
      <c r="H213">
        <v>3255.5684999999999</v>
      </c>
      <c r="I213">
        <v>3229.1282999999999</v>
      </c>
      <c r="J213">
        <v>1009</v>
      </c>
      <c r="K213">
        <v>1104</v>
      </c>
      <c r="L213">
        <v>3237.9531000000002</v>
      </c>
      <c r="M213">
        <v>3235.7266</v>
      </c>
      <c r="N213">
        <v>3245.4463999999998</v>
      </c>
      <c r="O213">
        <v>3247.8604999999998</v>
      </c>
      <c r="P213">
        <v>3231.2118999999998</v>
      </c>
      <c r="Q213">
        <v>1434</v>
      </c>
      <c r="R213">
        <v>1322</v>
      </c>
      <c r="S213">
        <f t="shared" si="195"/>
        <v>3240.7624949999999</v>
      </c>
      <c r="T213" t="str">
        <f t="shared" si="227"/>
        <v>牛</v>
      </c>
      <c r="U213">
        <f t="shared" si="228"/>
        <v>3255.5684999999999</v>
      </c>
      <c r="V213">
        <f t="shared" si="229"/>
        <v>3229.1282999999999</v>
      </c>
      <c r="W213" s="40">
        <f t="shared" si="207"/>
        <v>8.1546901376625212E-3</v>
      </c>
      <c r="X213">
        <f t="shared" si="230"/>
        <v>1009</v>
      </c>
      <c r="Y213">
        <f t="shared" si="231"/>
        <v>1104</v>
      </c>
      <c r="Z213" s="25">
        <f t="shared" si="249"/>
        <v>8.144911041701907E-3</v>
      </c>
      <c r="AA213" s="25">
        <f t="shared" si="250"/>
        <v>-4.9097698907471718E-3</v>
      </c>
      <c r="AB213" s="25">
        <f t="shared" si="251"/>
        <v>-3.1140086079607986E-3</v>
      </c>
      <c r="AC213" s="25">
        <f t="shared" si="252"/>
        <v>5.0406815297016506E-3</v>
      </c>
      <c r="AD213" s="25">
        <f t="shared" si="253"/>
        <v>2.8746557019714764E-3</v>
      </c>
      <c r="AE213" s="25">
        <f t="shared" si="254"/>
        <v>-5.2800344356911588E-3</v>
      </c>
      <c r="AF213" s="25">
        <f t="shared" si="255"/>
        <v>-2.3935290598944945E-4</v>
      </c>
      <c r="AG213" s="25">
        <f t="shared" si="256"/>
        <v>-5.1491227967365464E-3</v>
      </c>
      <c r="AH213" s="25">
        <f t="shared" si="257"/>
        <v>-1.4046171186362472E-3</v>
      </c>
      <c r="AI213" s="25">
        <f t="shared" si="258"/>
        <v>2.4292974686409329E-4</v>
      </c>
      <c r="AJ213" s="25">
        <f t="shared" si="259"/>
        <v>3.5607295798750001E-4</v>
      </c>
      <c r="AK213" s="25">
        <f t="shared" si="260"/>
        <v>-2.5508881851321842E-3</v>
      </c>
      <c r="AL213" s="25">
        <f t="shared" si="261"/>
        <v>8.1546901376625212E-3</v>
      </c>
      <c r="AM213" s="25">
        <f t="shared" si="262"/>
        <v>5.1392037671137026E-3</v>
      </c>
      <c r="AN213" s="25">
        <f t="shared" si="263"/>
        <v>0</v>
      </c>
      <c r="AO213" s="40">
        <f t="shared" si="264"/>
        <v>0.64655335436192807</v>
      </c>
      <c r="AP213" s="40">
        <f t="shared" si="265"/>
        <v>1.2508377395027273</v>
      </c>
      <c r="AQ213" s="25">
        <f t="shared" si="266"/>
        <v>-6.8786229500670008E-4</v>
      </c>
      <c r="AR213" s="25">
        <f t="shared" si="267"/>
        <v>2.3115352791426734E-3</v>
      </c>
      <c r="AS213" s="25">
        <f>LN(N213/C213)</f>
        <v>-2.3935290598944945E-4</v>
      </c>
      <c r="AT213" s="28">
        <f t="shared" si="268"/>
        <v>0.33376449497357513</v>
      </c>
      <c r="AU213" s="28">
        <f t="shared" si="269"/>
        <v>0.85499681654914139</v>
      </c>
      <c r="AV213" s="40">
        <f t="shared" si="270"/>
        <v>0.61717006679223141</v>
      </c>
      <c r="AW213" s="25">
        <f t="shared" si="271"/>
        <v>-2.3935290598944945E-4</v>
      </c>
      <c r="AX213" s="28">
        <f t="shared" si="272"/>
        <v>0.28340557181865622</v>
      </c>
      <c r="AY213" s="25">
        <f t="shared" si="273"/>
        <v>2.7291462505590479E-3</v>
      </c>
      <c r="AZ213" s="25">
        <f t="shared" si="274"/>
        <v>4.3956380775795256E-3</v>
      </c>
      <c r="BA213" s="25">
        <f t="shared" si="246"/>
        <v>0.99867909105771246</v>
      </c>
      <c r="BB213" s="25">
        <f t="shared" si="247"/>
        <v>1.2514108299271425E-3</v>
      </c>
      <c r="BC213" s="25">
        <f t="shared" si="248"/>
        <v>3.6709432224226878E-3</v>
      </c>
      <c r="BD213" s="39">
        <f t="shared" si="243"/>
        <v>0</v>
      </c>
      <c r="BE213" t="str">
        <f t="shared" si="275"/>
        <v/>
      </c>
      <c r="BF213" t="str">
        <f t="shared" si="276"/>
        <v/>
      </c>
      <c r="BG213">
        <f t="shared" si="277"/>
        <v>0</v>
      </c>
      <c r="BH213" t="str">
        <f t="shared" si="278"/>
        <v/>
      </c>
      <c r="BI213" t="str">
        <f t="shared" si="279"/>
        <v/>
      </c>
      <c r="BJ213" s="25" t="str">
        <f t="shared" si="205"/>
        <v/>
      </c>
    </row>
    <row r="214" spans="1:63" x14ac:dyDescent="0.15">
      <c r="A214" s="1">
        <v>42817</v>
      </c>
      <c r="B214" s="41">
        <f t="shared" si="245"/>
        <v>4</v>
      </c>
      <c r="C214">
        <v>3245.81</v>
      </c>
      <c r="D214">
        <v>3248.34</v>
      </c>
      <c r="E214">
        <v>3251.79</v>
      </c>
      <c r="F214" s="39">
        <v>3252.45</v>
      </c>
      <c r="G214">
        <v>3255.12</v>
      </c>
      <c r="H214">
        <v>3262.05</v>
      </c>
      <c r="I214">
        <v>3245.81</v>
      </c>
      <c r="J214">
        <v>1037</v>
      </c>
      <c r="K214">
        <v>930</v>
      </c>
      <c r="L214">
        <v>3255.12</v>
      </c>
      <c r="M214">
        <v>3251.7</v>
      </c>
      <c r="N214">
        <v>3248.55</v>
      </c>
      <c r="O214">
        <v>3255.96</v>
      </c>
      <c r="P214">
        <v>3222.17</v>
      </c>
      <c r="Q214">
        <v>1300</v>
      </c>
      <c r="R214">
        <v>1342</v>
      </c>
      <c r="S214">
        <f t="shared" si="195"/>
        <v>3239.9743149999999</v>
      </c>
      <c r="T214" t="str">
        <f t="shared" si="227"/>
        <v>牛</v>
      </c>
      <c r="U214">
        <f t="shared" si="228"/>
        <v>3262.05</v>
      </c>
      <c r="V214">
        <f t="shared" si="229"/>
        <v>3222.17</v>
      </c>
      <c r="W214" s="40">
        <f t="shared" si="207"/>
        <v>1.2300786478599411E-2</v>
      </c>
      <c r="X214">
        <f t="shared" si="230"/>
        <v>1037</v>
      </c>
      <c r="Y214">
        <f t="shared" si="231"/>
        <v>1342</v>
      </c>
      <c r="Z214" s="25">
        <f t="shared" si="249"/>
        <v>1.2286609505793657E-2</v>
      </c>
      <c r="AA214" s="25">
        <f t="shared" si="250"/>
        <v>1.1202761930047172E-4</v>
      </c>
      <c r="AB214" s="25">
        <f t="shared" si="251"/>
        <v>-4.1470891617166935E-3</v>
      </c>
      <c r="AC214" s="25">
        <f t="shared" si="252"/>
        <v>8.1536973168826726E-3</v>
      </c>
      <c r="AD214" s="25">
        <f t="shared" si="253"/>
        <v>4.9908983015169934E-3</v>
      </c>
      <c r="AE214" s="25">
        <f t="shared" si="254"/>
        <v>-7.3098881770823632E-3</v>
      </c>
      <c r="AF214" s="25">
        <f t="shared" si="255"/>
        <v>8.4380913980027373E-4</v>
      </c>
      <c r="AG214" s="25">
        <f t="shared" si="256"/>
        <v>9.5583675910082826E-4</v>
      </c>
      <c r="AH214" s="25">
        <f t="shared" si="257"/>
        <v>7.7916282438692994E-4</v>
      </c>
      <c r="AI214" s="25">
        <f t="shared" si="258"/>
        <v>1.8406801552589009E-3</v>
      </c>
      <c r="AJ214" s="25">
        <f t="shared" si="259"/>
        <v>2.043624696747169E-3</v>
      </c>
      <c r="AK214" s="25">
        <f t="shared" si="260"/>
        <v>2.8642075409798847E-3</v>
      </c>
      <c r="AL214" s="25">
        <f t="shared" si="261"/>
        <v>4.9908983015169934E-3</v>
      </c>
      <c r="AM214" s="25">
        <f t="shared" si="262"/>
        <v>1.0432117430177671E-2</v>
      </c>
      <c r="AN214" s="25">
        <f t="shared" si="263"/>
        <v>0</v>
      </c>
      <c r="AO214" s="40">
        <f t="shared" si="264"/>
        <v>0</v>
      </c>
      <c r="AP214" s="40">
        <f t="shared" si="265"/>
        <v>-2.2389162561584228E-2</v>
      </c>
      <c r="AQ214" s="25">
        <f t="shared" si="266"/>
        <v>-1.051204832755157E-3</v>
      </c>
      <c r="AR214" s="25">
        <f t="shared" si="267"/>
        <v>-2.0203984011796287E-3</v>
      </c>
      <c r="AS214" s="25">
        <f>LN(N214/C214)</f>
        <v>8.4380913980027373E-4</v>
      </c>
      <c r="AT214" s="28">
        <f t="shared" si="268"/>
        <v>0.57327586206895376</v>
      </c>
      <c r="AU214" s="28">
        <f t="shared" si="269"/>
        <v>0.78070435039953057</v>
      </c>
      <c r="AV214" s="40">
        <f t="shared" si="270"/>
        <v>0.66148445336008121</v>
      </c>
      <c r="AW214" s="25">
        <f t="shared" si="271"/>
        <v>8.4380913980027373E-4</v>
      </c>
      <c r="AX214" s="28">
        <f t="shared" si="272"/>
        <v>-0.16474423269808652</v>
      </c>
      <c r="AY214" s="25">
        <f t="shared" si="273"/>
        <v>2.8642075409798847E-3</v>
      </c>
      <c r="AZ214" s="25">
        <f t="shared" si="274"/>
        <v>8.1536973168826726E-3</v>
      </c>
      <c r="BA214" s="25">
        <f t="shared" si="246"/>
        <v>0.61717006679223141</v>
      </c>
      <c r="BB214" s="25">
        <f t="shared" si="247"/>
        <v>2.3115352791426734E-3</v>
      </c>
      <c r="BC214" s="25">
        <f t="shared" si="248"/>
        <v>-2.3935290598944945E-4</v>
      </c>
      <c r="BD214" s="39">
        <f t="shared" si="243"/>
        <v>0</v>
      </c>
      <c r="BE214" t="str">
        <f t="shared" si="275"/>
        <v/>
      </c>
      <c r="BF214" t="str">
        <f t="shared" si="276"/>
        <v/>
      </c>
      <c r="BG214" t="str">
        <f t="shared" si="277"/>
        <v/>
      </c>
      <c r="BH214">
        <f t="shared" si="278"/>
        <v>0</v>
      </c>
      <c r="BI214" t="str">
        <f t="shared" si="279"/>
        <v/>
      </c>
      <c r="BJ214" s="25" t="str">
        <f t="shared" si="205"/>
        <v/>
      </c>
    </row>
    <row r="215" spans="1:63" x14ac:dyDescent="0.15">
      <c r="A215" s="1">
        <v>42818</v>
      </c>
      <c r="B215" s="41">
        <f t="shared" ref="B215:B237" si="280">WEEKDAY(A215,2)</f>
        <v>5</v>
      </c>
      <c r="C215">
        <v>3247.3494999999998</v>
      </c>
      <c r="D215">
        <v>3244.8485999999998</v>
      </c>
      <c r="E215">
        <v>3248.7024000000001</v>
      </c>
      <c r="F215" s="39">
        <v>3252.7012</v>
      </c>
      <c r="G215">
        <v>3246.22</v>
      </c>
      <c r="H215">
        <v>3254.4609999999998</v>
      </c>
      <c r="I215">
        <v>3241.1233000000002</v>
      </c>
      <c r="J215">
        <v>1033</v>
      </c>
      <c r="K215">
        <v>1000</v>
      </c>
      <c r="L215">
        <v>3246.22</v>
      </c>
      <c r="M215">
        <v>3244.6860000000001</v>
      </c>
      <c r="N215">
        <v>3268.9310999999998</v>
      </c>
      <c r="O215">
        <v>3275.1547</v>
      </c>
      <c r="P215">
        <v>3242.6423</v>
      </c>
      <c r="Q215">
        <v>1426</v>
      </c>
      <c r="R215">
        <v>1318</v>
      </c>
      <c r="S215">
        <f t="shared" si="195"/>
        <v>3239.8607549999997</v>
      </c>
      <c r="T215" t="str">
        <f t="shared" si="227"/>
        <v>牛</v>
      </c>
      <c r="U215">
        <f t="shared" si="228"/>
        <v>3275.1547</v>
      </c>
      <c r="V215">
        <f t="shared" si="229"/>
        <v>3241.1233000000002</v>
      </c>
      <c r="W215" s="40">
        <f t="shared" si="207"/>
        <v>1.0445137363420981E-2</v>
      </c>
      <c r="X215">
        <f t="shared" si="230"/>
        <v>1426</v>
      </c>
      <c r="Y215">
        <f t="shared" si="231"/>
        <v>1000</v>
      </c>
      <c r="Z215" s="25">
        <f t="shared" si="249"/>
        <v>1.0479746636449157E-2</v>
      </c>
      <c r="AA215" s="25">
        <f t="shared" si="250"/>
        <v>-3.6961779155228919E-4</v>
      </c>
      <c r="AB215" s="25">
        <f t="shared" si="251"/>
        <v>-1.9020538747571217E-3</v>
      </c>
      <c r="AC215" s="25">
        <f t="shared" si="252"/>
        <v>8.5430834886639061E-3</v>
      </c>
      <c r="AD215" s="25">
        <f t="shared" si="253"/>
        <v>8.5259794651215502E-3</v>
      </c>
      <c r="AE215" s="25">
        <f t="shared" si="254"/>
        <v>-1.9191578982995262E-3</v>
      </c>
      <c r="AF215" s="25">
        <f t="shared" si="255"/>
        <v>6.6239255903643712E-3</v>
      </c>
      <c r="AG215" s="25">
        <f t="shared" si="256"/>
        <v>6.2543077988121655E-3</v>
      </c>
      <c r="AH215" s="25">
        <f t="shared" si="257"/>
        <v>-7.7043247454332091E-4</v>
      </c>
      <c r="AI215" s="25">
        <f t="shared" si="258"/>
        <v>4.1652992937472487E-4</v>
      </c>
      <c r="AJ215" s="25">
        <f t="shared" si="259"/>
        <v>1.6466644511751421E-3</v>
      </c>
      <c r="AK215" s="25">
        <f t="shared" si="260"/>
        <v>-3.478826280033153E-4</v>
      </c>
      <c r="AL215" s="25">
        <f t="shared" si="261"/>
        <v>4.1067033015131675E-3</v>
      </c>
      <c r="AM215" s="25">
        <f t="shared" si="262"/>
        <v>9.9765824768005933E-3</v>
      </c>
      <c r="AN215" s="25">
        <f t="shared" si="263"/>
        <v>0</v>
      </c>
      <c r="AO215" s="40">
        <f t="shared" si="264"/>
        <v>0.46681211903100245</v>
      </c>
      <c r="AP215" s="40">
        <f t="shared" si="265"/>
        <v>0.55682014140370628</v>
      </c>
      <c r="AQ215" s="25">
        <f t="shared" si="266"/>
        <v>-4.7266129830217325E-4</v>
      </c>
      <c r="AR215" s="25">
        <f t="shared" si="267"/>
        <v>6.9718082183678415E-3</v>
      </c>
      <c r="AS215" s="25">
        <f>LN(N215/C215)</f>
        <v>6.6239255903643712E-3</v>
      </c>
      <c r="AT215" s="28">
        <f t="shared" si="268"/>
        <v>0.38212735329177883</v>
      </c>
      <c r="AU215" s="28">
        <f t="shared" si="269"/>
        <v>0.80857765037338836</v>
      </c>
      <c r="AV215" s="40">
        <f t="shared" si="270"/>
        <v>0.81712183454103304</v>
      </c>
      <c r="AW215" s="25">
        <f t="shared" si="271"/>
        <v>6.6239255903643712E-3</v>
      </c>
      <c r="AX215" s="28">
        <f t="shared" si="272"/>
        <v>0.66735720540442323</v>
      </c>
      <c r="AY215" s="25">
        <f t="shared" si="273"/>
        <v>1.5712752702960299E-3</v>
      </c>
      <c r="AZ215" s="25">
        <f t="shared" si="274"/>
        <v>8.0745286020436693E-3</v>
      </c>
      <c r="BA215" s="25">
        <f t="shared" si="246"/>
        <v>0.66148445336008121</v>
      </c>
      <c r="BB215" s="25">
        <f t="shared" si="247"/>
        <v>-2.0203984011796287E-3</v>
      </c>
      <c r="BC215" s="25">
        <f t="shared" si="248"/>
        <v>8.4380913980027373E-4</v>
      </c>
      <c r="BD215" s="39">
        <f t="shared" si="243"/>
        <v>1</v>
      </c>
      <c r="BE215" t="str">
        <f t="shared" si="275"/>
        <v/>
      </c>
      <c r="BF215" t="str">
        <f t="shared" si="276"/>
        <v/>
      </c>
      <c r="BG215" t="str">
        <f t="shared" si="277"/>
        <v/>
      </c>
      <c r="BH215" t="str">
        <f t="shared" si="278"/>
        <v/>
      </c>
      <c r="BI215">
        <f t="shared" si="279"/>
        <v>0</v>
      </c>
      <c r="BJ215" s="25" t="str">
        <f t="shared" ref="BJ215:BJ238" si="281">IF(MAX(BE215:BI215)=0,"",MAX(BE215:BI215)*AR215)</f>
        <v/>
      </c>
    </row>
    <row r="216" spans="1:63" ht="40.5" x14ac:dyDescent="0.15">
      <c r="A216" s="1">
        <v>42821</v>
      </c>
      <c r="B216" s="41">
        <f t="shared" si="280"/>
        <v>1</v>
      </c>
      <c r="C216">
        <v>3268.924</v>
      </c>
      <c r="D216">
        <v>3269.5673999999999</v>
      </c>
      <c r="E216" s="39">
        <v>3274.0220023148149</v>
      </c>
      <c r="F216" s="39">
        <v>3271.6641</v>
      </c>
      <c r="G216">
        <v>3274.011</v>
      </c>
      <c r="H216">
        <v>3283.0945000000002</v>
      </c>
      <c r="I216">
        <v>3266.7712999999999</v>
      </c>
      <c r="J216">
        <v>1026</v>
      </c>
      <c r="K216">
        <v>1102</v>
      </c>
      <c r="L216">
        <v>3274.011</v>
      </c>
      <c r="M216">
        <v>3271.2100999999998</v>
      </c>
      <c r="N216">
        <v>3266.8208</v>
      </c>
      <c r="O216">
        <v>3275.7087999999999</v>
      </c>
      <c r="P216">
        <v>3262.1183999999998</v>
      </c>
      <c r="Q216">
        <v>1330</v>
      </c>
      <c r="R216">
        <v>1421</v>
      </c>
      <c r="S216">
        <f t="shared" si="195"/>
        <v>3240.6725849999998</v>
      </c>
      <c r="T216" t="str">
        <f t="shared" si="227"/>
        <v>牛</v>
      </c>
      <c r="U216">
        <f t="shared" si="228"/>
        <v>3283.0945000000002</v>
      </c>
      <c r="V216">
        <f t="shared" si="229"/>
        <v>3262.1183999999998</v>
      </c>
      <c r="W216" s="40">
        <f t="shared" si="207"/>
        <v>6.4096224628024624E-3</v>
      </c>
      <c r="X216">
        <f t="shared" si="230"/>
        <v>1026</v>
      </c>
      <c r="Y216">
        <f t="shared" si="231"/>
        <v>1421</v>
      </c>
      <c r="Z216" s="25">
        <f t="shared" si="249"/>
        <v>6.4168209478104466E-3</v>
      </c>
      <c r="AA216" s="25">
        <f t="shared" si="250"/>
        <v>-2.1719661544219477E-6</v>
      </c>
      <c r="AB216" s="25">
        <f t="shared" si="251"/>
        <v>-4.9691431846018742E-3</v>
      </c>
      <c r="AC216" s="25">
        <f t="shared" si="252"/>
        <v>1.4404792782005235E-3</v>
      </c>
      <c r="AD216" s="25">
        <f t="shared" si="253"/>
        <v>4.3255439814630465E-3</v>
      </c>
      <c r="AE216" s="25">
        <f t="shared" si="254"/>
        <v>-2.0840784813393339E-3</v>
      </c>
      <c r="AF216" s="25">
        <f t="shared" si="255"/>
        <v>-6.4359920313869555E-4</v>
      </c>
      <c r="AG216" s="25">
        <f t="shared" si="256"/>
        <v>-6.4577116929314846E-4</v>
      </c>
      <c r="AH216" s="25">
        <f t="shared" si="257"/>
        <v>1.9680380770296821E-4</v>
      </c>
      <c r="AI216" s="25">
        <f t="shared" si="258"/>
        <v>1.5583204705223012E-3</v>
      </c>
      <c r="AJ216" s="25">
        <f t="shared" si="259"/>
        <v>8.3787577459706604E-4</v>
      </c>
      <c r="AK216" s="25">
        <f t="shared" si="260"/>
        <v>1.5549599759093992E-3</v>
      </c>
      <c r="AL216" s="25">
        <f t="shared" si="261"/>
        <v>4.9842956456809936E-3</v>
      </c>
      <c r="AM216" s="25">
        <f t="shared" si="262"/>
        <v>4.1574728605118369E-3</v>
      </c>
      <c r="AN216" s="25">
        <f t="shared" si="263"/>
        <v>0</v>
      </c>
      <c r="AO216" s="40">
        <f t="shared" si="264"/>
        <v>0.13187977847481253</v>
      </c>
      <c r="AP216" s="40">
        <f t="shared" si="265"/>
        <v>0.13231474220740227</v>
      </c>
      <c r="AQ216" s="25">
        <f t="shared" si="266"/>
        <v>-8.5586113232182675E-4</v>
      </c>
      <c r="AR216" s="25">
        <f t="shared" si="267"/>
        <v>-2.1985591790480768E-3</v>
      </c>
      <c r="AS216" s="25">
        <f t="shared" ref="AS216:AS221" si="282">LN(N216/C216)</f>
        <v>-6.4359920313869555E-4</v>
      </c>
      <c r="AT216" s="28">
        <f t="shared" si="268"/>
        <v>0.4435221035091137</v>
      </c>
      <c r="AU216" s="28">
        <f t="shared" si="269"/>
        <v>0.34600894749235561</v>
      </c>
      <c r="AV216" s="40">
        <f t="shared" si="270"/>
        <v>0.22417894651532241</v>
      </c>
      <c r="AW216" s="25">
        <f t="shared" si="271"/>
        <v>-6.4359920313869555E-4</v>
      </c>
      <c r="AX216" s="28">
        <f t="shared" si="272"/>
        <v>-0.34278059315124815</v>
      </c>
      <c r="AY216" s="25">
        <f t="shared" si="273"/>
        <v>2.2137116401272161E-3</v>
      </c>
      <c r="AZ216" s="25">
        <f t="shared" si="274"/>
        <v>1.4404792782005235E-3</v>
      </c>
      <c r="BA216" s="25">
        <f t="shared" si="246"/>
        <v>0.81712183454103304</v>
      </c>
      <c r="BB216" s="25">
        <f t="shared" si="247"/>
        <v>6.9718082183678415E-3</v>
      </c>
      <c r="BC216" s="25">
        <f t="shared" si="248"/>
        <v>6.6239255903643712E-3</v>
      </c>
      <c r="BD216" s="39">
        <f t="shared" si="243"/>
        <v>0</v>
      </c>
      <c r="BE216" t="str">
        <f t="shared" si="275"/>
        <v/>
      </c>
      <c r="BF216" t="str">
        <f t="shared" si="276"/>
        <v/>
      </c>
      <c r="BG216" t="str">
        <f t="shared" si="277"/>
        <v/>
      </c>
      <c r="BH216" t="str">
        <f t="shared" si="278"/>
        <v/>
      </c>
      <c r="BI216" t="str">
        <f t="shared" si="279"/>
        <v/>
      </c>
      <c r="BJ216" s="25" t="str">
        <f t="shared" si="281"/>
        <v/>
      </c>
      <c r="BK216" s="50" t="s">
        <v>269</v>
      </c>
    </row>
    <row r="217" spans="1:63" x14ac:dyDescent="0.15">
      <c r="A217" s="1">
        <v>42822</v>
      </c>
      <c r="B217" s="41">
        <f t="shared" si="280"/>
        <v>2</v>
      </c>
      <c r="C217">
        <v>3265.6343999999999</v>
      </c>
      <c r="D217">
        <v>3264.0036</v>
      </c>
      <c r="E217">
        <v>3264.1777000000002</v>
      </c>
      <c r="F217">
        <v>3259.4771000000001</v>
      </c>
      <c r="G217">
        <v>3257.3789999999999</v>
      </c>
      <c r="H217">
        <v>3265.6343999999999</v>
      </c>
      <c r="I217">
        <v>3250.4564</v>
      </c>
      <c r="J217">
        <v>930</v>
      </c>
      <c r="K217">
        <v>1049</v>
      </c>
      <c r="L217">
        <v>3257.3789999999999</v>
      </c>
      <c r="M217">
        <v>3254.7501000000002</v>
      </c>
      <c r="N217">
        <v>3252.9940000000001</v>
      </c>
      <c r="O217">
        <v>3257.4027999999998</v>
      </c>
      <c r="P217">
        <v>3246.2411000000002</v>
      </c>
      <c r="Q217">
        <v>1300</v>
      </c>
      <c r="R217">
        <v>1345</v>
      </c>
      <c r="S217">
        <f t="shared" si="195"/>
        <v>3242.5438650000001</v>
      </c>
      <c r="T217" t="str">
        <f t="shared" si="227"/>
        <v>牛</v>
      </c>
      <c r="U217">
        <f t="shared" si="228"/>
        <v>3265.6343999999999</v>
      </c>
      <c r="V217">
        <f t="shared" si="229"/>
        <v>3246.2411000000002</v>
      </c>
      <c r="W217" s="40">
        <f t="shared" si="207"/>
        <v>5.9563047037848368E-3</v>
      </c>
      <c r="X217">
        <f t="shared" si="230"/>
        <v>930</v>
      </c>
      <c r="Y217">
        <f t="shared" si="231"/>
        <v>1345</v>
      </c>
      <c r="Z217" s="25">
        <f t="shared" si="249"/>
        <v>5.9386010877395604E-3</v>
      </c>
      <c r="AA217" s="25">
        <f t="shared" si="250"/>
        <v>-3.6323249887560143E-4</v>
      </c>
      <c r="AB217" s="25">
        <f t="shared" si="251"/>
        <v>-3.8782440316581551E-3</v>
      </c>
      <c r="AC217" s="25">
        <f t="shared" si="252"/>
        <v>2.0780606721265225E-3</v>
      </c>
      <c r="AD217" s="25">
        <f t="shared" si="253"/>
        <v>0</v>
      </c>
      <c r="AE217" s="25">
        <f t="shared" si="254"/>
        <v>-5.9563047037848021E-3</v>
      </c>
      <c r="AF217" s="25">
        <f t="shared" si="255"/>
        <v>-3.8782440316581551E-3</v>
      </c>
      <c r="AG217" s="25">
        <f t="shared" si="256"/>
        <v>-4.24147653053369E-3</v>
      </c>
      <c r="AH217" s="25">
        <f t="shared" si="257"/>
        <v>-4.995070274670686E-4</v>
      </c>
      <c r="AI217" s="25">
        <f t="shared" si="258"/>
        <v>-4.4616904800818201E-4</v>
      </c>
      <c r="AJ217" s="25">
        <f t="shared" si="259"/>
        <v>-1.8872633295445758E-3</v>
      </c>
      <c r="AK217" s="25">
        <f t="shared" si="260"/>
        <v>-2.5311627928120482E-3</v>
      </c>
      <c r="AL217" s="25">
        <f t="shared" si="261"/>
        <v>4.6586298184964903E-3</v>
      </c>
      <c r="AM217" s="25">
        <f t="shared" si="262"/>
        <v>3.4324483721038632E-3</v>
      </c>
      <c r="AN217" s="25">
        <f t="shared" si="263"/>
        <v>0</v>
      </c>
      <c r="AO217" s="40">
        <f t="shared" si="264"/>
        <v>1</v>
      </c>
      <c r="AP217" s="40">
        <f t="shared" si="265"/>
        <v>1.0781657662406152</v>
      </c>
      <c r="AQ217" s="25">
        <f t="shared" si="266"/>
        <v>-8.0738575738880866E-4</v>
      </c>
      <c r="AR217" s="25">
        <f t="shared" si="267"/>
        <v>-1.34708123884609E-3</v>
      </c>
      <c r="AS217" s="25">
        <f t="shared" si="282"/>
        <v>-3.8782440316581551E-3</v>
      </c>
      <c r="AT217" s="28">
        <f t="shared" si="268"/>
        <v>0.45609434708129715</v>
      </c>
      <c r="AU217" s="28">
        <f t="shared" si="269"/>
        <v>0.60500640583425136</v>
      </c>
      <c r="AV217" s="40">
        <f t="shared" si="270"/>
        <v>0.34820788622875165</v>
      </c>
      <c r="AW217" s="25">
        <f t="shared" si="271"/>
        <v>-3.8782440316581551E-3</v>
      </c>
      <c r="AX217" s="28">
        <f t="shared" si="272"/>
        <v>-0.22610901703164626</v>
      </c>
      <c r="AY217" s="25">
        <f t="shared" si="273"/>
        <v>2.1274670256843345E-3</v>
      </c>
      <c r="AZ217" s="25">
        <f t="shared" si="274"/>
        <v>2.0780606721265225E-3</v>
      </c>
      <c r="BA217" s="25">
        <f t="shared" si="246"/>
        <v>0.22417894651532241</v>
      </c>
      <c r="BB217" s="25">
        <f t="shared" si="247"/>
        <v>-2.1985591790480768E-3</v>
      </c>
      <c r="BC217" s="25">
        <f t="shared" si="248"/>
        <v>-6.4359920313869555E-4</v>
      </c>
      <c r="BD217" s="39">
        <f t="shared" si="243"/>
        <v>1</v>
      </c>
      <c r="BE217">
        <f t="shared" si="275"/>
        <v>0</v>
      </c>
      <c r="BF217">
        <f t="shared" si="276"/>
        <v>0</v>
      </c>
      <c r="BG217" t="str">
        <f t="shared" si="277"/>
        <v/>
      </c>
      <c r="BH217" t="str">
        <f t="shared" si="278"/>
        <v/>
      </c>
      <c r="BI217" t="str">
        <f t="shared" si="279"/>
        <v/>
      </c>
      <c r="BJ217" s="25" t="str">
        <f t="shared" si="281"/>
        <v/>
      </c>
    </row>
    <row r="218" spans="1:63" x14ac:dyDescent="0.15">
      <c r="A218" s="1">
        <v>42823</v>
      </c>
      <c r="B218" s="41">
        <f t="shared" si="280"/>
        <v>3</v>
      </c>
      <c r="C218">
        <v>3252.8652999999999</v>
      </c>
      <c r="D218">
        <v>3256.6840999999999</v>
      </c>
      <c r="E218">
        <v>3254.4258</v>
      </c>
      <c r="F218">
        <v>3251.0126</v>
      </c>
      <c r="G218">
        <v>3257.6581999999999</v>
      </c>
      <c r="H218">
        <v>3257.6581999999999</v>
      </c>
      <c r="I218">
        <v>3233.319</v>
      </c>
      <c r="J218">
        <v>1130</v>
      </c>
      <c r="K218">
        <v>1028</v>
      </c>
      <c r="L218">
        <v>3257.6581999999999</v>
      </c>
      <c r="M218">
        <v>3255.8339000000001</v>
      </c>
      <c r="N218">
        <v>3241.5001000000002</v>
      </c>
      <c r="O218">
        <v>3262.0976000000001</v>
      </c>
      <c r="P218">
        <v>3239.5491000000002</v>
      </c>
      <c r="Q218">
        <v>1328</v>
      </c>
      <c r="R218">
        <v>1457</v>
      </c>
      <c r="S218">
        <f t="shared" si="195"/>
        <v>3243.0939349999999</v>
      </c>
      <c r="T218" t="str">
        <f t="shared" si="227"/>
        <v>牛</v>
      </c>
      <c r="U218">
        <f t="shared" si="228"/>
        <v>3262.0976000000001</v>
      </c>
      <c r="V218">
        <f t="shared" si="229"/>
        <v>3233.319</v>
      </c>
      <c r="W218" s="40">
        <f t="shared" si="207"/>
        <v>8.8612602038060269E-3</v>
      </c>
      <c r="X218">
        <f t="shared" si="230"/>
        <v>1328</v>
      </c>
      <c r="Y218">
        <f t="shared" si="231"/>
        <v>1028</v>
      </c>
      <c r="Z218" s="25">
        <f t="shared" si="249"/>
        <v>8.8471539230352073E-3</v>
      </c>
      <c r="AA218" s="25">
        <f t="shared" si="250"/>
        <v>-3.9564335495851087E-5</v>
      </c>
      <c r="AB218" s="25">
        <f t="shared" si="251"/>
        <v>-6.3342075626889914E-3</v>
      </c>
      <c r="AC218" s="25">
        <f t="shared" si="252"/>
        <v>2.5270526411171257E-3</v>
      </c>
      <c r="AD218" s="25">
        <f t="shared" si="253"/>
        <v>2.8341853427752577E-3</v>
      </c>
      <c r="AE218" s="25">
        <f t="shared" si="254"/>
        <v>-6.0270748610308502E-3</v>
      </c>
      <c r="AF218" s="25">
        <f t="shared" si="255"/>
        <v>-3.5000222199138148E-3</v>
      </c>
      <c r="AG218" s="25">
        <f t="shared" si="256"/>
        <v>-3.5395865554096765E-3</v>
      </c>
      <c r="AH218" s="25">
        <f t="shared" si="257"/>
        <v>1.1732917913132338E-3</v>
      </c>
      <c r="AI218" s="25">
        <f t="shared" si="258"/>
        <v>4.796158665510917E-4</v>
      </c>
      <c r="AJ218" s="25">
        <f t="shared" si="259"/>
        <v>-5.6972165793975707E-4</v>
      </c>
      <c r="AK218" s="25">
        <f t="shared" si="260"/>
        <v>1.4723549852324633E-3</v>
      </c>
      <c r="AL218" s="25">
        <f t="shared" si="261"/>
        <v>7.4994298462633391E-3</v>
      </c>
      <c r="AM218" s="25">
        <f t="shared" si="262"/>
        <v>6.9362705925246661E-3</v>
      </c>
      <c r="AN218" s="25">
        <f t="shared" si="263"/>
        <v>0</v>
      </c>
      <c r="AO218" s="40">
        <f t="shared" si="264"/>
        <v>0.80307898369708375</v>
      </c>
      <c r="AP218" s="40">
        <f t="shared" si="265"/>
        <v>0.80836674993427349</v>
      </c>
      <c r="AQ218" s="25">
        <f t="shared" si="266"/>
        <v>-5.6016036242742952E-4</v>
      </c>
      <c r="AR218" s="25">
        <f t="shared" si="267"/>
        <v>-4.9723772051461987E-3</v>
      </c>
      <c r="AS218" s="25">
        <f t="shared" si="282"/>
        <v>-3.5000222199138148E-3</v>
      </c>
      <c r="AT218" s="28">
        <f t="shared" si="268"/>
        <v>1</v>
      </c>
      <c r="AU218" s="28">
        <f t="shared" si="269"/>
        <v>8.65246025234509E-2</v>
      </c>
      <c r="AV218" s="40">
        <f t="shared" si="270"/>
        <v>0.2842772059794505</v>
      </c>
      <c r="AW218" s="25">
        <f t="shared" si="271"/>
        <v>-3.5000222199138148E-3</v>
      </c>
      <c r="AX218" s="28">
        <f t="shared" si="272"/>
        <v>-0.5614623365973187</v>
      </c>
      <c r="AY218" s="25">
        <f t="shared" si="273"/>
        <v>7.4994298462633391E-3</v>
      </c>
      <c r="AZ218" s="25">
        <f t="shared" si="274"/>
        <v>6.0206302983569176E-4</v>
      </c>
      <c r="BA218" s="25">
        <f t="shared" si="246"/>
        <v>0.34820788622875165</v>
      </c>
      <c r="BB218" s="25">
        <f t="shared" si="247"/>
        <v>-1.34708123884609E-3</v>
      </c>
      <c r="BC218" s="25">
        <f t="shared" si="248"/>
        <v>-3.8782440316581551E-3</v>
      </c>
      <c r="BD218" s="39">
        <f t="shared" si="243"/>
        <v>1</v>
      </c>
      <c r="BE218" t="str">
        <f t="shared" si="275"/>
        <v/>
      </c>
      <c r="BF218" t="str">
        <f t="shared" si="276"/>
        <v/>
      </c>
      <c r="BG218">
        <f t="shared" si="277"/>
        <v>0.125</v>
      </c>
      <c r="BH218" t="str">
        <f t="shared" si="278"/>
        <v/>
      </c>
      <c r="BI218" t="str">
        <f t="shared" si="279"/>
        <v/>
      </c>
      <c r="BJ218" s="25">
        <f t="shared" si="281"/>
        <v>-6.2154715064327484E-4</v>
      </c>
    </row>
    <row r="219" spans="1:63" x14ac:dyDescent="0.15">
      <c r="A219" s="1">
        <v>42824</v>
      </c>
      <c r="B219" s="41">
        <f t="shared" si="280"/>
        <v>4</v>
      </c>
      <c r="C219">
        <v>3235.1369</v>
      </c>
      <c r="D219">
        <v>3232.6977000000002</v>
      </c>
      <c r="E219">
        <v>3238.4551000000001</v>
      </c>
      <c r="F219">
        <v>3230.6694000000002</v>
      </c>
      <c r="G219">
        <v>3204.9969000000001</v>
      </c>
      <c r="H219">
        <v>3239.7264</v>
      </c>
      <c r="I219">
        <v>3204.8245999999999</v>
      </c>
      <c r="J219">
        <v>935</v>
      </c>
      <c r="K219">
        <v>1129</v>
      </c>
      <c r="L219">
        <v>3204.9969000000001</v>
      </c>
      <c r="M219">
        <v>3197.0353</v>
      </c>
      <c r="N219">
        <v>3208.9274999999998</v>
      </c>
      <c r="O219">
        <v>3216.9733999999999</v>
      </c>
      <c r="P219">
        <v>3196.2480999999998</v>
      </c>
      <c r="Q219">
        <v>1348</v>
      </c>
      <c r="R219">
        <v>1312</v>
      </c>
      <c r="S219">
        <f t="shared" si="195"/>
        <v>3242.8030349999999</v>
      </c>
      <c r="T219" t="str">
        <f t="shared" si="227"/>
        <v>熊</v>
      </c>
      <c r="U219">
        <f t="shared" si="228"/>
        <v>3239.7264</v>
      </c>
      <c r="V219">
        <f t="shared" si="229"/>
        <v>3196.2480999999998</v>
      </c>
      <c r="W219" s="40">
        <f t="shared" si="207"/>
        <v>1.3511228617695267E-2</v>
      </c>
      <c r="X219">
        <f t="shared" si="230"/>
        <v>935</v>
      </c>
      <c r="Y219">
        <f t="shared" si="231"/>
        <v>1312</v>
      </c>
      <c r="Z219" s="25">
        <f t="shared" si="249"/>
        <v>1.3439400354278737E-2</v>
      </c>
      <c r="AA219" s="25">
        <f t="shared" si="250"/>
        <v>-1.9649710327809223E-3</v>
      </c>
      <c r="AB219" s="25">
        <f t="shared" si="251"/>
        <v>-9.5521126296687561E-3</v>
      </c>
      <c r="AC219" s="25">
        <f t="shared" si="252"/>
        <v>3.9591159880266007E-3</v>
      </c>
      <c r="AD219" s="25">
        <f t="shared" si="253"/>
        <v>1.4176363441137456E-3</v>
      </c>
      <c r="AE219" s="25">
        <f t="shared" si="254"/>
        <v>-1.2093592273581633E-2</v>
      </c>
      <c r="AF219" s="25">
        <f t="shared" si="255"/>
        <v>-8.1344762855551471E-3</v>
      </c>
      <c r="AG219" s="25">
        <f t="shared" si="256"/>
        <v>-1.0099447318336063E-2</v>
      </c>
      <c r="AH219" s="25">
        <f t="shared" si="257"/>
        <v>-7.5425556356639397E-4</v>
      </c>
      <c r="AI219" s="25">
        <f t="shared" si="258"/>
        <v>1.0251496512601703E-3</v>
      </c>
      <c r="AJ219" s="25">
        <f t="shared" si="259"/>
        <v>-1.3818851056302754E-3</v>
      </c>
      <c r="AK219" s="25">
        <f t="shared" si="260"/>
        <v>-9.3601223165710352E-3</v>
      </c>
      <c r="AL219" s="25">
        <f t="shared" si="261"/>
        <v>1.083151990818319E-2</v>
      </c>
      <c r="AM219" s="25">
        <f t="shared" si="262"/>
        <v>6.4633264730340721E-3</v>
      </c>
      <c r="AN219" s="25">
        <f t="shared" si="263"/>
        <v>0</v>
      </c>
      <c r="AO219" s="40">
        <f t="shared" si="264"/>
        <v>0.86850248411256636</v>
      </c>
      <c r="AP219" s="40">
        <f t="shared" si="265"/>
        <v>1.0508197284953837</v>
      </c>
      <c r="AQ219" s="25">
        <f t="shared" si="266"/>
        <v>-2.4872115152282884E-3</v>
      </c>
      <c r="AR219" s="25">
        <f t="shared" si="267"/>
        <v>1.2256460310158979E-3</v>
      </c>
      <c r="AS219" s="25">
        <f t="shared" si="282"/>
        <v>-8.1344762855551471E-3</v>
      </c>
      <c r="AT219" s="28">
        <f t="shared" si="268"/>
        <v>4.9367081354021016E-3</v>
      </c>
      <c r="AU219" s="28">
        <f t="shared" si="269"/>
        <v>0.61178366537516704</v>
      </c>
      <c r="AV219" s="40">
        <f t="shared" si="270"/>
        <v>0.29162593753665444</v>
      </c>
      <c r="AW219" s="25">
        <f t="shared" si="271"/>
        <v>-8.1344762855551471E-3</v>
      </c>
      <c r="AX219" s="28">
        <f t="shared" si="272"/>
        <v>9.040371863664555E-2</v>
      </c>
      <c r="AY219" s="25">
        <f t="shared" si="273"/>
        <v>5.3761247498677669E-5</v>
      </c>
      <c r="AZ219" s="25">
        <f t="shared" si="274"/>
        <v>3.9591159880266007E-3</v>
      </c>
      <c r="BA219" s="25">
        <f t="shared" si="246"/>
        <v>0.2842772059794505</v>
      </c>
      <c r="BB219" s="25">
        <f t="shared" si="247"/>
        <v>-4.9723772051461987E-3</v>
      </c>
      <c r="BC219" s="25">
        <f t="shared" si="248"/>
        <v>-3.5000222199138148E-3</v>
      </c>
      <c r="BD219" s="39">
        <f t="shared" si="243"/>
        <v>1</v>
      </c>
      <c r="BE219" t="str">
        <f t="shared" si="275"/>
        <v/>
      </c>
      <c r="BF219" t="str">
        <f t="shared" si="276"/>
        <v/>
      </c>
      <c r="BG219" t="str">
        <f t="shared" si="277"/>
        <v/>
      </c>
      <c r="BH219">
        <f t="shared" si="278"/>
        <v>0</v>
      </c>
      <c r="BI219" t="str">
        <f t="shared" si="279"/>
        <v/>
      </c>
      <c r="BJ219" s="25" t="str">
        <f t="shared" si="281"/>
        <v/>
      </c>
    </row>
    <row r="220" spans="1:63" x14ac:dyDescent="0.15">
      <c r="A220" s="1">
        <v>42825</v>
      </c>
      <c r="B220" s="41">
        <f t="shared" si="280"/>
        <v>5</v>
      </c>
      <c r="C220">
        <v>3206.2529</v>
      </c>
      <c r="D220">
        <v>3210.0275999999999</v>
      </c>
      <c r="E220">
        <v>3213.3987999999999</v>
      </c>
      <c r="F220">
        <v>3207.5297</v>
      </c>
      <c r="G220">
        <v>3219.4014999999999</v>
      </c>
      <c r="H220">
        <v>3226.1239</v>
      </c>
      <c r="I220">
        <v>3205.63</v>
      </c>
      <c r="J220">
        <v>1107</v>
      </c>
      <c r="K220">
        <v>1021</v>
      </c>
      <c r="L220">
        <v>3219.4014999999999</v>
      </c>
      <c r="M220">
        <v>3220.5819000000001</v>
      </c>
      <c r="N220">
        <v>3222.6033000000002</v>
      </c>
      <c r="O220">
        <v>3222.8629000000001</v>
      </c>
      <c r="P220">
        <v>3208.7903999999999</v>
      </c>
      <c r="Q220">
        <v>1459</v>
      </c>
      <c r="R220">
        <v>1421</v>
      </c>
      <c r="S220">
        <f t="shared" si="195"/>
        <v>3241.72694</v>
      </c>
      <c r="T220" t="str">
        <f t="shared" si="227"/>
        <v>熊</v>
      </c>
      <c r="U220">
        <f t="shared" si="228"/>
        <v>3226.1239</v>
      </c>
      <c r="V220">
        <f t="shared" si="229"/>
        <v>3205.63</v>
      </c>
      <c r="W220" s="40">
        <f t="shared" si="207"/>
        <v>6.3727467426801451E-3</v>
      </c>
      <c r="X220">
        <f t="shared" si="230"/>
        <v>1107</v>
      </c>
      <c r="Y220">
        <f t="shared" si="231"/>
        <v>1021</v>
      </c>
      <c r="Z220" s="25">
        <f t="shared" si="249"/>
        <v>6.3918538677968728E-3</v>
      </c>
      <c r="AA220" s="25">
        <f t="shared" si="250"/>
        <v>-8.3383474452758031E-4</v>
      </c>
      <c r="AB220" s="25">
        <f t="shared" si="251"/>
        <v>-1.0918744864159633E-3</v>
      </c>
      <c r="AC220" s="25">
        <f t="shared" si="252"/>
        <v>5.2808722562642353E-3</v>
      </c>
      <c r="AD220" s="25">
        <f t="shared" si="253"/>
        <v>6.1784512411327264E-3</v>
      </c>
      <c r="AE220" s="25">
        <f t="shared" si="254"/>
        <v>-1.9429550154745744E-4</v>
      </c>
      <c r="AF220" s="25">
        <f t="shared" si="255"/>
        <v>5.0865767547168391E-3</v>
      </c>
      <c r="AG220" s="25">
        <f t="shared" si="256"/>
        <v>4.2527420101892569E-3</v>
      </c>
      <c r="AH220" s="25">
        <f t="shared" si="257"/>
        <v>1.1766008158375836E-3</v>
      </c>
      <c r="AI220" s="25">
        <f t="shared" si="258"/>
        <v>2.2262587708276908E-3</v>
      </c>
      <c r="AJ220" s="25">
        <f t="shared" si="259"/>
        <v>3.9814259275519176E-4</v>
      </c>
      <c r="AK220" s="25">
        <f t="shared" si="260"/>
        <v>4.0925382952467946E-3</v>
      </c>
      <c r="AL220" s="25">
        <f t="shared" si="261"/>
        <v>6.3727467426801451E-3</v>
      </c>
      <c r="AM220" s="25">
        <f t="shared" si="262"/>
        <v>4.3760202238616796E-3</v>
      </c>
      <c r="AN220" s="25">
        <f t="shared" si="263"/>
        <v>0</v>
      </c>
      <c r="AO220" s="40">
        <f t="shared" si="264"/>
        <v>3.0394410043956828E-2</v>
      </c>
      <c r="AP220" s="40">
        <f t="shared" si="265"/>
        <v>0.16090153655476422</v>
      </c>
      <c r="AQ220" s="25">
        <f t="shared" si="266"/>
        <v>3.6658479996047171E-4</v>
      </c>
      <c r="AR220" s="25">
        <f t="shared" si="267"/>
        <v>9.9403845947005297E-4</v>
      </c>
      <c r="AS220" s="25">
        <f t="shared" si="282"/>
        <v>5.0865767547168391E-3</v>
      </c>
      <c r="AT220" s="28">
        <f t="shared" si="268"/>
        <v>0.67198044296107007</v>
      </c>
      <c r="AU220" s="28">
        <f t="shared" si="269"/>
        <v>0.98155267365430021</v>
      </c>
      <c r="AV220" s="40">
        <f t="shared" si="270"/>
        <v>0.82821229731774615</v>
      </c>
      <c r="AW220" s="25">
        <f t="shared" si="271"/>
        <v>5.0865767547168391E-3</v>
      </c>
      <c r="AX220" s="28">
        <f t="shared" si="272"/>
        <v>0.15623185435667614</v>
      </c>
      <c r="AY220" s="25">
        <f t="shared" si="273"/>
        <v>4.2868337967942264E-3</v>
      </c>
      <c r="AZ220" s="25">
        <f t="shared" si="274"/>
        <v>4.295467478075801E-3</v>
      </c>
      <c r="BA220" s="25">
        <f t="shared" si="246"/>
        <v>0.29162593753665444</v>
      </c>
      <c r="BB220" s="25">
        <f t="shared" si="247"/>
        <v>1.2256460310158979E-3</v>
      </c>
      <c r="BC220" s="25">
        <f t="shared" si="248"/>
        <v>-8.1344762855551471E-3</v>
      </c>
      <c r="BD220" s="39">
        <f t="shared" si="243"/>
        <v>0</v>
      </c>
      <c r="BE220" t="str">
        <f t="shared" si="275"/>
        <v/>
      </c>
      <c r="BF220" t="str">
        <f t="shared" si="276"/>
        <v/>
      </c>
      <c r="BG220" t="str">
        <f t="shared" si="277"/>
        <v/>
      </c>
      <c r="BH220" t="str">
        <f t="shared" si="278"/>
        <v/>
      </c>
      <c r="BI220">
        <f t="shared" si="279"/>
        <v>1</v>
      </c>
      <c r="BJ220" s="25">
        <f t="shared" si="281"/>
        <v>9.9403845947005297E-4</v>
      </c>
    </row>
    <row r="221" spans="1:63" x14ac:dyDescent="0.15">
      <c r="A221" s="1">
        <v>42830</v>
      </c>
      <c r="B221" s="41">
        <f t="shared" si="280"/>
        <v>3</v>
      </c>
      <c r="C221">
        <v>3235.6603</v>
      </c>
      <c r="D221">
        <v>3241.4647</v>
      </c>
      <c r="E221">
        <v>3237.1417000000001</v>
      </c>
      <c r="F221">
        <v>3239.7213000000002</v>
      </c>
      <c r="G221">
        <v>3256.6703000000002</v>
      </c>
      <c r="H221">
        <v>3261.9004</v>
      </c>
      <c r="I221">
        <v>3233.2525000000001</v>
      </c>
      <c r="J221">
        <v>1101</v>
      </c>
      <c r="K221">
        <v>950</v>
      </c>
      <c r="L221">
        <v>3256.6703000000002</v>
      </c>
      <c r="M221">
        <v>3257.0061000000001</v>
      </c>
      <c r="N221">
        <v>3270.1975000000002</v>
      </c>
      <c r="O221">
        <v>3270.6453000000001</v>
      </c>
      <c r="P221">
        <v>3256.2883000000002</v>
      </c>
      <c r="Q221">
        <v>1459</v>
      </c>
      <c r="R221">
        <v>1321</v>
      </c>
      <c r="S221">
        <f t="shared" si="195"/>
        <v>3241.9607100000003</v>
      </c>
      <c r="T221" t="str">
        <f t="shared" si="227"/>
        <v>熊</v>
      </c>
      <c r="U221">
        <f t="shared" si="228"/>
        <v>3270.6453000000001</v>
      </c>
      <c r="V221">
        <f t="shared" si="229"/>
        <v>3233.2525000000001</v>
      </c>
      <c r="W221" s="40">
        <f t="shared" si="207"/>
        <v>1.1498708361113219E-2</v>
      </c>
      <c r="X221">
        <f t="shared" si="230"/>
        <v>1459</v>
      </c>
      <c r="Y221">
        <f t="shared" si="231"/>
        <v>950</v>
      </c>
      <c r="Z221" s="25">
        <f t="shared" si="249"/>
        <v>1.155646654254777E-2</v>
      </c>
      <c r="AA221" s="25">
        <f t="shared" si="250"/>
        <v>4.0435072331527506E-3</v>
      </c>
      <c r="AB221" s="25">
        <f t="shared" si="251"/>
        <v>-1.3692425101535284E-4</v>
      </c>
      <c r="AC221" s="25">
        <f t="shared" si="252"/>
        <v>1.1361784110097839E-2</v>
      </c>
      <c r="AD221" s="25">
        <f t="shared" si="253"/>
        <v>1.075428648200156E-2</v>
      </c>
      <c r="AE221" s="25">
        <f t="shared" si="254"/>
        <v>-7.4442187911169294E-4</v>
      </c>
      <c r="AF221" s="25">
        <f t="shared" si="255"/>
        <v>1.0617362230986218E-2</v>
      </c>
      <c r="AG221" s="25">
        <f t="shared" si="256"/>
        <v>1.4660869464138927E-2</v>
      </c>
      <c r="AH221" s="25">
        <f t="shared" si="257"/>
        <v>1.792277145730085E-3</v>
      </c>
      <c r="AI221" s="25">
        <f t="shared" si="258"/>
        <v>4.5773067857320956E-4</v>
      </c>
      <c r="AJ221" s="25">
        <f t="shared" si="259"/>
        <v>1.2542891780805748E-3</v>
      </c>
      <c r="AK221" s="25">
        <f t="shared" si="260"/>
        <v>6.4722746383097142E-3</v>
      </c>
      <c r="AL221" s="25">
        <f t="shared" si="261"/>
        <v>8.8213737888628088E-3</v>
      </c>
      <c r="AM221" s="25">
        <f t="shared" si="262"/>
        <v>4.3993164433059253E-3</v>
      </c>
      <c r="AN221" s="25">
        <f t="shared" si="263"/>
        <v>0</v>
      </c>
      <c r="AO221" s="40">
        <f t="shared" si="264"/>
        <v>8.4048045406468097E-2</v>
      </c>
      <c r="AP221" s="40">
        <f t="shared" si="265"/>
        <v>-0.37172707249047438</v>
      </c>
      <c r="AQ221" s="25">
        <f t="shared" si="266"/>
        <v>1.0310613536081091E-4</v>
      </c>
      <c r="AR221" s="25">
        <f t="shared" si="267"/>
        <v>4.1450875926764569E-3</v>
      </c>
      <c r="AS221" s="25">
        <f t="shared" si="282"/>
        <v>1.0617362230986218E-2</v>
      </c>
      <c r="AT221" s="28">
        <f t="shared" si="268"/>
        <v>0.81743513486155084</v>
      </c>
      <c r="AU221" s="28">
        <f t="shared" si="269"/>
        <v>0.96880963989692026</v>
      </c>
      <c r="AV221" s="40">
        <f t="shared" si="270"/>
        <v>0.98802443251107397</v>
      </c>
      <c r="AW221" s="25">
        <f t="shared" si="271"/>
        <v>1.0617362230986218E-2</v>
      </c>
      <c r="AX221" s="28">
        <f t="shared" si="272"/>
        <v>0.36175948310904676</v>
      </c>
      <c r="AY221" s="25">
        <f t="shared" si="273"/>
        <v>7.2166965174213539E-3</v>
      </c>
      <c r="AZ221" s="25">
        <f t="shared" si="274"/>
        <v>4.2623921922905631E-3</v>
      </c>
      <c r="BA221" s="25">
        <f t="shared" si="246"/>
        <v>0.82821229731774615</v>
      </c>
      <c r="BB221" s="25">
        <f t="shared" si="247"/>
        <v>9.9403845947005297E-4</v>
      </c>
      <c r="BC221" s="25">
        <f t="shared" si="248"/>
        <v>5.0865767547168391E-3</v>
      </c>
      <c r="BD221" s="39">
        <f t="shared" si="243"/>
        <v>0</v>
      </c>
      <c r="BE221" t="str">
        <f t="shared" si="275"/>
        <v/>
      </c>
      <c r="BF221" t="str">
        <f t="shared" si="276"/>
        <v/>
      </c>
      <c r="BG221">
        <f t="shared" si="277"/>
        <v>0.5</v>
      </c>
      <c r="BH221" t="str">
        <f t="shared" si="278"/>
        <v/>
      </c>
      <c r="BI221" t="str">
        <f t="shared" si="279"/>
        <v/>
      </c>
      <c r="BJ221" s="25">
        <f t="shared" si="281"/>
        <v>2.0725437963382285E-3</v>
      </c>
    </row>
    <row r="222" spans="1:63" x14ac:dyDescent="0.15">
      <c r="A222" s="1">
        <v>42831</v>
      </c>
      <c r="B222" s="41">
        <f t="shared" si="280"/>
        <v>4</v>
      </c>
      <c r="C222">
        <v>3272.1925999999999</v>
      </c>
      <c r="D222">
        <v>3267.4144999999999</v>
      </c>
      <c r="E222">
        <v>3268.8854999999999</v>
      </c>
      <c r="F222">
        <v>3270.9495000000002</v>
      </c>
      <c r="G222">
        <v>3273.7624000000001</v>
      </c>
      <c r="H222">
        <v>3278.9506000000001</v>
      </c>
      <c r="I222">
        <v>3265.7952</v>
      </c>
      <c r="J222">
        <v>1113</v>
      </c>
      <c r="K222">
        <v>1019</v>
      </c>
      <c r="L222">
        <v>3273.7624000000001</v>
      </c>
      <c r="M222">
        <v>3275.2867000000001</v>
      </c>
      <c r="N222">
        <v>3281.5967999999998</v>
      </c>
      <c r="O222">
        <v>3286.6206000000002</v>
      </c>
      <c r="P222">
        <v>3273.7487000000001</v>
      </c>
      <c r="Q222">
        <v>1355</v>
      </c>
      <c r="R222">
        <v>1303</v>
      </c>
      <c r="S222">
        <f t="shared" si="195"/>
        <v>3243.7775850000003</v>
      </c>
      <c r="T222" t="str">
        <f t="shared" si="227"/>
        <v>牛</v>
      </c>
      <c r="U222">
        <f t="shared" si="228"/>
        <v>3286.6206000000002</v>
      </c>
      <c r="V222">
        <f t="shared" si="229"/>
        <v>3265.7952</v>
      </c>
      <c r="W222" s="40">
        <f t="shared" si="207"/>
        <v>6.3565777137296374E-3</v>
      </c>
      <c r="X222">
        <f t="shared" si="230"/>
        <v>1355</v>
      </c>
      <c r="Y222">
        <f t="shared" si="231"/>
        <v>1019</v>
      </c>
      <c r="Z222" s="25">
        <f t="shared" si="249"/>
        <v>6.3643564257190033E-3</v>
      </c>
      <c r="AA222" s="25">
        <f t="shared" si="250"/>
        <v>6.0989945000199054E-4</v>
      </c>
      <c r="AB222" s="25">
        <f t="shared" si="251"/>
        <v>-1.529730419602986E-3</v>
      </c>
      <c r="AC222" s="25">
        <f t="shared" si="252"/>
        <v>4.8268472941265603E-3</v>
      </c>
      <c r="AD222" s="25">
        <f t="shared" si="253"/>
        <v>4.3995835322036539E-3</v>
      </c>
      <c r="AE222" s="25">
        <f t="shared" si="254"/>
        <v>-1.9569941815259276E-3</v>
      </c>
      <c r="AF222" s="25">
        <f t="shared" si="255"/>
        <v>2.8698531126007502E-3</v>
      </c>
      <c r="AG222" s="25">
        <f t="shared" si="256"/>
        <v>3.4797525626025943E-3</v>
      </c>
      <c r="AH222" s="25">
        <f t="shared" si="257"/>
        <v>-1.4612807091237718E-3</v>
      </c>
      <c r="AI222" s="25">
        <f t="shared" si="258"/>
        <v>-1.0111789620086166E-3</v>
      </c>
      <c r="AJ222" s="25">
        <f t="shared" si="259"/>
        <v>-3.7997035551342229E-4</v>
      </c>
      <c r="AK222" s="25">
        <f t="shared" si="260"/>
        <v>4.7962444902033204E-4</v>
      </c>
      <c r="AL222" s="25">
        <f t="shared" si="261"/>
        <v>4.0201462729573091E-3</v>
      </c>
      <c r="AM222" s="25">
        <f t="shared" si="262"/>
        <v>3.9241438794489977E-3</v>
      </c>
      <c r="AN222" s="25">
        <f t="shared" si="263"/>
        <v>0</v>
      </c>
      <c r="AO222" s="40">
        <f t="shared" si="264"/>
        <v>0.48629460145641984</v>
      </c>
      <c r="AP222" s="40">
        <f t="shared" si="265"/>
        <v>0.3346382474117216</v>
      </c>
      <c r="AQ222" s="25">
        <f t="shared" si="266"/>
        <v>4.655027025297906E-4</v>
      </c>
      <c r="AR222" s="25">
        <f t="shared" si="267"/>
        <v>2.390228663580303E-3</v>
      </c>
      <c r="AS222" s="25">
        <f t="shared" ref="AS222:AS238" si="283">LN(N222/C222)</f>
        <v>2.8698531126007502E-3</v>
      </c>
      <c r="AT222" s="28">
        <f t="shared" si="268"/>
        <v>0.60562202593611658</v>
      </c>
      <c r="AU222" s="28">
        <f t="shared" si="269"/>
        <v>0.60970796852054832</v>
      </c>
      <c r="AV222" s="40">
        <f t="shared" si="270"/>
        <v>0.75876573799301095</v>
      </c>
      <c r="AW222" s="25">
        <f t="shared" si="271"/>
        <v>2.8698531126007502E-3</v>
      </c>
      <c r="AX222" s="28">
        <f t="shared" si="272"/>
        <v>0.37619445484839031</v>
      </c>
      <c r="AY222" s="25">
        <f t="shared" si="273"/>
        <v>2.4366186305463172E-3</v>
      </c>
      <c r="AZ222" s="25">
        <f t="shared" si="274"/>
        <v>2.3944134598458326E-3</v>
      </c>
      <c r="BA222" s="25">
        <f t="shared" si="246"/>
        <v>0.98802443251107397</v>
      </c>
      <c r="BB222" s="25">
        <f t="shared" si="247"/>
        <v>4.1450875926764569E-3</v>
      </c>
      <c r="BC222" s="25">
        <f t="shared" si="248"/>
        <v>1.0617362230986218E-2</v>
      </c>
      <c r="BD222" s="39">
        <f t="shared" si="243"/>
        <v>0</v>
      </c>
      <c r="BE222" t="str">
        <f t="shared" si="275"/>
        <v/>
      </c>
      <c r="BF222" t="str">
        <f t="shared" si="276"/>
        <v/>
      </c>
      <c r="BG222" t="str">
        <f t="shared" si="277"/>
        <v/>
      </c>
      <c r="BH222">
        <f t="shared" si="278"/>
        <v>0</v>
      </c>
      <c r="BI222" t="str">
        <f t="shared" si="279"/>
        <v/>
      </c>
      <c r="BJ222" s="25" t="str">
        <f t="shared" si="281"/>
        <v/>
      </c>
    </row>
    <row r="223" spans="1:63" x14ac:dyDescent="0.15">
      <c r="A223" s="1">
        <v>42832</v>
      </c>
      <c r="B223" s="41">
        <f t="shared" si="280"/>
        <v>5</v>
      </c>
      <c r="C223">
        <v>3280.6239</v>
      </c>
      <c r="D223">
        <v>3276.9176000000002</v>
      </c>
      <c r="E223">
        <v>3279.6792</v>
      </c>
      <c r="F223">
        <v>3279.3175000000001</v>
      </c>
      <c r="G223">
        <v>3289.0933</v>
      </c>
      <c r="H223">
        <v>3289.0933</v>
      </c>
      <c r="I223">
        <v>3275.1606000000002</v>
      </c>
      <c r="J223">
        <v>1130</v>
      </c>
      <c r="K223">
        <v>1011</v>
      </c>
      <c r="L223">
        <v>3289.0933</v>
      </c>
      <c r="M223">
        <v>3288.2026000000001</v>
      </c>
      <c r="N223">
        <v>3287.0210999999999</v>
      </c>
      <c r="O223">
        <v>3295.0751</v>
      </c>
      <c r="P223">
        <v>3282.8294999999998</v>
      </c>
      <c r="Q223">
        <v>1349</v>
      </c>
      <c r="R223">
        <v>1454</v>
      </c>
      <c r="S223">
        <f t="shared" si="195"/>
        <v>3245.7369250000002</v>
      </c>
      <c r="T223" t="str">
        <f t="shared" si="227"/>
        <v>牛</v>
      </c>
      <c r="U223">
        <f t="shared" si="228"/>
        <v>3295.0751</v>
      </c>
      <c r="V223">
        <f t="shared" si="229"/>
        <v>3275.1606000000002</v>
      </c>
      <c r="W223" s="40">
        <f t="shared" si="207"/>
        <v>6.062053751168207E-3</v>
      </c>
      <c r="X223">
        <f t="shared" si="230"/>
        <v>1349</v>
      </c>
      <c r="Y223">
        <f t="shared" si="231"/>
        <v>1011</v>
      </c>
      <c r="Z223" s="25">
        <f t="shared" si="249"/>
        <v>6.0703392424836817E-3</v>
      </c>
      <c r="AA223" s="25">
        <f t="shared" si="250"/>
        <v>-2.9651547901396273E-4</v>
      </c>
      <c r="AB223" s="25">
        <f t="shared" si="251"/>
        <v>-2.4472459152527141E-3</v>
      </c>
      <c r="AC223" s="25">
        <f t="shared" si="252"/>
        <v>3.6148078359154903E-3</v>
      </c>
      <c r="AD223" s="25">
        <f t="shared" si="253"/>
        <v>4.3953420815820909E-3</v>
      </c>
      <c r="AE223" s="25">
        <f t="shared" si="254"/>
        <v>-1.6667116695861588E-3</v>
      </c>
      <c r="AF223" s="25">
        <f t="shared" si="255"/>
        <v>1.9480961663293612E-3</v>
      </c>
      <c r="AG223" s="25">
        <f t="shared" si="256"/>
        <v>1.6515806873154553E-3</v>
      </c>
      <c r="AH223" s="25">
        <f t="shared" si="257"/>
        <v>-1.1303932715197463E-3</v>
      </c>
      <c r="AI223" s="25">
        <f t="shared" si="258"/>
        <v>-2.8800498761406444E-4</v>
      </c>
      <c r="AJ223" s="25">
        <f t="shared" si="259"/>
        <v>-3.9829624614343178E-4</v>
      </c>
      <c r="AK223" s="25">
        <f t="shared" si="260"/>
        <v>2.5783163670565139E-3</v>
      </c>
      <c r="AL223" s="25">
        <f t="shared" si="261"/>
        <v>4.2450280366424873E-3</v>
      </c>
      <c r="AM223" s="25">
        <f t="shared" si="262"/>
        <v>3.7232568396813616E-3</v>
      </c>
      <c r="AN223" s="25">
        <f t="shared" si="263"/>
        <v>0</v>
      </c>
      <c r="AO223" s="40">
        <f t="shared" si="264"/>
        <v>0.39212069448132469</v>
      </c>
      <c r="AP223" s="40">
        <f t="shared" si="265"/>
        <v>0.46194922735720412</v>
      </c>
      <c r="AQ223" s="25">
        <f t="shared" si="266"/>
        <v>-2.7084078897677676E-4</v>
      </c>
      <c r="AR223" s="25">
        <f t="shared" si="267"/>
        <v>-6.3022020072703343E-4</v>
      </c>
      <c r="AS223" s="25">
        <f t="shared" si="283"/>
        <v>1.9480961663293612E-3</v>
      </c>
      <c r="AT223" s="28">
        <f t="shared" si="268"/>
        <v>1</v>
      </c>
      <c r="AU223" s="28">
        <f t="shared" si="269"/>
        <v>0.34229437512249633</v>
      </c>
      <c r="AV223" s="40">
        <f t="shared" si="270"/>
        <v>0.59557106630846146</v>
      </c>
      <c r="AW223" s="25">
        <f t="shared" si="271"/>
        <v>1.9480961663293612E-3</v>
      </c>
      <c r="AX223" s="28">
        <f t="shared" si="272"/>
        <v>-0.1040548344171373</v>
      </c>
      <c r="AY223" s="25">
        <f t="shared" si="273"/>
        <v>4.2450280366424873E-3</v>
      </c>
      <c r="AZ223" s="25">
        <f t="shared" si="274"/>
        <v>1.276010924428651E-3</v>
      </c>
      <c r="BA223" s="25">
        <f t="shared" si="246"/>
        <v>0.75876573799301095</v>
      </c>
      <c r="BB223" s="25">
        <f t="shared" si="247"/>
        <v>2.390228663580303E-3</v>
      </c>
      <c r="BC223" s="25">
        <f t="shared" si="248"/>
        <v>2.8698531126007502E-3</v>
      </c>
      <c r="BD223" s="39">
        <f t="shared" si="243"/>
        <v>0</v>
      </c>
      <c r="BE223" t="str">
        <f t="shared" si="275"/>
        <v/>
      </c>
      <c r="BF223" t="str">
        <f t="shared" si="276"/>
        <v/>
      </c>
      <c r="BG223" t="str">
        <f t="shared" si="277"/>
        <v/>
      </c>
      <c r="BH223" t="str">
        <f t="shared" si="278"/>
        <v/>
      </c>
      <c r="BI223">
        <f t="shared" si="279"/>
        <v>0</v>
      </c>
      <c r="BJ223" s="25" t="str">
        <f t="shared" si="281"/>
        <v/>
      </c>
    </row>
    <row r="224" spans="1:63" ht="54" x14ac:dyDescent="0.15">
      <c r="A224" s="1">
        <v>42835</v>
      </c>
      <c r="B224" s="41">
        <f t="shared" si="280"/>
        <v>1</v>
      </c>
      <c r="C224">
        <v>3285.4594000000002</v>
      </c>
      <c r="D224">
        <v>3281.7053000000001</v>
      </c>
      <c r="E224">
        <v>3278.5729999999999</v>
      </c>
      <c r="F224">
        <v>3274.7233000000001</v>
      </c>
      <c r="G224">
        <v>3276.8557000000001</v>
      </c>
      <c r="H224">
        <v>3285.4594000000002</v>
      </c>
      <c r="I224">
        <v>3273.009</v>
      </c>
      <c r="J224">
        <v>930</v>
      </c>
      <c r="K224">
        <v>1011</v>
      </c>
      <c r="L224">
        <v>3276.8557000000001</v>
      </c>
      <c r="M224">
        <v>3277.9141</v>
      </c>
      <c r="N224">
        <v>3270.1197999999999</v>
      </c>
      <c r="O224">
        <v>3280.0250000000001</v>
      </c>
      <c r="P224">
        <v>3265.2836000000002</v>
      </c>
      <c r="Q224">
        <v>1359</v>
      </c>
      <c r="R224">
        <v>1432</v>
      </c>
      <c r="S224">
        <f t="shared" si="195"/>
        <v>3248.0288</v>
      </c>
      <c r="T224" t="str">
        <f t="shared" si="227"/>
        <v>牛</v>
      </c>
      <c r="U224">
        <f t="shared" si="228"/>
        <v>3285.4594000000002</v>
      </c>
      <c r="V224">
        <f t="shared" si="229"/>
        <v>3265.2836000000002</v>
      </c>
      <c r="W224" s="40">
        <f t="shared" si="207"/>
        <v>6.1598703523687648E-3</v>
      </c>
      <c r="X224">
        <f t="shared" si="230"/>
        <v>930</v>
      </c>
      <c r="Y224">
        <f t="shared" si="231"/>
        <v>1432</v>
      </c>
      <c r="Z224" s="25">
        <f t="shared" si="249"/>
        <v>6.1409372460971452E-3</v>
      </c>
      <c r="AA224" s="25">
        <f t="shared" si="250"/>
        <v>-4.752239369567729E-4</v>
      </c>
      <c r="AB224" s="25">
        <f t="shared" si="251"/>
        <v>-4.6798696280774396E-3</v>
      </c>
      <c r="AC224" s="25">
        <f t="shared" si="252"/>
        <v>1.4800007242913155E-3</v>
      </c>
      <c r="AD224" s="25">
        <f t="shared" si="253"/>
        <v>0</v>
      </c>
      <c r="AE224" s="25">
        <f t="shared" si="254"/>
        <v>-6.1598703523687995E-3</v>
      </c>
      <c r="AF224" s="25">
        <f t="shared" si="255"/>
        <v>-4.6798696280774396E-3</v>
      </c>
      <c r="AG224" s="25">
        <f t="shared" si="256"/>
        <v>-5.1550935650342133E-3</v>
      </c>
      <c r="AH224" s="25">
        <f t="shared" si="257"/>
        <v>-1.1432941247604862E-3</v>
      </c>
      <c r="AI224" s="25">
        <f t="shared" si="258"/>
        <v>-2.0982231978231756E-3</v>
      </c>
      <c r="AJ224" s="25">
        <f t="shared" si="259"/>
        <v>-3.2731129835429063E-3</v>
      </c>
      <c r="AK224" s="25">
        <f t="shared" si="260"/>
        <v>-2.6221553822381679E-3</v>
      </c>
      <c r="AL224" s="25">
        <f t="shared" si="261"/>
        <v>3.7967446656660977E-3</v>
      </c>
      <c r="AM224" s="25">
        <f t="shared" si="262"/>
        <v>4.5044247188125346E-3</v>
      </c>
      <c r="AN224" s="25">
        <f t="shared" si="263"/>
        <v>0</v>
      </c>
      <c r="AO224" s="40">
        <f t="shared" si="264"/>
        <v>1</v>
      </c>
      <c r="AP224" s="40">
        <f t="shared" si="265"/>
        <v>1.1254337210049254</v>
      </c>
      <c r="AQ224" s="25">
        <f t="shared" si="266"/>
        <v>3.2294040568701184E-4</v>
      </c>
      <c r="AR224" s="25">
        <f t="shared" si="267"/>
        <v>-2.0577142458393298E-3</v>
      </c>
      <c r="AS224" s="25">
        <f t="shared" si="283"/>
        <v>-4.6798696280774396E-3</v>
      </c>
      <c r="AT224" s="28">
        <f t="shared" si="268"/>
        <v>0.30896196106149215</v>
      </c>
      <c r="AU224" s="28">
        <f t="shared" si="269"/>
        <v>0.32806924715425761</v>
      </c>
      <c r="AV224" s="40">
        <f t="shared" si="270"/>
        <v>0.23970301053736356</v>
      </c>
      <c r="AW224" s="25">
        <f t="shared" si="271"/>
        <v>-4.6798696280774396E-3</v>
      </c>
      <c r="AX224" s="28">
        <f t="shared" si="272"/>
        <v>-0.33386036737081726</v>
      </c>
      <c r="AY224" s="25">
        <f t="shared" si="273"/>
        <v>1.1745892834279608E-3</v>
      </c>
      <c r="AZ224" s="25">
        <f t="shared" si="274"/>
        <v>1.4800007242913155E-3</v>
      </c>
      <c r="BA224" s="25">
        <f t="shared" si="246"/>
        <v>0.59557106630846146</v>
      </c>
      <c r="BB224" s="25">
        <f t="shared" si="247"/>
        <v>-6.3022020072703343E-4</v>
      </c>
      <c r="BC224" s="25">
        <f t="shared" si="248"/>
        <v>1.9480961663293612E-3</v>
      </c>
      <c r="BD224" s="39">
        <f t="shared" si="243"/>
        <v>1</v>
      </c>
      <c r="BE224" t="str">
        <f t="shared" si="275"/>
        <v/>
      </c>
      <c r="BF224" t="str">
        <f t="shared" si="276"/>
        <v/>
      </c>
      <c r="BG224" t="str">
        <f t="shared" si="277"/>
        <v/>
      </c>
      <c r="BH224" t="str">
        <f t="shared" si="278"/>
        <v/>
      </c>
      <c r="BI224" t="str">
        <f t="shared" si="279"/>
        <v/>
      </c>
      <c r="BJ224" s="25" t="str">
        <f t="shared" si="281"/>
        <v/>
      </c>
      <c r="BK224" s="50" t="s">
        <v>301</v>
      </c>
    </row>
    <row r="225" spans="1:63" x14ac:dyDescent="0.15">
      <c r="A225" s="1">
        <f>A224+1</f>
        <v>42836</v>
      </c>
      <c r="B225" s="41">
        <f t="shared" si="280"/>
        <v>2</v>
      </c>
      <c r="C225">
        <v>3266.2219</v>
      </c>
      <c r="D225">
        <v>3265.5046000000002</v>
      </c>
      <c r="E225">
        <v>3271.319</v>
      </c>
      <c r="F225">
        <v>3275.2426999999998</v>
      </c>
      <c r="G225">
        <v>3254.2352000000001</v>
      </c>
      <c r="H225">
        <v>3281.9483</v>
      </c>
      <c r="I225">
        <v>3251.8058999999998</v>
      </c>
      <c r="J225">
        <v>959</v>
      </c>
      <c r="K225">
        <v>1104</v>
      </c>
      <c r="L225">
        <v>3254.2352000000001</v>
      </c>
      <c r="M225">
        <v>3257.4380000000001</v>
      </c>
      <c r="N225">
        <v>3288.1941000000002</v>
      </c>
      <c r="O225">
        <v>3290.1120999999998</v>
      </c>
      <c r="P225">
        <v>3244.4351000000001</v>
      </c>
      <c r="Q225">
        <v>1451</v>
      </c>
      <c r="R225">
        <v>1334</v>
      </c>
      <c r="S225">
        <f t="shared" si="195"/>
        <v>3250.7057500000001</v>
      </c>
      <c r="T225" t="str">
        <f t="shared" si="227"/>
        <v>牛</v>
      </c>
      <c r="U225">
        <f t="shared" si="228"/>
        <v>3290.1120999999998</v>
      </c>
      <c r="V225">
        <f t="shared" si="229"/>
        <v>3244.4351000000001</v>
      </c>
      <c r="W225" s="40">
        <f t="shared" ref="W225:W238" si="284">LN(U225/V225)</f>
        <v>1.398038534825624E-2</v>
      </c>
      <c r="X225">
        <f t="shared" si="230"/>
        <v>1451</v>
      </c>
      <c r="Y225">
        <f t="shared" si="231"/>
        <v>1334</v>
      </c>
      <c r="Z225" s="25">
        <f t="shared" si="249"/>
        <v>1.3984659156195015E-2</v>
      </c>
      <c r="AA225" s="25">
        <f t="shared" si="250"/>
        <v>-1.1926856461813003E-3</v>
      </c>
      <c r="AB225" s="25">
        <f t="shared" si="251"/>
        <v>-5.8312884686009315E-4</v>
      </c>
      <c r="AC225" s="25">
        <f t="shared" si="252"/>
        <v>1.3397256501396204E-2</v>
      </c>
      <c r="AD225" s="25">
        <f t="shared" si="253"/>
        <v>7.2877024676164023E-3</v>
      </c>
      <c r="AE225" s="25">
        <f t="shared" si="254"/>
        <v>-6.6926828806397358E-3</v>
      </c>
      <c r="AF225" s="25">
        <f t="shared" si="255"/>
        <v>6.7045736207564108E-3</v>
      </c>
      <c r="AG225" s="25">
        <f t="shared" si="256"/>
        <v>5.5118879745749911E-3</v>
      </c>
      <c r="AH225" s="25">
        <f t="shared" si="257"/>
        <v>-2.1963565157948173E-4</v>
      </c>
      <c r="AI225" s="25">
        <f t="shared" si="258"/>
        <v>1.5593328166582819E-3</v>
      </c>
      <c r="AJ225" s="25">
        <f t="shared" si="259"/>
        <v>2.7580385341430609E-3</v>
      </c>
      <c r="AK225" s="25">
        <f t="shared" si="260"/>
        <v>-3.6766482223329687E-3</v>
      </c>
      <c r="AL225" s="25">
        <f t="shared" si="261"/>
        <v>9.2267363965419045E-3</v>
      </c>
      <c r="AM225" s="25">
        <f t="shared" si="262"/>
        <v>1.398038534825624E-2</v>
      </c>
      <c r="AN225" s="25">
        <f t="shared" si="263"/>
        <v>0</v>
      </c>
      <c r="AO225" s="40">
        <f t="shared" si="264"/>
        <v>0.47826317745103514</v>
      </c>
      <c r="AP225" s="40">
        <f t="shared" si="265"/>
        <v>0.60757935665374996</v>
      </c>
      <c r="AQ225" s="25">
        <f t="shared" si="266"/>
        <v>9.837103797762732E-4</v>
      </c>
      <c r="AR225" s="25">
        <f t="shared" si="267"/>
        <v>1.0381221843089388E-2</v>
      </c>
      <c r="AS225" s="25">
        <f t="shared" si="283"/>
        <v>6.7045736207564108E-3</v>
      </c>
      <c r="AT225" s="28">
        <f t="shared" si="268"/>
        <v>8.0594113275659032E-2</v>
      </c>
      <c r="AU225" s="28">
        <f t="shared" si="269"/>
        <v>0.95800950149966768</v>
      </c>
      <c r="AV225" s="40">
        <f t="shared" si="270"/>
        <v>0.95800950149966768</v>
      </c>
      <c r="AW225" s="25">
        <f t="shared" si="271"/>
        <v>6.7045736207564108E-3</v>
      </c>
      <c r="AX225" s="28">
        <f t="shared" si="272"/>
        <v>0.74345731987653141</v>
      </c>
      <c r="AY225" s="25">
        <f t="shared" si="273"/>
        <v>7.4678289778989037E-4</v>
      </c>
      <c r="AZ225" s="25">
        <f t="shared" si="274"/>
        <v>1.3397256501396204E-2</v>
      </c>
      <c r="BA225" s="25">
        <f t="shared" si="246"/>
        <v>0.23970301053736356</v>
      </c>
      <c r="BB225" s="25">
        <f t="shared" si="247"/>
        <v>-2.0577142458393298E-3</v>
      </c>
      <c r="BC225" s="25">
        <f t="shared" si="248"/>
        <v>-4.6798696280774396E-3</v>
      </c>
      <c r="BD225" s="39">
        <f t="shared" si="243"/>
        <v>1</v>
      </c>
      <c r="BE225">
        <f t="shared" si="275"/>
        <v>0</v>
      </c>
      <c r="BF225">
        <f t="shared" si="276"/>
        <v>0</v>
      </c>
      <c r="BG225" t="str">
        <f t="shared" si="277"/>
        <v/>
      </c>
      <c r="BH225" t="str">
        <f t="shared" si="278"/>
        <v/>
      </c>
      <c r="BI225" t="str">
        <f t="shared" si="279"/>
        <v/>
      </c>
      <c r="BJ225" s="25" t="str">
        <f t="shared" si="281"/>
        <v/>
      </c>
      <c r="BK225" s="50" t="s">
        <v>304</v>
      </c>
    </row>
    <row r="226" spans="1:63" x14ac:dyDescent="0.15">
      <c r="A226" s="1">
        <f>A225+1</f>
        <v>42837</v>
      </c>
      <c r="B226" s="41">
        <f t="shared" si="280"/>
        <v>3</v>
      </c>
      <c r="C226">
        <v>3283.8368999999998</v>
      </c>
      <c r="D226">
        <v>3276.7768999999998</v>
      </c>
      <c r="E226">
        <v>3276.1143999999999</v>
      </c>
      <c r="F226">
        <v>3273.3126999999999</v>
      </c>
      <c r="G226">
        <v>3278.5313999999998</v>
      </c>
      <c r="H226">
        <v>3284.8427999999999</v>
      </c>
      <c r="I226">
        <v>3270.2278000000001</v>
      </c>
      <c r="J226">
        <v>1032</v>
      </c>
      <c r="K226">
        <v>939</v>
      </c>
      <c r="L226">
        <v>3278.5313999999998</v>
      </c>
      <c r="M226">
        <v>3278.1304</v>
      </c>
      <c r="N226">
        <v>3274.5295999999998</v>
      </c>
      <c r="O226">
        <v>3283.5556999999999</v>
      </c>
      <c r="P226">
        <v>3262.2773000000002</v>
      </c>
      <c r="Q226">
        <v>1331</v>
      </c>
      <c r="R226">
        <v>1455</v>
      </c>
      <c r="S226">
        <f t="shared" si="195"/>
        <v>3254.4940749999996</v>
      </c>
      <c r="T226" t="str">
        <f t="shared" si="227"/>
        <v>牛</v>
      </c>
      <c r="U226">
        <f t="shared" si="228"/>
        <v>3284.8427999999999</v>
      </c>
      <c r="V226">
        <f t="shared" si="229"/>
        <v>3262.2773000000002</v>
      </c>
      <c r="W226" s="40">
        <f t="shared" si="284"/>
        <v>6.8932871277047883E-3</v>
      </c>
      <c r="X226">
        <f t="shared" si="230"/>
        <v>1032</v>
      </c>
      <c r="Y226">
        <f t="shared" si="231"/>
        <v>1455</v>
      </c>
      <c r="Z226" s="25">
        <f t="shared" si="249"/>
        <v>6.871687202247987E-3</v>
      </c>
      <c r="AA226" s="25">
        <f t="shared" si="250"/>
        <v>-1.3259829840772054E-3</v>
      </c>
      <c r="AB226" s="25">
        <f t="shared" si="251"/>
        <v>-3.1445717271244384E-3</v>
      </c>
      <c r="AC226" s="25">
        <f t="shared" si="252"/>
        <v>3.7487154005803394E-3</v>
      </c>
      <c r="AD226" s="25">
        <f t="shared" si="253"/>
        <v>3.0627159606000143E-4</v>
      </c>
      <c r="AE226" s="25">
        <f t="shared" si="254"/>
        <v>-6.587015531644775E-3</v>
      </c>
      <c r="AF226" s="25">
        <f t="shared" si="255"/>
        <v>-2.838300131064439E-3</v>
      </c>
      <c r="AG226" s="25">
        <f t="shared" si="256"/>
        <v>-4.1642831151416128E-3</v>
      </c>
      <c r="AH226" s="25">
        <f t="shared" si="257"/>
        <v>-2.1522384765999877E-3</v>
      </c>
      <c r="AI226" s="25">
        <f t="shared" si="258"/>
        <v>-2.3544392981693072E-3</v>
      </c>
      <c r="AJ226" s="25">
        <f t="shared" si="259"/>
        <v>-3.2099950981256085E-3</v>
      </c>
      <c r="AK226" s="25">
        <f t="shared" si="260"/>
        <v>-1.6169470878200369E-3</v>
      </c>
      <c r="AL226" s="25">
        <f t="shared" si="261"/>
        <v>4.4591508189335324E-3</v>
      </c>
      <c r="AM226" s="25">
        <f t="shared" si="262"/>
        <v>6.501380328361183E-3</v>
      </c>
      <c r="AN226" s="25">
        <f t="shared" si="263"/>
        <v>0</v>
      </c>
      <c r="AO226" s="40">
        <f t="shared" si="264"/>
        <v>0.93117345193293699</v>
      </c>
      <c r="AP226" s="40">
        <f t="shared" si="265"/>
        <v>1.2293055080397068</v>
      </c>
      <c r="AQ226" s="25">
        <f t="shared" si="266"/>
        <v>-1.2231834208678113E-4</v>
      </c>
      <c r="AR226" s="25">
        <f t="shared" si="267"/>
        <v>-1.221353043244372E-3</v>
      </c>
      <c r="AS226" s="25">
        <f t="shared" si="283"/>
        <v>-2.838300131064439E-3</v>
      </c>
      <c r="AT226" s="28">
        <f t="shared" si="268"/>
        <v>0.56815600410536138</v>
      </c>
      <c r="AU226" s="28">
        <f t="shared" si="269"/>
        <v>0.57580927137377935</v>
      </c>
      <c r="AV226" s="40">
        <f t="shared" si="270"/>
        <v>0.54296603221731454</v>
      </c>
      <c r="AW226" s="25">
        <f t="shared" si="271"/>
        <v>-2.838300131064439E-3</v>
      </c>
      <c r="AX226" s="28">
        <f t="shared" si="272"/>
        <v>-0.17734151691742064</v>
      </c>
      <c r="AY226" s="25">
        <f t="shared" si="273"/>
        <v>2.5359321350534778E-3</v>
      </c>
      <c r="AZ226" s="25">
        <f t="shared" si="274"/>
        <v>3.7487154005803394E-3</v>
      </c>
      <c r="BA226" s="25">
        <f t="shared" si="246"/>
        <v>0.95800950149966768</v>
      </c>
      <c r="BB226" s="25">
        <f t="shared" si="247"/>
        <v>1.0381221843089388E-2</v>
      </c>
      <c r="BC226" s="25">
        <f t="shared" si="248"/>
        <v>6.7045736207564108E-3</v>
      </c>
      <c r="BD226" s="39">
        <f t="shared" si="243"/>
        <v>0</v>
      </c>
      <c r="BE226" t="str">
        <f t="shared" si="275"/>
        <v/>
      </c>
      <c r="BF226" t="str">
        <f t="shared" si="276"/>
        <v/>
      </c>
      <c r="BG226">
        <f t="shared" si="277"/>
        <v>0</v>
      </c>
      <c r="BH226" t="str">
        <f t="shared" si="278"/>
        <v/>
      </c>
      <c r="BI226" t="str">
        <f t="shared" si="279"/>
        <v/>
      </c>
      <c r="BJ226" s="25" t="str">
        <f t="shared" si="281"/>
        <v/>
      </c>
    </row>
    <row r="227" spans="1:63" x14ac:dyDescent="0.15">
      <c r="A227" s="1">
        <f>A226+1</f>
        <v>42838</v>
      </c>
      <c r="B227" s="41">
        <f t="shared" si="280"/>
        <v>4</v>
      </c>
      <c r="C227">
        <v>3265.2181</v>
      </c>
      <c r="D227">
        <v>3263.6927999999998</v>
      </c>
      <c r="E227">
        <v>3271.3667999999998</v>
      </c>
      <c r="F227">
        <v>3270.8710000000001</v>
      </c>
      <c r="G227">
        <v>3277.8753999999999</v>
      </c>
      <c r="H227">
        <v>3281.1369</v>
      </c>
      <c r="I227">
        <v>3261.4901</v>
      </c>
      <c r="J227">
        <v>1103</v>
      </c>
      <c r="K227">
        <v>930</v>
      </c>
      <c r="L227">
        <v>3277.8753999999999</v>
      </c>
      <c r="M227">
        <v>3278.5733</v>
      </c>
      <c r="N227">
        <v>3276.0735</v>
      </c>
      <c r="O227">
        <v>3281.0248000000001</v>
      </c>
      <c r="P227">
        <v>3269.1215000000002</v>
      </c>
      <c r="Q227">
        <v>1301</v>
      </c>
      <c r="R227">
        <v>1413</v>
      </c>
      <c r="S227">
        <f t="shared" si="195"/>
        <v>3256.3694150000001</v>
      </c>
      <c r="T227" t="str">
        <f t="shared" si="227"/>
        <v>牛</v>
      </c>
      <c r="U227">
        <f t="shared" si="228"/>
        <v>3281.1369</v>
      </c>
      <c r="V227">
        <f t="shared" si="229"/>
        <v>3261.4901</v>
      </c>
      <c r="W227" s="40">
        <f t="shared" si="284"/>
        <v>6.0058013560600771E-3</v>
      </c>
      <c r="X227">
        <f t="shared" si="230"/>
        <v>1103</v>
      </c>
      <c r="Y227">
        <f t="shared" si="231"/>
        <v>930</v>
      </c>
      <c r="Z227" s="25">
        <f t="shared" si="249"/>
        <v>6.0169946993739818E-3</v>
      </c>
      <c r="AA227" s="25">
        <f t="shared" si="250"/>
        <v>-2.8476652982800431E-3</v>
      </c>
      <c r="AB227" s="25">
        <f t="shared" si="251"/>
        <v>-1.5443765557355E-3</v>
      </c>
      <c r="AC227" s="25">
        <f t="shared" si="252"/>
        <v>4.4614248003244997E-3</v>
      </c>
      <c r="AD227" s="25">
        <f t="shared" si="253"/>
        <v>4.8634183074561235E-3</v>
      </c>
      <c r="AE227" s="25">
        <f t="shared" si="254"/>
        <v>-1.142383048603982E-3</v>
      </c>
      <c r="AF227" s="25">
        <f t="shared" si="255"/>
        <v>3.3190417517207616E-3</v>
      </c>
      <c r="AG227" s="25">
        <f t="shared" si="256"/>
        <v>4.713764534406659E-4</v>
      </c>
      <c r="AH227" s="25">
        <f t="shared" si="257"/>
        <v>-4.6724485939921294E-4</v>
      </c>
      <c r="AI227" s="25">
        <f t="shared" si="258"/>
        <v>1.881319345684419E-3</v>
      </c>
      <c r="AJ227" s="25">
        <f t="shared" si="259"/>
        <v>1.7297504128191115E-3</v>
      </c>
      <c r="AK227" s="25">
        <f t="shared" si="260"/>
        <v>3.8689087320386106E-3</v>
      </c>
      <c r="AL227" s="25">
        <f t="shared" si="261"/>
        <v>6.0058013560600771E-3</v>
      </c>
      <c r="AM227" s="25">
        <f t="shared" si="262"/>
        <v>3.6345182406907293E-3</v>
      </c>
      <c r="AN227" s="25">
        <f t="shared" si="263"/>
        <v>0</v>
      </c>
      <c r="AO227" s="40">
        <f t="shared" si="264"/>
        <v>0.18975100270782358</v>
      </c>
      <c r="AP227" s="40">
        <f t="shared" si="265"/>
        <v>0.6636958690473701</v>
      </c>
      <c r="AQ227" s="25">
        <f t="shared" si="266"/>
        <v>2.1288964028234769E-4</v>
      </c>
      <c r="AR227" s="25">
        <f t="shared" si="267"/>
        <v>-5.4986698031802433E-4</v>
      </c>
      <c r="AS227" s="25">
        <f t="shared" si="283"/>
        <v>3.3190417517207616E-3</v>
      </c>
      <c r="AT227" s="28">
        <f t="shared" si="268"/>
        <v>0.83399332206771226</v>
      </c>
      <c r="AU227" s="28">
        <f t="shared" si="269"/>
        <v>0.58403972007760896</v>
      </c>
      <c r="AV227" s="40">
        <f t="shared" si="270"/>
        <v>0.74227864079646533</v>
      </c>
      <c r="AW227" s="25">
        <f t="shared" si="271"/>
        <v>3.3190417517207616E-3</v>
      </c>
      <c r="AX227" s="28">
        <f t="shared" si="272"/>
        <v>-9.1714681271246906E-2</v>
      </c>
      <c r="AY227" s="25">
        <f t="shared" si="273"/>
        <v>5.0112917806425447E-3</v>
      </c>
      <c r="AZ227" s="25">
        <f t="shared" si="274"/>
        <v>2.1243072557338176E-3</v>
      </c>
      <c r="BA227" s="25">
        <f t="shared" si="246"/>
        <v>0.54296603221731454</v>
      </c>
      <c r="BB227" s="25">
        <f t="shared" si="247"/>
        <v>-1.221353043244372E-3</v>
      </c>
      <c r="BC227" s="25">
        <f t="shared" si="248"/>
        <v>-2.838300131064439E-3</v>
      </c>
      <c r="BD227" s="39">
        <f t="shared" si="243"/>
        <v>1</v>
      </c>
      <c r="BE227" t="str">
        <f t="shared" si="275"/>
        <v/>
      </c>
      <c r="BF227" t="str">
        <f t="shared" si="276"/>
        <v/>
      </c>
      <c r="BG227" t="str">
        <f t="shared" si="277"/>
        <v/>
      </c>
      <c r="BH227">
        <f t="shared" si="278"/>
        <v>2</v>
      </c>
      <c r="BI227" t="str">
        <f t="shared" si="279"/>
        <v/>
      </c>
      <c r="BJ227" s="25">
        <f t="shared" si="281"/>
        <v>-1.0997339606360487E-3</v>
      </c>
    </row>
    <row r="228" spans="1:63" x14ac:dyDescent="0.15">
      <c r="A228" s="1">
        <f>A227+1</f>
        <v>42839</v>
      </c>
      <c r="B228" s="41">
        <f t="shared" si="280"/>
        <v>5</v>
      </c>
      <c r="C228">
        <v>3276.1381000000001</v>
      </c>
      <c r="D228">
        <v>3273.9081999999999</v>
      </c>
      <c r="E228">
        <v>3272.2698999999998</v>
      </c>
      <c r="F228">
        <v>3272.3314999999998</v>
      </c>
      <c r="G228">
        <v>3261.6387</v>
      </c>
      <c r="H228">
        <v>3276.7112000000002</v>
      </c>
      <c r="I228">
        <v>3250.8562000000002</v>
      </c>
      <c r="J228">
        <v>930</v>
      </c>
      <c r="K228">
        <v>1059</v>
      </c>
      <c r="L228">
        <v>3261.6387</v>
      </c>
      <c r="M228">
        <v>3257.1158</v>
      </c>
      <c r="N228">
        <v>3244.4832000000001</v>
      </c>
      <c r="O228">
        <v>3261.8957999999998</v>
      </c>
      <c r="P228">
        <v>3238.8959</v>
      </c>
      <c r="Q228">
        <v>1300</v>
      </c>
      <c r="R228">
        <v>1438</v>
      </c>
      <c r="S228">
        <f t="shared" si="195"/>
        <v>3258.2420649999999</v>
      </c>
      <c r="T228" t="str">
        <f t="shared" si="227"/>
        <v>牛</v>
      </c>
      <c r="U228">
        <f t="shared" si="228"/>
        <v>3276.7112000000002</v>
      </c>
      <c r="V228">
        <f t="shared" si="229"/>
        <v>3238.8959</v>
      </c>
      <c r="W228" s="40">
        <f t="shared" si="284"/>
        <v>1.1607736322958544E-2</v>
      </c>
      <c r="X228">
        <f t="shared" si="230"/>
        <v>930</v>
      </c>
      <c r="Y228">
        <f t="shared" si="231"/>
        <v>1438</v>
      </c>
      <c r="Z228" s="25">
        <f t="shared" si="249"/>
        <v>1.1542645287144705E-2</v>
      </c>
      <c r="AA228" s="25">
        <f t="shared" si="250"/>
        <v>1.9718532900331586E-5</v>
      </c>
      <c r="AB228" s="25">
        <f t="shared" si="251"/>
        <v>-9.8841593742681842E-3</v>
      </c>
      <c r="AC228" s="25">
        <f t="shared" si="252"/>
        <v>1.7235769486904666E-3</v>
      </c>
      <c r="AD228" s="25">
        <f t="shared" si="253"/>
        <v>1.7491627694275327E-4</v>
      </c>
      <c r="AE228" s="25">
        <f t="shared" si="254"/>
        <v>-1.143282004601596E-2</v>
      </c>
      <c r="AF228" s="25">
        <f t="shared" si="255"/>
        <v>-9.709243097325489E-3</v>
      </c>
      <c r="AG228" s="25">
        <f t="shared" si="256"/>
        <v>-9.6895245644251313E-3</v>
      </c>
      <c r="AH228" s="25">
        <f t="shared" si="257"/>
        <v>-6.8088070954505989E-4</v>
      </c>
      <c r="AI228" s="25">
        <f t="shared" si="258"/>
        <v>-1.1814170558460111E-3</v>
      </c>
      <c r="AJ228" s="25">
        <f t="shared" si="259"/>
        <v>-1.1625923799835731E-3</v>
      </c>
      <c r="AK228" s="25">
        <f t="shared" si="260"/>
        <v>-4.4355823748008765E-3</v>
      </c>
      <c r="AL228" s="25">
        <f t="shared" si="261"/>
        <v>7.9218286467731599E-3</v>
      </c>
      <c r="AM228" s="25">
        <f t="shared" si="262"/>
        <v>7.0760599722646733E-3</v>
      </c>
      <c r="AN228" s="25">
        <f t="shared" si="263"/>
        <v>0</v>
      </c>
      <c r="AO228" s="40">
        <f t="shared" si="264"/>
        <v>0.97783407464706762</v>
      </c>
      <c r="AP228" s="40">
        <f t="shared" si="265"/>
        <v>0.97533552504350329</v>
      </c>
      <c r="AQ228" s="25">
        <f t="shared" si="266"/>
        <v>-1.3876579416428145E-3</v>
      </c>
      <c r="AR228" s="25">
        <f t="shared" si="267"/>
        <v>-5.2736607225245917E-3</v>
      </c>
      <c r="AS228" s="25">
        <f t="shared" si="283"/>
        <v>-9.709243097325489E-3</v>
      </c>
      <c r="AT228" s="28">
        <f t="shared" si="268"/>
        <v>0.41703732353509154</v>
      </c>
      <c r="AU228" s="28">
        <f t="shared" si="269"/>
        <v>0.24292714316150027</v>
      </c>
      <c r="AV228" s="40">
        <f t="shared" si="270"/>
        <v>0.14775236478356937</v>
      </c>
      <c r="AW228" s="25">
        <f t="shared" si="271"/>
        <v>-9.709243097325489E-3</v>
      </c>
      <c r="AX228" s="28">
        <f t="shared" si="272"/>
        <v>-0.45366557980499306</v>
      </c>
      <c r="AY228" s="25">
        <f t="shared" si="273"/>
        <v>3.3113299950294499E-3</v>
      </c>
      <c r="AZ228" s="25">
        <f t="shared" si="274"/>
        <v>1.7235769486904666E-3</v>
      </c>
      <c r="BA228" s="25">
        <f t="shared" si="246"/>
        <v>0.74227864079646533</v>
      </c>
      <c r="BB228" s="25">
        <f t="shared" si="247"/>
        <v>-5.4986698031802433E-4</v>
      </c>
      <c r="BC228" s="25">
        <f t="shared" si="248"/>
        <v>3.3190417517207616E-3</v>
      </c>
      <c r="BD228" s="39">
        <f t="shared" si="243"/>
        <v>1</v>
      </c>
      <c r="BE228" t="str">
        <f t="shared" si="275"/>
        <v/>
      </c>
      <c r="BF228" t="str">
        <f t="shared" si="276"/>
        <v/>
      </c>
      <c r="BG228" t="str">
        <f t="shared" si="277"/>
        <v/>
      </c>
      <c r="BH228" t="str">
        <f t="shared" si="278"/>
        <v/>
      </c>
      <c r="BI228">
        <f t="shared" si="279"/>
        <v>0</v>
      </c>
      <c r="BJ228" s="25" t="str">
        <f t="shared" si="281"/>
        <v/>
      </c>
    </row>
    <row r="229" spans="1:63" ht="54" x14ac:dyDescent="0.15">
      <c r="A229" s="1">
        <v>42842</v>
      </c>
      <c r="B229" s="41">
        <f t="shared" si="280"/>
        <v>1</v>
      </c>
      <c r="C229">
        <v>3229.9490999999998</v>
      </c>
      <c r="D229">
        <v>3224.0225</v>
      </c>
      <c r="E229">
        <v>3225.4533999999999</v>
      </c>
      <c r="F229">
        <v>3210.3024999999998</v>
      </c>
      <c r="G229">
        <v>3203.2112999999999</v>
      </c>
      <c r="H229">
        <v>3229.9490999999998</v>
      </c>
      <c r="I229">
        <v>3202.1995999999999</v>
      </c>
      <c r="J229">
        <v>930</v>
      </c>
      <c r="K229">
        <v>1127</v>
      </c>
      <c r="L229">
        <v>3203.2112999999999</v>
      </c>
      <c r="M229">
        <v>3207.1378</v>
      </c>
      <c r="N229">
        <v>3221.6731</v>
      </c>
      <c r="O229">
        <v>3222.3499000000002</v>
      </c>
      <c r="P229">
        <v>3199.9650999999999</v>
      </c>
      <c r="Q229">
        <v>1458</v>
      </c>
      <c r="R229">
        <v>1330</v>
      </c>
      <c r="S229">
        <f t="shared" si="195"/>
        <v>3258.3782250000004</v>
      </c>
      <c r="T229" t="str">
        <f t="shared" si="227"/>
        <v>熊</v>
      </c>
      <c r="U229">
        <f t="shared" si="228"/>
        <v>3229.9490999999998</v>
      </c>
      <c r="V229">
        <f t="shared" si="229"/>
        <v>3199.9650999999999</v>
      </c>
      <c r="W229" s="40">
        <f t="shared" si="284"/>
        <v>9.3264751002593606E-3</v>
      </c>
      <c r="X229">
        <f t="shared" si="230"/>
        <v>930</v>
      </c>
      <c r="Y229">
        <f t="shared" si="231"/>
        <v>1330</v>
      </c>
      <c r="Z229" s="25">
        <f t="shared" si="249"/>
        <v>9.2831184243739092E-3</v>
      </c>
      <c r="AA229" s="25">
        <f t="shared" si="250"/>
        <v>-4.4896984756862364E-3</v>
      </c>
      <c r="AB229" s="25">
        <f t="shared" si="251"/>
        <v>-2.5655577102592086E-3</v>
      </c>
      <c r="AC229" s="25">
        <f t="shared" si="252"/>
        <v>6.7609173900001155E-3</v>
      </c>
      <c r="AD229" s="25">
        <f t="shared" si="253"/>
        <v>0</v>
      </c>
      <c r="AE229" s="25">
        <f t="shared" si="254"/>
        <v>-9.3264751002592843E-3</v>
      </c>
      <c r="AF229" s="25">
        <f t="shared" si="255"/>
        <v>-2.5655577102592086E-3</v>
      </c>
      <c r="AG229" s="25">
        <f t="shared" si="256"/>
        <v>-7.0552561859455465E-3</v>
      </c>
      <c r="AH229" s="25">
        <f t="shared" si="257"/>
        <v>-1.8365750682485837E-3</v>
      </c>
      <c r="AI229" s="25">
        <f t="shared" si="258"/>
        <v>-1.3928490831719982E-3</v>
      </c>
      <c r="AJ229" s="25">
        <f t="shared" si="259"/>
        <v>-6.1012091344220393E-3</v>
      </c>
      <c r="AK229" s="25">
        <f t="shared" si="260"/>
        <v>-8.3125407416468795E-3</v>
      </c>
      <c r="AL229" s="25">
        <f t="shared" si="261"/>
        <v>8.6284299247789097E-3</v>
      </c>
      <c r="AM229" s="25">
        <f t="shared" si="262"/>
        <v>6.9709725069631431E-3</v>
      </c>
      <c r="AN229" s="25">
        <f t="shared" si="263"/>
        <v>0</v>
      </c>
      <c r="AO229" s="40">
        <f t="shared" si="264"/>
        <v>1</v>
      </c>
      <c r="AP229" s="40">
        <f t="shared" si="265"/>
        <v>1.5237607884826885</v>
      </c>
      <c r="AQ229" s="25">
        <f t="shared" si="266"/>
        <v>1.2250504394705462E-3</v>
      </c>
      <c r="AR229" s="25">
        <f t="shared" si="267"/>
        <v>5.7469830313875234E-3</v>
      </c>
      <c r="AS229" s="25">
        <f t="shared" si="283"/>
        <v>-2.5655577102592086E-3</v>
      </c>
      <c r="AT229" s="28">
        <f t="shared" si="268"/>
        <v>3.6458314564227198E-2</v>
      </c>
      <c r="AU229" s="28">
        <f t="shared" si="269"/>
        <v>0.96976519781279369</v>
      </c>
      <c r="AV229" s="40">
        <f t="shared" si="270"/>
        <v>0.72398612593383604</v>
      </c>
      <c r="AW229" s="25">
        <f t="shared" si="271"/>
        <v>-2.5655577102592086E-3</v>
      </c>
      <c r="AX229" s="28">
        <f t="shared" si="272"/>
        <v>0.61572171824973609</v>
      </c>
      <c r="AY229" s="25">
        <f t="shared" si="273"/>
        <v>3.1588918313186289E-4</v>
      </c>
      <c r="AZ229" s="25">
        <f t="shared" si="274"/>
        <v>6.7609173900001155E-3</v>
      </c>
      <c r="BA229" s="25">
        <f t="shared" si="246"/>
        <v>0.14775236478356937</v>
      </c>
      <c r="BB229" s="25">
        <f t="shared" si="247"/>
        <v>-5.2736607225245917E-3</v>
      </c>
      <c r="BC229" s="25">
        <f t="shared" si="248"/>
        <v>-9.709243097325489E-3</v>
      </c>
      <c r="BD229" s="39">
        <f t="shared" si="243"/>
        <v>1</v>
      </c>
      <c r="BE229" t="str">
        <f t="shared" si="275"/>
        <v/>
      </c>
      <c r="BF229" t="str">
        <f t="shared" si="276"/>
        <v/>
      </c>
      <c r="BG229" t="str">
        <f t="shared" si="277"/>
        <v/>
      </c>
      <c r="BH229" t="str">
        <f t="shared" si="278"/>
        <v/>
      </c>
      <c r="BI229" t="str">
        <f t="shared" si="279"/>
        <v/>
      </c>
      <c r="BJ229" s="25" t="str">
        <f t="shared" si="281"/>
        <v/>
      </c>
      <c r="BK229" s="50" t="s">
        <v>307</v>
      </c>
    </row>
    <row r="230" spans="1:63" x14ac:dyDescent="0.15">
      <c r="A230" s="1">
        <v>42843</v>
      </c>
      <c r="B230" s="41">
        <f t="shared" si="280"/>
        <v>2</v>
      </c>
      <c r="C230">
        <v>3215.3962999999999</v>
      </c>
      <c r="D230">
        <v>3217.1060000000002</v>
      </c>
      <c r="E230">
        <v>3218.8146000000002</v>
      </c>
      <c r="F230">
        <v>3219.4591</v>
      </c>
      <c r="G230">
        <v>3218.5218</v>
      </c>
      <c r="H230">
        <v>3225.0154000000002</v>
      </c>
      <c r="I230">
        <v>3212.5589</v>
      </c>
      <c r="J230">
        <v>1050</v>
      </c>
      <c r="K230">
        <v>1016</v>
      </c>
      <c r="L230">
        <v>3218.5218</v>
      </c>
      <c r="M230">
        <v>3220.1392999999998</v>
      </c>
      <c r="N230">
        <v>3196.6001999999999</v>
      </c>
      <c r="O230">
        <v>3222.6379999999999</v>
      </c>
      <c r="P230">
        <v>3196.5171</v>
      </c>
      <c r="Q230">
        <v>1336</v>
      </c>
      <c r="R230">
        <v>1500</v>
      </c>
      <c r="S230">
        <f t="shared" si="195"/>
        <v>3255.9848300000003</v>
      </c>
      <c r="T230" t="str">
        <f t="shared" si="227"/>
        <v>熊</v>
      </c>
      <c r="U230">
        <f t="shared" si="228"/>
        <v>3225.0154000000002</v>
      </c>
      <c r="V230">
        <f t="shared" si="229"/>
        <v>3196.5171</v>
      </c>
      <c r="W230" s="40">
        <f t="shared" si="284"/>
        <v>8.8759146186715033E-3</v>
      </c>
      <c r="X230">
        <f t="shared" si="230"/>
        <v>1050</v>
      </c>
      <c r="Y230">
        <f t="shared" si="231"/>
        <v>1500</v>
      </c>
      <c r="Z230" s="25">
        <f t="shared" si="249"/>
        <v>8.8630754473407215E-3</v>
      </c>
      <c r="AA230" s="25">
        <f t="shared" si="250"/>
        <v>-1.9502048523444603E-3</v>
      </c>
      <c r="AB230" s="25">
        <f t="shared" si="251"/>
        <v>-8.8499179112422732E-3</v>
      </c>
      <c r="AC230" s="25">
        <f t="shared" si="252"/>
        <v>2.5996707429343864E-5</v>
      </c>
      <c r="AD230" s="25">
        <f t="shared" si="253"/>
        <v>2.9871093962701716E-3</v>
      </c>
      <c r="AE230" s="25">
        <f t="shared" si="254"/>
        <v>-5.8888052224012558E-3</v>
      </c>
      <c r="AF230" s="25">
        <f t="shared" si="255"/>
        <v>-5.8628085149719797E-3</v>
      </c>
      <c r="AG230" s="25">
        <f t="shared" si="256"/>
        <v>-7.8130133673163724E-3</v>
      </c>
      <c r="AH230" s="25">
        <f t="shared" si="257"/>
        <v>5.3158163356145129E-4</v>
      </c>
      <c r="AI230" s="25">
        <f t="shared" si="258"/>
        <v>1.062539097561154E-3</v>
      </c>
      <c r="AJ230" s="25">
        <f t="shared" si="259"/>
        <v>1.2627480455444388E-3</v>
      </c>
      <c r="AK230" s="25">
        <f t="shared" si="260"/>
        <v>9.7156979535041414E-4</v>
      </c>
      <c r="AL230" s="25">
        <f t="shared" si="261"/>
        <v>3.869940746521965E-3</v>
      </c>
      <c r="AM230" s="25">
        <f t="shared" si="262"/>
        <v>8.1384679973188854E-3</v>
      </c>
      <c r="AN230" s="25">
        <f t="shared" si="263"/>
        <v>0</v>
      </c>
      <c r="AO230" s="40">
        <f t="shared" si="264"/>
        <v>0.22778469072370536</v>
      </c>
      <c r="AP230" s="40">
        <f t="shared" si="265"/>
        <v>0.73168225424475675</v>
      </c>
      <c r="AQ230" s="25">
        <f t="shared" si="266"/>
        <v>5.0243366094447021E-4</v>
      </c>
      <c r="AR230" s="25">
        <f t="shared" si="267"/>
        <v>-6.8343783103224122E-3</v>
      </c>
      <c r="AS230" s="25">
        <f t="shared" si="283"/>
        <v>-5.8628085149719797E-3</v>
      </c>
      <c r="AT230" s="28">
        <f t="shared" si="268"/>
        <v>0.478697868582658</v>
      </c>
      <c r="AU230" s="28">
        <f t="shared" si="269"/>
        <v>3.1813605197306195E-3</v>
      </c>
      <c r="AV230" s="40">
        <f t="shared" si="270"/>
        <v>2.9159634083377119E-3</v>
      </c>
      <c r="AW230" s="25">
        <f t="shared" si="271"/>
        <v>-5.8628085149719797E-3</v>
      </c>
      <c r="AX230" s="28">
        <f t="shared" si="272"/>
        <v>-0.76922483095482797</v>
      </c>
      <c r="AY230" s="25">
        <f t="shared" si="273"/>
        <v>1.8544011456022591E-3</v>
      </c>
      <c r="AZ230" s="25">
        <f t="shared" si="274"/>
        <v>2.5996707429343864E-5</v>
      </c>
      <c r="BA230" s="25">
        <f t="shared" si="246"/>
        <v>0.72398612593383604</v>
      </c>
      <c r="BB230" s="25">
        <f t="shared" si="247"/>
        <v>5.7469830313875234E-3</v>
      </c>
      <c r="BC230" s="25">
        <f t="shared" si="248"/>
        <v>-2.5655577102592086E-3</v>
      </c>
      <c r="BD230" s="39">
        <f t="shared" si="243"/>
        <v>0</v>
      </c>
      <c r="BE230">
        <f t="shared" si="275"/>
        <v>1</v>
      </c>
      <c r="BF230">
        <f t="shared" si="276"/>
        <v>1</v>
      </c>
      <c r="BG230" t="str">
        <f t="shared" si="277"/>
        <v/>
      </c>
      <c r="BH230" t="str">
        <f t="shared" si="278"/>
        <v/>
      </c>
      <c r="BI230" t="str">
        <f t="shared" si="279"/>
        <v/>
      </c>
      <c r="BJ230" s="25">
        <f t="shared" si="281"/>
        <v>-6.8343783103224122E-3</v>
      </c>
    </row>
    <row r="231" spans="1:63" x14ac:dyDescent="0.15">
      <c r="A231" s="1">
        <v>42844</v>
      </c>
      <c r="B231" s="41">
        <f t="shared" si="280"/>
        <v>3</v>
      </c>
      <c r="C231">
        <v>3184.6660000000002</v>
      </c>
      <c r="D231">
        <v>3182.0900999999999</v>
      </c>
      <c r="E231">
        <v>3187.6314000000002</v>
      </c>
      <c r="F231">
        <v>3173.7287999999999</v>
      </c>
      <c r="G231">
        <v>3163.5661</v>
      </c>
      <c r="H231">
        <v>3189.4367999999999</v>
      </c>
      <c r="I231">
        <v>3149.8051999999998</v>
      </c>
      <c r="J231">
        <v>934</v>
      </c>
      <c r="K231">
        <v>1110</v>
      </c>
      <c r="L231">
        <v>3163.5661</v>
      </c>
      <c r="M231">
        <v>3160.3685999999998</v>
      </c>
      <c r="N231">
        <v>3171.3078999999998</v>
      </c>
      <c r="O231">
        <v>3172.9746</v>
      </c>
      <c r="P231">
        <v>3147.1093999999998</v>
      </c>
      <c r="Q231">
        <v>1443</v>
      </c>
      <c r="R231">
        <v>1342</v>
      </c>
      <c r="S231">
        <f t="shared" si="195"/>
        <v>3253.9492799999998</v>
      </c>
      <c r="T231" t="str">
        <f t="shared" si="227"/>
        <v>熊</v>
      </c>
      <c r="U231">
        <f t="shared" si="228"/>
        <v>3189.4367999999999</v>
      </c>
      <c r="V231">
        <f t="shared" si="229"/>
        <v>3147.1093999999998</v>
      </c>
      <c r="W231" s="40">
        <f t="shared" si="284"/>
        <v>1.3359968740880381E-2</v>
      </c>
      <c r="X231">
        <f t="shared" si="230"/>
        <v>934</v>
      </c>
      <c r="Y231">
        <f t="shared" si="231"/>
        <v>1342</v>
      </c>
      <c r="Z231" s="25">
        <f t="shared" si="249"/>
        <v>1.3291001316935629E-2</v>
      </c>
      <c r="AA231" s="25">
        <f t="shared" si="250"/>
        <v>-3.740390555655997E-3</v>
      </c>
      <c r="AB231" s="25">
        <f t="shared" si="251"/>
        <v>-5.700259936056596E-3</v>
      </c>
      <c r="AC231" s="25">
        <f t="shared" si="252"/>
        <v>7.659708804823806E-3</v>
      </c>
      <c r="AD231" s="25">
        <f t="shared" si="253"/>
        <v>1.4969325222899401E-3</v>
      </c>
      <c r="AE231" s="25">
        <f t="shared" si="254"/>
        <v>-1.1863036218590485E-2</v>
      </c>
      <c r="AF231" s="25">
        <f t="shared" si="255"/>
        <v>-4.2033274137666084E-3</v>
      </c>
      <c r="AG231" s="25">
        <f t="shared" si="256"/>
        <v>-7.9437179694225139E-3</v>
      </c>
      <c r="AH231" s="25">
        <f t="shared" si="257"/>
        <v>-8.0917192368962817E-4</v>
      </c>
      <c r="AI231" s="25">
        <f t="shared" si="258"/>
        <v>9.3071620105500603E-4</v>
      </c>
      <c r="AJ231" s="25">
        <f t="shared" si="259"/>
        <v>-3.4402427439887023E-3</v>
      </c>
      <c r="AK231" s="25">
        <f t="shared" si="260"/>
        <v>-6.647512997932389E-3</v>
      </c>
      <c r="AL231" s="25">
        <f t="shared" si="261"/>
        <v>1.2503739830074818E-2</v>
      </c>
      <c r="AM231" s="25">
        <f t="shared" si="262"/>
        <v>8.1851267818270901E-3</v>
      </c>
      <c r="AN231" s="25">
        <f t="shared" si="263"/>
        <v>0</v>
      </c>
      <c r="AO231" s="40">
        <f t="shared" si="264"/>
        <v>0.87962131228616147</v>
      </c>
      <c r="AP231" s="40">
        <f t="shared" si="265"/>
        <v>1.1807497047810303</v>
      </c>
      <c r="AQ231" s="25">
        <f t="shared" si="266"/>
        <v>-1.0112375994270621E-3</v>
      </c>
      <c r="AR231" s="25">
        <f t="shared" si="267"/>
        <v>2.4441855841657268E-3</v>
      </c>
      <c r="AS231" s="25">
        <f t="shared" si="283"/>
        <v>-4.2033274137666084E-3</v>
      </c>
      <c r="AT231" s="28">
        <f t="shared" si="268"/>
        <v>0.34722039988292586</v>
      </c>
      <c r="AU231" s="28">
        <f t="shared" si="269"/>
        <v>0.93556206795229857</v>
      </c>
      <c r="AV231" s="40">
        <f t="shared" si="270"/>
        <v>0.57169823802075947</v>
      </c>
      <c r="AW231" s="25">
        <f t="shared" si="271"/>
        <v>-4.2033274137666084E-3</v>
      </c>
      <c r="AX231" s="28">
        <f t="shared" si="272"/>
        <v>0.18290280054999272</v>
      </c>
      <c r="AY231" s="25">
        <f t="shared" si="273"/>
        <v>4.3592943098524619E-3</v>
      </c>
      <c r="AZ231" s="25">
        <f t="shared" si="274"/>
        <v>7.659708804823806E-3</v>
      </c>
      <c r="BA231" s="25">
        <f t="shared" si="246"/>
        <v>2.9159634083377119E-3</v>
      </c>
      <c r="BB231" s="25">
        <f t="shared" si="247"/>
        <v>-6.8343783103224122E-3</v>
      </c>
      <c r="BC231" s="25">
        <f t="shared" si="248"/>
        <v>-5.8628085149719797E-3</v>
      </c>
      <c r="BD231" s="39">
        <f t="shared" si="243"/>
        <v>1</v>
      </c>
      <c r="BE231" t="str">
        <f t="shared" si="275"/>
        <v/>
      </c>
      <c r="BF231" t="str">
        <f t="shared" si="276"/>
        <v/>
      </c>
      <c r="BG231">
        <f t="shared" si="277"/>
        <v>1</v>
      </c>
      <c r="BH231" t="str">
        <f t="shared" si="278"/>
        <v/>
      </c>
      <c r="BI231" t="str">
        <f t="shared" si="279"/>
        <v/>
      </c>
      <c r="BJ231" s="25">
        <f t="shared" si="281"/>
        <v>2.4441855841657268E-3</v>
      </c>
    </row>
    <row r="232" spans="1:63" x14ac:dyDescent="0.15">
      <c r="A232" s="1">
        <v>42845</v>
      </c>
      <c r="B232" s="41">
        <f t="shared" si="280"/>
        <v>4</v>
      </c>
      <c r="C232">
        <v>3165.665</v>
      </c>
      <c r="D232">
        <v>3165.2514999999999</v>
      </c>
      <c r="E232">
        <v>3168.8222999999998</v>
      </c>
      <c r="F232">
        <v>3168.4223999999999</v>
      </c>
      <c r="G232">
        <v>3168.5295999999998</v>
      </c>
      <c r="H232">
        <v>3178.1826000000001</v>
      </c>
      <c r="I232">
        <v>3160.6264999999999</v>
      </c>
      <c r="J232">
        <v>949</v>
      </c>
      <c r="K232">
        <v>1118</v>
      </c>
      <c r="L232">
        <v>3168.5295999999998</v>
      </c>
      <c r="M232">
        <v>3171.3593000000001</v>
      </c>
      <c r="N232">
        <v>3172.5902999999998</v>
      </c>
      <c r="O232">
        <v>3173.4544999999998</v>
      </c>
      <c r="P232">
        <v>3148.2329</v>
      </c>
      <c r="Q232">
        <v>1317</v>
      </c>
      <c r="R232">
        <v>1406</v>
      </c>
      <c r="S232">
        <f t="shared" si="195"/>
        <v>3249.988535</v>
      </c>
      <c r="T232" t="str">
        <f t="shared" ref="T232:T238" si="285">IF(AVERAGE(N231)&lt;S231,"熊",IF(AVERAGE(N231)&gt;S231,"牛",""))</f>
        <v>熊</v>
      </c>
      <c r="U232">
        <f t="shared" ref="U232:U238" si="286">MAX(H232,O232)</f>
        <v>3178.1826000000001</v>
      </c>
      <c r="V232">
        <f t="shared" ref="V232:V238" si="287">MIN(I232,P232)</f>
        <v>3148.2329</v>
      </c>
      <c r="W232" s="40">
        <f t="shared" si="284"/>
        <v>9.4682126842676791E-3</v>
      </c>
      <c r="X232">
        <f t="shared" ref="X232:X238" si="288">IF(U232=H232,J232,Q232)</f>
        <v>949</v>
      </c>
      <c r="Y232">
        <f t="shared" ref="Y232:Y238" si="289">IF(V232=I232,K232,R232)</f>
        <v>1406</v>
      </c>
      <c r="Z232" s="25">
        <f t="shared" si="249"/>
        <v>9.4607925980797463E-3</v>
      </c>
      <c r="AA232" s="25">
        <f t="shared" si="250"/>
        <v>-1.7809454389482169E-3</v>
      </c>
      <c r="AB232" s="25">
        <f t="shared" si="251"/>
        <v>-1.761140426051316E-3</v>
      </c>
      <c r="AC232" s="25">
        <f t="shared" si="252"/>
        <v>7.707072258216389E-3</v>
      </c>
      <c r="AD232" s="25">
        <f t="shared" si="253"/>
        <v>3.9463798738371839E-3</v>
      </c>
      <c r="AE232" s="25">
        <f t="shared" si="254"/>
        <v>-5.5218328104306167E-3</v>
      </c>
      <c r="AF232" s="25">
        <f t="shared" si="255"/>
        <v>2.1852394477858764E-3</v>
      </c>
      <c r="AG232" s="25">
        <f t="shared" si="255"/>
        <v>2.5882268649999674E-3</v>
      </c>
      <c r="AH232" s="25">
        <f t="shared" si="257"/>
        <v>-1.306287961903324E-4</v>
      </c>
      <c r="AI232" s="25">
        <f t="shared" si="258"/>
        <v>9.968605545894614E-4</v>
      </c>
      <c r="AJ232" s="25">
        <f t="shared" si="259"/>
        <v>8.7065428689363244E-4</v>
      </c>
      <c r="AK232" s="25">
        <f t="shared" si="260"/>
        <v>9.0448758719657613E-4</v>
      </c>
      <c r="AL232" s="25">
        <f t="shared" si="261"/>
        <v>5.5392565426817704E-3</v>
      </c>
      <c r="AM232" s="25">
        <f t="shared" si="262"/>
        <v>7.9794308792403568E-3</v>
      </c>
      <c r="AN232" s="25">
        <f t="shared" si="263"/>
        <v>0</v>
      </c>
      <c r="AO232" s="40">
        <f t="shared" si="264"/>
        <v>0.28699426410193857</v>
      </c>
      <c r="AP232" s="40">
        <f t="shared" si="265"/>
        <v>0.60841530863915061</v>
      </c>
      <c r="AQ232" s="25">
        <f t="shared" si="266"/>
        <v>8.9266554431405179E-4</v>
      </c>
      <c r="AR232" s="25">
        <f t="shared" si="267"/>
        <v>1.2807518605893839E-3</v>
      </c>
      <c r="AS232" s="25">
        <f t="shared" si="283"/>
        <v>2.1852394477858764E-3</v>
      </c>
      <c r="AT232" s="28">
        <f t="shared" si="268"/>
        <v>0.45016262153894576</v>
      </c>
      <c r="AU232" s="28">
        <f t="shared" si="269"/>
        <v>0.96573571859041507</v>
      </c>
      <c r="AV232" s="40">
        <f t="shared" si="270"/>
        <v>0.81327692764868342</v>
      </c>
      <c r="AW232" s="25">
        <f t="shared" si="271"/>
        <v>2.1852394477858764E-3</v>
      </c>
      <c r="AX232" s="28">
        <f t="shared" si="272"/>
        <v>0.1355839958330127</v>
      </c>
      <c r="AY232" s="25">
        <f t="shared" si="273"/>
        <v>2.4973642560411845E-3</v>
      </c>
      <c r="AZ232" s="25">
        <f t="shared" si="274"/>
        <v>7.707072258216389E-3</v>
      </c>
      <c r="BA232" s="25">
        <f t="shared" si="246"/>
        <v>0.57169823802075947</v>
      </c>
      <c r="BB232" s="25">
        <f t="shared" si="247"/>
        <v>2.4441855841657268E-3</v>
      </c>
      <c r="BC232" s="25">
        <f t="shared" si="248"/>
        <v>-4.2033274137666084E-3</v>
      </c>
      <c r="BD232" s="39">
        <f t="shared" si="243"/>
        <v>0</v>
      </c>
      <c r="BE232" t="str">
        <f t="shared" si="275"/>
        <v/>
      </c>
      <c r="BF232" t="str">
        <f t="shared" si="276"/>
        <v/>
      </c>
      <c r="BG232" t="str">
        <f t="shared" si="277"/>
        <v/>
      </c>
      <c r="BH232">
        <f t="shared" si="278"/>
        <v>1</v>
      </c>
      <c r="BI232" t="str">
        <f t="shared" si="279"/>
        <v/>
      </c>
      <c r="BJ232" s="25">
        <f t="shared" si="281"/>
        <v>1.2807518605893839E-3</v>
      </c>
    </row>
    <row r="233" spans="1:63" x14ac:dyDescent="0.15">
      <c r="A233" s="1">
        <v>42846</v>
      </c>
      <c r="B233" s="41">
        <f t="shared" si="280"/>
        <v>5</v>
      </c>
      <c r="C233">
        <v>3170.2899000000002</v>
      </c>
      <c r="D233">
        <v>3168.5771</v>
      </c>
      <c r="E233">
        <v>3169.6568000000002</v>
      </c>
      <c r="F233">
        <v>3175.7961</v>
      </c>
      <c r="G233">
        <v>3174.3996000000002</v>
      </c>
      <c r="H233">
        <v>3180.6624999999999</v>
      </c>
      <c r="I233">
        <v>3166.4546999999998</v>
      </c>
      <c r="J233">
        <v>1031</v>
      </c>
      <c r="K233">
        <v>934</v>
      </c>
      <c r="L233">
        <v>3174.3996000000002</v>
      </c>
      <c r="M233">
        <v>3171.7179999999998</v>
      </c>
      <c r="N233">
        <v>3173.2204999999999</v>
      </c>
      <c r="O233">
        <v>3174.7977999999998</v>
      </c>
      <c r="P233">
        <v>3158.8863000000001</v>
      </c>
      <c r="Q233">
        <v>1300</v>
      </c>
      <c r="R233">
        <v>1352</v>
      </c>
      <c r="S233">
        <f t="shared" si="195"/>
        <v>3245.5080150000003</v>
      </c>
      <c r="T233" t="str">
        <f t="shared" si="285"/>
        <v>熊</v>
      </c>
      <c r="U233">
        <f t="shared" si="286"/>
        <v>3180.6624999999999</v>
      </c>
      <c r="V233">
        <f t="shared" si="287"/>
        <v>3158.8863000000001</v>
      </c>
      <c r="W233" s="40">
        <f t="shared" si="284"/>
        <v>6.8699796574964861E-3</v>
      </c>
      <c r="X233">
        <f t="shared" si="288"/>
        <v>1031</v>
      </c>
      <c r="Y233">
        <f t="shared" si="289"/>
        <v>1352</v>
      </c>
      <c r="Z233" s="25">
        <f t="shared" si="249"/>
        <v>6.8688355598015777E-3</v>
      </c>
      <c r="AA233" s="25">
        <f t="shared" si="250"/>
        <v>-7.2534874641294405E-4</v>
      </c>
      <c r="AB233" s="25">
        <f t="shared" si="251"/>
        <v>-2.3425056467236008E-3</v>
      </c>
      <c r="AC233" s="25">
        <f t="shared" si="252"/>
        <v>4.5274740107727534E-3</v>
      </c>
      <c r="AD233" s="25">
        <f t="shared" si="253"/>
        <v>3.2664736151505687E-3</v>
      </c>
      <c r="AE233" s="25">
        <f t="shared" si="254"/>
        <v>-3.6035060423459716E-3</v>
      </c>
      <c r="AF233" s="25">
        <f t="shared" si="255"/>
        <v>9.2396796842686803E-4</v>
      </c>
      <c r="AG233" s="25">
        <f t="shared" si="256"/>
        <v>1.9861922201401912E-4</v>
      </c>
      <c r="AH233" s="25">
        <f t="shared" si="257"/>
        <v>-5.4041204577557841E-4</v>
      </c>
      <c r="AI233" s="25">
        <f t="shared" si="258"/>
        <v>-1.9971776800727241E-4</v>
      </c>
      <c r="AJ233" s="25">
        <f t="shared" si="259"/>
        <v>1.7353062601826916E-3</v>
      </c>
      <c r="AK233" s="25">
        <f t="shared" si="260"/>
        <v>1.295477288451247E-3</v>
      </c>
      <c r="AL233" s="25">
        <f t="shared" si="261"/>
        <v>4.4769375711337673E-3</v>
      </c>
      <c r="AM233" s="25">
        <f t="shared" si="262"/>
        <v>5.0244165077596801E-3</v>
      </c>
      <c r="AN233" s="25">
        <f t="shared" si="263"/>
        <v>0</v>
      </c>
      <c r="AO233" s="40">
        <f t="shared" si="264"/>
        <v>0.26993623221050445</v>
      </c>
      <c r="AP233" s="40">
        <f t="shared" si="265"/>
        <v>0.43184729514773645</v>
      </c>
      <c r="AQ233" s="25">
        <f t="shared" si="266"/>
        <v>-8.451151802181553E-4</v>
      </c>
      <c r="AR233" s="25">
        <f t="shared" si="267"/>
        <v>-3.7150932002427711E-4</v>
      </c>
      <c r="AS233" s="25">
        <f t="shared" si="283"/>
        <v>9.2396796842686803E-4</v>
      </c>
      <c r="AT233" s="28">
        <f t="shared" si="268"/>
        <v>0.55919283773704176</v>
      </c>
      <c r="AU233" s="28">
        <f t="shared" si="269"/>
        <v>0.90087043961914637</v>
      </c>
      <c r="AV233" s="40">
        <f t="shared" si="270"/>
        <v>0.65825075081969864</v>
      </c>
      <c r="AW233" s="25">
        <f t="shared" si="271"/>
        <v>9.2396796842686803E-4</v>
      </c>
      <c r="AX233" s="28">
        <f t="shared" si="272"/>
        <v>-5.414626978078365E-2</v>
      </c>
      <c r="AY233" s="25">
        <f t="shared" si="273"/>
        <v>2.5059412444345549E-3</v>
      </c>
      <c r="AZ233" s="25">
        <f t="shared" si="274"/>
        <v>4.5274740107727534E-3</v>
      </c>
      <c r="BA233" s="25">
        <f t="shared" si="246"/>
        <v>0.81327692764868342</v>
      </c>
      <c r="BB233" s="25">
        <f t="shared" si="247"/>
        <v>1.2807518605893839E-3</v>
      </c>
      <c r="BC233" s="25">
        <f t="shared" si="248"/>
        <v>2.1852394477858764E-3</v>
      </c>
      <c r="BD233" s="39">
        <f t="shared" ref="BD233:BD238" si="290">IF(AR232&lt;0,1,0)</f>
        <v>0</v>
      </c>
      <c r="BE233" t="str">
        <f t="shared" si="275"/>
        <v/>
      </c>
      <c r="BF233" t="str">
        <f t="shared" si="276"/>
        <v/>
      </c>
      <c r="BG233" t="str">
        <f t="shared" si="277"/>
        <v/>
      </c>
      <c r="BH233" t="str">
        <f t="shared" si="278"/>
        <v/>
      </c>
      <c r="BI233">
        <f t="shared" si="279"/>
        <v>0</v>
      </c>
      <c r="BJ233" s="25" t="str">
        <f t="shared" si="281"/>
        <v/>
      </c>
    </row>
    <row r="234" spans="1:63" x14ac:dyDescent="0.15">
      <c r="A234" s="1">
        <v>42849</v>
      </c>
      <c r="B234" s="41">
        <f t="shared" si="280"/>
        <v>1</v>
      </c>
      <c r="C234">
        <v>3164.2478999999998</v>
      </c>
      <c r="D234">
        <v>3157.1257000000001</v>
      </c>
      <c r="E234">
        <v>3143.7022000000002</v>
      </c>
      <c r="F234">
        <v>3144.3261000000002</v>
      </c>
      <c r="G234">
        <v>3123.8022000000001</v>
      </c>
      <c r="H234">
        <v>3164.2478999999998</v>
      </c>
      <c r="I234">
        <v>3113.6871000000001</v>
      </c>
      <c r="J234">
        <v>930</v>
      </c>
      <c r="K234">
        <v>946</v>
      </c>
      <c r="L234">
        <v>3123.8022000000001</v>
      </c>
      <c r="M234">
        <v>3117.5592000000001</v>
      </c>
      <c r="N234">
        <v>3129.7761999999998</v>
      </c>
      <c r="O234">
        <v>3134.7087999999999</v>
      </c>
      <c r="P234">
        <v>3111.5612000000001</v>
      </c>
      <c r="Q234">
        <v>1427</v>
      </c>
      <c r="R234">
        <v>1342</v>
      </c>
      <c r="S234">
        <f t="shared" si="195"/>
        <v>3241.8967200000002</v>
      </c>
      <c r="T234" t="str">
        <f t="shared" si="285"/>
        <v>熊</v>
      </c>
      <c r="U234">
        <f t="shared" si="286"/>
        <v>3164.2478999999998</v>
      </c>
      <c r="V234">
        <f t="shared" si="287"/>
        <v>3111.5612000000001</v>
      </c>
      <c r="W234" s="40">
        <f t="shared" si="284"/>
        <v>1.6790803222170997E-2</v>
      </c>
      <c r="X234">
        <f t="shared" si="288"/>
        <v>930</v>
      </c>
      <c r="Y234">
        <f t="shared" si="289"/>
        <v>1342</v>
      </c>
      <c r="Z234" s="25">
        <f t="shared" si="249"/>
        <v>1.6650623359819483E-2</v>
      </c>
      <c r="AA234" s="25">
        <f t="shared" si="250"/>
        <v>-2.8316057544948755E-3</v>
      </c>
      <c r="AB234" s="25">
        <f t="shared" si="251"/>
        <v>-1.095389662756838E-2</v>
      </c>
      <c r="AC234" s="25">
        <f t="shared" si="252"/>
        <v>5.8369065946024482E-3</v>
      </c>
      <c r="AD234" s="25">
        <f t="shared" si="253"/>
        <v>0</v>
      </c>
      <c r="AE234" s="25">
        <f t="shared" si="254"/>
        <v>-1.6790803222170886E-2</v>
      </c>
      <c r="AF234" s="25">
        <f t="shared" si="255"/>
        <v>-1.095389662756838E-2</v>
      </c>
      <c r="AG234" s="25">
        <f t="shared" si="256"/>
        <v>-1.3785502382063306E-2</v>
      </c>
      <c r="AH234" s="25">
        <f t="shared" si="257"/>
        <v>-2.2533719613376984E-3</v>
      </c>
      <c r="AI234" s="25">
        <f t="shared" si="258"/>
        <v>-6.5142470468781298E-3</v>
      </c>
      <c r="AJ234" s="25">
        <f t="shared" si="259"/>
        <v>-6.3158064635088123E-3</v>
      </c>
      <c r="AK234" s="25">
        <f t="shared" si="260"/>
        <v>-1.2864483314148039E-2</v>
      </c>
      <c r="AL234" s="25">
        <f t="shared" si="261"/>
        <v>1.6107810358210437E-2</v>
      </c>
      <c r="AM234" s="25">
        <f t="shared" si="262"/>
        <v>7.4116892046270878E-3</v>
      </c>
      <c r="AN234" s="25">
        <f t="shared" si="263"/>
        <v>0</v>
      </c>
      <c r="AO234" s="40">
        <f t="shared" si="264"/>
        <v>1</v>
      </c>
      <c r="AP234" s="40">
        <f t="shared" si="265"/>
        <v>1.177461590797616</v>
      </c>
      <c r="AQ234" s="25">
        <f t="shared" si="266"/>
        <v>-2.0005257449420776E-3</v>
      </c>
      <c r="AR234" s="25">
        <f t="shared" si="267"/>
        <v>1.9105866865798207E-3</v>
      </c>
      <c r="AS234" s="25">
        <f t="shared" si="283"/>
        <v>-1.095389662756838E-2</v>
      </c>
      <c r="AT234" s="28">
        <f t="shared" si="268"/>
        <v>0.20005814781411757</v>
      </c>
      <c r="AU234" s="28">
        <f t="shared" si="269"/>
        <v>0.78690663394908589</v>
      </c>
      <c r="AV234" s="40">
        <f t="shared" si="270"/>
        <v>0.34572292438129126</v>
      </c>
      <c r="AW234" s="25">
        <f t="shared" si="271"/>
        <v>-1.095389662756838E-2</v>
      </c>
      <c r="AX234" s="28">
        <f t="shared" si="272"/>
        <v>0.11338724953355846</v>
      </c>
      <c r="AY234" s="25">
        <f t="shared" si="273"/>
        <v>3.2433270440624519E-3</v>
      </c>
      <c r="AZ234" s="25">
        <f t="shared" si="274"/>
        <v>5.8369065946024482E-3</v>
      </c>
      <c r="BA234" s="25">
        <f t="shared" si="246"/>
        <v>0.65825075081969864</v>
      </c>
      <c r="BB234" s="25">
        <f t="shared" si="247"/>
        <v>-3.7150932002427711E-4</v>
      </c>
      <c r="BC234" s="25">
        <f t="shared" si="248"/>
        <v>9.2396796842686803E-4</v>
      </c>
      <c r="BD234" s="39">
        <f t="shared" si="290"/>
        <v>1</v>
      </c>
      <c r="BE234" t="str">
        <f t="shared" si="275"/>
        <v/>
      </c>
      <c r="BF234" t="str">
        <f t="shared" si="276"/>
        <v/>
      </c>
      <c r="BG234" t="str">
        <f t="shared" si="277"/>
        <v/>
      </c>
      <c r="BH234" t="str">
        <f t="shared" si="278"/>
        <v/>
      </c>
      <c r="BI234" t="str">
        <f t="shared" si="279"/>
        <v/>
      </c>
      <c r="BJ234" s="25" t="str">
        <f t="shared" si="281"/>
        <v/>
      </c>
    </row>
    <row r="235" spans="1:63" x14ac:dyDescent="0.15">
      <c r="A235" s="1">
        <v>42850</v>
      </c>
      <c r="B235" s="41">
        <f t="shared" si="280"/>
        <v>2</v>
      </c>
      <c r="C235">
        <v>3123.8942999999999</v>
      </c>
      <c r="D235">
        <v>3131.2982000000002</v>
      </c>
      <c r="E235">
        <v>3132.2269999999999</v>
      </c>
      <c r="F235">
        <v>3130.3368999999998</v>
      </c>
      <c r="G235">
        <v>3142.6718999999998</v>
      </c>
      <c r="H235">
        <v>3143.8096999999998</v>
      </c>
      <c r="I235">
        <v>3117.4488000000001</v>
      </c>
      <c r="J235">
        <v>1122</v>
      </c>
      <c r="K235">
        <v>947</v>
      </c>
      <c r="L235">
        <v>3142.6718999999998</v>
      </c>
      <c r="M235">
        <v>3142.2212</v>
      </c>
      <c r="N235">
        <v>3135.4032000000002</v>
      </c>
      <c r="O235">
        <v>3145.2671999999998</v>
      </c>
      <c r="P235">
        <v>3129.8222000000001</v>
      </c>
      <c r="Q235">
        <v>1301</v>
      </c>
      <c r="R235">
        <v>1425</v>
      </c>
      <c r="S235">
        <f t="shared" si="195"/>
        <v>3235.9580300000002</v>
      </c>
      <c r="T235" t="str">
        <f t="shared" si="285"/>
        <v>熊</v>
      </c>
      <c r="U235">
        <f t="shared" si="286"/>
        <v>3145.2671999999998</v>
      </c>
      <c r="V235">
        <f t="shared" si="287"/>
        <v>3117.4488000000001</v>
      </c>
      <c r="W235" s="40">
        <f t="shared" si="284"/>
        <v>8.8838717768680367E-3</v>
      </c>
      <c r="X235">
        <f t="shared" si="288"/>
        <v>1301</v>
      </c>
      <c r="Y235">
        <f t="shared" si="289"/>
        <v>947</v>
      </c>
      <c r="Z235" s="25">
        <f t="shared" si="249"/>
        <v>8.9050388164540837E-3</v>
      </c>
      <c r="AA235" s="25">
        <f t="shared" si="250"/>
        <v>-1.8811038203724348E-3</v>
      </c>
      <c r="AB235" s="25">
        <f t="shared" si="251"/>
        <v>-3.1410685426531064E-3</v>
      </c>
      <c r="AC235" s="25">
        <f t="shared" si="252"/>
        <v>5.7428032342147026E-3</v>
      </c>
      <c r="AD235" s="25">
        <f t="shared" si="253"/>
        <v>6.8184502199735448E-3</v>
      </c>
      <c r="AE235" s="25">
        <f t="shared" si="254"/>
        <v>-2.0654215568943076E-3</v>
      </c>
      <c r="AF235" s="25">
        <f t="shared" si="255"/>
        <v>3.6773816773204029E-3</v>
      </c>
      <c r="AG235" s="25">
        <f t="shared" si="256"/>
        <v>1.7962778569480234E-3</v>
      </c>
      <c r="AH235" s="25">
        <f t="shared" si="257"/>
        <v>2.3672823682524043E-3</v>
      </c>
      <c r="AI235" s="25">
        <f t="shared" si="258"/>
        <v>2.6638565743584463E-3</v>
      </c>
      <c r="AJ235" s="25">
        <f t="shared" si="259"/>
        <v>2.0602379646099049E-3</v>
      </c>
      <c r="AK235" s="25">
        <f t="shared" si="260"/>
        <v>5.9929650789438231E-3</v>
      </c>
      <c r="AL235" s="25">
        <f t="shared" si="261"/>
        <v>8.4203697242555466E-3</v>
      </c>
      <c r="AM235" s="25">
        <f t="shared" si="262"/>
        <v>4.9226489710884475E-3</v>
      </c>
      <c r="AN235" s="25">
        <f t="shared" si="263"/>
        <v>0</v>
      </c>
      <c r="AO235" s="40">
        <f t="shared" si="264"/>
        <v>0.24450986119593376</v>
      </c>
      <c r="AP235" s="40">
        <f t="shared" si="265"/>
        <v>0.46763957224525043</v>
      </c>
      <c r="AQ235" s="25">
        <f t="shared" si="266"/>
        <v>-1.4342328297432876E-4</v>
      </c>
      <c r="AR235" s="25">
        <f t="shared" si="267"/>
        <v>-2.3155834016233157E-3</v>
      </c>
      <c r="AS235" s="25">
        <f t="shared" si="283"/>
        <v>3.6773816773204029E-3</v>
      </c>
      <c r="AT235" s="28">
        <f t="shared" si="268"/>
        <v>0.95683758900492832</v>
      </c>
      <c r="AU235" s="28">
        <f t="shared" si="269"/>
        <v>0.36134671414698843</v>
      </c>
      <c r="AV235" s="40">
        <f t="shared" si="270"/>
        <v>0.64541454576827928</v>
      </c>
      <c r="AW235" s="25">
        <f t="shared" si="271"/>
        <v>3.6773816773204029E-3</v>
      </c>
      <c r="AX235" s="28">
        <f t="shared" si="272"/>
        <v>-0.26129108791302574</v>
      </c>
      <c r="AY235" s="25">
        <f t="shared" si="273"/>
        <v>8.0583866358380791E-3</v>
      </c>
      <c r="AZ235" s="25">
        <f t="shared" si="274"/>
        <v>1.7815804284354326E-3</v>
      </c>
      <c r="BA235" s="25">
        <f t="shared" si="246"/>
        <v>0.34572292438129126</v>
      </c>
      <c r="BB235" s="25">
        <f t="shared" si="247"/>
        <v>1.9105866865798207E-3</v>
      </c>
      <c r="BC235" s="25">
        <f t="shared" si="248"/>
        <v>-1.095389662756838E-2</v>
      </c>
      <c r="BD235" s="39">
        <f t="shared" si="290"/>
        <v>0</v>
      </c>
      <c r="BE235">
        <f t="shared" si="275"/>
        <v>1</v>
      </c>
      <c r="BF235">
        <f t="shared" si="276"/>
        <v>1</v>
      </c>
      <c r="BG235" t="str">
        <f t="shared" si="277"/>
        <v/>
      </c>
      <c r="BH235" t="str">
        <f t="shared" si="278"/>
        <v/>
      </c>
      <c r="BI235" t="str">
        <f t="shared" si="279"/>
        <v/>
      </c>
      <c r="BJ235" s="25">
        <f t="shared" si="281"/>
        <v>-2.3155834016233157E-3</v>
      </c>
    </row>
    <row r="236" spans="1:63" x14ac:dyDescent="0.15">
      <c r="A236" s="1">
        <v>42851</v>
      </c>
      <c r="B236" s="41">
        <f t="shared" si="280"/>
        <v>3</v>
      </c>
      <c r="C236">
        <v>3132.9180999999999</v>
      </c>
      <c r="D236">
        <v>3132.2143999999998</v>
      </c>
      <c r="E236">
        <v>3138.3833</v>
      </c>
      <c r="F236">
        <v>3140.4998999999998</v>
      </c>
      <c r="G236">
        <v>3145.7094999999999</v>
      </c>
      <c r="H236">
        <v>3152.9533999999999</v>
      </c>
      <c r="I236">
        <v>3131.4180000000001</v>
      </c>
      <c r="J236">
        <v>1052</v>
      </c>
      <c r="K236">
        <v>1009</v>
      </c>
      <c r="L236">
        <v>3145.7094999999999</v>
      </c>
      <c r="M236">
        <v>3145.0038</v>
      </c>
      <c r="N236">
        <v>3141.6034</v>
      </c>
      <c r="O236">
        <v>3148.4131000000002</v>
      </c>
      <c r="P236">
        <v>3136.9261000000001</v>
      </c>
      <c r="Q236">
        <v>1353</v>
      </c>
      <c r="R236">
        <v>1420</v>
      </c>
      <c r="S236">
        <f t="shared" si="195"/>
        <v>3229.2816350000003</v>
      </c>
      <c r="T236" t="str">
        <f t="shared" si="285"/>
        <v>熊</v>
      </c>
      <c r="U236">
        <f t="shared" si="286"/>
        <v>3152.9533999999999</v>
      </c>
      <c r="V236">
        <f t="shared" si="287"/>
        <v>3131.4180000000001</v>
      </c>
      <c r="W236" s="40">
        <f t="shared" si="284"/>
        <v>6.8536637723024332E-3</v>
      </c>
      <c r="X236">
        <f t="shared" si="288"/>
        <v>1052</v>
      </c>
      <c r="Y236">
        <f t="shared" si="289"/>
        <v>1009</v>
      </c>
      <c r="Z236" s="25">
        <f t="shared" si="249"/>
        <v>6.8739109394528233E-3</v>
      </c>
      <c r="AA236" s="25">
        <f t="shared" si="250"/>
        <v>-7.9290770567212417E-4</v>
      </c>
      <c r="AB236" s="25">
        <f t="shared" si="251"/>
        <v>-3.6062943465374206E-3</v>
      </c>
      <c r="AC236" s="25">
        <f t="shared" si="252"/>
        <v>3.2473694257651392E-3</v>
      </c>
      <c r="AD236" s="25">
        <f t="shared" si="253"/>
        <v>6.374730329164283E-3</v>
      </c>
      <c r="AE236" s="25">
        <f t="shared" si="254"/>
        <v>-4.7893344313811709E-4</v>
      </c>
      <c r="AF236" s="25">
        <f t="shared" si="255"/>
        <v>2.7684359826269218E-3</v>
      </c>
      <c r="AG236" s="25">
        <f t="shared" si="256"/>
        <v>1.9755282769547081E-3</v>
      </c>
      <c r="AH236" s="25">
        <f t="shared" si="257"/>
        <v>-2.2464010233125183E-4</v>
      </c>
      <c r="AI236" s="25">
        <f t="shared" si="258"/>
        <v>1.7429241667474542E-3</v>
      </c>
      <c r="AJ236" s="25">
        <f t="shared" si="259"/>
        <v>2.4171205207020414E-3</v>
      </c>
      <c r="AK236" s="25">
        <f t="shared" si="260"/>
        <v>4.074590344298413E-3</v>
      </c>
      <c r="AL236" s="25">
        <f t="shared" si="261"/>
        <v>6.8536637723024332E-3</v>
      </c>
      <c r="AM236" s="25">
        <f t="shared" si="262"/>
        <v>3.6551767290970583E-3</v>
      </c>
      <c r="AN236" s="25">
        <f t="shared" si="263"/>
        <v>0</v>
      </c>
      <c r="AO236" s="40">
        <f t="shared" si="264"/>
        <v>6.9657401302031297E-2</v>
      </c>
      <c r="AP236" s="40">
        <f t="shared" si="265"/>
        <v>0.18505344688281261</v>
      </c>
      <c r="AQ236" s="25">
        <f t="shared" si="266"/>
        <v>-2.2436247506631786E-4</v>
      </c>
      <c r="AR236" s="25">
        <f t="shared" si="267"/>
        <v>-1.3061543616713889E-3</v>
      </c>
      <c r="AS236" s="25">
        <f t="shared" si="283"/>
        <v>2.7684359826269218E-3</v>
      </c>
      <c r="AT236" s="28">
        <f t="shared" si="268"/>
        <v>0.66362825858818397</v>
      </c>
      <c r="AU236" s="28">
        <f t="shared" si="269"/>
        <v>0.40718203186208751</v>
      </c>
      <c r="AV236" s="40">
        <f t="shared" si="270"/>
        <v>0.47296079942791691</v>
      </c>
      <c r="AW236" s="25">
        <f t="shared" si="271"/>
        <v>2.7684359826269218E-3</v>
      </c>
      <c r="AX236" s="28">
        <f t="shared" si="272"/>
        <v>-0.19066745916026712</v>
      </c>
      <c r="AY236" s="25">
        <f t="shared" si="273"/>
        <v>4.5535237874364436E-3</v>
      </c>
      <c r="AZ236" s="25">
        <f t="shared" si="274"/>
        <v>1.4899351401514392E-3</v>
      </c>
      <c r="BA236" s="25">
        <f t="shared" si="246"/>
        <v>0.64541454576827928</v>
      </c>
      <c r="BB236" s="25">
        <f t="shared" si="247"/>
        <v>-2.3155834016233157E-3</v>
      </c>
      <c r="BC236" s="25">
        <f t="shared" si="248"/>
        <v>3.6773816773204029E-3</v>
      </c>
      <c r="BD236" s="39">
        <f t="shared" si="290"/>
        <v>1</v>
      </c>
      <c r="BE236" t="str">
        <f t="shared" si="275"/>
        <v/>
      </c>
      <c r="BF236" t="str">
        <f t="shared" si="276"/>
        <v/>
      </c>
      <c r="BG236">
        <f t="shared" si="277"/>
        <v>0.5</v>
      </c>
      <c r="BH236" t="str">
        <f t="shared" si="278"/>
        <v/>
      </c>
      <c r="BI236" t="str">
        <f t="shared" si="279"/>
        <v/>
      </c>
      <c r="BJ236" s="25">
        <f t="shared" si="281"/>
        <v>-6.5307718083569446E-4</v>
      </c>
    </row>
    <row r="237" spans="1:63" x14ac:dyDescent="0.15">
      <c r="A237" s="1">
        <v>42852</v>
      </c>
      <c r="B237" s="41">
        <f t="shared" si="280"/>
        <v>4</v>
      </c>
      <c r="C237">
        <v>3131.3496</v>
      </c>
      <c r="D237">
        <v>3123.4405999999999</v>
      </c>
      <c r="E237">
        <v>3123.5816</v>
      </c>
      <c r="F237">
        <v>3120.5518999999999</v>
      </c>
      <c r="G237">
        <v>3128.4159</v>
      </c>
      <c r="H237">
        <v>3131.3496</v>
      </c>
      <c r="I237">
        <v>3097.5713000000001</v>
      </c>
      <c r="J237">
        <v>930</v>
      </c>
      <c r="K237">
        <v>1034</v>
      </c>
      <c r="L237">
        <v>3128.4159</v>
      </c>
      <c r="M237">
        <v>3129.2579000000001</v>
      </c>
      <c r="N237">
        <v>3152.5457999999999</v>
      </c>
      <c r="O237">
        <v>3154.9630999999999</v>
      </c>
      <c r="P237">
        <v>3127.4213</v>
      </c>
      <c r="Q237">
        <v>1442</v>
      </c>
      <c r="R237">
        <v>1314</v>
      </c>
      <c r="S237">
        <f t="shared" si="195"/>
        <v>3223.0207650000007</v>
      </c>
      <c r="T237" t="str">
        <f t="shared" si="285"/>
        <v>熊</v>
      </c>
      <c r="U237">
        <f t="shared" si="286"/>
        <v>3154.9630999999999</v>
      </c>
      <c r="V237">
        <f t="shared" si="287"/>
        <v>3097.5713000000001</v>
      </c>
      <c r="W237" s="40">
        <f t="shared" si="284"/>
        <v>1.8358447384108439E-2</v>
      </c>
      <c r="X237">
        <f t="shared" si="288"/>
        <v>1442</v>
      </c>
      <c r="Y237">
        <f t="shared" si="289"/>
        <v>1034</v>
      </c>
      <c r="Z237" s="25">
        <f t="shared" si="249"/>
        <v>1.8328135574513901E-2</v>
      </c>
      <c r="AA237" s="25">
        <f t="shared" si="250"/>
        <v>-3.2692128037638464E-3</v>
      </c>
      <c r="AB237" s="25">
        <f t="shared" si="251"/>
        <v>-7.6648330003828273E-4</v>
      </c>
      <c r="AC237" s="25">
        <f t="shared" si="252"/>
        <v>1.7591964084070048E-2</v>
      </c>
      <c r="AD237" s="25">
        <f t="shared" si="253"/>
        <v>7.5127064753077325E-3</v>
      </c>
      <c r="AE237" s="25">
        <f t="shared" si="254"/>
        <v>-1.0845740908800579E-2</v>
      </c>
      <c r="AF237" s="25">
        <f t="shared" si="255"/>
        <v>6.7462231752694873E-3</v>
      </c>
      <c r="AG237" s="25">
        <f t="shared" si="256"/>
        <v>3.4770103715057324E-3</v>
      </c>
      <c r="AH237" s="25">
        <f t="shared" si="257"/>
        <v>-2.5289430859573845E-3</v>
      </c>
      <c r="AI237" s="25">
        <f t="shared" si="258"/>
        <v>-2.4838015783687213E-3</v>
      </c>
      <c r="AJ237" s="25">
        <f t="shared" si="259"/>
        <v>-3.4542165247362436E-3</v>
      </c>
      <c r="AK237" s="25">
        <f t="shared" si="260"/>
        <v>-9.3731952571964202E-4</v>
      </c>
      <c r="AL237" s="25">
        <f t="shared" si="261"/>
        <v>1.0845740908800652E-2</v>
      </c>
      <c r="AM237" s="25">
        <f t="shared" si="262"/>
        <v>8.7680010302944866E-3</v>
      </c>
      <c r="AN237" s="25">
        <f t="shared" si="263"/>
        <v>0</v>
      </c>
      <c r="AO237" s="40">
        <f t="shared" si="264"/>
        <v>1</v>
      </c>
      <c r="AP237" s="40">
        <f t="shared" si="265"/>
        <v>1.3035617541439317</v>
      </c>
      <c r="AQ237" s="25">
        <f t="shared" si="266"/>
        <v>2.6910958672253608E-4</v>
      </c>
      <c r="AR237" s="25">
        <f t="shared" si="267"/>
        <v>7.6835427009891545E-3</v>
      </c>
      <c r="AS237" s="25">
        <f t="shared" si="283"/>
        <v>6.7462231752694873E-3</v>
      </c>
      <c r="AT237" s="28">
        <f t="shared" si="268"/>
        <v>0.91314838224540462</v>
      </c>
      <c r="AU237" s="28">
        <f t="shared" si="269"/>
        <v>0.91223158980168062</v>
      </c>
      <c r="AV237" s="40">
        <f t="shared" si="270"/>
        <v>0.95788074254510103</v>
      </c>
      <c r="AW237" s="25">
        <f t="shared" si="271"/>
        <v>6.7462231752694873E-3</v>
      </c>
      <c r="AX237" s="28">
        <f t="shared" si="272"/>
        <v>0.42044159618621402</v>
      </c>
      <c r="AY237" s="25">
        <f t="shared" si="273"/>
        <v>9.9084213830809599E-3</v>
      </c>
      <c r="AZ237" s="25">
        <f t="shared" si="274"/>
        <v>8.0015177302563082E-3</v>
      </c>
      <c r="BA237" s="25">
        <f t="shared" si="246"/>
        <v>0.47296079942791691</v>
      </c>
      <c r="BB237" s="25">
        <f t="shared" si="247"/>
        <v>-1.3061543616713889E-3</v>
      </c>
      <c r="BC237" s="25">
        <f t="shared" si="248"/>
        <v>2.7684359826269218E-3</v>
      </c>
      <c r="BD237" s="39">
        <f t="shared" si="290"/>
        <v>1</v>
      </c>
      <c r="BE237" t="str">
        <f t="shared" si="275"/>
        <v/>
      </c>
      <c r="BF237" t="str">
        <f t="shared" si="276"/>
        <v/>
      </c>
      <c r="BG237" t="str">
        <f t="shared" si="277"/>
        <v/>
      </c>
      <c r="BH237">
        <f t="shared" si="278"/>
        <v>1</v>
      </c>
      <c r="BI237" t="str">
        <f t="shared" si="279"/>
        <v/>
      </c>
      <c r="BJ237" s="25">
        <f t="shared" si="281"/>
        <v>7.6835427009891545E-3</v>
      </c>
    </row>
    <row r="238" spans="1:63" x14ac:dyDescent="0.15">
      <c r="A238" s="1">
        <v>42853</v>
      </c>
      <c r="B238" s="41">
        <f t="shared" ref="B238:B301" si="291">WEEKDAY(A238,2)</f>
        <v>5</v>
      </c>
      <c r="C238">
        <v>3144.0219000000002</v>
      </c>
      <c r="D238">
        <v>3143.6356999999998</v>
      </c>
      <c r="E238">
        <v>3145.4023000000002</v>
      </c>
      <c r="F238">
        <v>3146.6188999999999</v>
      </c>
      <c r="G238">
        <v>3141.5486000000001</v>
      </c>
      <c r="H238">
        <v>3149.6275999999998</v>
      </c>
      <c r="I238">
        <v>3137.8364000000001</v>
      </c>
      <c r="J238">
        <v>1028</v>
      </c>
      <c r="K238">
        <v>1119</v>
      </c>
      <c r="L238">
        <v>3141.5486000000001</v>
      </c>
      <c r="M238">
        <v>3138.7058000000002</v>
      </c>
      <c r="N238">
        <v>3154.3904000000002</v>
      </c>
      <c r="O238">
        <v>3154.7266</v>
      </c>
      <c r="P238">
        <v>3136.6606000000002</v>
      </c>
      <c r="Q238">
        <v>1500</v>
      </c>
      <c r="R238">
        <v>1325</v>
      </c>
      <c r="S238">
        <f t="shared" si="195"/>
        <v>3217.9983550000006</v>
      </c>
      <c r="T238" t="str">
        <f t="shared" si="285"/>
        <v>熊</v>
      </c>
      <c r="U238">
        <f t="shared" si="286"/>
        <v>3154.7266</v>
      </c>
      <c r="V238">
        <f t="shared" si="287"/>
        <v>3136.6606000000002</v>
      </c>
      <c r="W238" s="40">
        <f t="shared" si="284"/>
        <v>5.7431053222311203E-3</v>
      </c>
      <c r="X238">
        <f t="shared" si="288"/>
        <v>1500</v>
      </c>
      <c r="Y238">
        <f t="shared" si="289"/>
        <v>1325</v>
      </c>
      <c r="Z238" s="25">
        <f t="shared" si="249"/>
        <v>5.7461431804911416E-3</v>
      </c>
      <c r="AA238" s="25">
        <f t="shared" si="250"/>
        <v>-2.707476712109959E-3</v>
      </c>
      <c r="AB238" s="25">
        <f t="shared" si="251"/>
        <v>-1.065759282378245E-4</v>
      </c>
      <c r="AC238" s="25">
        <f t="shared" si="252"/>
        <v>5.6365293939933401E-3</v>
      </c>
      <c r="AD238" s="25">
        <f t="shared" si="253"/>
        <v>3.3989959453382761E-3</v>
      </c>
      <c r="AE238" s="25">
        <f t="shared" si="254"/>
        <v>-2.3441093768930259E-3</v>
      </c>
      <c r="AF238" s="25">
        <f t="shared" si="255"/>
        <v>3.292420017100308E-3</v>
      </c>
      <c r="AG238" s="25">
        <f t="shared" si="256"/>
        <v>5.8494330499046202E-4</v>
      </c>
      <c r="AH238" s="25">
        <f t="shared" si="257"/>
        <v>-1.2284383948832895E-4</v>
      </c>
      <c r="AI238" s="25">
        <f t="shared" si="258"/>
        <v>4.3895910921872315E-4</v>
      </c>
      <c r="AJ238" s="25">
        <f t="shared" si="259"/>
        <v>8.2567109778008908E-4</v>
      </c>
      <c r="AK238" s="25">
        <f t="shared" si="260"/>
        <v>-7.8697713362692269E-4</v>
      </c>
      <c r="AL238" s="25">
        <f t="shared" si="261"/>
        <v>3.7507057926726788E-3</v>
      </c>
      <c r="AM238" s="25">
        <f t="shared" si="262"/>
        <v>5.7431053222311203E-3</v>
      </c>
      <c r="AN238" s="25">
        <f t="shared" si="263"/>
        <v>0</v>
      </c>
      <c r="AO238" s="40">
        <f t="shared" si="264"/>
        <v>0.52458613203068594</v>
      </c>
      <c r="AP238" s="40">
        <f t="shared" si="265"/>
        <v>1.2474896533007798</v>
      </c>
      <c r="AQ238" s="25">
        <f t="shared" si="266"/>
        <v>-9.0531370645160309E-4</v>
      </c>
      <c r="AR238" s="25">
        <f t="shared" si="267"/>
        <v>4.0793971507272243E-3</v>
      </c>
      <c r="AS238" s="25">
        <f t="shared" si="283"/>
        <v>3.292420017100308E-3</v>
      </c>
      <c r="AT238" s="28">
        <f t="shared" si="268"/>
        <v>0.31482800732750232</v>
      </c>
      <c r="AU238" s="28">
        <f t="shared" si="269"/>
        <v>0.98139045721245777</v>
      </c>
      <c r="AV238" s="40">
        <f t="shared" si="270"/>
        <v>0.98139045721245777</v>
      </c>
      <c r="AW238" s="25">
        <f t="shared" si="271"/>
        <v>3.292420017100308E-3</v>
      </c>
      <c r="AX238" s="28">
        <f t="shared" si="272"/>
        <v>0.71082696778480503</v>
      </c>
      <c r="AY238" s="25">
        <f t="shared" si="273"/>
        <v>1.1823452240792604E-3</v>
      </c>
      <c r="AZ238" s="25">
        <f t="shared" si="274"/>
        <v>5.6365293939933401E-3</v>
      </c>
      <c r="BA238" s="25">
        <f t="shared" si="246"/>
        <v>0.95788074254510103</v>
      </c>
      <c r="BB238" s="25">
        <f t="shared" si="247"/>
        <v>7.6835427009891545E-3</v>
      </c>
      <c r="BC238" s="25">
        <f t="shared" si="248"/>
        <v>6.7462231752694873E-3</v>
      </c>
      <c r="BD238" s="39">
        <f t="shared" si="290"/>
        <v>0</v>
      </c>
      <c r="BE238" t="str">
        <f t="shared" si="275"/>
        <v/>
      </c>
      <c r="BF238" t="str">
        <f t="shared" si="276"/>
        <v/>
      </c>
      <c r="BG238" t="str">
        <f t="shared" si="277"/>
        <v/>
      </c>
      <c r="BH238" t="str">
        <f t="shared" si="278"/>
        <v/>
      </c>
      <c r="BI238">
        <f t="shared" si="279"/>
        <v>0</v>
      </c>
      <c r="BJ238" s="25" t="str">
        <f t="shared" si="281"/>
        <v/>
      </c>
    </row>
    <row r="239" spans="1:63" x14ac:dyDescent="0.15">
      <c r="A239" s="1">
        <v>42857</v>
      </c>
      <c r="B239" s="41">
        <f t="shared" si="291"/>
        <v>2</v>
      </c>
      <c r="C239">
        <v>3147.2275</v>
      </c>
      <c r="D239">
        <v>3145.8721</v>
      </c>
      <c r="E239">
        <v>3150.2683999999999</v>
      </c>
      <c r="F239">
        <v>3144.9793</v>
      </c>
      <c r="G239">
        <v>3147.0106999999998</v>
      </c>
      <c r="H239">
        <v>3154.7811999999999</v>
      </c>
      <c r="I239">
        <v>3141.3815</v>
      </c>
      <c r="J239">
        <v>1007</v>
      </c>
      <c r="K239">
        <v>947</v>
      </c>
      <c r="L239">
        <v>3147.0106999999998</v>
      </c>
      <c r="M239">
        <v>3146.5160999999998</v>
      </c>
      <c r="N239">
        <v>3144.1066000000001</v>
      </c>
      <c r="O239">
        <v>3147.9079999999999</v>
      </c>
      <c r="P239">
        <v>3136.5796999999998</v>
      </c>
      <c r="Q239">
        <v>1301</v>
      </c>
      <c r="R239">
        <v>1420</v>
      </c>
      <c r="S239">
        <f t="shared" si="195"/>
        <v>3213.6428700000006</v>
      </c>
      <c r="T239" t="str">
        <f t="shared" ref="T239" si="292">IF(AVERAGE(N238)&lt;S238,"熊",IF(AVERAGE(N238)&gt;S238,"牛",""))</f>
        <v>熊</v>
      </c>
      <c r="U239">
        <f t="shared" ref="U239" si="293">MAX(H239,O239)</f>
        <v>3154.7811999999999</v>
      </c>
      <c r="V239">
        <f t="shared" ref="V239" si="294">MIN(I239,P239)</f>
        <v>3136.5796999999998</v>
      </c>
      <c r="W239" s="40">
        <f t="shared" ref="W239" si="295">LN(U239/V239)</f>
        <v>5.7862046294006823E-3</v>
      </c>
      <c r="X239">
        <f t="shared" ref="X239" si="296">IF(U239=H239,J239,Q239)</f>
        <v>1007</v>
      </c>
      <c r="Y239">
        <f t="shared" ref="Y239" si="297">IF(V239=I239,K239,R239)</f>
        <v>1420</v>
      </c>
      <c r="Z239" s="25">
        <f t="shared" ref="Z239" si="298">(U239-V239)/(C239)</f>
        <v>5.783344229166822E-3</v>
      </c>
      <c r="AA239" s="25">
        <f t="shared" ref="AA239" si="299">LN(C239/N238)</f>
        <v>-2.2733536683981017E-3</v>
      </c>
      <c r="AB239" s="25">
        <f t="shared" ref="AB239" si="300">LN(N239/U239)</f>
        <v>-3.3893635060326258E-3</v>
      </c>
      <c r="AC239" s="25">
        <f t="shared" ref="AC239" si="301">LN(N239/V239)</f>
        <v>2.3968411233682182E-3</v>
      </c>
      <c r="AD239" s="25">
        <f t="shared" ref="AD239" si="302">LN(U239/C239)</f>
        <v>2.3972368103622878E-3</v>
      </c>
      <c r="AE239" s="25">
        <f t="shared" ref="AE239" si="303">LN(V239/C239)</f>
        <v>-3.3889678190386122E-3</v>
      </c>
      <c r="AF239" s="25">
        <f t="shared" ref="AF239" si="304">LN(N239/C239)</f>
        <v>-9.921266956704148E-4</v>
      </c>
      <c r="AG239" s="25">
        <f t="shared" ref="AG239" si="305">LN(N239/N238)</f>
        <v>-3.2654803640684857E-3</v>
      </c>
      <c r="AH239" s="25">
        <f t="shared" ref="AH239" si="306">LN(D239/C239)</f>
        <v>-4.3075753034583928E-4</v>
      </c>
      <c r="AI239" s="25">
        <f t="shared" ref="AI239" si="307">LN(E239/C239)</f>
        <v>9.6574901663577296E-4</v>
      </c>
      <c r="AJ239" s="25">
        <f t="shared" ref="AJ239" si="308">LN(F239/C239)</f>
        <v>-7.145982855078527E-4</v>
      </c>
      <c r="AK239" s="25">
        <f t="shared" ref="AK239" si="309">+LN(G239/C239)</f>
        <v>-6.8888400215267036E-5</v>
      </c>
      <c r="AL239" s="25">
        <f t="shared" ref="AL239" si="310">LN(H239/I239)</f>
        <v>4.2564720351999374E-3</v>
      </c>
      <c r="AM239" s="25">
        <f t="shared" ref="AM239" si="311">LN(O239/P239)</f>
        <v>3.6051665021806941E-3</v>
      </c>
      <c r="AN239" s="25">
        <f t="shared" ref="AN239" si="312">LN(L239/G239)</f>
        <v>0</v>
      </c>
      <c r="AO239" s="40">
        <f t="shared" ref="AO239" si="313">(C239-I239)/(H239-I239)</f>
        <v>0.43627842414382639</v>
      </c>
      <c r="AP239" s="40">
        <f t="shared" ref="AP239" si="314">(N238-I239)/(H239-I239)</f>
        <v>0.97083516795154567</v>
      </c>
      <c r="AQ239" s="25">
        <f t="shared" ref="AQ239" si="315">LN(M239/L239)</f>
        <v>-1.5717737184126922E-4</v>
      </c>
      <c r="AR239" s="25">
        <f t="shared" ref="AR239" si="316">LN(N239/L239)</f>
        <v>-9.2323829545508461E-4</v>
      </c>
      <c r="AS239" s="25">
        <f t="shared" ref="AS239" si="317">LN(N239/C239)</f>
        <v>-9.921266956704148E-4</v>
      </c>
      <c r="AT239" s="28">
        <f t="shared" ref="AT239" si="318">+(G239-I239)/(H239-I239)</f>
        <v>0.42009895743933678</v>
      </c>
      <c r="AU239" s="28">
        <f t="shared" ref="AU239" si="319">+(N239-P239)/(O239-P239)</f>
        <v>0.66443332185766724</v>
      </c>
      <c r="AV239" s="40">
        <f t="shared" ref="AV239" si="320">+(N239-V239)/(U239-V239)</f>
        <v>0.41353185177047191</v>
      </c>
      <c r="AW239" s="25">
        <f t="shared" ref="AW239" si="321">LN(N239/C239)</f>
        <v>-9.921266956704148E-4</v>
      </c>
      <c r="AX239" s="28">
        <f t="shared" ref="AX239" si="322">(N239-L239)/(U239-V239)</f>
        <v>-0.15955278411118448</v>
      </c>
      <c r="AY239" s="25">
        <f t="shared" ref="AY239" si="323">LN(G239/I239)</f>
        <v>1.7903468246226462E-3</v>
      </c>
      <c r="AZ239" s="25">
        <f t="shared" ref="AZ239" si="324">LN(N239/P239)</f>
        <v>2.3968411233682182E-3</v>
      </c>
      <c r="BA239" s="25">
        <f t="shared" ref="BA239" si="325">AV238</f>
        <v>0.98139045721245777</v>
      </c>
      <c r="BB239" s="25">
        <f t="shared" ref="BB239" si="326">AR238</f>
        <v>4.0793971507272243E-3</v>
      </c>
      <c r="BC239" s="25">
        <f t="shared" ref="BC239" si="327">AS238</f>
        <v>3.292420017100308E-3</v>
      </c>
      <c r="BD239" s="39">
        <f t="shared" ref="BD239" si="328">IF(AR238&lt;0,1,0)</f>
        <v>0</v>
      </c>
      <c r="BE239">
        <f t="shared" ref="BE239" si="329">IF(B239=2,IF(AV238&lt;0.226,IF(AND(ABS(AA239)&lt;0.03,AO239&lt;0.8),IF(AND(AT239&lt;0.5 &amp; Q238&lt;14),2,1),0),IF(AV238&lt;0.8,IF(AND(AT239&gt;0.2,AK239&gt;-0.03,AA239&gt;-0.01),1,0),0)),"")</f>
        <v>0</v>
      </c>
      <c r="BF239">
        <f t="shared" ref="BF239" si="330">IF(B239=2,IF(AV238&lt;0.226,IF(AND(ABS(AA239)&lt;0.03,AO239&lt;0.8),IF(AND(AT239&lt;0.5 &amp; Q238&lt;14),2,1),0),IF(AV238&lt;0.8,IF(AND(AT239&gt;0.2,AK239&gt;-0.03,AA239&gt;-0.01),1,0),0)),"")</f>
        <v>0</v>
      </c>
      <c r="BG239" t="str">
        <f t="shared" ref="BG239" si="331">IF(B239=3,IF(AV238&lt;0.85,IF(AND(K239&gt;942,AT239&gt;0.9),0.25,1)*IF(AR238&lt;-0.004,1,0.5),0),"")</f>
        <v/>
      </c>
      <c r="BH239" t="str">
        <f t="shared" ref="BH239" si="332">IF(B239=4,IF(AV238&lt;0.6,IF(AQ239&gt;=0,IF(K239&lt;1018,2,1),0),IF(AV238&gt;0.85,IF(AQ239&lt;=0,-0.5,0),0)),"")</f>
        <v/>
      </c>
      <c r="BI239" t="str">
        <f t="shared" ref="BI239" si="333">IF(B239=5,IF(AV238&lt;0.4,IF(AQ239&gt; -0.004,1,0),IF(AV238&lt;0.95,IF(AND(AO239&lt;0.85,AT239&lt;0.95,AQ239&gt;0,K239&lt;1115),0.5,0),0)),"")</f>
        <v/>
      </c>
      <c r="BJ239" s="25" t="str">
        <f t="shared" ref="BJ239" si="334">IF(MAX(BE239:BI239)=0,"",MAX(BE239:BI239)*AR239)</f>
        <v/>
      </c>
    </row>
    <row r="240" spans="1:63" ht="40.5" x14ac:dyDescent="0.15">
      <c r="A240" s="1">
        <v>42858</v>
      </c>
      <c r="B240" s="41">
        <f t="shared" si="291"/>
        <v>3</v>
      </c>
      <c r="C240">
        <v>3138.3067999999998</v>
      </c>
      <c r="D240">
        <v>3136.4971999999998</v>
      </c>
      <c r="E240">
        <v>3137.2370999999998</v>
      </c>
      <c r="F240">
        <v>3140.5931</v>
      </c>
      <c r="G240">
        <v>3133.4009000000001</v>
      </c>
      <c r="H240">
        <v>3148.0695000000001</v>
      </c>
      <c r="I240">
        <v>3130.0864000000001</v>
      </c>
      <c r="J240">
        <v>948</v>
      </c>
      <c r="K240">
        <v>1117</v>
      </c>
      <c r="L240">
        <v>3133.4009000000001</v>
      </c>
      <c r="M240">
        <v>3132.4866000000002</v>
      </c>
      <c r="N240">
        <v>3135.837</v>
      </c>
      <c r="O240">
        <v>3138.4643000000001</v>
      </c>
      <c r="P240">
        <v>3123.8022999999998</v>
      </c>
      <c r="Q240">
        <v>1342</v>
      </c>
      <c r="R240">
        <v>1412</v>
      </c>
      <c r="S240">
        <f t="shared" si="195"/>
        <v>3210.4018249999999</v>
      </c>
      <c r="T240" t="str">
        <f t="shared" ref="T240" si="335">IF(AVERAGE(N239)&lt;S239,"熊",IF(AVERAGE(N239)&gt;S239,"牛",""))</f>
        <v>熊</v>
      </c>
      <c r="U240">
        <f t="shared" ref="U240" si="336">MAX(H240,O240)</f>
        <v>3148.0695000000001</v>
      </c>
      <c r="V240">
        <f t="shared" ref="V240" si="337">MIN(I240,P240)</f>
        <v>3123.8022999999998</v>
      </c>
      <c r="W240" s="40">
        <f t="shared" ref="W240" si="338">LN(U240/V240)</f>
        <v>7.7384620970355122E-3</v>
      </c>
      <c r="X240">
        <f t="shared" ref="X240" si="339">IF(U240=H240,J240,Q240)</f>
        <v>948</v>
      </c>
      <c r="Y240">
        <f t="shared" ref="Y240" si="340">IF(V240=I240,K240,R240)</f>
        <v>1412</v>
      </c>
      <c r="Z240" s="25">
        <f t="shared" ref="Z240" si="341">(U240-V240)/(C240)</f>
        <v>7.7325773248173926E-3</v>
      </c>
      <c r="AA240" s="25">
        <f t="shared" ref="AA240" si="342">LN(C240/N239)</f>
        <v>-1.8463610330547527E-3</v>
      </c>
      <c r="AB240" s="25">
        <f t="shared" ref="AB240" si="343">LN(N240/U240)</f>
        <v>-3.8932837244901736E-3</v>
      </c>
      <c r="AC240" s="25">
        <f t="shared" ref="AC240" si="344">LN(N240/V240)</f>
        <v>3.8451783725455034E-3</v>
      </c>
      <c r="AD240" s="25">
        <f t="shared" ref="AD240" si="345">LN(U240/C240)</f>
        <v>3.105989009449779E-3</v>
      </c>
      <c r="AE240" s="25">
        <f t="shared" ref="AE240" si="346">LN(V240/C240)</f>
        <v>-4.6324730875858698E-3</v>
      </c>
      <c r="AF240" s="25">
        <f t="shared" ref="AF240" si="347">LN(N240/C240)</f>
        <v>-7.8729471504046652E-4</v>
      </c>
      <c r="AG240" s="25">
        <f t="shared" ref="AG240" si="348">LN(N240/N239)</f>
        <v>-2.6336557480951786E-3</v>
      </c>
      <c r="AH240" s="25">
        <f t="shared" ref="AH240" si="349">LN(D240/C240)</f>
        <v>-5.7678297207943894E-4</v>
      </c>
      <c r="AI240" s="25">
        <f t="shared" ref="AI240" si="350">LN(E240/C240)</f>
        <v>-3.4091069313054503E-4</v>
      </c>
      <c r="AJ240" s="25">
        <f t="shared" ref="AJ240" si="351">LN(F240/C240)</f>
        <v>7.2824862235646554E-4</v>
      </c>
      <c r="AK240" s="25">
        <f t="shared" ref="AK240" si="352">+LN(G240/C240)</f>
        <v>-1.5644546063925994E-3</v>
      </c>
      <c r="AL240" s="25">
        <f t="shared" ref="AL240" si="353">LN(H240/I240)</f>
        <v>5.7287998160332121E-3</v>
      </c>
      <c r="AM240" s="25">
        <f t="shared" ref="AM240" si="354">LN(O240/P240)</f>
        <v>4.682658126206456E-3</v>
      </c>
      <c r="AN240" s="25">
        <f t="shared" ref="AN240" si="355">LN(L240/G240)</f>
        <v>0</v>
      </c>
      <c r="AO240" s="40">
        <f t="shared" ref="AO240" si="356">(C240-I240)/(H240-I240)</f>
        <v>0.45711807196755483</v>
      </c>
      <c r="AP240" s="40">
        <f t="shared" ref="AP240" si="357">(N239-I240)/(H240-I240)</f>
        <v>0.77963198781077747</v>
      </c>
      <c r="AQ240" s="25">
        <f t="shared" ref="AQ240" si="358">LN(M240/L240)</f>
        <v>-2.9183415964265292E-4</v>
      </c>
      <c r="AR240" s="25">
        <f t="shared" ref="AR240" si="359">LN(N240/L240)</f>
        <v>7.7715989135219055E-4</v>
      </c>
      <c r="AS240" s="25">
        <f t="shared" ref="AS240" si="360">LN(N240/C240)</f>
        <v>-7.8729471504046652E-4</v>
      </c>
      <c r="AT240" s="28">
        <f t="shared" ref="AT240" si="361">+(G240-I240)/(H240-I240)</f>
        <v>0.1843119373189254</v>
      </c>
      <c r="AU240" s="28">
        <f t="shared" ref="AU240" si="362">+(N240-P240)/(O240-P240)</f>
        <v>0.82080889373891297</v>
      </c>
      <c r="AV240" s="40">
        <f t="shared" ref="AV240" si="363">+(N240-V240)/(U240-V240)</f>
        <v>0.49592454011999915</v>
      </c>
      <c r="AW240" s="25">
        <f t="shared" ref="AW240" si="364">LN(N240/C240)</f>
        <v>-7.8729471504046652E-4</v>
      </c>
      <c r="AX240" s="28">
        <f t="shared" ref="AX240" si="365">(N240-L240)/(U240-V240)</f>
        <v>0.10038652996636915</v>
      </c>
      <c r="AY240" s="25">
        <f t="shared" ref="AY240" si="366">LN(G240/I240)</f>
        <v>1.0583562001907976E-3</v>
      </c>
      <c r="AZ240" s="25">
        <f t="shared" ref="AZ240" si="367">LN(N240/P240)</f>
        <v>3.8451783725455034E-3</v>
      </c>
      <c r="BA240" s="25">
        <f t="shared" ref="BA240" si="368">AV239</f>
        <v>0.41353185177047191</v>
      </c>
      <c r="BB240" s="25">
        <f t="shared" ref="BB240" si="369">AR239</f>
        <v>-9.2323829545508461E-4</v>
      </c>
      <c r="BC240" s="25">
        <f t="shared" ref="BC240" si="370">AS239</f>
        <v>-9.921266956704148E-4</v>
      </c>
      <c r="BD240" s="39">
        <f t="shared" ref="BD240" si="371">IF(AR239&lt;0,1,0)</f>
        <v>1</v>
      </c>
      <c r="BE240" t="str">
        <f t="shared" ref="BE240" si="372">IF(B240=2,IF(AV239&lt;0.226,IF(AND(ABS(AA240)&lt;0.03,AO240&lt;0.8),IF(AND(AT240&lt;0.5 &amp; Q239&lt;14),2,1),0),IF(AV239&lt;0.8,IF(AND(AT240&gt;0.2,AK240&gt;-0.03,AA240&gt;-0.01),1,0),0)),"")</f>
        <v/>
      </c>
      <c r="BF240" t="str">
        <f t="shared" ref="BF240" si="373">IF(B240=2,IF(AV239&lt;0.226,IF(AND(ABS(AA240)&lt;0.03,AO240&lt;0.8),IF(AND(AT240&lt;0.5 &amp; Q239&lt;14),2,1),0),IF(AV239&lt;0.8,IF(AND(AT240&gt;0.2,AK240&gt;-0.03,AA240&gt;-0.01),1,0),0)),"")</f>
        <v/>
      </c>
      <c r="BG240">
        <f t="shared" ref="BG240" si="374">IF(B240=3,IF(AV239&lt;0.85,IF(AND(K240&gt;942,AT240&gt;0.9),0.25,1)*IF(AR239&lt;-0.004,1,0.5),0),"")</f>
        <v>0.5</v>
      </c>
      <c r="BH240" t="str">
        <f t="shared" ref="BH240" si="375">IF(B240=4,IF(AV239&lt;0.6,IF(AQ240&gt;=0,IF(K240&lt;1018,2,1),0),IF(AV239&gt;0.85,IF(AQ240&lt;=0,-0.5,0),0)),"")</f>
        <v/>
      </c>
      <c r="BI240" t="str">
        <f t="shared" ref="BI240" si="376">IF(B240=5,IF(AV239&lt;0.4,IF(AQ240&gt; -0.004,1,0),IF(AV239&lt;0.95,IF(AND(AO240&lt;0.85,AT240&lt;0.95,AQ240&gt;0,K240&lt;1115),0.5,0),0)),"")</f>
        <v/>
      </c>
      <c r="BJ240" s="25">
        <f t="shared" ref="BJ240" si="377">IF(MAX(BE240:BI240)=0,"",MAX(BE240:BI240)*AR240)</f>
        <v>3.8857994567609527E-4</v>
      </c>
      <c r="BK240" s="50" t="s">
        <v>333</v>
      </c>
    </row>
    <row r="241" spans="1:62" x14ac:dyDescent="0.15">
      <c r="A241" s="1">
        <v>42859</v>
      </c>
      <c r="B241" s="41">
        <f t="shared" si="291"/>
        <v>4</v>
      </c>
      <c r="C241">
        <v>3127.1057999999998</v>
      </c>
      <c r="D241">
        <v>3121.6779999999999</v>
      </c>
      <c r="E241">
        <v>3123.3678</v>
      </c>
      <c r="F241">
        <v>3116.8560000000002</v>
      </c>
      <c r="G241">
        <v>3133.2085999999999</v>
      </c>
      <c r="H241">
        <v>3134.2372</v>
      </c>
      <c r="I241">
        <v>3112.4364</v>
      </c>
      <c r="J241">
        <v>1129</v>
      </c>
      <c r="K241">
        <v>939</v>
      </c>
      <c r="L241">
        <v>3133.2085999999999</v>
      </c>
      <c r="M241">
        <v>3133.5419999999999</v>
      </c>
      <c r="N241">
        <v>3127.2899000000002</v>
      </c>
      <c r="O241">
        <v>3143.5898999999999</v>
      </c>
      <c r="P241">
        <v>3121.1686</v>
      </c>
      <c r="Q241">
        <v>1331</v>
      </c>
      <c r="R241">
        <v>1454</v>
      </c>
      <c r="S241">
        <f t="shared" si="195"/>
        <v>3206.06351</v>
      </c>
      <c r="T241" t="str">
        <f t="shared" ref="T241" si="378">IF(AVERAGE(N240)&lt;S240,"熊",IF(AVERAGE(N240)&gt;S240,"牛",""))</f>
        <v>熊</v>
      </c>
      <c r="U241">
        <f t="shared" ref="U241" si="379">MAX(H241,O241)</f>
        <v>3143.5898999999999</v>
      </c>
      <c r="V241">
        <f t="shared" ref="V241" si="380">MIN(I241,P241)</f>
        <v>3112.4364</v>
      </c>
      <c r="W241" s="40">
        <f t="shared" ref="W241" si="381">LN(U241/V241)</f>
        <v>9.9595992806505718E-3</v>
      </c>
      <c r="X241">
        <f t="shared" ref="X241" si="382">IF(U241=H241,J241,Q241)</f>
        <v>1331</v>
      </c>
      <c r="Y241">
        <f t="shared" ref="Y241" si="383">IF(V241=I241,K241,R241)</f>
        <v>939</v>
      </c>
      <c r="Z241" s="25">
        <f t="shared" ref="Z241" si="384">(U241-V241)/(C241)</f>
        <v>9.9624067724219303E-3</v>
      </c>
      <c r="AA241" s="25">
        <f t="shared" ref="AA241" si="385">LN(C241/N240)</f>
        <v>-2.7882118471377476E-3</v>
      </c>
      <c r="AB241" s="25">
        <f t="shared" ref="AB241" si="386">LN(N241/U241)</f>
        <v>-5.198644282790146E-3</v>
      </c>
      <c r="AC241" s="25">
        <f t="shared" ref="AC241" si="387">LN(N241/V241)</f>
        <v>4.7609549978603156E-3</v>
      </c>
      <c r="AD241" s="25">
        <f t="shared" ref="AD241" si="388">LN(U241/C241)</f>
        <v>5.2575148784109408E-3</v>
      </c>
      <c r="AE241" s="25">
        <f t="shared" ref="AE241" si="389">LN(V241/C241)</f>
        <v>-4.7020844022394957E-3</v>
      </c>
      <c r="AF241" s="25">
        <f t="shared" ref="AF241" si="390">LN(N241/C241)</f>
        <v>5.8870595620894305E-5</v>
      </c>
      <c r="AG241" s="25">
        <f t="shared" ref="AG241" si="391">LN(N241/N240)</f>
        <v>-2.7293412515169758E-3</v>
      </c>
      <c r="AH241" s="25">
        <f t="shared" ref="AH241" si="392">LN(D241/C241)</f>
        <v>-1.7372344887605212E-3</v>
      </c>
      <c r="AI241" s="25">
        <f t="shared" ref="AI241" si="393">LN(E241/C241)</f>
        <v>-1.1960695092372666E-3</v>
      </c>
      <c r="AJ241" s="25">
        <f t="shared" ref="AJ241" si="394">LN(F241/C241)</f>
        <v>-3.2831107988917918E-3</v>
      </c>
      <c r="AK241" s="25">
        <f t="shared" ref="AK241" si="395">+LN(G241/C241)</f>
        <v>1.9496790554762531E-3</v>
      </c>
      <c r="AL241" s="25">
        <f t="shared" ref="AL241" si="396">LN(H241/I241)</f>
        <v>6.9799992469220026E-3</v>
      </c>
      <c r="AM241" s="25">
        <f t="shared" ref="AM241" si="397">LN(O241/P241)</f>
        <v>7.1579441511441591E-3</v>
      </c>
      <c r="AN241" s="25">
        <f t="shared" ref="AN241" si="398">LN(L241/G241)</f>
        <v>0</v>
      </c>
      <c r="AO241" s="40">
        <f t="shared" ref="AO241" si="399">(C241-I241)/(H241-I241)</f>
        <v>0.67288356390590165</v>
      </c>
      <c r="AP241" s="40">
        <f t="shared" ref="AP241" si="400">(N240-I241)/(H241-I241)</f>
        <v>1.0733826281604326</v>
      </c>
      <c r="AQ241" s="25">
        <f t="shared" ref="AQ241" si="401">LN(M241/L241)</f>
        <v>1.0640283030081126E-4</v>
      </c>
      <c r="AR241" s="25">
        <f t="shared" ref="AR241" si="402">LN(N241/L241)</f>
        <v>-1.8908084598555114E-3</v>
      </c>
      <c r="AS241" s="25">
        <f t="shared" ref="AS241" si="403">LN(N241/C241)</f>
        <v>5.8870595620894305E-5</v>
      </c>
      <c r="AT241" s="28">
        <f t="shared" ref="AT241" si="404">+(G241-I241)/(H241-I241)</f>
        <v>0.95281824520200642</v>
      </c>
      <c r="AU241" s="28">
        <f t="shared" ref="AU241" si="405">+(N241-P241)/(O241-P241)</f>
        <v>0.27301271558742152</v>
      </c>
      <c r="AV241" s="40">
        <f t="shared" ref="AV241" si="406">+(N241-V241)/(U241-V241)</f>
        <v>0.4767843099491299</v>
      </c>
      <c r="AW241" s="25">
        <f t="shared" ref="AW241" si="407">LN(N241/C241)</f>
        <v>5.8870595620894305E-5</v>
      </c>
      <c r="AX241" s="28">
        <f t="shared" ref="AX241" si="408">(N241-L241)/(U241-V241)</f>
        <v>-0.18998507390822017</v>
      </c>
      <c r="AY241" s="25">
        <f t="shared" ref="AY241" si="409">LN(G241/I241)</f>
        <v>6.6517634577156507E-3</v>
      </c>
      <c r="AZ241" s="25">
        <f t="shared" ref="AZ241" si="410">LN(N241/P241)</f>
        <v>1.9592998683540404E-3</v>
      </c>
      <c r="BA241" s="25">
        <f t="shared" ref="BA241" si="411">AV240</f>
        <v>0.49592454011999915</v>
      </c>
      <c r="BB241" s="25">
        <f t="shared" ref="BB241" si="412">AR240</f>
        <v>7.7715989135219055E-4</v>
      </c>
      <c r="BC241" s="25">
        <f t="shared" ref="BC241" si="413">AS240</f>
        <v>-7.8729471504046652E-4</v>
      </c>
      <c r="BD241" s="39">
        <f t="shared" ref="BD241" si="414">IF(AR240&lt;0,1,0)</f>
        <v>0</v>
      </c>
      <c r="BE241" t="str">
        <f t="shared" ref="BE241" si="415">IF(B241=2,IF(AV240&lt;0.226,IF(AND(ABS(AA241)&lt;0.03,AO241&lt;0.8),IF(AND(AT241&lt;0.5 &amp; Q240&lt;14),2,1),0),IF(AV240&lt;0.8,IF(AND(AT241&gt;0.2,AK241&gt;-0.03,AA241&gt;-0.01),1,0),0)),"")</f>
        <v/>
      </c>
      <c r="BF241" t="str">
        <f t="shared" ref="BF241" si="416">IF(B241=2,IF(AV240&lt;0.226,IF(AND(ABS(AA241)&lt;0.03,AO241&lt;0.8),IF(AND(AT241&lt;0.5 &amp; Q240&lt;14),2,1),0),IF(AV240&lt;0.8,IF(AND(AT241&gt;0.2,AK241&gt;-0.03,AA241&gt;-0.01),1,0),0)),"")</f>
        <v/>
      </c>
      <c r="BG241" t="str">
        <f t="shared" ref="BG241" si="417">IF(B241=3,IF(AV240&lt;0.85,IF(AND(K241&gt;942,AT241&gt;0.9),0.25,1)*IF(AR240&lt;-0.004,1,0.5),0),"")</f>
        <v/>
      </c>
      <c r="BH241">
        <f t="shared" ref="BH241" si="418">IF(B241=4,IF(AV240&lt;0.6,IF(AQ241&gt;=0,IF(K241&lt;1018,2,1),0),IF(AV240&gt;0.85,IF(AQ241&lt;=0,-0.5,0),0)),"")</f>
        <v>2</v>
      </c>
      <c r="BI241" t="str">
        <f t="shared" ref="BI241" si="419">IF(B241=5,IF(AV240&lt;0.4,IF(AQ241&gt; -0.004,1,0),IF(AV240&lt;0.95,IF(AND(AO241&lt;0.85,AT241&lt;0.95,AQ241&gt;0,K241&lt;1115),0.5,0),0)),"")</f>
        <v/>
      </c>
      <c r="BJ241" s="25">
        <f t="shared" ref="BJ241" si="420">IF(MAX(BE241:BI241)=0,"",MAX(BE241:BI241)*AR241)</f>
        <v>-3.7816169197110228E-3</v>
      </c>
    </row>
    <row r="242" spans="1:62" x14ac:dyDescent="0.15">
      <c r="A242" s="1">
        <v>42860</v>
      </c>
      <c r="B242" s="41">
        <f t="shared" si="291"/>
        <v>5</v>
      </c>
      <c r="C242">
        <v>3114.7734999999998</v>
      </c>
      <c r="D242">
        <v>3110.2882</v>
      </c>
      <c r="E242">
        <v>3114.3649</v>
      </c>
      <c r="F242">
        <v>3116.14</v>
      </c>
      <c r="G242">
        <v>3106.0981999999999</v>
      </c>
      <c r="H242">
        <v>3117.6140999999998</v>
      </c>
      <c r="I242">
        <v>3092.2062000000001</v>
      </c>
      <c r="J242">
        <v>939</v>
      </c>
      <c r="K242">
        <v>1116</v>
      </c>
      <c r="L242">
        <v>3106.0981999999999</v>
      </c>
      <c r="M242">
        <v>3102.5481</v>
      </c>
      <c r="N242">
        <v>3103.3575999999998</v>
      </c>
      <c r="O242">
        <v>3107.5621000000001</v>
      </c>
      <c r="P242">
        <v>3097.1860000000001</v>
      </c>
      <c r="Q242">
        <v>1300</v>
      </c>
      <c r="R242">
        <v>1413</v>
      </c>
      <c r="S242">
        <f t="shared" si="195"/>
        <v>3198.9181300000005</v>
      </c>
      <c r="T242" t="str">
        <f t="shared" ref="T242" si="421">IF(AVERAGE(N241)&lt;S241,"熊",IF(AVERAGE(N241)&gt;S241,"牛",""))</f>
        <v>熊</v>
      </c>
      <c r="U242">
        <f t="shared" ref="U242" si="422">MAX(H242,O242)</f>
        <v>3117.6140999999998</v>
      </c>
      <c r="V242">
        <f t="shared" ref="V242" si="423">MIN(I242,P242)</f>
        <v>3092.2062000000001</v>
      </c>
      <c r="W242" s="40">
        <f t="shared" ref="W242" si="424">LN(U242/V242)</f>
        <v>8.1831810126128789E-3</v>
      </c>
      <c r="X242">
        <f t="shared" ref="X242" si="425">IF(U242=H242,J242,Q242)</f>
        <v>939</v>
      </c>
      <c r="Y242">
        <f t="shared" ref="Y242" si="426">IF(V242=I242,K242,R242)</f>
        <v>1116</v>
      </c>
      <c r="Z242" s="25">
        <f t="shared" ref="Z242" si="427">(U242-V242)/(C242)</f>
        <v>8.1572223469859699E-3</v>
      </c>
      <c r="AA242" s="25">
        <f t="shared" ref="AA242" si="428">LN(C242/N241)</f>
        <v>-4.0103459298315583E-3</v>
      </c>
      <c r="AB242" s="25">
        <f t="shared" ref="AB242" si="429">LN(N242/U242)</f>
        <v>-4.5833756027460343E-3</v>
      </c>
      <c r="AC242" s="25">
        <f t="shared" ref="AC242" si="430">LN(N242/V242)</f>
        <v>3.5998054098667211E-3</v>
      </c>
      <c r="AD242" s="25">
        <f t="shared" ref="AD242" si="431">LN(U242/C242)</f>
        <v>9.1156082676817937E-4</v>
      </c>
      <c r="AE242" s="25">
        <f t="shared" ref="AE242" si="432">LN(V242/C242)</f>
        <v>-7.2716201858445354E-3</v>
      </c>
      <c r="AF242" s="25">
        <f t="shared" ref="AF242" si="433">LN(N242/C242)</f>
        <v>-3.6718147759778196E-3</v>
      </c>
      <c r="AG242" s="25">
        <f t="shared" ref="AG242" si="434">LN(N242/N241)</f>
        <v>-7.682160705809269E-3</v>
      </c>
      <c r="AH242" s="25">
        <f t="shared" ref="AH242" si="435">LN(D242/C242)</f>
        <v>-1.4410462072002982E-3</v>
      </c>
      <c r="AI242" s="25">
        <f t="shared" ref="AI242" si="436">LN(E242/C242)</f>
        <v>-1.3118989315944528E-4</v>
      </c>
      <c r="AJ242" s="25">
        <f t="shared" ref="AJ242" si="437">LN(F242/C242)</f>
        <v>4.3861948072556445E-4</v>
      </c>
      <c r="AK242" s="25">
        <f t="shared" ref="AK242" si="438">+LN(G242/C242)</f>
        <v>-2.7890964617724515E-3</v>
      </c>
      <c r="AL242" s="25">
        <f t="shared" ref="AL242" si="439">LN(H242/I242)</f>
        <v>8.1831810126128789E-3</v>
      </c>
      <c r="AM242" s="25">
        <f t="shared" ref="AM242" si="440">LN(O242/P242)</f>
        <v>3.344570804537852E-3</v>
      </c>
      <c r="AN242" s="25">
        <f t="shared" ref="AN242" si="441">LN(L242/G242)</f>
        <v>0</v>
      </c>
      <c r="AO242" s="40">
        <f t="shared" ref="AO242" si="442">(C242-I242)/(H242-I242)</f>
        <v>0.8882001267322357</v>
      </c>
      <c r="AP242" s="40">
        <f t="shared" ref="AP242" si="443">(N241-I242)/(H242-I242)</f>
        <v>1.3808185643048245</v>
      </c>
      <c r="AQ242" s="25">
        <f t="shared" ref="AQ242" si="444">LN(M242/L242)</f>
        <v>-1.1435988508177973E-3</v>
      </c>
      <c r="AR242" s="25">
        <f t="shared" ref="AR242" si="445">LN(N242/L242)</f>
        <v>-8.8271831420538903E-4</v>
      </c>
      <c r="AS242" s="25">
        <f t="shared" ref="AS242" si="446">LN(N242/C242)</f>
        <v>-3.6718147759778196E-3</v>
      </c>
      <c r="AT242" s="28">
        <f t="shared" ref="AT242" si="447">+(G242-I242)/(H242-I242)</f>
        <v>0.54675907886917019</v>
      </c>
      <c r="AU242" s="28">
        <f t="shared" ref="AU242" si="448">+(N242-P242)/(O242-P242)</f>
        <v>0.59478994998117796</v>
      </c>
      <c r="AV242" s="40">
        <f t="shared" ref="AV242" si="449">+(N242-V242)/(U242-V242)</f>
        <v>0.43889498935369992</v>
      </c>
      <c r="AW242" s="25">
        <f t="shared" ref="AW242" si="450">LN(N242/C242)</f>
        <v>-3.6718147759778196E-3</v>
      </c>
      <c r="AX242" s="28">
        <f t="shared" ref="AX242" si="451">(N242-L242)/(U242-V242)</f>
        <v>-0.10786408951547032</v>
      </c>
      <c r="AY242" s="25">
        <f t="shared" ref="AY242" si="452">LN(G242/I242)</f>
        <v>4.4825237240720683E-3</v>
      </c>
      <c r="AZ242" s="25">
        <f t="shared" ref="AZ242" si="453">LN(N242/P242)</f>
        <v>1.9906648307544358E-3</v>
      </c>
      <c r="BA242" s="25">
        <f t="shared" ref="BA242" si="454">AV241</f>
        <v>0.4767843099491299</v>
      </c>
      <c r="BB242" s="25">
        <f t="shared" ref="BB242" si="455">AR241</f>
        <v>-1.8908084598555114E-3</v>
      </c>
      <c r="BC242" s="25">
        <f t="shared" ref="BC242" si="456">AS241</f>
        <v>5.8870595620894305E-5</v>
      </c>
      <c r="BD242" s="39">
        <f t="shared" ref="BD242" si="457">IF(AR241&lt;0,1,0)</f>
        <v>1</v>
      </c>
      <c r="BE242" t="str">
        <f t="shared" ref="BE242" si="458">IF(B242=2,IF(AV241&lt;0.226,IF(AND(ABS(AA242)&lt;0.03,AO242&lt;0.8),IF(AND(AT242&lt;0.5 &amp; Q241&lt;14),2,1),0),IF(AV241&lt;0.8,IF(AND(AT242&gt;0.2,AK242&gt;-0.03,AA242&gt;-0.01),1,0),0)),"")</f>
        <v/>
      </c>
      <c r="BF242" t="str">
        <f t="shared" ref="BF242" si="459">IF(B242=2,IF(AV241&lt;0.226,IF(AND(ABS(AA242)&lt;0.03,AO242&lt;0.8),IF(AND(AT242&lt;0.5 &amp; Q241&lt;14),2,1),0),IF(AV241&lt;0.8,IF(AND(AT242&gt;0.2,AK242&gt;-0.03,AA242&gt;-0.01),1,0),0)),"")</f>
        <v/>
      </c>
      <c r="BG242" t="str">
        <f t="shared" ref="BG242" si="460">IF(B242=3,IF(AV241&lt;0.85,IF(AND(K242&gt;942,AT242&gt;0.9),0.25,1)*IF(AR241&lt;-0.004,1,0.5),0),"")</f>
        <v/>
      </c>
      <c r="BH242" t="str">
        <f t="shared" ref="BH242" si="461">IF(B242=4,IF(AV241&lt;0.6,IF(AQ242&gt;=0,IF(K242&lt;1018,2,1),0),IF(AV241&gt;0.85,IF(AQ242&lt;=0,-0.5,0),0)),"")</f>
        <v/>
      </c>
      <c r="BI242">
        <f t="shared" ref="BI242" si="462">IF(B242=5,IF(AV241&lt;0.4,IF(AQ242&gt; -0.004,1,0),IF(AV241&lt;0.95,IF(AND(AO242&lt;0.85,AT242&lt;0.95,AQ242&gt;0,K242&lt;1115),0.5,0),0)),"")</f>
        <v>0</v>
      </c>
      <c r="BJ242" s="25" t="str">
        <f t="shared" ref="BJ242" si="463">IF(MAX(BE242:BI242)=0,"",MAX(BE242:BI242)*AR242)</f>
        <v/>
      </c>
    </row>
    <row r="243" spans="1:62" x14ac:dyDescent="0.15">
      <c r="A243" s="1">
        <v>42863</v>
      </c>
      <c r="B243" s="41">
        <f t="shared" si="291"/>
        <v>1</v>
      </c>
      <c r="C243">
        <v>3090.0652</v>
      </c>
      <c r="D243">
        <v>3089.4486000000002</v>
      </c>
      <c r="E243">
        <v>3089.4328</v>
      </c>
      <c r="F243">
        <v>3089.1725999999999</v>
      </c>
      <c r="G243">
        <v>3074.5466999999999</v>
      </c>
      <c r="H243">
        <v>3093.1001999999999</v>
      </c>
      <c r="I243">
        <v>3072.2473</v>
      </c>
      <c r="J243">
        <v>934</v>
      </c>
      <c r="K243">
        <v>1120</v>
      </c>
      <c r="L243">
        <v>3074.5466999999999</v>
      </c>
      <c r="M243">
        <v>3075.3498</v>
      </c>
      <c r="N243">
        <v>3076.7860999999998</v>
      </c>
      <c r="O243">
        <v>3088.4413</v>
      </c>
      <c r="P243">
        <v>3068.0772000000002</v>
      </c>
      <c r="Q243">
        <v>1436</v>
      </c>
      <c r="R243">
        <v>1331</v>
      </c>
      <c r="S243">
        <f t="shared" si="195"/>
        <v>3190.0061700000006</v>
      </c>
      <c r="T243" t="str">
        <f t="shared" ref="T243" si="464">IF(AVERAGE(N242)&lt;S242,"熊",IF(AVERAGE(N242)&gt;S242,"牛",""))</f>
        <v>熊</v>
      </c>
      <c r="U243">
        <f t="shared" ref="U243" si="465">MAX(H243,O243)</f>
        <v>3093.1001999999999</v>
      </c>
      <c r="V243">
        <f t="shared" ref="V243" si="466">MIN(I243,P243)</f>
        <v>3068.0772000000002</v>
      </c>
      <c r="W243" s="40">
        <f t="shared" ref="W243" si="467">LN(U243/V243)</f>
        <v>8.122842749452729E-3</v>
      </c>
      <c r="X243">
        <f t="shared" ref="X243" si="468">IF(U243=H243,J243,Q243)</f>
        <v>934</v>
      </c>
      <c r="Y243">
        <f t="shared" ref="Y243" si="469">IF(V243=I243,K243,R243)</f>
        <v>1331</v>
      </c>
      <c r="Z243" s="25">
        <f t="shared" ref="Z243" si="470">(U243-V243)/(C243)</f>
        <v>8.0978873843825967E-3</v>
      </c>
      <c r="AA243" s="25">
        <f t="shared" ref="AA243" si="471">LN(C243/N242)</f>
        <v>-4.2924311284956397E-3</v>
      </c>
      <c r="AB243" s="25">
        <f t="shared" ref="AB243" si="472">LN(N243/U243)</f>
        <v>-5.2883107490346972E-3</v>
      </c>
      <c r="AC243" s="25">
        <f t="shared" ref="AC243" si="473">LN(N243/V243)</f>
        <v>2.8345320004180201E-3</v>
      </c>
      <c r="AD243" s="25">
        <f t="shared" ref="AD243" si="474">LN(U243/C243)</f>
        <v>9.8169789983076059E-4</v>
      </c>
      <c r="AE243" s="25">
        <f t="shared" ref="AE243" si="475">LN(V243/C243)</f>
        <v>-7.1411448496218133E-3</v>
      </c>
      <c r="AF243" s="25">
        <f t="shared" ref="AF243" si="476">LN(N243/C243)</f>
        <v>-4.3066128492038405E-3</v>
      </c>
      <c r="AG243" s="25">
        <f t="shared" ref="AG243" si="477">LN(N243/N242)</f>
        <v>-8.5990439776994707E-3</v>
      </c>
      <c r="AH243" s="25">
        <f t="shared" ref="AH243" si="478">LN(D243/C243)</f>
        <v>-1.9956262644683416E-4</v>
      </c>
      <c r="AI243" s="25">
        <f t="shared" ref="AI243" si="479">LN(E243/C243)</f>
        <v>-2.0467682074095945E-4</v>
      </c>
      <c r="AJ243" s="25">
        <f t="shared" ref="AJ243" si="480">LN(F243/C243)</f>
        <v>-2.8890294728863415E-4</v>
      </c>
      <c r="AK243" s="25">
        <f t="shared" ref="AK243" si="481">+LN(G243/C243)</f>
        <v>-5.0347152529403548E-3</v>
      </c>
      <c r="AL243" s="25">
        <f t="shared" ref="AL243" si="482">LN(H243/I243)</f>
        <v>6.7645755630477847E-3</v>
      </c>
      <c r="AM243" s="25">
        <f t="shared" ref="AM243" si="483">LN(O243/P243)</f>
        <v>6.6154838221896975E-3</v>
      </c>
      <c r="AN243" s="25">
        <f t="shared" ref="AN243" si="484">LN(L243/G243)</f>
        <v>0</v>
      </c>
      <c r="AO243" s="40">
        <f t="shared" ref="AO243" si="485">(C243-I243)/(H243-I243)</f>
        <v>0.85445669427274507</v>
      </c>
      <c r="AP243" s="40">
        <f t="shared" ref="AP243" si="486">(N242-I243)/(H243-I243)</f>
        <v>1.4918932138935126</v>
      </c>
      <c r="AQ243" s="25">
        <f t="shared" ref="AQ243" si="487">LN(M243/L243)</f>
        <v>2.6117512857829991E-4</v>
      </c>
      <c r="AR243" s="25">
        <f t="shared" ref="AR243" si="488">LN(N243/L243)</f>
        <v>7.2810240373649205E-4</v>
      </c>
      <c r="AS243" s="25">
        <f t="shared" ref="AS243" si="489">LN(N243/C243)</f>
        <v>-4.3066128492038405E-3</v>
      </c>
      <c r="AT243" s="28">
        <f t="shared" ref="AT243" si="490">+(G243-I243)/(H243-I243)</f>
        <v>0.11026763663566663</v>
      </c>
      <c r="AU243" s="28">
        <f t="shared" ref="AU243" si="491">+(N243-P243)/(O243-P243)</f>
        <v>0.4276594595390773</v>
      </c>
      <c r="AV243" s="40">
        <f t="shared" ref="AV243" si="492">+(N243-V243)/(U243-V243)</f>
        <v>0.3480358070574967</v>
      </c>
      <c r="AW243" s="25">
        <f t="shared" ref="AW243" si="493">LN(N243/C243)</f>
        <v>-4.3066128492038405E-3</v>
      </c>
      <c r="AX243" s="28">
        <f t="shared" ref="AX243" si="494">(N243-L243)/(U243-V243)</f>
        <v>8.9493665827437188E-2</v>
      </c>
      <c r="AY243" s="25">
        <f t="shared" ref="AY243" si="495">LN(G243/I243)</f>
        <v>7.4816241027654811E-4</v>
      </c>
      <c r="AZ243" s="25">
        <f t="shared" ref="AZ243" si="496">LN(N243/P243)</f>
        <v>2.8345320004180201E-3</v>
      </c>
      <c r="BA243" s="25">
        <f t="shared" ref="BA243" si="497">AV242</f>
        <v>0.43889498935369992</v>
      </c>
      <c r="BB243" s="25">
        <f t="shared" ref="BB243" si="498">AR242</f>
        <v>-8.8271831420538903E-4</v>
      </c>
      <c r="BC243" s="25">
        <f t="shared" ref="BC243" si="499">AS242</f>
        <v>-3.6718147759778196E-3</v>
      </c>
      <c r="BD243" s="39">
        <f t="shared" ref="BD243" si="500">IF(AR242&lt;0,1,0)</f>
        <v>1</v>
      </c>
      <c r="BE243" t="str">
        <f t="shared" ref="BE243" si="501">IF(B243=2,IF(AV242&lt;0.226,IF(AND(ABS(AA243)&lt;0.03,AO243&lt;0.8),IF(AND(AT243&lt;0.5 &amp; Q242&lt;14),2,1),0),IF(AV242&lt;0.8,IF(AND(AT243&gt;0.2,AK243&gt;-0.03,AA243&gt;-0.01),1,0),0)),"")</f>
        <v/>
      </c>
      <c r="BF243" t="str">
        <f t="shared" ref="BF243" si="502">IF(B243=2,IF(AV242&lt;0.226,IF(AND(ABS(AA243)&lt;0.03,AO243&lt;0.8),IF(AND(AT243&lt;0.5 &amp; Q242&lt;14),2,1),0),IF(AV242&lt;0.8,IF(AND(AT243&gt;0.2,AK243&gt;-0.03,AA243&gt;-0.01),1,0),0)),"")</f>
        <v/>
      </c>
      <c r="BG243" t="str">
        <f t="shared" ref="BG243" si="503">IF(B243=3,IF(AV242&lt;0.85,IF(AND(K243&gt;942,AT243&gt;0.9),0.25,1)*IF(AR242&lt;-0.004,1,0.5),0),"")</f>
        <v/>
      </c>
      <c r="BH243" t="str">
        <f t="shared" ref="BH243" si="504">IF(B243=4,IF(AV242&lt;0.6,IF(AQ243&gt;=0,IF(K243&lt;1018,2,1),0),IF(AV242&gt;0.85,IF(AQ243&lt;=0,-0.5,0),0)),"")</f>
        <v/>
      </c>
      <c r="BI243" t="str">
        <f t="shared" ref="BI243" si="505">IF(B243=5,IF(AV242&lt;0.4,IF(AQ243&gt; -0.004,1,0),IF(AV242&lt;0.95,IF(AND(AO243&lt;0.85,AT243&lt;0.95,AQ243&gt;0,K243&lt;1115),0.5,0),0)),"")</f>
        <v/>
      </c>
      <c r="BJ243" s="25" t="str">
        <f t="shared" ref="BJ243" si="506">IF(MAX(BE243:BI243)=0,"",MAX(BE243:BI243)*AR243)</f>
        <v/>
      </c>
    </row>
    <row r="244" spans="1:62" x14ac:dyDescent="0.15">
      <c r="A244" s="1">
        <v>42864</v>
      </c>
      <c r="B244" s="41">
        <f t="shared" si="291"/>
        <v>2</v>
      </c>
      <c r="C244">
        <v>3064.85</v>
      </c>
      <c r="D244">
        <v>3065.24</v>
      </c>
      <c r="E244">
        <v>3072.43</v>
      </c>
      <c r="F244">
        <v>3066.33</v>
      </c>
      <c r="G244">
        <v>3076.3</v>
      </c>
      <c r="H244">
        <v>3084.2</v>
      </c>
      <c r="I244">
        <v>3056.79</v>
      </c>
      <c r="J244">
        <v>1107</v>
      </c>
      <c r="K244">
        <v>1035</v>
      </c>
      <c r="L244">
        <v>3078.27</v>
      </c>
      <c r="M244">
        <v>3077.29</v>
      </c>
      <c r="N244">
        <v>3080.53</v>
      </c>
      <c r="O244">
        <v>3083.86</v>
      </c>
      <c r="P244">
        <v>3066.4</v>
      </c>
      <c r="Q244">
        <v>1431</v>
      </c>
      <c r="R244">
        <v>1347</v>
      </c>
      <c r="S244">
        <f t="shared" si="195"/>
        <v>3179.49442</v>
      </c>
      <c r="T244" t="str">
        <f t="shared" ref="T244" si="507">IF(AVERAGE(N243)&lt;S243,"熊",IF(AVERAGE(N243)&gt;S243,"牛",""))</f>
        <v>熊</v>
      </c>
      <c r="U244">
        <f t="shared" ref="U244" si="508">MAX(H244,O244)</f>
        <v>3084.2</v>
      </c>
      <c r="V244">
        <f t="shared" ref="V244" si="509">MIN(I244,P244)</f>
        <v>3056.79</v>
      </c>
      <c r="W244" s="40">
        <f t="shared" ref="W244" si="510">LN(U244/V244)</f>
        <v>8.9269586911397379E-3</v>
      </c>
      <c r="X244">
        <f t="shared" ref="X244" si="511">IF(U244=H244,J244,Q244)</f>
        <v>1107</v>
      </c>
      <c r="Y244">
        <f t="shared" ref="Y244" si="512">IF(V244=I244,K244,R244)</f>
        <v>1035</v>
      </c>
      <c r="Z244" s="25">
        <f t="shared" ref="Z244" si="513">(U244-V244)/(C244)</f>
        <v>8.9433414359592987E-3</v>
      </c>
      <c r="AA244" s="25">
        <f t="shared" ref="AA244" si="514">LN(C244/N243)</f>
        <v>-3.8869496119841346E-3</v>
      </c>
      <c r="AB244" s="25">
        <f t="shared" ref="AB244" si="515">LN(N244/U244)</f>
        <v>-1.1906443375652802E-3</v>
      </c>
      <c r="AC244" s="25">
        <f t="shared" ref="AC244" si="516">LN(N244/V244)</f>
        <v>7.7363143535743922E-3</v>
      </c>
      <c r="AD244" s="25">
        <f t="shared" ref="AD244" si="517">LN(U244/C244)</f>
        <v>6.2936758919368658E-3</v>
      </c>
      <c r="AE244" s="25">
        <f t="shared" ref="AE244" si="518">LN(V244/C244)</f>
        <v>-2.6332827992027854E-3</v>
      </c>
      <c r="AF244" s="25">
        <f t="shared" ref="AF244" si="519">LN(N244/C244)</f>
        <v>5.1030315543715973E-3</v>
      </c>
      <c r="AG244" s="25">
        <f t="shared" ref="AG244" si="520">LN(N244/N243)</f>
        <v>1.2160819423876078E-3</v>
      </c>
      <c r="AH244" s="25">
        <f t="shared" ref="AH244" si="521">LN(D244/C244)</f>
        <v>1.2724119891416663E-4</v>
      </c>
      <c r="AI244" s="25">
        <f t="shared" ref="AI244" si="522">LN(E244/C244)</f>
        <v>2.4701508988363968E-3</v>
      </c>
      <c r="AJ244" s="25">
        <f t="shared" ref="AJ244" si="523">LN(F244/C244)</f>
        <v>4.8277820215557657E-4</v>
      </c>
      <c r="AK244" s="25">
        <f t="shared" ref="AK244" si="524">+LN(G244/C244)</f>
        <v>3.7289475970241283E-3</v>
      </c>
      <c r="AL244" s="25">
        <f t="shared" ref="AL244" si="525">LN(H244/I244)</f>
        <v>8.9269586911397379E-3</v>
      </c>
      <c r="AM244" s="25">
        <f t="shared" ref="AM244" si="526">LN(O244/P244)</f>
        <v>5.677823996321019E-3</v>
      </c>
      <c r="AN244" s="25">
        <f t="shared" ref="AN244" si="527">LN(L244/G244)</f>
        <v>6.401747213142094E-4</v>
      </c>
      <c r="AO244" s="40">
        <f t="shared" ref="AO244" si="528">(C244-I244)/(H244-I244)</f>
        <v>0.29405326523166686</v>
      </c>
      <c r="AP244" s="40">
        <f t="shared" ref="AP244" si="529">(N243-I244)/(H244-I244)</f>
        <v>0.72951842393286936</v>
      </c>
      <c r="AQ244" s="25">
        <f t="shared" ref="AQ244" si="530">LN(M244/L244)</f>
        <v>-3.1841132513692969E-4</v>
      </c>
      <c r="AR244" s="25">
        <f t="shared" ref="AR244" si="531">LN(N244/L244)</f>
        <v>7.3390923603332508E-4</v>
      </c>
      <c r="AS244" s="25">
        <f t="shared" ref="AS244" si="532">LN(N244/C244)</f>
        <v>5.1030315543715973E-3</v>
      </c>
      <c r="AT244" s="28">
        <f t="shared" ref="AT244" si="533">+(G244-I244)/(H244-I244)</f>
        <v>0.71178402043051159</v>
      </c>
      <c r="AU244" s="28">
        <f t="shared" ref="AU244" si="534">+(N244-P244)/(O244-P244)</f>
        <v>0.80927835051546848</v>
      </c>
      <c r="AV244" s="40">
        <f t="shared" ref="AV244" si="535">+(N244-V244)/(U244-V244)</f>
        <v>0.86610726012405559</v>
      </c>
      <c r="AW244" s="25">
        <f t="shared" ref="AW244" si="536">LN(N244/C244)</f>
        <v>5.1030315543715973E-3</v>
      </c>
      <c r="AX244" s="28">
        <f t="shared" ref="AX244" si="537">(N244-L244)/(U244-V244)</f>
        <v>8.2451659978118583E-2</v>
      </c>
      <c r="AY244" s="25">
        <f t="shared" ref="AY244" si="538">LN(G244/I244)</f>
        <v>6.3622303962270546E-3</v>
      </c>
      <c r="AZ244" s="25">
        <f t="shared" ref="AZ244" si="539">LN(N244/P244)</f>
        <v>4.5974250196453171E-3</v>
      </c>
      <c r="BA244" s="25">
        <f t="shared" ref="BA244" si="540">AV243</f>
        <v>0.3480358070574967</v>
      </c>
      <c r="BB244" s="25">
        <f t="shared" ref="BB244" si="541">AR243</f>
        <v>7.2810240373649205E-4</v>
      </c>
      <c r="BC244" s="25">
        <f t="shared" ref="BC244" si="542">AS243</f>
        <v>-4.3066128492038405E-3</v>
      </c>
      <c r="BD244" s="39">
        <f t="shared" ref="BD244" si="543">IF(AR243&lt;0,1,0)</f>
        <v>0</v>
      </c>
      <c r="BE244">
        <f t="shared" ref="BE244" si="544">IF(B244=2,IF(AV243&lt;0.226,IF(AND(ABS(AA244)&lt;0.03,AO244&lt;0.8),IF(AND(AT244&lt;0.5 &amp; Q243&lt;14),2,1),0),IF(AV243&lt;0.8,IF(AND(AT244&gt;0.2,AK244&gt;-0.03,AA244&gt;-0.01),1,0),0)),"")</f>
        <v>1</v>
      </c>
      <c r="BF244">
        <f t="shared" ref="BF244" si="545">IF(B244=2,IF(AV243&lt;0.226,IF(AND(ABS(AA244)&lt;0.03,AO244&lt;0.8),IF(AND(AT244&lt;0.5 &amp; Q243&lt;14),2,1),0),IF(AV243&lt;0.8,IF(AND(AT244&gt;0.2,AK244&gt;-0.03,AA244&gt;-0.01),1,0),0)),"")</f>
        <v>1</v>
      </c>
      <c r="BG244" t="str">
        <f t="shared" ref="BG244" si="546">IF(B244=3,IF(AV243&lt;0.85,IF(AND(K244&gt;942,AT244&gt;0.9),0.25,1)*IF(AR243&lt;-0.004,1,0.5),0),"")</f>
        <v/>
      </c>
      <c r="BH244" t="str">
        <f t="shared" ref="BH244" si="547">IF(B244=4,IF(AV243&lt;0.6,IF(AQ244&gt;=0,IF(K244&lt;1018,2,1),0),IF(AV243&gt;0.85,IF(AQ244&lt;=0,-0.5,0),0)),"")</f>
        <v/>
      </c>
      <c r="BI244" t="str">
        <f t="shared" ref="BI244" si="548">IF(B244=5,IF(AV243&lt;0.4,IF(AQ244&gt; -0.004,1,0),IF(AV243&lt;0.95,IF(AND(AO244&lt;0.85,AT244&lt;0.95,AQ244&gt;0,K244&lt;1115),0.5,0),0)),"")</f>
        <v/>
      </c>
      <c r="BJ244" s="25">
        <f t="shared" ref="BJ244" si="549">IF(MAX(BE244:BI244)=0,"",MAX(BE244:BI244)*AR244)</f>
        <v>7.3390923603332508E-4</v>
      </c>
    </row>
    <row r="245" spans="1:62" x14ac:dyDescent="0.15">
      <c r="A245" s="1">
        <v>42865</v>
      </c>
      <c r="B245" s="41">
        <f t="shared" ref="B245" si="550">WEEKDAY(A245,2)</f>
        <v>3</v>
      </c>
      <c r="C245">
        <v>3078.17</v>
      </c>
      <c r="D245">
        <v>3080.05</v>
      </c>
      <c r="E245">
        <v>3084.21</v>
      </c>
      <c r="F245">
        <v>3083.89</v>
      </c>
      <c r="G245">
        <v>3088.96</v>
      </c>
      <c r="H245">
        <v>3090.18</v>
      </c>
      <c r="I245">
        <v>3078.17</v>
      </c>
      <c r="J245">
        <v>959</v>
      </c>
      <c r="K245">
        <v>931</v>
      </c>
      <c r="L245">
        <v>3088.72</v>
      </c>
      <c r="M245">
        <v>3086.38</v>
      </c>
      <c r="N245">
        <v>3052.21</v>
      </c>
      <c r="O245">
        <v>3090.81</v>
      </c>
      <c r="P245">
        <v>3051.65</v>
      </c>
      <c r="Q245">
        <v>1302</v>
      </c>
      <c r="R245">
        <v>1459</v>
      </c>
      <c r="S245">
        <f t="shared" si="195"/>
        <v>3170.0149299999998</v>
      </c>
      <c r="T245" t="str">
        <f t="shared" ref="T245" si="551">IF(AVERAGE(N244)&lt;S244,"熊",IF(AVERAGE(N244)&gt;S244,"牛",""))</f>
        <v>熊</v>
      </c>
      <c r="U245">
        <f t="shared" ref="U245" si="552">MAX(H245,O245)</f>
        <v>3090.81</v>
      </c>
      <c r="V245">
        <f t="shared" ref="V245" si="553">MIN(I245,P245)</f>
        <v>3051.65</v>
      </c>
      <c r="W245" s="40">
        <f t="shared" ref="W245" si="554">LN(U245/V245)</f>
        <v>1.2750764533365941E-2</v>
      </c>
      <c r="X245">
        <f t="shared" ref="X245" si="555">IF(U245=H245,J245,Q245)</f>
        <v>1302</v>
      </c>
      <c r="Y245">
        <f t="shared" ref="Y245" si="556">IF(V245=I245,K245,R245)</f>
        <v>1459</v>
      </c>
      <c r="Z245" s="25">
        <f t="shared" ref="Z245" si="557">(U245-V245)/(C245)</f>
        <v>1.2721844472527461E-2</v>
      </c>
      <c r="AA245" s="25">
        <f t="shared" ref="AA245" si="558">LN(C245/N244)</f>
        <v>-7.6639554305773323E-4</v>
      </c>
      <c r="AB245" s="25">
        <f t="shared" ref="AB245" si="559">LN(N245/U245)</f>
        <v>-1.2567274085822608E-2</v>
      </c>
      <c r="AC245" s="25">
        <f t="shared" ref="AC245" si="560">LN(N245/V245)</f>
        <v>1.8349044754338407E-4</v>
      </c>
      <c r="AD245" s="25">
        <f t="shared" ref="AD245" si="561">LN(U245/C245)</f>
        <v>4.0979279195702632E-3</v>
      </c>
      <c r="AE245" s="25">
        <f t="shared" ref="AE245" si="562">LN(V245/C245)</f>
        <v>-8.6528366137956399E-3</v>
      </c>
      <c r="AF245" s="25">
        <f t="shared" ref="AF245" si="563">LN(N245/C245)</f>
        <v>-8.4693461662522247E-3</v>
      </c>
      <c r="AG245" s="25">
        <f t="shared" ref="AG245" si="564">LN(N245/N244)</f>
        <v>-9.2357417093100018E-3</v>
      </c>
      <c r="AH245" s="25">
        <f t="shared" ref="AH245" si="565">LN(D245/C245)</f>
        <v>6.1056605915482405E-4</v>
      </c>
      <c r="AI245" s="25">
        <f t="shared" ref="AI245" si="566">LN(E245/C245)</f>
        <v>1.9602822072516536E-3</v>
      </c>
      <c r="AJ245" s="25">
        <f t="shared" ref="AJ245" si="567">LN(F245/C245)</f>
        <v>1.8565225404865936E-3</v>
      </c>
      <c r="AK245" s="25">
        <f t="shared" ref="AK245" si="568">+LN(G245/C245)</f>
        <v>3.4992001173173438E-3</v>
      </c>
      <c r="AL245" s="25">
        <f t="shared" ref="AL245" si="569">LN(H245/I245)</f>
        <v>3.8940770794357884E-3</v>
      </c>
      <c r="AM245" s="25">
        <f t="shared" ref="AM245" si="570">LN(O245/P245)</f>
        <v>1.2750764533365941E-2</v>
      </c>
      <c r="AN245" s="25">
        <f t="shared" ref="AN245" si="571">LN(L245/G245)</f>
        <v>-7.769907153521253E-5</v>
      </c>
      <c r="AO245" s="40">
        <f t="shared" ref="AO245" si="572">(C245-I245)/(H245-I245)</f>
        <v>0</v>
      </c>
      <c r="AP245" s="40">
        <f t="shared" ref="AP245" si="573">(N244-I245)/(H245-I245)</f>
        <v>0.19650291423814936</v>
      </c>
      <c r="AQ245" s="25">
        <f t="shared" ref="AQ245" si="574">LN(M245/L245)</f>
        <v>-7.5788249971823357E-4</v>
      </c>
      <c r="AR245" s="25">
        <f t="shared" ref="AR245" si="575">LN(N245/L245)</f>
        <v>-1.1890847212034301E-2</v>
      </c>
      <c r="AS245" s="25">
        <f t="shared" ref="AS245" si="576">LN(N245/C245)</f>
        <v>-8.4693461662522247E-3</v>
      </c>
      <c r="AT245" s="28">
        <f t="shared" ref="AT245" si="577">+(G245-I245)/(H245-I245)</f>
        <v>0.89841798501250425</v>
      </c>
      <c r="AU245" s="28">
        <f t="shared" ref="AU245" si="578">+(N245-P245)/(O245-P245)</f>
        <v>1.4300306435136556E-2</v>
      </c>
      <c r="AV245" s="40">
        <f t="shared" ref="AV245" si="579">+(N245-V245)/(U245-V245)</f>
        <v>1.4300306435136556E-2</v>
      </c>
      <c r="AW245" s="25">
        <f t="shared" ref="AW245" si="580">LN(N245/C245)</f>
        <v>-8.4693461662522247E-3</v>
      </c>
      <c r="AX245" s="28">
        <f t="shared" ref="AX245" si="581">(N245-L245)/(U245-V245)</f>
        <v>-0.93232890704800564</v>
      </c>
      <c r="AY245" s="25">
        <f t="shared" ref="AY245" si="582">LN(G245/I245)</f>
        <v>3.4992001173173438E-3</v>
      </c>
      <c r="AZ245" s="25">
        <f t="shared" ref="AZ245" si="583">LN(N245/P245)</f>
        <v>1.8349044754338407E-4</v>
      </c>
      <c r="BA245" s="25">
        <f t="shared" ref="BA245" si="584">AV244</f>
        <v>0.86610726012405559</v>
      </c>
      <c r="BB245" s="25">
        <f t="shared" ref="BB245" si="585">AR244</f>
        <v>7.3390923603332508E-4</v>
      </c>
      <c r="BC245" s="25">
        <f t="shared" ref="BC245" si="586">AS244</f>
        <v>5.1030315543715973E-3</v>
      </c>
      <c r="BD245" s="39">
        <f t="shared" ref="BD245" si="587">IF(AR244&lt;0,1,0)</f>
        <v>0</v>
      </c>
      <c r="BE245" t="str">
        <f t="shared" ref="BE245" si="588">IF(B245=2,IF(AV244&lt;0.226,IF(AND(ABS(AA245)&lt;0.03,AO245&lt;0.8),IF(AND(AT245&lt;0.5 &amp; Q244&lt;14),2,1),0),IF(AV244&lt;0.8,IF(AND(AT245&gt;0.2,AK245&gt;-0.03,AA245&gt;-0.01),1,0),0)),"")</f>
        <v/>
      </c>
      <c r="BF245" t="str">
        <f t="shared" ref="BF245" si="589">IF(B245=2,IF(AV244&lt;0.226,IF(AND(ABS(AA245)&lt;0.03,AO245&lt;0.8),IF(AND(AT245&lt;0.5 &amp; Q244&lt;14),2,1),0),IF(AV244&lt;0.8,IF(AND(AT245&gt;0.2,AK245&gt;-0.03,AA245&gt;-0.01),1,0),0)),"")</f>
        <v/>
      </c>
      <c r="BG245">
        <f t="shared" ref="BG245" si="590">IF(B245=3,IF(AV244&lt;0.85,IF(AND(K245&gt;942,AT245&gt;0.9),0.25,1)*IF(AR244&lt;-0.004,1,0.5),0),"")</f>
        <v>0</v>
      </c>
      <c r="BH245" t="str">
        <f t="shared" ref="BH245" si="591">IF(B245=4,IF(AV244&lt;0.6,IF(AQ245&gt;=0,IF(K245&lt;1018,2,1),0),IF(AV244&gt;0.85,IF(AQ245&lt;=0,-0.5,0),0)),"")</f>
        <v/>
      </c>
      <c r="BI245" t="str">
        <f t="shared" ref="BI245" si="592">IF(B245=5,IF(AV244&lt;0.4,IF(AQ245&gt; -0.004,1,0),IF(AV244&lt;0.95,IF(AND(AO245&lt;0.85,AT245&lt;0.95,AQ245&gt;0,K245&lt;1115),0.5,0),0)),"")</f>
        <v/>
      </c>
      <c r="BJ245" s="25" t="str">
        <f t="shared" ref="BJ245" si="593">IF(MAX(BE245:BI245)=0,"",MAX(BE245:BI245)*AR245)</f>
        <v/>
      </c>
    </row>
    <row r="246" spans="1:62" x14ac:dyDescent="0.15">
      <c r="A246" s="1">
        <v>42866</v>
      </c>
      <c r="B246" s="41">
        <f t="shared" ref="B246" si="594">WEEKDAY(A246,2)</f>
        <v>4</v>
      </c>
      <c r="C246">
        <v>3036.78</v>
      </c>
      <c r="D246">
        <v>3031.42</v>
      </c>
      <c r="E246">
        <v>3041.41</v>
      </c>
      <c r="F246">
        <v>3033.63</v>
      </c>
      <c r="G246">
        <v>3040.64</v>
      </c>
      <c r="H246">
        <v>3049.64</v>
      </c>
      <c r="I246">
        <v>3031.09</v>
      </c>
      <c r="J246">
        <v>1005</v>
      </c>
      <c r="K246">
        <v>931</v>
      </c>
      <c r="L246">
        <v>3040.28</v>
      </c>
      <c r="M246">
        <v>3028.75</v>
      </c>
      <c r="N246">
        <v>3061.27</v>
      </c>
      <c r="O246">
        <v>3063.38</v>
      </c>
      <c r="P246">
        <v>3016.8</v>
      </c>
      <c r="Q246">
        <v>1437</v>
      </c>
      <c r="R246">
        <v>1334</v>
      </c>
      <c r="S246">
        <f t="shared" si="195"/>
        <v>3158.215725</v>
      </c>
      <c r="T246" t="str">
        <f t="shared" ref="T246" si="595">IF(AVERAGE(N245)&lt;S245,"熊",IF(AVERAGE(N245)&gt;S245,"牛",""))</f>
        <v>熊</v>
      </c>
      <c r="U246">
        <f t="shared" ref="U246" si="596">MAX(H246,O246)</f>
        <v>3063.38</v>
      </c>
      <c r="V246">
        <f t="shared" ref="V246" si="597">MIN(I246,P246)</f>
        <v>3016.8</v>
      </c>
      <c r="W246" s="40">
        <f t="shared" ref="W246" si="598">LN(U246/V246)</f>
        <v>1.5322214571385752E-2</v>
      </c>
      <c r="X246">
        <f t="shared" ref="X246" si="599">IF(U246=H246,J246,Q246)</f>
        <v>1437</v>
      </c>
      <c r="Y246">
        <f t="shared" ref="Y246" si="600">IF(V246=I246,K246,R246)</f>
        <v>1334</v>
      </c>
      <c r="Z246" s="25">
        <f t="shared" ref="Z246" si="601">(U246-V246)/(C246)</f>
        <v>1.5338615243777925E-2</v>
      </c>
      <c r="AA246" s="25">
        <f t="shared" ref="AA246" si="602">LN(C246/N245)</f>
        <v>-5.0681748626325226E-3</v>
      </c>
      <c r="AB246" s="25">
        <f t="shared" ref="AB246" si="603">LN(N246/U246)</f>
        <v>-6.8901899160820951E-4</v>
      </c>
      <c r="AC246" s="25">
        <f t="shared" ref="AC246" si="604">LN(N246/V246)</f>
        <v>1.4633195579777557E-2</v>
      </c>
      <c r="AD246" s="25">
        <f t="shared" ref="AD246" si="605">LN(U246/C246)</f>
        <v>8.7211380014849266E-3</v>
      </c>
      <c r="AE246" s="25">
        <f t="shared" ref="AE246" si="606">LN(V246/C246)</f>
        <v>-6.6010765699008522E-3</v>
      </c>
      <c r="AF246" s="25">
        <f t="shared" ref="AF246" si="607">LN(N246/C246)</f>
        <v>8.0321190098767911E-3</v>
      </c>
      <c r="AG246" s="25">
        <f t="shared" ref="AG246" si="608">LN(N246/N245)</f>
        <v>2.9639441472442394E-3</v>
      </c>
      <c r="AH246" s="25">
        <f t="shared" ref="AH246" si="609">LN(D246/C246)</f>
        <v>-1.7665869265912049E-3</v>
      </c>
      <c r="AI246" s="25">
        <f t="shared" ref="AI246" si="610">LN(E246/C246)</f>
        <v>1.5234801463974771E-3</v>
      </c>
      <c r="AJ246" s="25">
        <f t="shared" ref="AJ246" si="611">LN(F246/C246)</f>
        <v>-1.037821261737401E-3</v>
      </c>
      <c r="AK246" s="25">
        <f t="shared" ref="AK246" si="612">+LN(G246/C246)</f>
        <v>1.2702760444534597E-3</v>
      </c>
      <c r="AL246" s="25">
        <f t="shared" ref="AL246" si="613">LN(H246/I246)</f>
        <v>6.1012600606140362E-3</v>
      </c>
      <c r="AM246" s="25">
        <f t="shared" ref="AM246" si="614">LN(O246/P246)</f>
        <v>1.5322214571385752E-2</v>
      </c>
      <c r="AN246" s="25">
        <f t="shared" ref="AN246" si="615">LN(L246/G246)</f>
        <v>-1.1840313650576901E-4</v>
      </c>
      <c r="AO246" s="40">
        <f t="shared" ref="AO246" si="616">(C246-I246)/(H246-I246)</f>
        <v>0.30673854447440096</v>
      </c>
      <c r="AP246" s="40">
        <f t="shared" ref="AP246" si="617">(N245-I246)/(H246-I246)</f>
        <v>1.1385444743935418</v>
      </c>
      <c r="AQ246" s="25">
        <f t="shared" ref="AQ246" si="618">LN(M246/L246)</f>
        <v>-3.7996232912605541E-3</v>
      </c>
      <c r="AR246" s="25">
        <f t="shared" ref="AR246" si="619">LN(N246/L246)</f>
        <v>6.8802461019290273E-3</v>
      </c>
      <c r="AS246" s="25">
        <f t="shared" ref="AS246" si="620">LN(N246/C246)</f>
        <v>8.0321190098767911E-3</v>
      </c>
      <c r="AT246" s="28">
        <f t="shared" ref="AT246" si="621">+(G246-I246)/(H246-I246)</f>
        <v>0.51482479784365864</v>
      </c>
      <c r="AU246" s="28">
        <f t="shared" ref="AU246" si="622">+(N246-P246)/(O246-P246)</f>
        <v>0.95470158866466015</v>
      </c>
      <c r="AV246" s="40">
        <f t="shared" ref="AV246" si="623">+(N246-V246)/(U246-V246)</f>
        <v>0.95470158866466015</v>
      </c>
      <c r="AW246" s="25">
        <f t="shared" ref="AW246" si="624">LN(N246/C246)</f>
        <v>8.0321190098767911E-3</v>
      </c>
      <c r="AX246" s="28">
        <f t="shared" ref="AX246" si="625">(N246-L246)/(U246-V246)</f>
        <v>0.45062258480033951</v>
      </c>
      <c r="AY246" s="25">
        <f t="shared" ref="AY246" si="626">LN(G246/I246)</f>
        <v>3.1457287709612427E-3</v>
      </c>
      <c r="AZ246" s="25">
        <f t="shared" ref="AZ246" si="627">LN(N246/P246)</f>
        <v>1.4633195579777557E-2</v>
      </c>
      <c r="BA246" s="25">
        <f t="shared" ref="BA246" si="628">AV245</f>
        <v>1.4300306435136556E-2</v>
      </c>
      <c r="BB246" s="25">
        <f t="shared" ref="BB246" si="629">AR245</f>
        <v>-1.1890847212034301E-2</v>
      </c>
      <c r="BC246" s="25">
        <f t="shared" ref="BC246" si="630">AS245</f>
        <v>-8.4693461662522247E-3</v>
      </c>
      <c r="BD246" s="39">
        <f t="shared" ref="BD246" si="631">IF(AR245&lt;0,1,0)</f>
        <v>1</v>
      </c>
      <c r="BE246" t="str">
        <f t="shared" ref="BE246" si="632">IF(B246=2,IF(AV245&lt;0.226,IF(AND(ABS(AA246)&lt;0.03,AO246&lt;0.8),IF(AND(AT246&lt;0.5 &amp; Q245&lt;14),2,1),0),IF(AV245&lt;0.8,IF(AND(AT246&gt;0.2,AK246&gt;-0.03,AA246&gt;-0.01),1,0),0)),"")</f>
        <v/>
      </c>
      <c r="BF246" t="str">
        <f t="shared" ref="BF246" si="633">IF(B246=2,IF(AV245&lt;0.226,IF(AND(ABS(AA246)&lt;0.03,AO246&lt;0.8),IF(AND(AT246&lt;0.5 &amp; Q245&lt;14),2,1),0),IF(AV245&lt;0.8,IF(AND(AT246&gt;0.2,AK246&gt;-0.03,AA246&gt;-0.01),1,0),0)),"")</f>
        <v/>
      </c>
      <c r="BG246" t="str">
        <f t="shared" ref="BG246" si="634">IF(B246=3,IF(AV245&lt;0.85,IF(AND(K246&gt;942,AT246&gt;0.9),0.25,1)*IF(AR245&lt;-0.004,1,0.5),0),"")</f>
        <v/>
      </c>
      <c r="BH246">
        <f t="shared" ref="BH246" si="635">IF(B246=4,IF(AV245&lt;0.6,IF(AQ246&gt;=0,IF(K246&lt;1018,2,1),0),IF(AV245&gt;0.85,IF(AQ246&lt;=0,-0.5,0),0)),"")</f>
        <v>0</v>
      </c>
      <c r="BI246" t="str">
        <f t="shared" ref="BI246" si="636">IF(B246=5,IF(AV245&lt;0.4,IF(AQ246&gt; -0.004,1,0),IF(AV245&lt;0.95,IF(AND(AO246&lt;0.85,AT246&lt;0.95,AQ246&gt;0,K246&lt;1115),0.5,0),0)),"")</f>
        <v/>
      </c>
      <c r="BJ246" s="25" t="str">
        <f t="shared" ref="BJ246" si="637">IF(MAX(BE246:BI246)=0,"",MAX(BE246:BI246)*AR246)</f>
        <v/>
      </c>
    </row>
    <row r="247" spans="1:62" x14ac:dyDescent="0.15">
      <c r="A247" s="1">
        <v>42867</v>
      </c>
      <c r="B247" s="41">
        <f t="shared" si="291"/>
        <v>5</v>
      </c>
      <c r="C247">
        <v>3054.11</v>
      </c>
      <c r="D247">
        <v>3052.23</v>
      </c>
      <c r="E247">
        <v>3059.41</v>
      </c>
      <c r="F247">
        <v>3061.8</v>
      </c>
      <c r="G247">
        <v>3072.73</v>
      </c>
      <c r="H247">
        <v>3075.77</v>
      </c>
      <c r="I247">
        <v>3052.03</v>
      </c>
      <c r="J247">
        <v>1109</v>
      </c>
      <c r="K247">
        <v>932</v>
      </c>
      <c r="L247">
        <v>3072.92</v>
      </c>
      <c r="M247">
        <v>3077.19</v>
      </c>
      <c r="N247">
        <v>3082.88</v>
      </c>
      <c r="O247">
        <v>3090.41</v>
      </c>
      <c r="P247">
        <v>3072.4</v>
      </c>
      <c r="Q247">
        <v>1347</v>
      </c>
      <c r="R247">
        <v>1300</v>
      </c>
      <c r="S247">
        <f t="shared" si="195"/>
        <v>3147.552745</v>
      </c>
      <c r="T247" t="str">
        <f t="shared" ref="T247" si="638">IF(AVERAGE(N246)&lt;S246,"熊",IF(AVERAGE(N246)&gt;S246,"牛",""))</f>
        <v>熊</v>
      </c>
      <c r="U247">
        <f t="shared" ref="U247" si="639">MAX(H247,O247)</f>
        <v>3090.41</v>
      </c>
      <c r="V247">
        <f t="shared" ref="V247" si="640">MIN(I247,P247)</f>
        <v>3052.03</v>
      </c>
      <c r="W247" s="40">
        <f t="shared" ref="W247" si="641">LN(U247/V247)</f>
        <v>1.249682519795505E-2</v>
      </c>
      <c r="X247">
        <f t="shared" ref="X247" si="642">IF(U247=H247,J247,Q247)</f>
        <v>1347</v>
      </c>
      <c r="Y247">
        <f t="shared" ref="Y247" si="643">IF(V247=I247,K247,R247)</f>
        <v>932</v>
      </c>
      <c r="Z247" s="25">
        <f t="shared" ref="Z247" si="644">(U247-V247)/(C247)</f>
        <v>1.2566672451221355E-2</v>
      </c>
      <c r="AA247" s="25">
        <f t="shared" ref="AA247" si="645">LN(C247/N246)</f>
        <v>-2.3416380573842467E-3</v>
      </c>
      <c r="AB247" s="25">
        <f t="shared" ref="AB247" si="646">LN(N247/U247)</f>
        <v>-2.4395431721123202E-3</v>
      </c>
      <c r="AC247" s="25">
        <f t="shared" ref="AC247" si="647">LN(N247/V247)</f>
        <v>1.0057282025842633E-2</v>
      </c>
      <c r="AD247" s="25">
        <f t="shared" ref="AD247" si="648">LN(U247/C247)</f>
        <v>1.1815543707372807E-2</v>
      </c>
      <c r="AE247" s="25">
        <f t="shared" ref="AE247" si="649">LN(V247/C247)</f>
        <v>-6.8128149058214733E-4</v>
      </c>
      <c r="AF247" s="25">
        <f t="shared" ref="AF247" si="650">LN(N247/C247)</f>
        <v>9.3760005352604356E-3</v>
      </c>
      <c r="AG247" s="25">
        <f t="shared" ref="AG247" si="651">LN(N247/N246)</f>
        <v>7.0343624778762947E-3</v>
      </c>
      <c r="AH247" s="25">
        <f t="shared" ref="AH247" si="652">LN(D247/C247)</f>
        <v>-6.1575348224979102E-4</v>
      </c>
      <c r="AI247" s="25">
        <f t="shared" ref="AI247" si="653">LN(E247/C247)</f>
        <v>1.7338624320433131E-3</v>
      </c>
      <c r="AJ247" s="25">
        <f t="shared" ref="AJ247" si="654">LN(F247/C247)</f>
        <v>2.5147538314401292E-3</v>
      </c>
      <c r="AK247" s="25">
        <f t="shared" ref="AK247" si="655">+LN(G247/C247)</f>
        <v>6.078192779769483E-3</v>
      </c>
      <c r="AL247" s="25">
        <f t="shared" ref="AL247" si="656">LN(H247/I247)</f>
        <v>7.7483334222487026E-3</v>
      </c>
      <c r="AM247" s="25">
        <f t="shared" ref="AM247" si="657">LN(O247/P247)</f>
        <v>5.8447530493866782E-3</v>
      </c>
      <c r="AN247" s="25">
        <f t="shared" ref="AN247" si="658">LN(L247/G247)</f>
        <v>6.1832352984784374E-5</v>
      </c>
      <c r="AO247" s="40">
        <f t="shared" ref="AO247" si="659">(C247-I247)/(H247-I247)</f>
        <v>8.7615838247680974E-2</v>
      </c>
      <c r="AP247" s="40">
        <f t="shared" ref="AP247" si="660">(N246-I247)/(H247-I247)</f>
        <v>0.38921651221566411</v>
      </c>
      <c r="AQ247" s="25">
        <f t="shared" ref="AQ247" si="661">LN(M247/L247)</f>
        <v>1.388593272677954E-3</v>
      </c>
      <c r="AR247" s="25">
        <f t="shared" ref="AR247" si="662">LN(N247/L247)</f>
        <v>3.235975402506296E-3</v>
      </c>
      <c r="AS247" s="25">
        <f t="shared" ref="AS247" si="663">LN(N247/C247)</f>
        <v>9.3760005352604356E-3</v>
      </c>
      <c r="AT247" s="28">
        <f t="shared" ref="AT247" si="664">+(G247-I247)/(H247-I247)</f>
        <v>0.87194608256107875</v>
      </c>
      <c r="AU247" s="28">
        <f t="shared" ref="AU247" si="665">+(N247-P247)/(O247-P247)</f>
        <v>0.58189894503054729</v>
      </c>
      <c r="AV247" s="40">
        <f t="shared" ref="AV247" si="666">+(N247-V247)/(U247-V247)</f>
        <v>0.80380406461699283</v>
      </c>
      <c r="AW247" s="25">
        <f t="shared" ref="AW247" si="667">LN(N247/C247)</f>
        <v>9.3760005352604356E-3</v>
      </c>
      <c r="AX247" s="28">
        <f t="shared" ref="AX247" si="668">(N247-L247)/(U247-V247)</f>
        <v>0.25951016154247331</v>
      </c>
      <c r="AY247" s="25">
        <f t="shared" ref="AY247" si="669">LN(G247/I247)</f>
        <v>6.7594742703514631E-3</v>
      </c>
      <c r="AZ247" s="25">
        <f t="shared" ref="AZ247" si="670">LN(N247/P247)</f>
        <v>3.4052098772743814E-3</v>
      </c>
      <c r="BA247" s="25">
        <f t="shared" ref="BA247" si="671">AV246</f>
        <v>0.95470158866466015</v>
      </c>
      <c r="BB247" s="25">
        <f t="shared" ref="BB247" si="672">AR246</f>
        <v>6.8802461019290273E-3</v>
      </c>
      <c r="BC247" s="25">
        <f t="shared" ref="BC247" si="673">AS246</f>
        <v>8.0321190098767911E-3</v>
      </c>
      <c r="BD247" s="39">
        <f t="shared" ref="BD247" si="674">IF(AR246&lt;0,1,0)</f>
        <v>0</v>
      </c>
      <c r="BE247" t="str">
        <f t="shared" ref="BE247" si="675">IF(B247=2,IF(AV246&lt;0.226,IF(AND(ABS(AA247)&lt;0.03,AO247&lt;0.8),IF(AND(AT247&lt;0.5 &amp; Q246&lt;14),2,1),0),IF(AV246&lt;0.8,IF(AND(AT247&gt;0.2,AK247&gt;-0.03,AA247&gt;-0.01),1,0),0)),"")</f>
        <v/>
      </c>
      <c r="BF247" t="str">
        <f t="shared" ref="BF247" si="676">IF(B247=2,IF(AV246&lt;0.226,IF(AND(ABS(AA247)&lt;0.03,AO247&lt;0.8),IF(AND(AT247&lt;0.5 &amp; Q246&lt;14),2,1),0),IF(AV246&lt;0.8,IF(AND(AT247&gt;0.2,AK247&gt;-0.03,AA247&gt;-0.01),1,0),0)),"")</f>
        <v/>
      </c>
      <c r="BG247" t="str">
        <f t="shared" ref="BG247" si="677">IF(B247=3,IF(AV246&lt;0.85,IF(AND(K247&gt;942,AT247&gt;0.9),0.25,1)*IF(AR246&lt;-0.004,1,0.5),0),"")</f>
        <v/>
      </c>
      <c r="BH247" t="str">
        <f t="shared" ref="BH247" si="678">IF(B247=4,IF(AV246&lt;0.6,IF(AQ247&gt;=0,IF(K247&lt;1018,2,1),0),IF(AV246&gt;0.85,IF(AQ247&lt;=0,-0.5,0),0)),"")</f>
        <v/>
      </c>
      <c r="BI247">
        <f t="shared" ref="BI247" si="679">IF(B247=5,IF(AV246&lt;0.4,IF(AQ247&gt; -0.004,1,0),IF(AV246&lt;0.95,IF(AND(AO247&lt;0.85,AT247&lt;0.95,AQ247&gt;0,K247&lt;1115),0.5,0),0)),"")</f>
        <v>0</v>
      </c>
      <c r="BJ247" s="25" t="str">
        <f t="shared" ref="BJ247" si="680">IF(MAX(BE247:BI247)=0,"",MAX(BE247:BI247)*AR247)</f>
        <v/>
      </c>
    </row>
    <row r="248" spans="1:62" x14ac:dyDescent="0.15">
      <c r="A248" s="1">
        <v>42870</v>
      </c>
      <c r="B248" s="41">
        <f t="shared" si="291"/>
        <v>1</v>
      </c>
      <c r="C248">
        <v>3085.9319</v>
      </c>
      <c r="D248">
        <v>3089.4031</v>
      </c>
      <c r="E248">
        <v>3094.0011</v>
      </c>
      <c r="F248">
        <v>3097.3598999999999</v>
      </c>
      <c r="G248">
        <v>3092.2775999999999</v>
      </c>
      <c r="H248">
        <v>3098.8761</v>
      </c>
      <c r="I248">
        <v>3085.9319</v>
      </c>
      <c r="J248">
        <v>938</v>
      </c>
      <c r="K248">
        <v>930</v>
      </c>
      <c r="L248">
        <v>3092.2775999999999</v>
      </c>
      <c r="M248">
        <v>3091.0173</v>
      </c>
      <c r="N248">
        <v>3091.0075999999999</v>
      </c>
      <c r="O248">
        <v>3096.1797000000001</v>
      </c>
      <c r="P248">
        <v>3087.8935999999999</v>
      </c>
      <c r="Q248">
        <v>1345</v>
      </c>
      <c r="R248">
        <v>1448</v>
      </c>
      <c r="S248">
        <f t="shared" si="195"/>
        <v>3137.8930699999996</v>
      </c>
      <c r="T248" t="str">
        <f t="shared" ref="T248" si="681">IF(AVERAGE(N247)&lt;S247,"熊",IF(AVERAGE(N247)&gt;S247,"牛",""))</f>
        <v>熊</v>
      </c>
      <c r="U248">
        <f t="shared" ref="U248" si="682">MAX(H248,O248)</f>
        <v>3098.8761</v>
      </c>
      <c r="V248">
        <f t="shared" ref="V248" si="683">MIN(I248,P248)</f>
        <v>3085.9319</v>
      </c>
      <c r="W248" s="40">
        <f t="shared" ref="W248" si="684">LN(U248/V248)</f>
        <v>4.1858110711343972E-3</v>
      </c>
      <c r="X248">
        <f t="shared" ref="X248" si="685">IF(U248=H248,J248,Q248)</f>
        <v>938</v>
      </c>
      <c r="Y248">
        <f t="shared" ref="Y248" si="686">IF(V248=I248,K248,R248)</f>
        <v>930</v>
      </c>
      <c r="Z248" s="25">
        <f t="shared" ref="Z248" si="687">(U248-V248)/(C248)</f>
        <v>4.1945838143738392E-3</v>
      </c>
      <c r="AA248" s="25">
        <f t="shared" ref="AA248" si="688">LN(C248/N247)</f>
        <v>9.8946127664955295E-4</v>
      </c>
      <c r="AB248" s="25">
        <f t="shared" ref="AB248" si="689">LN(N248/U248)</f>
        <v>-2.5423754692786384E-3</v>
      </c>
      <c r="AC248" s="25">
        <f t="shared" ref="AC248" si="690">LN(N248/V248)</f>
        <v>1.6434356018557974E-3</v>
      </c>
      <c r="AD248" s="25">
        <f t="shared" ref="AD248" si="691">LN(U248/C248)</f>
        <v>4.1858110711343972E-3</v>
      </c>
      <c r="AE248" s="25">
        <f t="shared" ref="AE248" si="692">LN(V248/C248)</f>
        <v>0</v>
      </c>
      <c r="AF248" s="25">
        <f t="shared" ref="AF248" si="693">LN(N248/C248)</f>
        <v>1.6434356018557974E-3</v>
      </c>
      <c r="AG248" s="25">
        <f t="shared" ref="AG248" si="694">LN(N248/N247)</f>
        <v>2.6328968785053744E-3</v>
      </c>
      <c r="AH248" s="25">
        <f t="shared" ref="AH248" si="695">LN(D248/C248)</f>
        <v>1.1242144322831907E-3</v>
      </c>
      <c r="AI248" s="25">
        <f t="shared" ref="AI248" si="696">LN(E248/C248)</f>
        <v>2.6114213813233874E-3</v>
      </c>
      <c r="AJ248" s="25">
        <f t="shared" ref="AJ248" si="697">LN(F248/C248)</f>
        <v>3.6964171777250335E-3</v>
      </c>
      <c r="AK248" s="25">
        <f t="shared" ref="AK248" si="698">+LN(G248/C248)</f>
        <v>2.0542204764912599E-3</v>
      </c>
      <c r="AL248" s="25">
        <f t="shared" ref="AL248" si="699">LN(H248/I248)</f>
        <v>4.1858110711343972E-3</v>
      </c>
      <c r="AM248" s="25">
        <f t="shared" ref="AM248" si="700">LN(O248/P248)</f>
        <v>2.6798210683708218E-3</v>
      </c>
      <c r="AN248" s="25">
        <f t="shared" ref="AN248" si="701">LN(L248/G248)</f>
        <v>0</v>
      </c>
      <c r="AO248" s="40">
        <f t="shared" ref="AO248" si="702">(C248-I248)/(H248-I248)</f>
        <v>0</v>
      </c>
      <c r="AP248" s="40">
        <f t="shared" ref="AP248" si="703">(N247-I248)/(H248-I248)</f>
        <v>-0.23577355108851483</v>
      </c>
      <c r="AQ248" s="25">
        <f t="shared" ref="AQ248" si="704">LN(M248/L248)</f>
        <v>-4.0764674427953899E-4</v>
      </c>
      <c r="AR248" s="25">
        <f t="shared" ref="AR248" si="705">LN(N248/L248)</f>
        <v>-4.107848746355256E-4</v>
      </c>
      <c r="AS248" s="25">
        <f t="shared" ref="AS248" si="706">LN(N248/C248)</f>
        <v>1.6434356018557974E-3</v>
      </c>
      <c r="AT248" s="28">
        <f t="shared" ref="AT248" si="707">+(G248-I248)/(H248-I248)</f>
        <v>0.49023500872977055</v>
      </c>
      <c r="AU248" s="28">
        <f t="shared" ref="AU248" si="708">+(N248-P248)/(O248-P248)</f>
        <v>0.37581009159917633</v>
      </c>
      <c r="AV248" s="40">
        <f t="shared" ref="AV248" si="709">+(N248-V248)/(U248-V248)</f>
        <v>0.39212156796093273</v>
      </c>
      <c r="AW248" s="25">
        <f t="shared" ref="AW248" si="710">LN(N248/C248)</f>
        <v>1.6434356018557974E-3</v>
      </c>
      <c r="AX248" s="28">
        <f t="shared" ref="AX248" si="711">(N248-L248)/(U248-V248)</f>
        <v>-9.8113440768837837E-2</v>
      </c>
      <c r="AY248" s="25">
        <f t="shared" ref="AY248" si="712">LN(G248/I248)</f>
        <v>2.0542204764912599E-3</v>
      </c>
      <c r="AZ248" s="25">
        <f t="shared" ref="AZ248" si="713">LN(N248/P248)</f>
        <v>1.0079462878094963E-3</v>
      </c>
      <c r="BA248" s="25">
        <f t="shared" ref="BA248" si="714">AV247</f>
        <v>0.80380406461699283</v>
      </c>
      <c r="BB248" s="25">
        <f t="shared" ref="BB248" si="715">AR247</f>
        <v>3.235975402506296E-3</v>
      </c>
      <c r="BC248" s="25">
        <f t="shared" ref="BC248" si="716">AS247</f>
        <v>9.3760005352604356E-3</v>
      </c>
      <c r="BD248" s="39">
        <f t="shared" ref="BD248" si="717">IF(AR247&lt;0,1,0)</f>
        <v>0</v>
      </c>
      <c r="BE248" t="str">
        <f t="shared" ref="BE248" si="718">IF(B248=2,IF(AV247&lt;0.226,IF(AND(ABS(AA248)&lt;0.03,AO248&lt;0.8),IF(AND(AT248&lt;0.5 &amp; Q247&lt;14),2,1),0),IF(AV247&lt;0.8,IF(AND(AT248&gt;0.2,AK248&gt;-0.03,AA248&gt;-0.01),1,0),0)),"")</f>
        <v/>
      </c>
      <c r="BF248" t="str">
        <f t="shared" ref="BF248" si="719">IF(B248=2,IF(AV247&lt;0.226,IF(AND(ABS(AA248)&lt;0.03,AO248&lt;0.8),IF(AND(AT248&lt;0.5 &amp; Q247&lt;14),2,1),0),IF(AV247&lt;0.8,IF(AND(AT248&gt;0.2,AK248&gt;-0.03,AA248&gt;-0.01),1,0),0)),"")</f>
        <v/>
      </c>
      <c r="BG248" t="str">
        <f t="shared" ref="BG248" si="720">IF(B248=3,IF(AV247&lt;0.85,IF(AND(K248&gt;942,AT248&gt;0.9),0.25,1)*IF(AR247&lt;-0.004,1,0.5),0),"")</f>
        <v/>
      </c>
      <c r="BH248" t="str">
        <f t="shared" ref="BH248" si="721">IF(B248=4,IF(AV247&lt;0.6,IF(AQ248&gt;=0,IF(K248&lt;1018,2,1),0),IF(AV247&gt;0.85,IF(AQ248&lt;=0,-0.5,0),0)),"")</f>
        <v/>
      </c>
      <c r="BI248" t="str">
        <f t="shared" ref="BI248" si="722">IF(B248=5,IF(AV247&lt;0.4,IF(AQ248&gt; -0.004,1,0),IF(AV247&lt;0.95,IF(AND(AO248&lt;0.85,AT248&lt;0.95,AQ248&gt;0,K248&lt;1115),0.5,0),0)),"")</f>
        <v/>
      </c>
      <c r="BJ248" s="25" t="str">
        <f t="shared" ref="BJ248" si="723">IF(MAX(BE248:BI248)=0,"",MAX(BE248:BI248)*AR248)</f>
        <v/>
      </c>
    </row>
    <row r="249" spans="1:62" x14ac:dyDescent="0.15">
      <c r="A249" s="1">
        <v>42871</v>
      </c>
      <c r="B249" s="41">
        <f t="shared" si="291"/>
        <v>2</v>
      </c>
      <c r="C249">
        <v>3082.8717000000001</v>
      </c>
      <c r="D249">
        <v>3078.7231999999999</v>
      </c>
      <c r="E249">
        <v>3074.7966000000001</v>
      </c>
      <c r="F249">
        <v>3074.5453000000002</v>
      </c>
      <c r="G249">
        <v>3079.7433999999998</v>
      </c>
      <c r="H249">
        <v>3082.8717000000001</v>
      </c>
      <c r="I249">
        <v>3061.0273999999999</v>
      </c>
      <c r="J249">
        <v>930</v>
      </c>
      <c r="K249">
        <v>1044</v>
      </c>
      <c r="L249">
        <v>3079.7433999999998</v>
      </c>
      <c r="M249">
        <v>3079.2136999999998</v>
      </c>
      <c r="N249">
        <v>3113.4955</v>
      </c>
      <c r="O249">
        <v>3113.4983999999999</v>
      </c>
      <c r="P249">
        <v>3076.4315000000001</v>
      </c>
      <c r="Q249">
        <v>1500</v>
      </c>
      <c r="R249">
        <v>1319</v>
      </c>
      <c r="S249">
        <f t="shared" si="195"/>
        <v>3130.21929</v>
      </c>
      <c r="T249" t="str">
        <f t="shared" ref="T249" si="724">IF(AVERAGE(N248)&lt;S248,"熊",IF(AVERAGE(N248)&gt;S248,"牛",""))</f>
        <v>熊</v>
      </c>
      <c r="U249">
        <f t="shared" ref="U249" si="725">MAX(H249,O249)</f>
        <v>3113.4983999999999</v>
      </c>
      <c r="V249">
        <f t="shared" ref="V249" si="726">MIN(I249,P249)</f>
        <v>3061.0273999999999</v>
      </c>
      <c r="W249" s="40">
        <f t="shared" ref="W249" si="727">LN(U249/V249)</f>
        <v>1.6996370192808672E-2</v>
      </c>
      <c r="X249">
        <f t="shared" ref="X249" si="728">IF(U249=H249,J249,Q249)</f>
        <v>1500</v>
      </c>
      <c r="Y249">
        <f t="shared" ref="Y249" si="729">IF(V249=I249,K249,R249)</f>
        <v>1044</v>
      </c>
      <c r="Z249" s="25">
        <f t="shared" ref="Z249" si="730">(U249-V249)/(C249)</f>
        <v>1.7020169863053335E-2</v>
      </c>
      <c r="AA249" s="25">
        <f t="shared" ref="AA249" si="731">LN(C249/N248)</f>
        <v>-2.6355891698606106E-3</v>
      </c>
      <c r="AB249" s="25">
        <f t="shared" ref="AB249" si="732">LN(N249/U249)</f>
        <v>-9.3142856617966613E-7</v>
      </c>
      <c r="AC249" s="25">
        <f t="shared" ref="AC249" si="733">LN(N249/V249)</f>
        <v>1.6995438764242372E-2</v>
      </c>
      <c r="AD249" s="25">
        <f t="shared" ref="AD249" si="734">LN(U249/C249)</f>
        <v>9.8854487108091266E-3</v>
      </c>
      <c r="AE249" s="25">
        <f t="shared" ref="AE249" si="735">LN(V249/C249)</f>
        <v>-7.1109214819994855E-3</v>
      </c>
      <c r="AF249" s="25">
        <f t="shared" ref="AF249" si="736">LN(N249/C249)</f>
        <v>9.8845172822429207E-3</v>
      </c>
      <c r="AG249" s="25">
        <f t="shared" ref="AG249" si="737">LN(N249/N248)</f>
        <v>7.2489281123824254E-3</v>
      </c>
      <c r="AH249" s="25">
        <f t="shared" ref="AH249" si="738">LN(D249/C249)</f>
        <v>-1.3465671450920793E-3</v>
      </c>
      <c r="AI249" s="25">
        <f t="shared" ref="AI249" si="739">LN(E249/C249)</f>
        <v>-2.6227799990570211E-3</v>
      </c>
      <c r="AJ249" s="25">
        <f t="shared" ref="AJ249" si="740">LN(F249/C249)</f>
        <v>-2.7045123223613716E-3</v>
      </c>
      <c r="AK249" s="25">
        <f t="shared" ref="AK249" si="741">+LN(G249/C249)</f>
        <v>-1.0152509017491973E-3</v>
      </c>
      <c r="AL249" s="25">
        <f t="shared" ref="AL249" si="742">LN(H249/I249)</f>
        <v>7.1109214819995402E-3</v>
      </c>
      <c r="AM249" s="25">
        <f t="shared" ref="AM249" si="743">LN(O249/P249)</f>
        <v>1.1976660050106154E-2</v>
      </c>
      <c r="AN249" s="25">
        <f t="shared" ref="AN249" si="744">LN(L249/G249)</f>
        <v>0</v>
      </c>
      <c r="AO249" s="40">
        <f t="shared" ref="AO249" si="745">(C249-I249)/(H249-I249)</f>
        <v>1</v>
      </c>
      <c r="AP249" s="40">
        <f t="shared" ref="AP249" si="746">(N248-I249)/(H249-I249)</f>
        <v>1.3724495635016773</v>
      </c>
      <c r="AQ249" s="25">
        <f t="shared" ref="AQ249" si="747">LN(M249/L249)</f>
        <v>-1.7200964147190396E-4</v>
      </c>
      <c r="AR249" s="25">
        <f t="shared" ref="AR249" si="748">LN(N249/L249)</f>
        <v>1.0899768183992182E-2</v>
      </c>
      <c r="AS249" s="25">
        <f t="shared" ref="AS249" si="749">LN(N249/C249)</f>
        <v>9.8845172822429207E-3</v>
      </c>
      <c r="AT249" s="28">
        <f t="shared" ref="AT249" si="750">+(G249-I249)/(H249-I249)</f>
        <v>0.85679101642074684</v>
      </c>
      <c r="AU249" s="28">
        <f t="shared" ref="AU249" si="751">+(N249-P249)/(O249-P249)</f>
        <v>0.99992176308242786</v>
      </c>
      <c r="AV249" s="40">
        <f t="shared" ref="AV249" si="752">+(N249-V249)/(U249-V249)</f>
        <v>0.99994473137542728</v>
      </c>
      <c r="AW249" s="25">
        <f t="shared" ref="AW249" si="753">LN(N249/C249)</f>
        <v>9.8845172822429207E-3</v>
      </c>
      <c r="AX249" s="28">
        <f t="shared" ref="AX249" si="754">(N249-L249)/(U249-V249)</f>
        <v>0.64325246326542573</v>
      </c>
      <c r="AY249" s="25">
        <f t="shared" ref="AY249" si="755">LN(G249/I249)</f>
        <v>6.0956705802501822E-3</v>
      </c>
      <c r="AZ249" s="25">
        <f t="shared" ref="AZ249" si="756">LN(N249/P249)</f>
        <v>1.1975728621540147E-2</v>
      </c>
      <c r="BA249" s="25">
        <f t="shared" ref="BA249" si="757">AV248</f>
        <v>0.39212156796093273</v>
      </c>
      <c r="BB249" s="25">
        <f t="shared" ref="BB249" si="758">AR248</f>
        <v>-4.107848746355256E-4</v>
      </c>
      <c r="BC249" s="25">
        <f t="shared" ref="BC249" si="759">AS248</f>
        <v>1.6434356018557974E-3</v>
      </c>
      <c r="BD249" s="39">
        <f t="shared" ref="BD249" si="760">IF(AR248&lt;0,1,0)</f>
        <v>1</v>
      </c>
      <c r="BE249">
        <f t="shared" ref="BE249" si="761">IF(B249=2,IF(AV248&lt;0.226,IF(AND(ABS(AA249)&lt;0.03,AO249&lt;0.8),IF(AND(AT249&lt;0.5 &amp; Q248&lt;14),2,1),0),IF(AV248&lt;0.8,IF(AND(AT249&gt;0.2,AK249&gt;-0.03,AA249&gt;-0.01),1,0),0)),"")</f>
        <v>1</v>
      </c>
      <c r="BF249">
        <f t="shared" ref="BF249" si="762">IF(B249=2,IF(AV248&lt;0.226,IF(AND(ABS(AA249)&lt;0.03,AO249&lt;0.8),IF(AND(AT249&lt;0.5 &amp; Q248&lt;14),2,1),0),IF(AV248&lt;0.8,IF(AND(AT249&gt;0.2,AK249&gt;-0.03,AA249&gt;-0.01),1,0),0)),"")</f>
        <v>1</v>
      </c>
      <c r="BG249" t="str">
        <f t="shared" ref="BG249" si="763">IF(B249=3,IF(AV248&lt;0.85,IF(AND(K249&gt;942,AT249&gt;0.9),0.25,1)*IF(AR248&lt;-0.004,1,0.5),0),"")</f>
        <v/>
      </c>
      <c r="BH249" t="str">
        <f t="shared" ref="BH249" si="764">IF(B249=4,IF(AV248&lt;0.6,IF(AQ249&gt;=0,IF(K249&lt;1018,2,1),0),IF(AV248&gt;0.85,IF(AQ249&lt;=0,-0.5,0),0)),"")</f>
        <v/>
      </c>
      <c r="BI249" t="str">
        <f t="shared" ref="BI249" si="765">IF(B249=5,IF(AV248&lt;0.4,IF(AQ249&gt; -0.004,1,0),IF(AV248&lt;0.95,IF(AND(AO249&lt;0.85,AT249&lt;0.95,AQ249&gt;0,K249&lt;1115),0.5,0),0)),"")</f>
        <v/>
      </c>
      <c r="BJ249" s="25">
        <f t="shared" ref="BJ249" si="766">IF(MAX(BE249:BI249)=0,"",MAX(BE249:BI249)*AR249)</f>
        <v>1.0899768183992182E-2</v>
      </c>
    </row>
    <row r="250" spans="1:62" x14ac:dyDescent="0.15">
      <c r="A250" s="1">
        <v>42872</v>
      </c>
      <c r="B250" s="41">
        <f t="shared" si="291"/>
        <v>3</v>
      </c>
      <c r="C250">
        <v>3107.8020000000001</v>
      </c>
      <c r="D250">
        <v>3105.5796</v>
      </c>
      <c r="E250">
        <v>3110.3948</v>
      </c>
      <c r="F250">
        <v>3109.3143</v>
      </c>
      <c r="G250">
        <v>3109.7093</v>
      </c>
      <c r="H250">
        <v>3119.5816</v>
      </c>
      <c r="I250">
        <v>3104.8815</v>
      </c>
      <c r="J250">
        <v>1011</v>
      </c>
      <c r="K250">
        <v>931</v>
      </c>
      <c r="L250">
        <v>3109.7093</v>
      </c>
      <c r="M250">
        <v>3110.7838000000002</v>
      </c>
      <c r="N250">
        <v>3104.7426999999998</v>
      </c>
      <c r="O250">
        <v>3111.2849999999999</v>
      </c>
      <c r="P250">
        <v>3101.3002000000001</v>
      </c>
      <c r="Q250">
        <v>1303</v>
      </c>
      <c r="R250">
        <v>1422</v>
      </c>
      <c r="S250">
        <f t="shared" si="195"/>
        <v>3124.8104099999996</v>
      </c>
      <c r="T250" t="str">
        <f t="shared" ref="T250" si="767">IF(AVERAGE(N249)&lt;S249,"熊",IF(AVERAGE(N249)&gt;S249,"牛",""))</f>
        <v>熊</v>
      </c>
      <c r="U250">
        <f t="shared" ref="U250" si="768">MAX(H250,O250)</f>
        <v>3119.5816</v>
      </c>
      <c r="V250">
        <f t="shared" ref="V250" si="769">MIN(I250,P250)</f>
        <v>3101.3002000000001</v>
      </c>
      <c r="W250" s="40">
        <f t="shared" ref="W250" si="770">LN(U250/V250)</f>
        <v>5.8774473505078572E-3</v>
      </c>
      <c r="X250">
        <f t="shared" ref="X250" si="771">IF(U250=H250,J250,Q250)</f>
        <v>1011</v>
      </c>
      <c r="Y250">
        <f t="shared" ref="Y250" si="772">IF(V250=I250,K250,R250)</f>
        <v>1422</v>
      </c>
      <c r="Z250" s="25">
        <f t="shared" ref="Z250" si="773">(U250-V250)/(C250)</f>
        <v>5.8824210808796212E-3</v>
      </c>
      <c r="AA250" s="25">
        <f t="shared" ref="AA250" si="774">LN(C250/N249)</f>
        <v>-1.8303260982068979E-3</v>
      </c>
      <c r="AB250" s="25">
        <f t="shared" ref="AB250" si="775">LN(N250/U250)</f>
        <v>-4.768044657504294E-3</v>
      </c>
      <c r="AC250" s="25">
        <f t="shared" ref="AC250" si="776">LN(N250/V250)</f>
        <v>1.1094026930037362E-3</v>
      </c>
      <c r="AD250" s="25">
        <f t="shared" ref="AD250" si="777">LN(U250/C250)</f>
        <v>3.783166352390495E-3</v>
      </c>
      <c r="AE250" s="25">
        <f t="shared" ref="AE250" si="778">LN(V250/C250)</f>
        <v>-2.0942809981174663E-3</v>
      </c>
      <c r="AF250" s="25">
        <f t="shared" ref="AF250" si="779">LN(N250/C250)</f>
        <v>-9.8487830511380338E-4</v>
      </c>
      <c r="AG250" s="25">
        <f t="shared" ref="AG250" si="780">LN(N250/N249)</f>
        <v>-2.8152044033207622E-3</v>
      </c>
      <c r="AH250" s="25">
        <f t="shared" ref="AH250" si="781">LN(D250/C250)</f>
        <v>-7.1535928029077891E-4</v>
      </c>
      <c r="AI250" s="25">
        <f t="shared" ref="AI250" si="782">LN(E250/C250)</f>
        <v>8.3393955954061839E-4</v>
      </c>
      <c r="AJ250" s="25">
        <f t="shared" ref="AJ250" si="783">LN(F250/C250)</f>
        <v>4.8649565388617268E-4</v>
      </c>
      <c r="AK250" s="25">
        <f t="shared" ref="AK250" si="784">+LN(G250/C250)</f>
        <v>6.1352524114510938E-4</v>
      </c>
      <c r="AL250" s="25">
        <f t="shared" ref="AL250" si="785">LN(H250/I250)</f>
        <v>4.7233398587749088E-3</v>
      </c>
      <c r="AM250" s="25">
        <f t="shared" ref="AM250" si="786">LN(O250/P250)</f>
        <v>3.2143812199520562E-3</v>
      </c>
      <c r="AN250" s="25">
        <f t="shared" ref="AN250" si="787">LN(L250/G250)</f>
        <v>0</v>
      </c>
      <c r="AO250" s="40">
        <f t="shared" ref="AO250" si="788">(C250-I250)/(H250-I250)</f>
        <v>0.19867211787676073</v>
      </c>
      <c r="AP250" s="40">
        <f t="shared" ref="AP250" si="789">(N249-I250)/(H250-I250)</f>
        <v>0.58598240828293824</v>
      </c>
      <c r="AQ250" s="25">
        <f t="shared" ref="AQ250" si="790">LN(M250/L250)</f>
        <v>3.4547100797740739E-4</v>
      </c>
      <c r="AR250" s="25">
        <f t="shared" ref="AR250" si="791">LN(N250/L250)</f>
        <v>-1.5984035462589428E-3</v>
      </c>
      <c r="AS250" s="25">
        <f t="shared" ref="AS250" si="792">LN(N250/C250)</f>
        <v>-9.8487830511380338E-4</v>
      </c>
      <c r="AT250" s="28">
        <f t="shared" ref="AT250" si="793">+(G250-I250)/(H250-I250)</f>
        <v>0.3284195345609906</v>
      </c>
      <c r="AU250" s="28">
        <f t="shared" ref="AU250" si="794">+(N250-P250)/(O250-P250)</f>
        <v>0.34477405656595522</v>
      </c>
      <c r="AV250" s="40">
        <f t="shared" ref="AV250" si="795">+(N250-V250)/(U250-V250)</f>
        <v>0.18830614723159511</v>
      </c>
      <c r="AW250" s="25">
        <f t="shared" ref="AW250" si="796">LN(N250/C250)</f>
        <v>-9.8487830511380338E-4</v>
      </c>
      <c r="AX250" s="28">
        <f t="shared" ref="AX250" si="797">(N250-L250)/(U250-V250)</f>
        <v>-0.27167503582877894</v>
      </c>
      <c r="AY250" s="25">
        <f t="shared" ref="AY250" si="798">LN(G250/I250)</f>
        <v>1.5536987475296316E-3</v>
      </c>
      <c r="AZ250" s="25">
        <f t="shared" ref="AZ250" si="799">LN(N250/P250)</f>
        <v>1.1094026930037362E-3</v>
      </c>
      <c r="BA250" s="25">
        <f t="shared" ref="BA250" si="800">AV249</f>
        <v>0.99994473137542728</v>
      </c>
      <c r="BB250" s="25">
        <f t="shared" ref="BB250" si="801">AR249</f>
        <v>1.0899768183992182E-2</v>
      </c>
      <c r="BC250" s="25">
        <f t="shared" ref="BC250" si="802">AS249</f>
        <v>9.8845172822429207E-3</v>
      </c>
      <c r="BD250" s="39">
        <f t="shared" ref="BD250" si="803">IF(AR249&lt;0,1,0)</f>
        <v>0</v>
      </c>
      <c r="BE250" t="str">
        <f t="shared" ref="BE250" si="804">IF(B250=2,IF(AV249&lt;0.226,IF(AND(ABS(AA250)&lt;0.03,AO250&lt;0.8),IF(AND(AT250&lt;0.5 &amp; Q249&lt;14),2,1),0),IF(AV249&lt;0.8,IF(AND(AT250&gt;0.2,AK250&gt;-0.03,AA250&gt;-0.01),1,0),0)),"")</f>
        <v/>
      </c>
      <c r="BF250" t="str">
        <f t="shared" ref="BF250" si="805">IF(B250=2,IF(AV249&lt;0.226,IF(AND(ABS(AA250)&lt;0.03,AO250&lt;0.8),IF(AND(AT250&lt;0.5 &amp; Q249&lt;14),2,1),0),IF(AV249&lt;0.8,IF(AND(AT250&gt;0.2,AK250&gt;-0.03,AA250&gt;-0.01),1,0),0)),"")</f>
        <v/>
      </c>
      <c r="BG250">
        <f t="shared" ref="BG250" si="806">IF(B250=3,IF(AV249&lt;0.85,IF(AND(K250&gt;942,AT250&gt;0.9),0.25,1)*IF(AR249&lt;-0.004,1,0.5),0),"")</f>
        <v>0</v>
      </c>
      <c r="BH250" t="str">
        <f t="shared" ref="BH250" si="807">IF(B250=4,IF(AV249&lt;0.6,IF(AQ250&gt;=0,IF(K250&lt;1018,2,1),0),IF(AV249&gt;0.85,IF(AQ250&lt;=0,-0.5,0),0)),"")</f>
        <v/>
      </c>
      <c r="BI250" t="str">
        <f t="shared" ref="BI250" si="808">IF(B250=5,IF(AV249&lt;0.4,IF(AQ250&gt; -0.004,1,0),IF(AV249&lt;0.95,IF(AND(AO250&lt;0.85,AT250&lt;0.95,AQ250&gt;0,K250&lt;1115),0.5,0),0)),"")</f>
        <v/>
      </c>
      <c r="BJ250" s="25" t="str">
        <f t="shared" ref="BJ250" si="809">IF(MAX(BE250:BI250)=0,"",MAX(BE250:BI250)*AR250)</f>
        <v/>
      </c>
    </row>
    <row r="251" spans="1:62" x14ac:dyDescent="0.15">
      <c r="A251" s="1">
        <v>42873</v>
      </c>
      <c r="B251" s="41">
        <f t="shared" si="291"/>
        <v>4</v>
      </c>
      <c r="C251">
        <v>3082.3287999999998</v>
      </c>
      <c r="D251">
        <v>3083.3453</v>
      </c>
      <c r="E251">
        <v>3088.1080999999999</v>
      </c>
      <c r="F251">
        <v>3094.1741000000002</v>
      </c>
      <c r="G251">
        <v>3098.6005</v>
      </c>
      <c r="H251">
        <v>3103.4413</v>
      </c>
      <c r="I251">
        <v>3078.1496999999999</v>
      </c>
      <c r="J251">
        <v>1103</v>
      </c>
      <c r="K251">
        <v>930</v>
      </c>
      <c r="L251">
        <v>3098.6005</v>
      </c>
      <c r="M251">
        <v>3093.1936999999998</v>
      </c>
      <c r="N251">
        <v>3090.3975</v>
      </c>
      <c r="O251">
        <v>3099.3998000000001</v>
      </c>
      <c r="P251">
        <v>3081.4893000000002</v>
      </c>
      <c r="Q251">
        <v>1300</v>
      </c>
      <c r="R251">
        <v>1430</v>
      </c>
      <c r="S251">
        <f t="shared" si="195"/>
        <v>3120.2175349999993</v>
      </c>
      <c r="T251" t="str">
        <f t="shared" ref="T251" si="810">IF(AVERAGE(N250)&lt;S250,"熊",IF(AVERAGE(N250)&gt;S250,"牛",""))</f>
        <v>熊</v>
      </c>
      <c r="U251">
        <f t="shared" ref="U251" si="811">MAX(H251,O251)</f>
        <v>3103.4413</v>
      </c>
      <c r="V251">
        <f t="shared" ref="V251" si="812">MIN(I251,P251)</f>
        <v>3078.1496999999999</v>
      </c>
      <c r="W251" s="40">
        <f t="shared" ref="W251" si="813">LN(U251/V251)</f>
        <v>8.1829228518831287E-3</v>
      </c>
      <c r="X251">
        <f t="shared" ref="X251" si="814">IF(U251=H251,J251,Q251)</f>
        <v>1103</v>
      </c>
      <c r="Y251">
        <f t="shared" ref="Y251" si="815">IF(V251=I251,K251,R251)</f>
        <v>930</v>
      </c>
      <c r="Z251" s="25">
        <f t="shared" ref="Z251" si="816">(U251-V251)/(C251)</f>
        <v>8.2053543411721736E-3</v>
      </c>
      <c r="AA251" s="25">
        <f t="shared" ref="AA251" si="817">LN(C251/N250)</f>
        <v>-7.2454304281904351E-3</v>
      </c>
      <c r="AB251" s="25">
        <f t="shared" ref="AB251" si="818">LN(N251/U251)</f>
        <v>-4.2118691506490289E-3</v>
      </c>
      <c r="AC251" s="25">
        <f t="shared" ref="AC251" si="819">LN(N251/V251)</f>
        <v>3.9710537012341545E-3</v>
      </c>
      <c r="AD251" s="25">
        <f t="shared" ref="AD251" si="820">LN(U251/C251)</f>
        <v>6.8261773844460394E-3</v>
      </c>
      <c r="AE251" s="25">
        <f t="shared" ref="AE251" si="821">LN(V251/C251)</f>
        <v>-1.3567454674370517E-3</v>
      </c>
      <c r="AF251" s="25">
        <f t="shared" ref="AF251" si="822">LN(N251/C251)</f>
        <v>2.6143082337970903E-3</v>
      </c>
      <c r="AG251" s="25">
        <f t="shared" ref="AG251" si="823">LN(N251/N250)</f>
        <v>-4.6311221943933683E-3</v>
      </c>
      <c r="AH251" s="25">
        <f t="shared" ref="AH251" si="824">LN(D251/C251)</f>
        <v>3.2972875073287533E-4</v>
      </c>
      <c r="AI251" s="25">
        <f t="shared" ref="AI251" si="825">LN(E251/C251)</f>
        <v>1.8732228474602954E-3</v>
      </c>
      <c r="AJ251" s="25">
        <f t="shared" ref="AJ251" si="826">LN(F251/C251)</f>
        <v>3.8356055891130515E-3</v>
      </c>
      <c r="AK251" s="25">
        <f t="shared" ref="AK251" si="827">+LN(G251/C251)</f>
        <v>5.2651427641968139E-3</v>
      </c>
      <c r="AL251" s="25">
        <f t="shared" ref="AL251" si="828">LN(H251/I251)</f>
        <v>8.1829228518831287E-3</v>
      </c>
      <c r="AM251" s="25">
        <f t="shared" ref="AM251" si="829">LN(O251/P251)</f>
        <v>5.7954607632465863E-3</v>
      </c>
      <c r="AN251" s="25">
        <f t="shared" ref="AN251" si="830">LN(L251/G251)</f>
        <v>0</v>
      </c>
      <c r="AO251" s="40">
        <f t="shared" ref="AO251" si="831">(C251-I251)/(H251-I251)</f>
        <v>0.16523667937180059</v>
      </c>
      <c r="AP251" s="40">
        <f t="shared" ref="AP251" si="832">(N250-I251)/(H251-I251)</f>
        <v>1.0514558193234049</v>
      </c>
      <c r="AQ251" s="25">
        <f t="shared" ref="AQ251" si="833">LN(M251/L251)</f>
        <v>-1.7464409182894145E-3</v>
      </c>
      <c r="AR251" s="25">
        <f t="shared" ref="AR251" si="834">LN(N251/L251)</f>
        <v>-2.6508345303997358E-3</v>
      </c>
      <c r="AS251" s="25">
        <f t="shared" ref="AS251" si="835">LN(N251/C251)</f>
        <v>2.6143082337970903E-3</v>
      </c>
      <c r="AT251" s="28">
        <f t="shared" ref="AT251" si="836">+(G251-I251)/(H251-I251)</f>
        <v>0.8086004839551495</v>
      </c>
      <c r="AU251" s="28">
        <f t="shared" ref="AU251" si="837">+(N251-P251)/(O251-P251)</f>
        <v>0.49737304932859905</v>
      </c>
      <c r="AV251" s="40">
        <f t="shared" ref="AV251" si="838">+(N251-V251)/(U251-V251)</f>
        <v>0.48426354995334775</v>
      </c>
      <c r="AW251" s="25">
        <f t="shared" ref="AW251" si="839">LN(N251/C251)</f>
        <v>2.6143082337970903E-3</v>
      </c>
      <c r="AX251" s="28">
        <f t="shared" ref="AX251" si="840">(N251-L251)/(U251-V251)</f>
        <v>-0.32433693400180175</v>
      </c>
      <c r="AY251" s="25">
        <f t="shared" ref="AY251" si="841">LN(G251/I251)</f>
        <v>6.621888231633748E-3</v>
      </c>
      <c r="AZ251" s="25">
        <f t="shared" ref="AZ251" si="842">LN(N251/P251)</f>
        <v>2.8867043336074818E-3</v>
      </c>
      <c r="BA251" s="25">
        <f t="shared" ref="BA251" si="843">AV250</f>
        <v>0.18830614723159511</v>
      </c>
      <c r="BB251" s="25">
        <f t="shared" ref="BB251" si="844">AR250</f>
        <v>-1.5984035462589428E-3</v>
      </c>
      <c r="BC251" s="25">
        <f t="shared" ref="BC251" si="845">AS250</f>
        <v>-9.8487830511380338E-4</v>
      </c>
      <c r="BD251" s="39">
        <f t="shared" ref="BD251" si="846">IF(AR250&lt;0,1,0)</f>
        <v>1</v>
      </c>
      <c r="BE251" t="str">
        <f t="shared" ref="BE251" si="847">IF(B251=2,IF(AV250&lt;0.226,IF(AND(ABS(AA251)&lt;0.03,AO251&lt;0.8),IF(AND(AT251&lt;0.5 &amp; Q250&lt;14),2,1),0),IF(AV250&lt;0.8,IF(AND(AT251&gt;0.2,AK251&gt;-0.03,AA251&gt;-0.01),1,0),0)),"")</f>
        <v/>
      </c>
      <c r="BF251" t="str">
        <f t="shared" ref="BF251" si="848">IF(B251=2,IF(AV250&lt;0.226,IF(AND(ABS(AA251)&lt;0.03,AO251&lt;0.8),IF(AND(AT251&lt;0.5 &amp; Q250&lt;14),2,1),0),IF(AV250&lt;0.8,IF(AND(AT251&gt;0.2,AK251&gt;-0.03,AA251&gt;-0.01),1,0),0)),"")</f>
        <v/>
      </c>
      <c r="BG251" t="str">
        <f t="shared" ref="BG251" si="849">IF(B251=3,IF(AV250&lt;0.85,IF(AND(K251&gt;942,AT251&gt;0.9),0.25,1)*IF(AR250&lt;-0.004,1,0.5),0),"")</f>
        <v/>
      </c>
      <c r="BH251">
        <f t="shared" ref="BH251" si="850">IF(B251=4,IF(AV250&lt;0.6,IF(AQ251&gt;=0,IF(K251&lt;1018,2,1),0),IF(AV250&gt;0.85,IF(AQ251&lt;=0,-0.5,0),0)),"")</f>
        <v>0</v>
      </c>
      <c r="BI251" t="str">
        <f t="shared" ref="BI251" si="851">IF(B251=5,IF(AV250&lt;0.4,IF(AQ251&gt; -0.004,1,0),IF(AV250&lt;0.95,IF(AND(AO251&lt;0.85,AT251&lt;0.95,AQ251&gt;0,K251&lt;1115),0.5,0),0)),"")</f>
        <v/>
      </c>
      <c r="BJ251" s="25" t="str">
        <f t="shared" ref="BJ251" si="852">IF(MAX(BE251:BI251)=0,"",MAX(BE251:BI251)*AR251)</f>
        <v/>
      </c>
    </row>
    <row r="252" spans="1:62" x14ac:dyDescent="0.15">
      <c r="A252" s="1">
        <v>42874</v>
      </c>
      <c r="B252" s="41">
        <f t="shared" si="291"/>
        <v>5</v>
      </c>
      <c r="C252">
        <v>3086.7053999999998</v>
      </c>
      <c r="D252">
        <v>3090.5003000000002</v>
      </c>
      <c r="E252">
        <v>3093.9250999999999</v>
      </c>
      <c r="F252">
        <v>3092.8406</v>
      </c>
      <c r="G252">
        <v>3088.4623000000001</v>
      </c>
      <c r="H252">
        <v>3095.4825999999998</v>
      </c>
      <c r="I252">
        <v>3085.864</v>
      </c>
      <c r="J252">
        <v>939</v>
      </c>
      <c r="K252">
        <v>953</v>
      </c>
      <c r="L252">
        <v>3088.4623000000001</v>
      </c>
      <c r="M252">
        <v>3086.6669999999999</v>
      </c>
      <c r="N252">
        <v>3090.9286000000002</v>
      </c>
      <c r="O252">
        <v>3094.1386000000002</v>
      </c>
      <c r="P252">
        <v>3081.2779999999998</v>
      </c>
      <c r="Q252">
        <v>1415</v>
      </c>
      <c r="R252">
        <v>1348</v>
      </c>
      <c r="S252">
        <f t="shared" si="195"/>
        <v>3116.1720149999992</v>
      </c>
      <c r="T252" t="str">
        <f t="shared" ref="T252" si="853">IF(AVERAGE(N251)&lt;S251,"熊",IF(AVERAGE(N251)&gt;S251,"牛",""))</f>
        <v>熊</v>
      </c>
      <c r="U252">
        <f t="shared" ref="U252" si="854">MAX(H252,O252)</f>
        <v>3095.4825999999998</v>
      </c>
      <c r="V252">
        <f t="shared" ref="V252" si="855">MIN(I252,P252)</f>
        <v>3081.2779999999998</v>
      </c>
      <c r="W252" s="40">
        <f t="shared" ref="W252" si="856">LN(U252/V252)</f>
        <v>4.5993769098484297E-3</v>
      </c>
      <c r="X252">
        <f t="shared" ref="X252" si="857">IF(U252=H252,J252,Q252)</f>
        <v>939</v>
      </c>
      <c r="Y252">
        <f t="shared" ref="Y252" si="858">IF(V252=I252,K252,R252)</f>
        <v>1348</v>
      </c>
      <c r="Z252" s="25">
        <f t="shared" ref="Z252" si="859">(U252-V252)/(C252)</f>
        <v>4.6018644992813469E-3</v>
      </c>
      <c r="AA252" s="25">
        <f t="shared" ref="AA252" si="860">LN(C252/N251)</f>
        <v>-1.1954149054803197E-3</v>
      </c>
      <c r="AB252" s="25">
        <f t="shared" ref="AB252" si="861">LN(N252/U252)</f>
        <v>-1.4722593359406634E-3</v>
      </c>
      <c r="AC252" s="25">
        <f t="shared" ref="AC252" si="862">LN(N252/V252)</f>
        <v>3.1271175739077321E-3</v>
      </c>
      <c r="AD252" s="25">
        <f t="shared" ref="AD252" si="863">LN(U252/C252)</f>
        <v>2.8395143911607943E-3</v>
      </c>
      <c r="AE252" s="25">
        <f t="shared" ref="AE252" si="864">LN(V252/C252)</f>
        <v>-1.7598625186877452E-3</v>
      </c>
      <c r="AF252" s="25">
        <f t="shared" ref="AF252" si="865">LN(N252/C252)</f>
        <v>1.3672550552201541E-3</v>
      </c>
      <c r="AG252" s="25">
        <f t="shared" ref="AG252" si="866">LN(N252/N251)</f>
        <v>1.7184014973968393E-4</v>
      </c>
      <c r="AH252" s="25">
        <f t="shared" ref="AH252" si="867">LN(D252/C252)</f>
        <v>1.2286786814998355E-3</v>
      </c>
      <c r="AI252" s="25">
        <f t="shared" ref="AI252" si="868">LN(E252/C252)</f>
        <v>2.3362352056985327E-3</v>
      </c>
      <c r="AJ252" s="25">
        <f t="shared" ref="AJ252" si="869">LN(F252/C252)</f>
        <v>1.9856481417312648E-3</v>
      </c>
      <c r="AK252" s="25">
        <f t="shared" ref="AK252" si="870">+LN(G252/C252)</f>
        <v>5.6902099918855953E-4</v>
      </c>
      <c r="AL252" s="25">
        <f t="shared" ref="AL252" si="871">LN(H252/I252)</f>
        <v>3.1121399221790175E-3</v>
      </c>
      <c r="AM252" s="25">
        <f t="shared" ref="AM252" si="872">LN(O252/P252)</f>
        <v>4.1651015389672641E-3</v>
      </c>
      <c r="AN252" s="25">
        <f t="shared" ref="AN252" si="873">LN(L252/G252)</f>
        <v>0</v>
      </c>
      <c r="AO252" s="40">
        <f t="shared" ref="AO252" si="874">(C252-I252)/(H252-I252)</f>
        <v>8.7476347909239666E-2</v>
      </c>
      <c r="AP252" s="40">
        <f t="shared" ref="AP252" si="875">(N251-I252)/(H252-I252)</f>
        <v>0.47132638845571118</v>
      </c>
      <c r="AQ252" s="25">
        <f t="shared" ref="AQ252" si="876">LN(M252/L252)</f>
        <v>-5.8146152521286422E-4</v>
      </c>
      <c r="AR252" s="25">
        <f t="shared" ref="AR252" si="877">LN(N252/L252)</f>
        <v>7.9823405603164708E-4</v>
      </c>
      <c r="AS252" s="25">
        <f t="shared" ref="AS252" si="878">LN(N252/C252)</f>
        <v>1.3672550552201541E-3</v>
      </c>
      <c r="AT252" s="28">
        <f t="shared" ref="AT252" si="879">+(G252-I252)/(H252-I252)</f>
        <v>0.27013286756910215</v>
      </c>
      <c r="AU252" s="28">
        <f t="shared" ref="AU252" si="880">+(N252-P252)/(O252-P252)</f>
        <v>0.75040044787957572</v>
      </c>
      <c r="AV252" s="40">
        <f t="shared" ref="AV252" si="881">+(N252-V252)/(U252-V252)</f>
        <v>0.67939963110544299</v>
      </c>
      <c r="AW252" s="25">
        <f t="shared" ref="AW252" si="882">LN(N252/C252)</f>
        <v>1.3672550552201541E-3</v>
      </c>
      <c r="AX252" s="28">
        <f t="shared" ref="AX252" si="883">(N252-L252)/(U252-V252)</f>
        <v>0.17362685327288638</v>
      </c>
      <c r="AY252" s="25">
        <f t="shared" ref="AY252" si="884">LN(G252/I252)</f>
        <v>8.4164653020677577E-4</v>
      </c>
      <c r="AZ252" s="25">
        <f t="shared" ref="AZ252" si="885">LN(N252/P252)</f>
        <v>3.1271175739077321E-3</v>
      </c>
      <c r="BA252" s="25">
        <f t="shared" ref="BA252" si="886">AV251</f>
        <v>0.48426354995334775</v>
      </c>
      <c r="BB252" s="25">
        <f t="shared" ref="BB252" si="887">AR251</f>
        <v>-2.6508345303997358E-3</v>
      </c>
      <c r="BC252" s="25">
        <f t="shared" ref="BC252" si="888">AS251</f>
        <v>2.6143082337970903E-3</v>
      </c>
      <c r="BD252" s="39">
        <f t="shared" ref="BD252" si="889">IF(AR251&lt;0,1,0)</f>
        <v>1</v>
      </c>
      <c r="BE252" t="str">
        <f t="shared" ref="BE252" si="890">IF(B252=2,IF(AV251&lt;0.226,IF(AND(ABS(AA252)&lt;0.03,AO252&lt;0.8),IF(AND(AT252&lt;0.5 &amp; Q251&lt;14),2,1),0),IF(AV251&lt;0.8,IF(AND(AT252&gt;0.2,AK252&gt;-0.03,AA252&gt;-0.01),1,0),0)),"")</f>
        <v/>
      </c>
      <c r="BF252" t="str">
        <f t="shared" ref="BF252" si="891">IF(B252=2,IF(AV251&lt;0.226,IF(AND(ABS(AA252)&lt;0.03,AO252&lt;0.8),IF(AND(AT252&lt;0.5 &amp; Q251&lt;14),2,1),0),IF(AV251&lt;0.8,IF(AND(AT252&gt;0.2,AK252&gt;-0.03,AA252&gt;-0.01),1,0),0)),"")</f>
        <v/>
      </c>
      <c r="BG252" t="str">
        <f t="shared" ref="BG252" si="892">IF(B252=3,IF(AV251&lt;0.85,IF(AND(K252&gt;942,AT252&gt;0.9),0.25,1)*IF(AR251&lt;-0.004,1,0.5),0),"")</f>
        <v/>
      </c>
      <c r="BH252" t="str">
        <f t="shared" ref="BH252" si="893">IF(B252=4,IF(AV251&lt;0.6,IF(AQ252&gt;=0,IF(K252&lt;1018,2,1),0),IF(AV251&gt;0.85,IF(AQ252&lt;=0,-0.5,0),0)),"")</f>
        <v/>
      </c>
      <c r="BI252">
        <f t="shared" ref="BI252" si="894">IF(B252=5,IF(AV251&lt;0.4,IF(AQ252&gt; -0.004,1,0),IF(AV251&lt;0.95,IF(AND(AO252&lt;0.85,AT252&lt;0.95,AQ252&gt;0,K252&lt;1115),0.5,0),0)),"")</f>
        <v>0</v>
      </c>
      <c r="BJ252" s="25" t="str">
        <f t="shared" ref="BJ252" si="895">IF(MAX(BE252:BI252)=0,"",MAX(BE252:BI252)*AR252)</f>
        <v/>
      </c>
    </row>
    <row r="253" spans="1:62" x14ac:dyDescent="0.15">
      <c r="A253" s="1">
        <v>42877</v>
      </c>
      <c r="B253" s="41">
        <f t="shared" si="291"/>
        <v>1</v>
      </c>
      <c r="C253">
        <v>3087.1705000000002</v>
      </c>
      <c r="D253">
        <v>3084.1152000000002</v>
      </c>
      <c r="E253">
        <v>3082.7165</v>
      </c>
      <c r="F253">
        <v>3082.828</v>
      </c>
      <c r="G253">
        <v>3083.1073999999999</v>
      </c>
      <c r="H253">
        <v>3103.8335000000002</v>
      </c>
      <c r="I253">
        <v>3078.1136000000001</v>
      </c>
      <c r="J253">
        <v>1014</v>
      </c>
      <c r="K253">
        <v>937</v>
      </c>
      <c r="L253">
        <v>3083.1073999999999</v>
      </c>
      <c r="M253">
        <v>3084.518</v>
      </c>
      <c r="N253">
        <v>3075.9229999999998</v>
      </c>
      <c r="O253">
        <v>3085.4394000000002</v>
      </c>
      <c r="P253">
        <v>3063.2682</v>
      </c>
      <c r="Q253">
        <v>1315</v>
      </c>
      <c r="R253">
        <v>1446</v>
      </c>
      <c r="S253">
        <f t="shared" si="195"/>
        <v>3112.088929999999</v>
      </c>
      <c r="T253" t="str">
        <f t="shared" ref="T253" si="896">IF(AVERAGE(N252)&lt;S252,"熊",IF(AVERAGE(N252)&gt;S252,"牛",""))</f>
        <v>熊</v>
      </c>
      <c r="U253">
        <f t="shared" ref="U253" si="897">MAX(H253,O253)</f>
        <v>3103.8335000000002</v>
      </c>
      <c r="V253">
        <f t="shared" ref="V253" si="898">MIN(I253,P253)</f>
        <v>3063.2682</v>
      </c>
      <c r="W253" s="40">
        <f t="shared" ref="W253" si="899">LN(U253/V253)</f>
        <v>1.3155575186479368E-2</v>
      </c>
      <c r="X253">
        <f t="shared" ref="X253" si="900">IF(U253=H253,J253,Q253)</f>
        <v>1014</v>
      </c>
      <c r="Y253">
        <f t="shared" ref="Y253" si="901">IF(V253=I253,K253,R253)</f>
        <v>1446</v>
      </c>
      <c r="Z253" s="25">
        <f t="shared" ref="Z253" si="902">(U253-V253)/(C253)</f>
        <v>1.3139961009604169E-2</v>
      </c>
      <c r="AA253" s="25">
        <f t="shared" ref="AA253" si="903">LN(C253/N252)</f>
        <v>-1.2165879513087918E-3</v>
      </c>
      <c r="AB253" s="25">
        <f t="shared" ref="AB253" si="904">LN(N253/U253)</f>
        <v>-9.0329415980276665E-3</v>
      </c>
      <c r="AC253" s="25">
        <f t="shared" ref="AC253" si="905">LN(N253/V253)</f>
        <v>4.1226335884517393E-3</v>
      </c>
      <c r="AD253" s="25">
        <f t="shared" ref="AD253" si="906">LN(U253/C253)</f>
        <v>5.3829848070848672E-3</v>
      </c>
      <c r="AE253" s="25">
        <f t="shared" ref="AE253" si="907">LN(V253/C253)</f>
        <v>-7.7725903793944111E-3</v>
      </c>
      <c r="AF253" s="25">
        <f t="shared" ref="AF253" si="908">LN(N253/C253)</f>
        <v>-3.6499567909427594E-3</v>
      </c>
      <c r="AG253" s="25">
        <f t="shared" ref="AG253" si="909">LN(N253/N252)</f>
        <v>-4.866544742251626E-3</v>
      </c>
      <c r="AH253" s="25">
        <f t="shared" ref="AH253" si="910">LN(D253/C253)</f>
        <v>-9.9016652222909374E-4</v>
      </c>
      <c r="AI253" s="25">
        <f t="shared" ref="AI253" si="911">LN(E253/C253)</f>
        <v>-1.4437868225802774E-3</v>
      </c>
      <c r="AJ253" s="25">
        <f t="shared" ref="AJ253" si="912">LN(F253/C253)</f>
        <v>-1.4076180786802837E-3</v>
      </c>
      <c r="AK253" s="25">
        <f t="shared" ref="AK253" si="913">+LN(G253/C253)</f>
        <v>-1.316991115513933E-3</v>
      </c>
      <c r="AL253" s="25">
        <f t="shared" ref="AL253" si="914">LN(H253/I253)</f>
        <v>8.3210186001946712E-3</v>
      </c>
      <c r="AM253" s="25">
        <f t="shared" ref="AM253" si="915">LN(O253/P253)</f>
        <v>7.2116931014424984E-3</v>
      </c>
      <c r="AN253" s="25">
        <f t="shared" ref="AN253" si="916">LN(L253/G253)</f>
        <v>0</v>
      </c>
      <c r="AO253" s="40">
        <f t="shared" ref="AO253" si="917">(C253-I253)/(H253-I253)</f>
        <v>0.35213589477408636</v>
      </c>
      <c r="AP253" s="40">
        <f t="shared" ref="AP253" si="918">(N252-I253)/(H253-I253)</f>
        <v>0.49825232601993119</v>
      </c>
      <c r="AQ253" s="25">
        <f t="shared" ref="AQ253" si="919">LN(M253/L253)</f>
        <v>4.5742078453578149E-4</v>
      </c>
      <c r="AR253" s="25">
        <f t="shared" ref="AR253" si="920">LN(N253/L253)</f>
        <v>-2.3329656754288901E-3</v>
      </c>
      <c r="AS253" s="25">
        <f t="shared" ref="AS253" si="921">LN(N253/C253)</f>
        <v>-3.6499567909427594E-3</v>
      </c>
      <c r="AT253" s="28">
        <f t="shared" ref="AT253" si="922">+(G253-I253)/(H253-I253)</f>
        <v>0.19416094152775584</v>
      </c>
      <c r="AU253" s="28">
        <f t="shared" ref="AU253" si="923">+(N253-P253)/(O253-P253)</f>
        <v>0.57077650285052983</v>
      </c>
      <c r="AV253" s="40">
        <f t="shared" ref="AV253" si="924">+(N253-V253)/(U253-V253)</f>
        <v>0.31196120822475693</v>
      </c>
      <c r="AW253" s="25">
        <f t="shared" ref="AW253" si="925">LN(N253/C253)</f>
        <v>-3.6499567909427594E-3</v>
      </c>
      <c r="AX253" s="28">
        <f t="shared" ref="AX253" si="926">(N253-L253)/(U253-V253)</f>
        <v>-0.1771070348302628</v>
      </c>
      <c r="AY253" s="25">
        <f t="shared" ref="AY253" si="927">LN(G253/I253)</f>
        <v>1.6210426775958371E-3</v>
      </c>
      <c r="AZ253" s="25">
        <f t="shared" ref="AZ253" si="928">LN(N253/P253)</f>
        <v>4.1226335884517393E-3</v>
      </c>
      <c r="BA253" s="25">
        <f t="shared" ref="BA253" si="929">AV252</f>
        <v>0.67939963110544299</v>
      </c>
      <c r="BB253" s="25">
        <f t="shared" ref="BB253" si="930">AR252</f>
        <v>7.9823405603164708E-4</v>
      </c>
      <c r="BC253" s="25">
        <f t="shared" ref="BC253" si="931">AS252</f>
        <v>1.3672550552201541E-3</v>
      </c>
      <c r="BD253" s="39">
        <f t="shared" ref="BD253" si="932">IF(AR252&lt;0,1,0)</f>
        <v>0</v>
      </c>
      <c r="BE253" t="str">
        <f t="shared" ref="BE253" si="933">IF(B253=2,IF(AV252&lt;0.226,IF(AND(ABS(AA253)&lt;0.03,AO253&lt;0.8),IF(AND(AT253&lt;0.5 &amp; Q252&lt;14),2,1),0),IF(AV252&lt;0.8,IF(AND(AT253&gt;0.2,AK253&gt;-0.03,AA253&gt;-0.01),1,0),0)),"")</f>
        <v/>
      </c>
      <c r="BF253" t="str">
        <f t="shared" ref="BF253" si="934">IF(B253=2,IF(AV252&lt;0.226,IF(AND(ABS(AA253)&lt;0.03,AO253&lt;0.8),IF(AND(AT253&lt;0.5 &amp; Q252&lt;14),2,1),0),IF(AV252&lt;0.8,IF(AND(AT253&gt;0.2,AK253&gt;-0.03,AA253&gt;-0.01),1,0),0)),"")</f>
        <v/>
      </c>
      <c r="BG253" t="str">
        <f t="shared" ref="BG253" si="935">IF(B253=3,IF(AV252&lt;0.85,IF(AND(K253&gt;942,AT253&gt;0.9),0.25,1)*IF(AR252&lt;-0.004,1,0.5),0),"")</f>
        <v/>
      </c>
      <c r="BH253" t="str">
        <f t="shared" ref="BH253" si="936">IF(B253=4,IF(AV252&lt;0.6,IF(AQ253&gt;=0,IF(K253&lt;1018,2,1),0),IF(AV252&gt;0.85,IF(AQ253&lt;=0,-0.5,0),0)),"")</f>
        <v/>
      </c>
      <c r="BI253" t="str">
        <f t="shared" ref="BI253" si="937">IF(B253=5,IF(AV252&lt;0.4,IF(AQ253&gt; -0.004,1,0),IF(AV252&lt;0.95,IF(AND(AO253&lt;0.85,AT253&lt;0.95,AQ253&gt;0,K253&lt;1115),0.5,0),0)),"")</f>
        <v/>
      </c>
      <c r="BJ253" s="25" t="str">
        <f t="shared" ref="BJ253" si="938">IF(MAX(BE253:BI253)=0,"",MAX(BE253:BI253)*AR253)</f>
        <v/>
      </c>
    </row>
    <row r="254" spans="1:62" x14ac:dyDescent="0.15">
      <c r="A254" s="1">
        <v>42878</v>
      </c>
      <c r="B254" s="41">
        <f t="shared" si="291"/>
        <v>2</v>
      </c>
      <c r="C254">
        <v>3069.3935000000001</v>
      </c>
      <c r="D254">
        <v>3067.6439999999998</v>
      </c>
      <c r="E254">
        <v>3070.5331999999999</v>
      </c>
      <c r="F254">
        <v>3066.0953</v>
      </c>
      <c r="G254">
        <v>3072.6666</v>
      </c>
      <c r="H254">
        <v>3084.1983</v>
      </c>
      <c r="I254">
        <v>3059.4151000000002</v>
      </c>
      <c r="J254">
        <v>1104</v>
      </c>
      <c r="K254">
        <v>948</v>
      </c>
      <c r="L254">
        <v>3072.6666</v>
      </c>
      <c r="M254">
        <v>3065.3436000000002</v>
      </c>
      <c r="N254">
        <v>3061.7242000000001</v>
      </c>
      <c r="O254">
        <v>3072.6666</v>
      </c>
      <c r="P254">
        <v>3051.0318000000002</v>
      </c>
      <c r="Q254">
        <v>1300</v>
      </c>
      <c r="R254">
        <v>1323</v>
      </c>
      <c r="S254">
        <f t="shared" si="195"/>
        <v>3107.2240549999997</v>
      </c>
      <c r="T254" t="str">
        <f t="shared" ref="T254" si="939">IF(AVERAGE(N253)&lt;S253,"熊",IF(AVERAGE(N253)&gt;S253,"牛",""))</f>
        <v>熊</v>
      </c>
      <c r="U254">
        <f t="shared" ref="U254" si="940">MAX(H254,O254)</f>
        <v>3084.1983</v>
      </c>
      <c r="V254">
        <f t="shared" ref="V254" si="941">MIN(I254,P254)</f>
        <v>3051.0318000000002</v>
      </c>
      <c r="W254" s="40">
        <f t="shared" ref="W254" si="942">LN(U254/V254)</f>
        <v>1.0811924752438409E-2</v>
      </c>
      <c r="X254">
        <f t="shared" ref="X254" si="943">IF(U254=H254,J254,Q254)</f>
        <v>1104</v>
      </c>
      <c r="Y254">
        <f t="shared" ref="Y254" si="944">IF(V254=I254,K254,R254)</f>
        <v>1323</v>
      </c>
      <c r="Z254" s="25">
        <f t="shared" ref="Z254" si="945">(U254-V254)/(C254)</f>
        <v>1.0805554908485931E-2</v>
      </c>
      <c r="AA254" s="25">
        <f t="shared" ref="AA254" si="946">LN(C254/N253)</f>
        <v>-2.1250337414327977E-3</v>
      </c>
      <c r="AB254" s="25">
        <f t="shared" ref="AB254" si="947">LN(N254/U254)</f>
        <v>-7.3135319145322042E-3</v>
      </c>
      <c r="AC254" s="25">
        <f t="shared" ref="AC254" si="948">LN(N254/V254)</f>
        <v>3.498392837906223E-3</v>
      </c>
      <c r="AD254" s="25">
        <f t="shared" ref="AD254" si="949">LN(U254/C254)</f>
        <v>4.8117681659534447E-3</v>
      </c>
      <c r="AE254" s="25">
        <f t="shared" ref="AE254" si="950">LN(V254/C254)</f>
        <v>-6.0001565864850094E-3</v>
      </c>
      <c r="AF254" s="25">
        <f t="shared" ref="AF254" si="951">LN(N254/C254)</f>
        <v>-2.501763748578815E-3</v>
      </c>
      <c r="AG254" s="25">
        <f t="shared" ref="AG254" si="952">LN(N254/N253)</f>
        <v>-4.6267974900116348E-3</v>
      </c>
      <c r="AH254" s="25">
        <f t="shared" ref="AH254" si="953">LN(D254/C254)</f>
        <v>-5.7014481250669904E-4</v>
      </c>
      <c r="AI254" s="25">
        <f t="shared" ref="AI254" si="954">LN(E254/C254)</f>
        <v>3.7124222121054574E-4</v>
      </c>
      <c r="AJ254" s="25">
        <f t="shared" ref="AJ254" si="955">LN(F254/C254)</f>
        <v>-1.075122268235933E-3</v>
      </c>
      <c r="AK254" s="25">
        <f t="shared" ref="AK254" si="956">+LN(G254/C254)</f>
        <v>1.06579885463299E-3</v>
      </c>
      <c r="AL254" s="25">
        <f t="shared" ref="AL254" si="957">LN(H254/I254)</f>
        <v>8.0679993417093684E-3</v>
      </c>
      <c r="AM254" s="25">
        <f t="shared" ref="AM254" si="958">LN(O254/P254)</f>
        <v>7.065955441117963E-3</v>
      </c>
      <c r="AN254" s="25">
        <f t="shared" ref="AN254" si="959">LN(L254/G254)</f>
        <v>0</v>
      </c>
      <c r="AO254" s="40">
        <f t="shared" ref="AO254" si="960">(C254-I254)/(H254-I254)</f>
        <v>0.40262758642951779</v>
      </c>
      <c r="AP254" s="40">
        <f t="shared" ref="AP254" si="961">(N253-I254)/(H254-I254)</f>
        <v>0.6660923528842001</v>
      </c>
      <c r="AQ254" s="25">
        <f t="shared" ref="AQ254" si="962">LN(M254/L254)</f>
        <v>-2.386116424012894E-3</v>
      </c>
      <c r="AR254" s="25">
        <f t="shared" ref="AR254" si="963">LN(N254/L254)</f>
        <v>-3.5675626032117178E-3</v>
      </c>
      <c r="AS254" s="25">
        <f t="shared" ref="AS254" si="964">LN(N254/C254)</f>
        <v>-2.501763748578815E-3</v>
      </c>
      <c r="AT254" s="28">
        <f t="shared" ref="AT254" si="965">+(G254-I254)/(H254-I254)</f>
        <v>0.53469689144258736</v>
      </c>
      <c r="AU254" s="28">
        <f t="shared" ref="AU254" si="966">+(N254-P254)/(O254-P254)</f>
        <v>0.49422227152550513</v>
      </c>
      <c r="AV254" s="40">
        <f t="shared" ref="AV254" si="967">+(N254-V254)/(U254-V254)</f>
        <v>0.32238553962582628</v>
      </c>
      <c r="AW254" s="25">
        <f t="shared" ref="AW254" si="968">LN(N254/C254)</f>
        <v>-2.501763748578815E-3</v>
      </c>
      <c r="AX254" s="28">
        <f t="shared" ref="AX254" si="969">(N254-L254)/(U254-V254)</f>
        <v>-0.32992326594605909</v>
      </c>
      <c r="AY254" s="25">
        <f t="shared" ref="AY254" si="970">LN(G254/I254)</f>
        <v>4.3220300303891228E-3</v>
      </c>
      <c r="AZ254" s="25">
        <f t="shared" ref="AZ254" si="971">LN(N254/P254)</f>
        <v>3.498392837906223E-3</v>
      </c>
      <c r="BA254" s="25">
        <f t="shared" ref="BA254" si="972">AV253</f>
        <v>0.31196120822475693</v>
      </c>
      <c r="BB254" s="25">
        <f t="shared" ref="BB254" si="973">AR253</f>
        <v>-2.3329656754288901E-3</v>
      </c>
      <c r="BC254" s="25">
        <f t="shared" ref="BC254" si="974">AS253</f>
        <v>-3.6499567909427594E-3</v>
      </c>
      <c r="BD254" s="39">
        <f t="shared" ref="BD254" si="975">IF(AR253&lt;0,1,0)</f>
        <v>1</v>
      </c>
      <c r="BE254">
        <f t="shared" ref="BE254" si="976">IF(B254=2,IF(AV253&lt;0.226,IF(AND(ABS(AA254)&lt;0.03,AO254&lt;0.8),IF(AND(AT254&lt;0.5 &amp; Q253&lt;14),2,1),0),IF(AV253&lt;0.8,IF(AND(AT254&gt;0.2,AK254&gt;-0.03,AA254&gt;-0.01),1,0),0)),"")</f>
        <v>1</v>
      </c>
      <c r="BF254">
        <f t="shared" ref="BF254" si="977">IF(B254=2,IF(AV253&lt;0.226,IF(AND(ABS(AA254)&lt;0.03,AO254&lt;0.8),IF(AND(AT254&lt;0.5 &amp; Q253&lt;14),2,1),0),IF(AV253&lt;0.8,IF(AND(AT254&gt;0.2,AK254&gt;-0.03,AA254&gt;-0.01),1,0),0)),"")</f>
        <v>1</v>
      </c>
      <c r="BG254" t="str">
        <f t="shared" ref="BG254" si="978">IF(B254=3,IF(AV253&lt;0.85,IF(AND(K254&gt;942,AT254&gt;0.9),0.25,1)*IF(AR253&lt;-0.004,1,0.5),0),"")</f>
        <v/>
      </c>
      <c r="BH254" t="str">
        <f t="shared" ref="BH254" si="979">IF(B254=4,IF(AV253&lt;0.6,IF(AQ254&gt;=0,IF(K254&lt;1018,2,1),0),IF(AV253&gt;0.85,IF(AQ254&lt;=0,-0.5,0),0)),"")</f>
        <v/>
      </c>
      <c r="BI254" t="str">
        <f t="shared" ref="BI254" si="980">IF(B254=5,IF(AV253&lt;0.4,IF(AQ254&gt; -0.004,1,0),IF(AV253&lt;0.95,IF(AND(AO254&lt;0.85,AT254&lt;0.95,AQ254&gt;0,K254&lt;1115),0.5,0),0)),"")</f>
        <v/>
      </c>
      <c r="BJ254" s="25">
        <f t="shared" ref="BJ254" si="981">IF(MAX(BE254:BI254)=0,"",MAX(BE254:BI254)*AR254)</f>
        <v>-3.5675626032117178E-3</v>
      </c>
    </row>
    <row r="255" spans="1:62" x14ac:dyDescent="0.15">
      <c r="A255" s="1">
        <v>42879</v>
      </c>
      <c r="B255" s="41">
        <f t="shared" si="291"/>
        <v>3</v>
      </c>
      <c r="C255">
        <v>3047.5681</v>
      </c>
      <c r="D255">
        <v>3043.5203999999999</v>
      </c>
      <c r="E255">
        <v>3049.7266</v>
      </c>
      <c r="F255">
        <v>3032.6183000000001</v>
      </c>
      <c r="G255">
        <v>3050.9373999999998</v>
      </c>
      <c r="H255">
        <v>3051.6446999999998</v>
      </c>
      <c r="I255">
        <v>3022.6682999999998</v>
      </c>
      <c r="J255">
        <v>1126</v>
      </c>
      <c r="K255">
        <v>946</v>
      </c>
      <c r="L255">
        <v>3050.9373999999998</v>
      </c>
      <c r="M255">
        <v>3045.2968999999998</v>
      </c>
      <c r="N255">
        <v>3063.7903999999999</v>
      </c>
      <c r="O255">
        <v>3064.8126999999999</v>
      </c>
      <c r="P255">
        <v>3032.3788</v>
      </c>
      <c r="Q255">
        <v>1459</v>
      </c>
      <c r="R255">
        <v>1350</v>
      </c>
      <c r="S255">
        <f t="shared" si="195"/>
        <v>3103.8214549999993</v>
      </c>
      <c r="T255" t="str">
        <f t="shared" ref="T255" si="982">IF(AVERAGE(N254)&lt;S254,"熊",IF(AVERAGE(N254)&gt;S254,"牛",""))</f>
        <v>熊</v>
      </c>
      <c r="U255">
        <f t="shared" ref="U255" si="983">MAX(H255,O255)</f>
        <v>3064.8126999999999</v>
      </c>
      <c r="V255">
        <f t="shared" ref="V255" si="984">MIN(I255,P255)</f>
        <v>3022.6682999999998</v>
      </c>
      <c r="W255" s="40">
        <f t="shared" ref="W255" si="985">LN(U255/V255)</f>
        <v>1.3846473883655213E-2</v>
      </c>
      <c r="X255">
        <f t="shared" ref="X255" si="986">IF(U255=H255,J255,Q255)</f>
        <v>1459</v>
      </c>
      <c r="Y255">
        <f t="shared" ref="Y255" si="987">IF(V255=I255,K255,R255)</f>
        <v>946</v>
      </c>
      <c r="Z255" s="25">
        <f t="shared" ref="Z255" si="988">(U255-V255)/(C255)</f>
        <v>1.3828862429686192E-2</v>
      </c>
      <c r="AA255" s="25">
        <f t="shared" ref="AA255" si="989">LN(C255/N254)</f>
        <v>-4.6342930212993731E-3</v>
      </c>
      <c r="AB255" s="25">
        <f t="shared" ref="AB255" si="990">LN(N255/U255)</f>
        <v>-3.3361599464051827E-4</v>
      </c>
      <c r="AC255" s="25">
        <f t="shared" ref="AC255" si="991">LN(N255/V255)</f>
        <v>1.3512857889014769E-2</v>
      </c>
      <c r="AD255" s="25">
        <f t="shared" ref="AD255" si="992">LN(U255/C255)</f>
        <v>5.642529913378499E-3</v>
      </c>
      <c r="AE255" s="25">
        <f t="shared" ref="AE255" si="993">LN(V255/C255)</f>
        <v>-8.2039439702767947E-3</v>
      </c>
      <c r="AF255" s="25">
        <f t="shared" ref="AF255" si="994">LN(N255/C255)</f>
        <v>5.3089139187378993E-3</v>
      </c>
      <c r="AG255" s="25">
        <f t="shared" ref="AG255" si="995">LN(N255/N254)</f>
        <v>6.7462089743855187E-4</v>
      </c>
      <c r="AH255" s="25">
        <f t="shared" ref="AH255" si="996">LN(D255/C255)</f>
        <v>-1.3290565703711957E-3</v>
      </c>
      <c r="AI255" s="25">
        <f t="shared" ref="AI255" si="997">LN(E255/C255)</f>
        <v>7.0801894819660721E-4</v>
      </c>
      <c r="AJ255" s="25">
        <f t="shared" ref="AJ255" si="998">LN(F255/C255)</f>
        <v>-4.9175565166152107E-3</v>
      </c>
      <c r="AK255" s="25">
        <f t="shared" ref="AK255" si="999">+LN(G255/C255)</f>
        <v>1.1049593520274887E-3</v>
      </c>
      <c r="AL255" s="25">
        <f t="shared" ref="AL255" si="1000">LN(H255/I255)</f>
        <v>9.5407068413973402E-3</v>
      </c>
      <c r="AM255" s="25">
        <f t="shared" ref="AM255" si="1001">LN(O255/P255)</f>
        <v>1.0639064208935964E-2</v>
      </c>
      <c r="AN255" s="25">
        <f t="shared" ref="AN255" si="1002">LN(L255/G255)</f>
        <v>0</v>
      </c>
      <c r="AO255" s="40">
        <f t="shared" ref="AO255" si="1003">(C255-I255)/(H255-I255)</f>
        <v>0.85931309617482265</v>
      </c>
      <c r="AP255" s="40">
        <f t="shared" ref="AP255" si="1004">(N254-I255)/(H255-I255)</f>
        <v>1.3478520451125839</v>
      </c>
      <c r="AQ255" s="25">
        <f t="shared" ref="AQ255" si="1005">LN(M255/L255)</f>
        <v>-1.8504871473082898E-3</v>
      </c>
      <c r="AR255" s="25">
        <f t="shared" ref="AR255" si="1006">LN(N255/L255)</f>
        <v>4.2039545667105103E-3</v>
      </c>
      <c r="AS255" s="25">
        <f t="shared" ref="AS255" si="1007">LN(N255/C255)</f>
        <v>5.3089139187378993E-3</v>
      </c>
      <c r="AT255" s="28">
        <f t="shared" ref="AT255" si="1008">+(G255-I255)/(H255-I255)</f>
        <v>0.97559048052898112</v>
      </c>
      <c r="AU255" s="28">
        <f t="shared" ref="AU255" si="1009">+(N255-P255)/(O255-P255)</f>
        <v>0.96848050959027165</v>
      </c>
      <c r="AV255" s="40">
        <f t="shared" ref="AV255" si="1010">+(N255-V255)/(U255-V255)</f>
        <v>0.97574292195404178</v>
      </c>
      <c r="AW255" s="25">
        <f t="shared" ref="AW255" si="1011">LN(N255/C255)</f>
        <v>5.3089139187378993E-3</v>
      </c>
      <c r="AX255" s="28">
        <f t="shared" ref="AX255" si="1012">(N255-L255)/(U255-V255)</f>
        <v>0.3049752754814406</v>
      </c>
      <c r="AY255" s="25">
        <f t="shared" ref="AY255" si="1013">LN(G255/I255)</f>
        <v>9.3089033223043103E-3</v>
      </c>
      <c r="AZ255" s="25">
        <f t="shared" ref="AZ255" si="1014">LN(N255/P255)</f>
        <v>1.0305448214295411E-2</v>
      </c>
      <c r="BA255" s="25">
        <f t="shared" ref="BA255" si="1015">AV254</f>
        <v>0.32238553962582628</v>
      </c>
      <c r="BB255" s="25">
        <f t="shared" ref="BB255" si="1016">AR254</f>
        <v>-3.5675626032117178E-3</v>
      </c>
      <c r="BC255" s="25">
        <f t="shared" ref="BC255" si="1017">AS254</f>
        <v>-2.501763748578815E-3</v>
      </c>
      <c r="BD255" s="39">
        <f t="shared" ref="BD255" si="1018">IF(AR254&lt;0,1,0)</f>
        <v>1</v>
      </c>
      <c r="BE255" t="str">
        <f t="shared" ref="BE255" si="1019">IF(B255=2,IF(AV254&lt;0.226,IF(AND(ABS(AA255)&lt;0.03,AO255&lt;0.8),IF(AND(AT255&lt;0.5 &amp; Q254&lt;14),2,1),0),IF(AV254&lt;0.8,IF(AND(AT255&gt;0.2,AK255&gt;-0.03,AA255&gt;-0.01),1,0),0)),"")</f>
        <v/>
      </c>
      <c r="BF255" t="str">
        <f t="shared" ref="BF255" si="1020">IF(B255=2,IF(AV254&lt;0.226,IF(AND(ABS(AA255)&lt;0.03,AO255&lt;0.8),IF(AND(AT255&lt;0.5 &amp; Q254&lt;14),2,1),0),IF(AV254&lt;0.8,IF(AND(AT255&gt;0.2,AK255&gt;-0.03,AA255&gt;-0.01),1,0),0)),"")</f>
        <v/>
      </c>
      <c r="BG255">
        <f t="shared" ref="BG255" si="1021">IF(B255=3,IF(AV254&lt;0.85,IF(AND(K255&gt;942,AT255&gt;0.9),0.25,1)*IF(AR254&lt;-0.004,1,0.5),0),"")</f>
        <v>0.125</v>
      </c>
      <c r="BH255" t="str">
        <f t="shared" ref="BH255" si="1022">IF(B255=4,IF(AV254&lt;0.6,IF(AQ255&gt;=0,IF(K255&lt;1018,2,1),0),IF(AV254&gt;0.85,IF(AQ255&lt;=0,-0.5,0),0)),"")</f>
        <v/>
      </c>
      <c r="BI255" t="str">
        <f t="shared" ref="BI255" si="1023">IF(B255=5,IF(AV254&lt;0.4,IF(AQ255&gt; -0.004,1,0),IF(AV254&lt;0.95,IF(AND(AO255&lt;0.85,AT255&lt;0.95,AQ255&gt;0,K255&lt;1115),0.5,0),0)),"")</f>
        <v/>
      </c>
      <c r="BJ255" s="25">
        <f t="shared" ref="BJ255" si="1024">IF(MAX(BE255:BI255)=0,"",MAX(BE255:BI255)*AR255)</f>
        <v>5.2549432083881379E-4</v>
      </c>
    </row>
    <row r="256" spans="1:62" x14ac:dyDescent="0.15">
      <c r="A256" s="1">
        <v>42880</v>
      </c>
      <c r="B256" s="41">
        <f t="shared" si="291"/>
        <v>4</v>
      </c>
      <c r="C256">
        <v>3055.3425000000002</v>
      </c>
      <c r="D256">
        <v>3056.3368</v>
      </c>
      <c r="E256">
        <v>3054.6844000000001</v>
      </c>
      <c r="F256">
        <v>3063.5562</v>
      </c>
      <c r="G256">
        <v>3075.9784</v>
      </c>
      <c r="H256">
        <v>3076.3584999999998</v>
      </c>
      <c r="I256">
        <v>3053.1419999999998</v>
      </c>
      <c r="J256">
        <v>1129</v>
      </c>
      <c r="K256">
        <v>930</v>
      </c>
      <c r="L256">
        <v>3075.9784</v>
      </c>
      <c r="M256">
        <v>3085.4425999999999</v>
      </c>
      <c r="N256">
        <v>3107.873</v>
      </c>
      <c r="O256">
        <v>3114.6529</v>
      </c>
      <c r="P256">
        <v>3075.9784</v>
      </c>
      <c r="Q256">
        <v>1344</v>
      </c>
      <c r="R256">
        <v>1300</v>
      </c>
      <c r="S256">
        <f t="shared" si="195"/>
        <v>3100.2408149999992</v>
      </c>
      <c r="T256" t="str">
        <f t="shared" ref="T256" si="1025">IF(AVERAGE(N255)&lt;S255,"熊",IF(AVERAGE(N255)&gt;S255,"牛",""))</f>
        <v>熊</v>
      </c>
      <c r="U256">
        <f t="shared" ref="U256" si="1026">MAX(H256,O256)</f>
        <v>3114.6529</v>
      </c>
      <c r="V256">
        <f t="shared" ref="V256" si="1027">MIN(I256,P256)</f>
        <v>3053.1419999999998</v>
      </c>
      <c r="W256" s="40">
        <f t="shared" ref="W256" si="1028">LN(U256/V256)</f>
        <v>1.9946493160348022E-2</v>
      </c>
      <c r="X256">
        <f t="shared" ref="X256" si="1029">IF(U256=H256,J256,Q256)</f>
        <v>1344</v>
      </c>
      <c r="Y256">
        <f t="shared" ref="Y256" si="1030">IF(V256=I256,K256,R256)</f>
        <v>930</v>
      </c>
      <c r="Z256" s="25">
        <f t="shared" ref="Z256" si="1031">(U256-V256)/(C256)</f>
        <v>2.0132243766451785E-2</v>
      </c>
      <c r="AA256" s="25">
        <f t="shared" ref="AA256" si="1032">LN(C256/N255)</f>
        <v>-2.7611445952333384E-3</v>
      </c>
      <c r="AB256" s="25">
        <f t="shared" ref="AB256" si="1033">LN(N256/U256)</f>
        <v>-2.1791480797108739E-3</v>
      </c>
      <c r="AC256" s="25">
        <f t="shared" ref="AC256" si="1034">LN(N256/V256)</f>
        <v>1.7767345080637067E-2</v>
      </c>
      <c r="AD256" s="25">
        <f t="shared" ref="AD256" si="1035">LN(U256/C256)</f>
        <v>1.9226019826843674E-2</v>
      </c>
      <c r="AE256" s="25">
        <f t="shared" ref="AE256" si="1036">LN(V256/C256)</f>
        <v>-7.2047333350421297E-4</v>
      </c>
      <c r="AF256" s="25">
        <f t="shared" ref="AF256" si="1037">LN(N256/C256)</f>
        <v>1.7046871747132746E-2</v>
      </c>
      <c r="AG256" s="25">
        <f t="shared" ref="AG256" si="1038">LN(N256/N255)</f>
        <v>1.4285727151899446E-2</v>
      </c>
      <c r="AH256" s="25">
        <f t="shared" ref="AH256" si="1039">LN(D256/C256)</f>
        <v>3.2537702322576697E-4</v>
      </c>
      <c r="AI256" s="25">
        <f t="shared" ref="AI256" si="1040">LN(E256/C256)</f>
        <v>-2.1541640104568338E-4</v>
      </c>
      <c r="AJ256" s="25">
        <f t="shared" ref="AJ256" si="1041">LN(F256/C256)</f>
        <v>2.6847004129787111E-3</v>
      </c>
      <c r="AK256" s="25">
        <f t="shared" ref="AK256" si="1042">+LN(G256/C256)</f>
        <v>6.7313318795907042E-3</v>
      </c>
      <c r="AL256" s="25">
        <f t="shared" ref="AL256" si="1043">LN(H256/I256)</f>
        <v>7.5753680174931335E-3</v>
      </c>
      <c r="AM256" s="25">
        <f t="shared" ref="AM256" si="1044">LN(O256/P256)</f>
        <v>1.2494687947252987E-2</v>
      </c>
      <c r="AN256" s="25">
        <f t="shared" ref="AN256" si="1045">LN(L256/G256)</f>
        <v>0</v>
      </c>
      <c r="AO256" s="40">
        <f t="shared" ref="AO256" si="1046">(C256-I256)/(H256-I256)</f>
        <v>9.4781728512065774E-2</v>
      </c>
      <c r="AP256" s="40">
        <f t="shared" ref="AP256" si="1047">(N255-I256)/(H256-I256)</f>
        <v>0.45865655891284385</v>
      </c>
      <c r="AQ256" s="25">
        <f t="shared" ref="AQ256" si="1048">LN(M256/L256)</f>
        <v>3.0720859500966125E-3</v>
      </c>
      <c r="AR256" s="25">
        <f t="shared" ref="AR256" si="1049">LN(N256/L256)</f>
        <v>1.0315539867542051E-2</v>
      </c>
      <c r="AS256" s="25">
        <f t="shared" ref="AS256" si="1050">LN(N256/C256)</f>
        <v>1.7046871747132746E-2</v>
      </c>
      <c r="AT256" s="28">
        <f t="shared" ref="AT256" si="1051">+(G256-I256)/(H256-I256)</f>
        <v>0.98362802317318043</v>
      </c>
      <c r="AU256" s="28">
        <f t="shared" ref="AU256" si="1052">+(N256-P256)/(O256-P256)</f>
        <v>0.82469327334548648</v>
      </c>
      <c r="AV256" s="40">
        <f t="shared" ref="AV256" si="1053">+(N256-V256)/(U256-V256)</f>
        <v>0.88977725898987048</v>
      </c>
      <c r="AW256" s="25">
        <f t="shared" ref="AW256" si="1054">LN(N256/C256)</f>
        <v>1.7046871747132746E-2</v>
      </c>
      <c r="AX256" s="28">
        <f t="shared" ref="AX256" si="1055">(N256-L256)/(U256-V256)</f>
        <v>0.51851948191296127</v>
      </c>
      <c r="AY256" s="25">
        <f t="shared" ref="AY256" si="1056">LN(G256/I256)</f>
        <v>7.4518052130949052E-3</v>
      </c>
      <c r="AZ256" s="25">
        <f t="shared" ref="AZ256" si="1057">LN(N256/P256)</f>
        <v>1.0315539867542051E-2</v>
      </c>
      <c r="BA256" s="25">
        <f t="shared" ref="BA256" si="1058">AV255</f>
        <v>0.97574292195404178</v>
      </c>
      <c r="BB256" s="25">
        <f t="shared" ref="BB256" si="1059">AR255</f>
        <v>4.2039545667105103E-3</v>
      </c>
      <c r="BC256" s="25">
        <f t="shared" ref="BC256" si="1060">AS255</f>
        <v>5.3089139187378993E-3</v>
      </c>
      <c r="BD256" s="39">
        <f t="shared" ref="BD256" si="1061">IF(AR255&lt;0,1,0)</f>
        <v>0</v>
      </c>
      <c r="BE256" t="str">
        <f t="shared" ref="BE256" si="1062">IF(B256=2,IF(AV255&lt;0.226,IF(AND(ABS(AA256)&lt;0.03,AO256&lt;0.8),IF(AND(AT256&lt;0.5 &amp; Q255&lt;14),2,1),0),IF(AV255&lt;0.8,IF(AND(AT256&gt;0.2,AK256&gt;-0.03,AA256&gt;-0.01),1,0),0)),"")</f>
        <v/>
      </c>
      <c r="BF256" t="str">
        <f t="shared" ref="BF256" si="1063">IF(B256=2,IF(AV255&lt;0.226,IF(AND(ABS(AA256)&lt;0.03,AO256&lt;0.8),IF(AND(AT256&lt;0.5 &amp; Q255&lt;14),2,1),0),IF(AV255&lt;0.8,IF(AND(AT256&gt;0.2,AK256&gt;-0.03,AA256&gt;-0.01),1,0),0)),"")</f>
        <v/>
      </c>
      <c r="BG256" t="str">
        <f t="shared" ref="BG256" si="1064">IF(B256=3,IF(AV255&lt;0.85,IF(AND(K256&gt;942,AT256&gt;0.9),0.25,1)*IF(AR255&lt;-0.004,1,0.5),0),"")</f>
        <v/>
      </c>
      <c r="BH256">
        <f t="shared" ref="BH256" si="1065">IF(B256=4,IF(AV255&lt;0.6,IF(AQ256&gt;=0,IF(K256&lt;1018,2,1),0),IF(AV255&gt;0.85,IF(AQ256&lt;=0,-0.5,0),0)),"")</f>
        <v>0</v>
      </c>
      <c r="BI256" t="str">
        <f t="shared" ref="BI256" si="1066">IF(B256=5,IF(AV255&lt;0.4,IF(AQ256&gt; -0.004,1,0),IF(AV255&lt;0.95,IF(AND(AO256&lt;0.85,AT256&lt;0.95,AQ256&gt;0,K256&lt;1115),0.5,0),0)),"")</f>
        <v/>
      </c>
      <c r="BJ256" s="25" t="str">
        <f t="shared" ref="BJ256" si="1067">IF(MAX(BE256:BI256)=0,"",MAX(BE256:BI256)*AR256)</f>
        <v/>
      </c>
    </row>
    <row r="257" spans="1:62" x14ac:dyDescent="0.15">
      <c r="A257" s="1">
        <v>42881</v>
      </c>
      <c r="B257" s="41">
        <f t="shared" si="291"/>
        <v>5</v>
      </c>
      <c r="C257">
        <v>3101.28</v>
      </c>
      <c r="D257">
        <v>3104.92</v>
      </c>
      <c r="E257">
        <v>3107.41</v>
      </c>
      <c r="F257">
        <v>3113.64</v>
      </c>
      <c r="G257">
        <v>3109.96</v>
      </c>
      <c r="H257">
        <v>3120.58</v>
      </c>
      <c r="I257">
        <v>3100.94</v>
      </c>
      <c r="J257">
        <v>1019</v>
      </c>
      <c r="K257">
        <v>930</v>
      </c>
      <c r="L257">
        <v>3111.41</v>
      </c>
      <c r="M257">
        <v>3109.11</v>
      </c>
      <c r="N257">
        <v>3110.05</v>
      </c>
      <c r="O257">
        <v>3116.71</v>
      </c>
      <c r="P257">
        <v>3104.97</v>
      </c>
      <c r="Q257">
        <v>1357</v>
      </c>
      <c r="R257">
        <v>1442</v>
      </c>
      <c r="S257">
        <f t="shared" si="195"/>
        <v>3098.5542949999995</v>
      </c>
      <c r="T257" t="str">
        <f t="shared" ref="T257" si="1068">IF(AVERAGE(N256)&lt;S256,"熊",IF(AVERAGE(N256)&gt;S256,"牛",""))</f>
        <v>牛</v>
      </c>
      <c r="U257">
        <f t="shared" ref="U257" si="1069">MAX(H257,O257)</f>
        <v>3120.58</v>
      </c>
      <c r="V257">
        <f t="shared" ref="V257" si="1070">MIN(I257,P257)</f>
        <v>3100.94</v>
      </c>
      <c r="W257" s="40">
        <f t="shared" ref="W257" si="1071">LN(U257/V257)</f>
        <v>6.313590646602499E-3</v>
      </c>
      <c r="X257">
        <f t="shared" ref="X257" si="1072">IF(U257=H257,J257,Q257)</f>
        <v>1019</v>
      </c>
      <c r="Y257">
        <f t="shared" ref="Y257" si="1073">IF(V257=I257,K257,R257)</f>
        <v>930</v>
      </c>
      <c r="Z257" s="25">
        <f t="shared" ref="Z257" si="1074">(U257-V257)/(C257)</f>
        <v>6.3328690089253055E-3</v>
      </c>
      <c r="AA257" s="25">
        <f t="shared" ref="AA257" si="1075">LN(C257/N256)</f>
        <v>-2.1236398838245883E-3</v>
      </c>
      <c r="AB257" s="25">
        <f t="shared" ref="AB257" si="1076">LN(N257/U257)</f>
        <v>-3.3800787481766672E-3</v>
      </c>
      <c r="AC257" s="25">
        <f t="shared" ref="AC257" si="1077">LN(N257/V257)</f>
        <v>2.9335118984257563E-3</v>
      </c>
      <c r="AD257" s="25">
        <f t="shared" ref="AD257" si="1078">LN(U257/C257)</f>
        <v>6.2039524846731762E-3</v>
      </c>
      <c r="AE257" s="25">
        <f t="shared" ref="AE257" si="1079">LN(V257/C257)</f>
        <v>-1.0963816192938262E-4</v>
      </c>
      <c r="AF257" s="25">
        <f t="shared" ref="AF257" si="1080">LN(N257/C257)</f>
        <v>2.8238737364964751E-3</v>
      </c>
      <c r="AG257" s="25">
        <f t="shared" ref="AG257" si="1081">LN(N257/N256)</f>
        <v>7.0023385267203202E-4</v>
      </c>
      <c r="AH257" s="25">
        <f t="shared" ref="AH257" si="1082">LN(D257/C257)</f>
        <v>1.1730206623633479E-3</v>
      </c>
      <c r="AI257" s="25">
        <f t="shared" ref="AI257" si="1083">LN(E257/C257)</f>
        <v>1.9746522992344796E-3</v>
      </c>
      <c r="AJ257" s="25">
        <f t="shared" ref="AJ257" si="1084">LN(F257/C257)</f>
        <v>3.9775302965654831E-3</v>
      </c>
      <c r="AK257" s="25">
        <f t="shared" ref="AK257" si="1085">+LN(G257/C257)</f>
        <v>2.7949348762675769E-3</v>
      </c>
      <c r="AL257" s="25">
        <f t="shared" ref="AL257" si="1086">LN(H257/I257)</f>
        <v>6.313590646602499E-3</v>
      </c>
      <c r="AM257" s="25">
        <f t="shared" ref="AM257" si="1087">LN(O257/P257)</f>
        <v>3.7739047761278783E-3</v>
      </c>
      <c r="AN257" s="25">
        <f t="shared" ref="AN257" si="1088">LN(L257/G257)</f>
        <v>4.661352808962789E-4</v>
      </c>
      <c r="AO257" s="40">
        <f t="shared" ref="AO257" si="1089">(C257-I257)/(H257-I257)</f>
        <v>1.7311608961310985E-2</v>
      </c>
      <c r="AP257" s="40">
        <f t="shared" ref="AP257" si="1090">(N256-I257)/(H257-I257)</f>
        <v>0.35300407331975753</v>
      </c>
      <c r="AQ257" s="25">
        <f t="shared" ref="AQ257" si="1091">LN(M257/L257)</f>
        <v>-7.3948805077747874E-4</v>
      </c>
      <c r="AR257" s="25">
        <f t="shared" ref="AR257" si="1092">LN(N257/L257)</f>
        <v>-4.3719642066728751E-4</v>
      </c>
      <c r="AS257" s="25">
        <f t="shared" ref="AS257" si="1093">LN(N257/C257)</f>
        <v>2.8238737364964751E-3</v>
      </c>
      <c r="AT257" s="28">
        <f t="shared" ref="AT257" si="1094">+(G257-I257)/(H257-I257)</f>
        <v>0.45926680244399393</v>
      </c>
      <c r="AU257" s="28">
        <f t="shared" ref="AU257" si="1095">+(N257-P257)/(O257-P257)</f>
        <v>0.43270868824533898</v>
      </c>
      <c r="AV257" s="40">
        <f t="shared" ref="AV257" si="1096">+(N257-V257)/(U257-V257)</f>
        <v>0.46384928716905227</v>
      </c>
      <c r="AW257" s="25">
        <f t="shared" ref="AW257" si="1097">LN(N257/C257)</f>
        <v>2.8238737364964751E-3</v>
      </c>
      <c r="AX257" s="28">
        <f t="shared" ref="AX257" si="1098">(N257-L257)/(U257-V257)</f>
        <v>-6.9246435845197629E-2</v>
      </c>
      <c r="AY257" s="25">
        <f t="shared" ref="AY257" si="1099">LN(G257/I257)</f>
        <v>2.9045730381968751E-3</v>
      </c>
      <c r="AZ257" s="25">
        <f t="shared" ref="AZ257" si="1100">LN(N257/P257)</f>
        <v>1.6347497293072088E-3</v>
      </c>
      <c r="BA257" s="25">
        <f t="shared" ref="BA257" si="1101">AV256</f>
        <v>0.88977725898987048</v>
      </c>
      <c r="BB257" s="25">
        <f t="shared" ref="BB257" si="1102">AR256</f>
        <v>1.0315539867542051E-2</v>
      </c>
      <c r="BC257" s="25">
        <f t="shared" ref="BC257" si="1103">AS256</f>
        <v>1.7046871747132746E-2</v>
      </c>
      <c r="BD257" s="39">
        <f t="shared" ref="BD257" si="1104">IF(AR256&lt;0,1,0)</f>
        <v>0</v>
      </c>
      <c r="BE257" t="str">
        <f t="shared" ref="BE257" si="1105">IF(B257=2,IF(AV256&lt;0.226,IF(AND(ABS(AA257)&lt;0.03,AO257&lt;0.8),IF(AND(AT257&lt;0.5 &amp; Q256&lt;14),2,1),0),IF(AV256&lt;0.8,IF(AND(AT257&gt;0.2,AK257&gt;-0.03,AA257&gt;-0.01),1,0),0)),"")</f>
        <v/>
      </c>
      <c r="BF257" t="str">
        <f t="shared" ref="BF257" si="1106">IF(B257=2,IF(AV256&lt;0.226,IF(AND(ABS(AA257)&lt;0.03,AO257&lt;0.8),IF(AND(AT257&lt;0.5 &amp; Q256&lt;14),2,1),0),IF(AV256&lt;0.8,IF(AND(AT257&gt;0.2,AK257&gt;-0.03,AA257&gt;-0.01),1,0),0)),"")</f>
        <v/>
      </c>
      <c r="BG257" t="str">
        <f t="shared" ref="BG257" si="1107">IF(B257=3,IF(AV256&lt;0.85,IF(AND(K257&gt;942,AT257&gt;0.9),0.25,1)*IF(AR256&lt;-0.004,1,0.5),0),"")</f>
        <v/>
      </c>
      <c r="BH257" t="str">
        <f t="shared" ref="BH257" si="1108">IF(B257=4,IF(AV256&lt;0.6,IF(AQ257&gt;=0,IF(K257&lt;1018,2,1),0),IF(AV256&gt;0.85,IF(AQ257&lt;=0,-0.5,0),0)),"")</f>
        <v/>
      </c>
      <c r="BI257">
        <f t="shared" ref="BI257" si="1109">IF(B257=5,IF(AV256&lt;0.4,IF(AQ257&gt; -0.004,1,0),IF(AV256&lt;0.95,IF(AND(AO257&lt;0.85,AT257&lt;0.95,AQ257&gt;0,K257&lt;1115),0.5,0),0)),"")</f>
        <v>0</v>
      </c>
      <c r="BJ257" s="25" t="str">
        <f t="shared" ref="BJ257" si="1110">IF(MAX(BE257:BI257)=0,"",MAX(BE257:BI257)*AR257)</f>
        <v/>
      </c>
    </row>
    <row r="258" spans="1:62" x14ac:dyDescent="0.15">
      <c r="A258" s="1">
        <v>42886</v>
      </c>
      <c r="B258" s="41">
        <f t="shared" ref="B258" si="1111">WEEKDAY(A258,2)</f>
        <v>3</v>
      </c>
      <c r="C258">
        <v>3125.32</v>
      </c>
      <c r="D258">
        <v>3127.83</v>
      </c>
      <c r="E258">
        <v>3125.98</v>
      </c>
      <c r="F258">
        <v>3123.72</v>
      </c>
      <c r="G258">
        <v>3112.45</v>
      </c>
      <c r="H258">
        <v>3143.08</v>
      </c>
      <c r="I258">
        <v>3111.79</v>
      </c>
      <c r="J258">
        <v>954</v>
      </c>
      <c r="K258">
        <v>1130</v>
      </c>
      <c r="L258">
        <v>3112.7</v>
      </c>
      <c r="M258">
        <v>3113.75</v>
      </c>
      <c r="N258">
        <v>3117.17</v>
      </c>
      <c r="O258">
        <v>3120.34</v>
      </c>
      <c r="P258">
        <v>3111.77</v>
      </c>
      <c r="Q258">
        <v>1407</v>
      </c>
      <c r="R258">
        <v>1309</v>
      </c>
      <c r="S258">
        <f t="shared" si="195"/>
        <v>3096.4295049999996</v>
      </c>
      <c r="T258" t="str">
        <f t="shared" ref="T258" si="1112">IF(AVERAGE(N257)&lt;S257,"熊",IF(AVERAGE(N257)&gt;S257,"牛",""))</f>
        <v>牛</v>
      </c>
      <c r="U258">
        <f t="shared" ref="U258" si="1113">MAX(H258,O258)</f>
        <v>3143.08</v>
      </c>
      <c r="V258">
        <f t="shared" ref="V258" si="1114">MIN(I258,P258)</f>
        <v>3111.77</v>
      </c>
      <c r="W258" s="40">
        <f t="shared" ref="W258" si="1115">LN(U258/V258)</f>
        <v>1.001151475013907E-2</v>
      </c>
      <c r="X258">
        <f t="shared" ref="X258" si="1116">IF(U258=H258,J258,Q258)</f>
        <v>954</v>
      </c>
      <c r="Y258">
        <f t="shared" ref="Y258" si="1117">IF(V258=I258,K258,R258)</f>
        <v>1309</v>
      </c>
      <c r="Z258" s="25">
        <f t="shared" ref="Z258" si="1118">(U258-V258)/(C258)</f>
        <v>1.0018174138968152E-2</v>
      </c>
      <c r="AA258" s="25">
        <f t="shared" ref="AA258" si="1119">LN(C258/N257)</f>
        <v>4.8978747135181907E-3</v>
      </c>
      <c r="AB258" s="25">
        <f t="shared" ref="AB258" si="1120">LN(N258/U258)</f>
        <v>-8.2776719605810265E-3</v>
      </c>
      <c r="AC258" s="25">
        <f t="shared" ref="AC258" si="1121">LN(N258/V258)</f>
        <v>1.733842789558102E-3</v>
      </c>
      <c r="AD258" s="25">
        <f t="shared" ref="AD258" si="1122">LN(U258/C258)</f>
        <v>5.6665329341381706E-3</v>
      </c>
      <c r="AE258" s="25">
        <f t="shared" ref="AE258" si="1123">LN(V258/C258)</f>
        <v>-4.3449818160009824E-3</v>
      </c>
      <c r="AF258" s="25">
        <f t="shared" ref="AF258" si="1124">LN(N258/C258)</f>
        <v>-2.6111390264429222E-3</v>
      </c>
      <c r="AG258" s="25">
        <f t="shared" ref="AG258" si="1125">LN(N258/N257)</f>
        <v>2.286735687075435E-3</v>
      </c>
      <c r="AH258" s="25">
        <f t="shared" ref="AH258" si="1126">LN(D258/C258)</f>
        <v>8.0279543423833965E-4</v>
      </c>
      <c r="AI258" s="25">
        <f t="shared" ref="AI258" si="1127">LN(E258/C258)</f>
        <v>2.1115608031989919E-4</v>
      </c>
      <c r="AJ258" s="25">
        <f t="shared" ref="AJ258" si="1128">LN(F258/C258)</f>
        <v>-5.1207866647150874E-4</v>
      </c>
      <c r="AK258" s="25">
        <f t="shared" ref="AK258" si="1129">+LN(G258/C258)</f>
        <v>-4.1264805410765213E-3</v>
      </c>
      <c r="AL258" s="25">
        <f t="shared" ref="AL258" si="1130">LN(H258/I258)</f>
        <v>1.0005087560556254E-2</v>
      </c>
      <c r="AM258" s="25">
        <f t="shared" ref="AM258" si="1131">LN(O258/P258)</f>
        <v>2.7502741132495209E-3</v>
      </c>
      <c r="AN258" s="25">
        <f t="shared" ref="AN258" si="1132">LN(L258/G258)</f>
        <v>8.0319349777752201E-5</v>
      </c>
      <c r="AO258" s="40">
        <f t="shared" ref="AO258" si="1133">(C258-I258)/(H258-I258)</f>
        <v>0.43240651965484872</v>
      </c>
      <c r="AP258" s="40">
        <f t="shared" ref="AP258" si="1134">(N257-I258)/(H258-I258)</f>
        <v>-5.5608820709484939E-2</v>
      </c>
      <c r="AQ258" s="25">
        <f t="shared" ref="AQ258" si="1135">LN(M258/L258)</f>
        <v>3.3727083970903411E-4</v>
      </c>
      <c r="AR258" s="25">
        <f t="shared" ref="AR258" si="1136">LN(N258/L258)</f>
        <v>1.4350221648558091E-3</v>
      </c>
      <c r="AS258" s="25">
        <f t="shared" ref="AS258" si="1137">LN(N258/C258)</f>
        <v>-2.6111390264429222E-3</v>
      </c>
      <c r="AT258" s="28">
        <f t="shared" ref="AT258" si="1138">+(G258-I258)/(H258-I258)</f>
        <v>2.1093000958768145E-2</v>
      </c>
      <c r="AU258" s="28">
        <f t="shared" ref="AU258" si="1139">+(N258-P258)/(O258-P258)</f>
        <v>0.6301050175029157</v>
      </c>
      <c r="AV258" s="40">
        <f t="shared" ref="AV258" si="1140">+(N258-V258)/(U258-V258)</f>
        <v>0.17246885978920792</v>
      </c>
      <c r="AW258" s="25">
        <f t="shared" ref="AW258" si="1141">LN(N258/C258)</f>
        <v>-2.6111390264429222E-3</v>
      </c>
      <c r="AX258" s="28">
        <f t="shared" ref="AX258" si="1142">(N258-L258)/(U258-V258)</f>
        <v>0.14276588949218341</v>
      </c>
      <c r="AY258" s="25">
        <f t="shared" ref="AY258" si="1143">LN(G258/I258)</f>
        <v>2.1207408534155595E-4</v>
      </c>
      <c r="AZ258" s="25">
        <f t="shared" ref="AZ258" si="1144">LN(N258/P258)</f>
        <v>1.733842789558102E-3</v>
      </c>
      <c r="BA258" s="25">
        <f t="shared" ref="BA258" si="1145">AV257</f>
        <v>0.46384928716905227</v>
      </c>
      <c r="BB258" s="25">
        <f t="shared" ref="BB258" si="1146">AR257</f>
        <v>-4.3719642066728751E-4</v>
      </c>
      <c r="BC258" s="25">
        <f t="shared" ref="BC258" si="1147">AS257</f>
        <v>2.8238737364964751E-3</v>
      </c>
      <c r="BD258" s="39">
        <f t="shared" ref="BD258" si="1148">IF(AR257&lt;0,1,0)</f>
        <v>1</v>
      </c>
      <c r="BE258" t="str">
        <f t="shared" ref="BE258" si="1149">IF(B258=2,IF(AV257&lt;0.226,IF(AND(ABS(AA258)&lt;0.03,AO258&lt;0.8),IF(AND(AT258&lt;0.5 &amp; Q257&lt;14),2,1),0),IF(AV257&lt;0.8,IF(AND(AT258&gt;0.2,AK258&gt;-0.03,AA258&gt;-0.01),1,0),0)),"")</f>
        <v/>
      </c>
      <c r="BF258" t="str">
        <f t="shared" ref="BF258" si="1150">IF(B258=2,IF(AV257&lt;0.226,IF(AND(ABS(AA258)&lt;0.03,AO258&lt;0.8),IF(AND(AT258&lt;0.5 &amp; Q257&lt;14),2,1),0),IF(AV257&lt;0.8,IF(AND(AT258&gt;0.2,AK258&gt;-0.03,AA258&gt;-0.01),1,0),0)),"")</f>
        <v/>
      </c>
      <c r="BG258">
        <f t="shared" ref="BG258" si="1151">IF(B258=3,IF(AV257&lt;0.85,IF(AND(K258&gt;942,AT258&gt;0.9),0.25,1)*IF(AR257&lt;-0.004,1,0.5),0),"")</f>
        <v>0.5</v>
      </c>
      <c r="BH258" t="str">
        <f t="shared" ref="BH258" si="1152">IF(B258=4,IF(AV257&lt;0.6,IF(AQ258&gt;=0,IF(K258&lt;1018,2,1),0),IF(AV257&gt;0.85,IF(AQ258&lt;=0,-0.5,0),0)),"")</f>
        <v/>
      </c>
      <c r="BI258" t="str">
        <f t="shared" ref="BI258" si="1153">IF(B258=5,IF(AV257&lt;0.4,IF(AQ258&gt; -0.004,1,0),IF(AV257&lt;0.95,IF(AND(AO258&lt;0.85,AT258&lt;0.95,AQ258&gt;0,K258&lt;1115),0.5,0),0)),"")</f>
        <v/>
      </c>
      <c r="BJ258" s="25">
        <f t="shared" ref="BJ258" si="1154">IF(MAX(BE258:BI258)=0,"",MAX(BE258:BI258)*AR258)</f>
        <v>7.1751108242790456E-4</v>
      </c>
    </row>
    <row r="259" spans="1:62" x14ac:dyDescent="0.15">
      <c r="A259" s="1">
        <v>42887</v>
      </c>
      <c r="B259" s="41">
        <f t="shared" si="291"/>
        <v>4</v>
      </c>
      <c r="C259">
        <v>3108.4214000000002</v>
      </c>
      <c r="D259">
        <v>3108.1334000000002</v>
      </c>
      <c r="E259">
        <v>3101.1444000000001</v>
      </c>
      <c r="F259">
        <v>3111.1127999999999</v>
      </c>
      <c r="G259">
        <v>3101.3679000000002</v>
      </c>
      <c r="H259">
        <v>3111.6986000000002</v>
      </c>
      <c r="I259">
        <v>3097.9421000000002</v>
      </c>
      <c r="J259">
        <v>940</v>
      </c>
      <c r="K259">
        <v>1013</v>
      </c>
      <c r="L259">
        <v>3101.3679000000002</v>
      </c>
      <c r="M259">
        <v>3103.1968999999999</v>
      </c>
      <c r="N259">
        <v>3101.6983</v>
      </c>
      <c r="O259">
        <v>3113.4567000000002</v>
      </c>
      <c r="P259">
        <v>3098.6965</v>
      </c>
      <c r="Q259">
        <v>1339</v>
      </c>
      <c r="R259">
        <v>1430</v>
      </c>
      <c r="S259">
        <f t="shared" si="195"/>
        <v>3094.5684849999998</v>
      </c>
      <c r="T259" t="str">
        <f t="shared" ref="T259" si="1155">IF(AVERAGE(N258)&lt;S258,"熊",IF(AVERAGE(N258)&gt;S258,"牛",""))</f>
        <v>牛</v>
      </c>
      <c r="U259">
        <f t="shared" ref="U259" si="1156">MAX(H259,O259)</f>
        <v>3113.4567000000002</v>
      </c>
      <c r="V259">
        <f t="shared" ref="V259" si="1157">MIN(I259,P259)</f>
        <v>3097.9421000000002</v>
      </c>
      <c r="W259" s="40">
        <f t="shared" ref="W259" si="1158">LN(U259/V259)</f>
        <v>4.9955357123029447E-3</v>
      </c>
      <c r="X259">
        <f t="shared" ref="X259" si="1159">IF(U259=H259,J259,Q259)</f>
        <v>1339</v>
      </c>
      <c r="Y259">
        <f t="shared" ref="Y259" si="1160">IF(V259=I259,K259,R259)</f>
        <v>1013</v>
      </c>
      <c r="Z259" s="25">
        <f t="shared" ref="Z259" si="1161">(U259-V259)/(C259)</f>
        <v>4.9911508137217087E-3</v>
      </c>
      <c r="AA259" s="25">
        <f t="shared" ref="AA259" si="1162">LN(C259/N258)</f>
        <v>-2.8105300193079028E-3</v>
      </c>
      <c r="AB259" s="25">
        <f t="shared" ref="AB259" si="1163">LN(N259/U259)</f>
        <v>-3.7837878633107652E-3</v>
      </c>
      <c r="AC259" s="25">
        <f t="shared" ref="AC259" si="1164">LN(N259/V259)</f>
        <v>1.2117478489921385E-3</v>
      </c>
      <c r="AD259" s="25">
        <f t="shared" ref="AD259" si="1165">LN(U259/C259)</f>
        <v>1.6185791551554588E-3</v>
      </c>
      <c r="AE259" s="25">
        <f t="shared" ref="AE259" si="1166">LN(V259/C259)</f>
        <v>-3.3769565571474119E-3</v>
      </c>
      <c r="AF259" s="25">
        <f t="shared" ref="AF259" si="1167">LN(N259/C259)</f>
        <v>-2.1652087081552307E-3</v>
      </c>
      <c r="AG259" s="25">
        <f t="shared" ref="AG259" si="1168">LN(N259/N258)</f>
        <v>-4.9757387274631283E-3</v>
      </c>
      <c r="AH259" s="25">
        <f t="shared" ref="AH259" si="1169">LN(D259/C259)</f>
        <v>-9.2655822870308174E-5</v>
      </c>
      <c r="AI259" s="25">
        <f t="shared" ref="AI259" si="1170">LN(E259/C259)</f>
        <v>-2.3438042419326815E-3</v>
      </c>
      <c r="AJ259" s="25">
        <f t="shared" ref="AJ259" si="1171">LN(F259/C259)</f>
        <v>8.6546679588802179E-4</v>
      </c>
      <c r="AK259" s="25">
        <f t="shared" ref="AK259" si="1172">+LN(G259/C259)</f>
        <v>-2.2717366701854791E-3</v>
      </c>
      <c r="AL259" s="25">
        <f t="shared" ref="AL259" si="1173">LN(H259/I259)</f>
        <v>4.430698383106486E-3</v>
      </c>
      <c r="AM259" s="25">
        <f t="shared" ref="AM259" si="1174">LN(O259/P259)</f>
        <v>4.7520488632467163E-3</v>
      </c>
      <c r="AN259" s="25">
        <f t="shared" ref="AN259" si="1175">LN(L259/G259)</f>
        <v>0</v>
      </c>
      <c r="AO259" s="40">
        <f t="shared" ref="AO259" si="1176">(C259-I259)/(H259-I259)</f>
        <v>0.76177079925853208</v>
      </c>
      <c r="AP259" s="40">
        <f t="shared" ref="AP259" si="1177">(N258-I259)/(H259-I259)</f>
        <v>1.3977319812452236</v>
      </c>
      <c r="AQ259" s="25">
        <f t="shared" ref="AQ259" si="1178">LN(M259/L259)</f>
        <v>5.8956594440859604E-4</v>
      </c>
      <c r="AR259" s="25">
        <f t="shared" ref="AR259" si="1179">LN(N259/L259)</f>
        <v>1.0652796203022389E-4</v>
      </c>
      <c r="AS259" s="25">
        <f t="shared" ref="AS259" si="1180">LN(N259/C259)</f>
        <v>-2.1652087081552307E-3</v>
      </c>
      <c r="AT259" s="28">
        <f t="shared" ref="AT259" si="1181">+(G259-I259)/(H259-I259)</f>
        <v>0.24903136699014947</v>
      </c>
      <c r="AU259" s="28">
        <f t="shared" ref="AU259" si="1182">+(N259-P259)/(O259-P259)</f>
        <v>0.20337122803213836</v>
      </c>
      <c r="AV259" s="40">
        <f t="shared" ref="AV259" si="1183">+(N259-V259)/(U259-V259)</f>
        <v>0.24210743428769124</v>
      </c>
      <c r="AW259" s="25">
        <f t="shared" ref="AW259" si="1184">LN(N259/C259)</f>
        <v>-2.1652087081552307E-3</v>
      </c>
      <c r="AX259" s="28">
        <f t="shared" ref="AX259" si="1185">(N259-L259)/(U259-V259)</f>
        <v>2.1296069508709693E-2</v>
      </c>
      <c r="AY259" s="25">
        <f t="shared" ref="AY259" si="1186">LN(G259/I259)</f>
        <v>1.1052198869619732E-3</v>
      </c>
      <c r="AZ259" s="25">
        <f t="shared" ref="AZ259" si="1187">LN(N259/P259)</f>
        <v>9.6826099993605711E-4</v>
      </c>
      <c r="BA259" s="25">
        <f t="shared" ref="BA259" si="1188">AV258</f>
        <v>0.17246885978920792</v>
      </c>
      <c r="BB259" s="25">
        <f t="shared" ref="BB259" si="1189">AR258</f>
        <v>1.4350221648558091E-3</v>
      </c>
      <c r="BC259" s="25">
        <f t="shared" ref="BC259" si="1190">AS258</f>
        <v>-2.6111390264429222E-3</v>
      </c>
      <c r="BD259" s="39">
        <f t="shared" ref="BD259" si="1191">IF(AR258&lt;0,1,0)</f>
        <v>0</v>
      </c>
      <c r="BE259" t="str">
        <f t="shared" ref="BE259" si="1192">IF(B259=2,IF(AV258&lt;0.226,IF(AND(ABS(AA259)&lt;0.03,AO259&lt;0.8),IF(AND(AT259&lt;0.5 &amp; Q258&lt;14),2,1),0),IF(AV258&lt;0.8,IF(AND(AT259&gt;0.2,AK259&gt;-0.03,AA259&gt;-0.01),1,0),0)),"")</f>
        <v/>
      </c>
      <c r="BF259" t="str">
        <f t="shared" ref="BF259" si="1193">IF(B259=2,IF(AV258&lt;0.226,IF(AND(ABS(AA259)&lt;0.03,AO259&lt;0.8),IF(AND(AT259&lt;0.5 &amp; Q258&lt;14),2,1),0),IF(AV258&lt;0.8,IF(AND(AT259&gt;0.2,AK259&gt;-0.03,AA259&gt;-0.01),1,0),0)),"")</f>
        <v/>
      </c>
      <c r="BG259" t="str">
        <f t="shared" ref="BG259" si="1194">IF(B259=3,IF(AV258&lt;0.85,IF(AND(K259&gt;942,AT259&gt;0.9),0.25,1)*IF(AR258&lt;-0.004,1,0.5),0),"")</f>
        <v/>
      </c>
      <c r="BH259">
        <f t="shared" ref="BH259" si="1195">IF(B259=4,IF(AV258&lt;0.6,IF(AQ259&gt;=0,IF(K259&lt;1018,2,1),0),IF(AV258&gt;0.85,IF(AQ259&lt;=0,-0.5,0),0)),"")</f>
        <v>2</v>
      </c>
      <c r="BI259" t="str">
        <f t="shared" ref="BI259" si="1196">IF(B259=5,IF(AV258&lt;0.4,IF(AQ259&gt; -0.004,1,0),IF(AV258&lt;0.95,IF(AND(AO259&lt;0.85,AT259&lt;0.95,AQ259&gt;0,K259&lt;1115),0.5,0),0)),"")</f>
        <v/>
      </c>
      <c r="BJ259" s="25">
        <f t="shared" ref="BJ259" si="1197">IF(MAX(BE259:BI259)=0,"",MAX(BE259:BI259)*AR259)</f>
        <v>2.1305592406044779E-4</v>
      </c>
    </row>
    <row r="260" spans="1:62" x14ac:dyDescent="0.15">
      <c r="A260" s="1">
        <v>42888</v>
      </c>
      <c r="B260" s="41">
        <f t="shared" si="291"/>
        <v>5</v>
      </c>
      <c r="C260">
        <v>3094.2253000000001</v>
      </c>
      <c r="D260">
        <v>3091.6761999999999</v>
      </c>
      <c r="E260">
        <v>3097.2139000000002</v>
      </c>
      <c r="F260">
        <v>3089.4380000000001</v>
      </c>
      <c r="G260">
        <v>3094.4632000000001</v>
      </c>
      <c r="H260">
        <v>3101.7511</v>
      </c>
      <c r="I260">
        <v>3081.9169000000002</v>
      </c>
      <c r="J260">
        <v>955</v>
      </c>
      <c r="K260">
        <v>1046</v>
      </c>
      <c r="L260">
        <v>3094.4632000000001</v>
      </c>
      <c r="M260">
        <v>3092.5891000000001</v>
      </c>
      <c r="N260">
        <v>3105.9814999999999</v>
      </c>
      <c r="O260">
        <v>3109.7863000000002</v>
      </c>
      <c r="P260">
        <v>3089.3978999999999</v>
      </c>
      <c r="Q260">
        <v>1427</v>
      </c>
      <c r="R260">
        <v>1318</v>
      </c>
      <c r="S260">
        <f t="shared" si="195"/>
        <v>3092.4480699999999</v>
      </c>
      <c r="T260" t="str">
        <f t="shared" ref="T260" si="1198">IF(AVERAGE(N259)&lt;S259,"熊",IF(AVERAGE(N259)&gt;S259,"牛",""))</f>
        <v>牛</v>
      </c>
      <c r="U260">
        <f t="shared" ref="U260" si="1199">MAX(H260,O260)</f>
        <v>3109.7863000000002</v>
      </c>
      <c r="V260">
        <f t="shared" ref="V260" si="1200">MIN(I260,P260)</f>
        <v>3081.9169000000002</v>
      </c>
      <c r="W260" s="40">
        <f t="shared" ref="W260" si="1201">LN(U260/V260)</f>
        <v>9.0022364804894471E-3</v>
      </c>
      <c r="X260">
        <f t="shared" ref="X260" si="1202">IF(U260=H260,J260,Q260)</f>
        <v>1427</v>
      </c>
      <c r="Y260">
        <f t="shared" ref="Y260" si="1203">IF(V260=I260,K260,R260)</f>
        <v>1046</v>
      </c>
      <c r="Z260" s="25">
        <f t="shared" ref="Z260" si="1204">(U260-V260)/(C260)</f>
        <v>9.0069071570192515E-3</v>
      </c>
      <c r="AA260" s="25">
        <f t="shared" ref="AA260" si="1205">LN(C260/N259)</f>
        <v>-2.4122323340777865E-3</v>
      </c>
      <c r="AB260" s="25">
        <f t="shared" ref="AB260" si="1206">LN(N260/U260)</f>
        <v>-1.2242415088959666E-3</v>
      </c>
      <c r="AC260" s="25">
        <f t="shared" ref="AC260" si="1207">LN(N260/V260)</f>
        <v>7.7779949715933629E-3</v>
      </c>
      <c r="AD260" s="25">
        <f t="shared" ref="AD260" si="1208">LN(U260/C260)</f>
        <v>5.0164421460141178E-3</v>
      </c>
      <c r="AE260" s="25">
        <f t="shared" ref="AE260" si="1209">LN(V260/C260)</f>
        <v>-3.9857943344751663E-3</v>
      </c>
      <c r="AF260" s="25">
        <f t="shared" ref="AF260" si="1210">LN(N260/C260)</f>
        <v>3.7922006371182817E-3</v>
      </c>
      <c r="AG260" s="25">
        <f t="shared" ref="AG260" si="1211">LN(N260/N259)</f>
        <v>1.3799683030405881E-3</v>
      </c>
      <c r="AH260" s="25">
        <f t="shared" ref="AH260" si="1212">LN(D260/C260)</f>
        <v>-8.2416447927245728E-4</v>
      </c>
      <c r="AI260" s="25">
        <f t="shared" ref="AI260" si="1213">LN(E260/C260)</f>
        <v>9.6539758707898254E-4</v>
      </c>
      <c r="AJ260" s="25">
        <f t="shared" ref="AJ260" si="1214">LN(F260/C260)</f>
        <v>-1.548370512489908E-3</v>
      </c>
      <c r="AK260" s="25">
        <f t="shared" ref="AK260" si="1215">+LN(G260/C260)</f>
        <v>7.6882202139340477E-5</v>
      </c>
      <c r="AL260" s="25">
        <f t="shared" ref="AL260" si="1216">LN(H260/I260)</f>
        <v>6.415049455907664E-3</v>
      </c>
      <c r="AM260" s="25">
        <f t="shared" ref="AM260" si="1217">LN(O260/P260)</f>
        <v>6.5777924497301713E-3</v>
      </c>
      <c r="AN260" s="25">
        <f t="shared" ref="AN260" si="1218">LN(L260/G260)</f>
        <v>0</v>
      </c>
      <c r="AO260" s="40">
        <f t="shared" ref="AO260" si="1219">(C260-I260)/(H260-I260)</f>
        <v>0.62056447953534943</v>
      </c>
      <c r="AP260" s="40">
        <f t="shared" ref="AP260" si="1220">(N259-I260)/(H260-I260)</f>
        <v>0.99733793145173821</v>
      </c>
      <c r="AQ260" s="25">
        <f t="shared" ref="AQ260" si="1221">LN(M260/L260)</f>
        <v>-6.0581354947264173E-4</v>
      </c>
      <c r="AR260" s="25">
        <f t="shared" ref="AR260" si="1222">LN(N260/L260)</f>
        <v>3.7153184349789149E-3</v>
      </c>
      <c r="AS260" s="25">
        <f t="shared" ref="AS260" si="1223">LN(N260/C260)</f>
        <v>3.7922006371182817E-3</v>
      </c>
      <c r="AT260" s="28">
        <f t="shared" ref="AT260" si="1224">+(G260-I260)/(H260-I260)</f>
        <v>0.63255891339202541</v>
      </c>
      <c r="AU260" s="28">
        <f t="shared" ref="AU260" si="1225">+(N260-P260)/(O260-P260)</f>
        <v>0.81338408114416583</v>
      </c>
      <c r="AV260" s="40">
        <f t="shared" ref="AV260" si="1226">+(N260-V260)/(U260-V260)</f>
        <v>0.86347750579487415</v>
      </c>
      <c r="AW260" s="25">
        <f t="shared" ref="AW260" si="1227">LN(N260/C260)</f>
        <v>3.7922006371182817E-3</v>
      </c>
      <c r="AX260" s="28">
        <f t="shared" ref="AX260" si="1228">(N260-L260)/(U260-V260)</f>
        <v>0.41329558583965603</v>
      </c>
      <c r="AY260" s="25">
        <f t="shared" ref="AY260" si="1229">LN(G260/I260)</f>
        <v>4.0626765366146532E-3</v>
      </c>
      <c r="AZ260" s="25">
        <f t="shared" ref="AZ260" si="1230">LN(N260/P260)</f>
        <v>5.3535509408341531E-3</v>
      </c>
      <c r="BA260" s="25">
        <f t="shared" ref="BA260" si="1231">AV259</f>
        <v>0.24210743428769124</v>
      </c>
      <c r="BB260" s="25">
        <f t="shared" ref="BB260" si="1232">AR259</f>
        <v>1.0652796203022389E-4</v>
      </c>
      <c r="BC260" s="25">
        <f t="shared" ref="BC260" si="1233">AS259</f>
        <v>-2.1652087081552307E-3</v>
      </c>
      <c r="BD260" s="39">
        <f t="shared" ref="BD260" si="1234">IF(AR259&lt;0,1,0)</f>
        <v>0</v>
      </c>
      <c r="BE260" t="str">
        <f t="shared" ref="BE260" si="1235">IF(B260=2,IF(AV259&lt;0.226,IF(AND(ABS(AA260)&lt;0.03,AO260&lt;0.8),IF(AND(AT260&lt;0.5 &amp; Q259&lt;14),2,1),0),IF(AV259&lt;0.8,IF(AND(AT260&gt;0.2,AK260&gt;-0.03,AA260&gt;-0.01),1,0),0)),"")</f>
        <v/>
      </c>
      <c r="BF260" t="str">
        <f t="shared" ref="BF260" si="1236">IF(B260=2,IF(AV259&lt;0.226,IF(AND(ABS(AA260)&lt;0.03,AO260&lt;0.8),IF(AND(AT260&lt;0.5 &amp; Q259&lt;14),2,1),0),IF(AV259&lt;0.8,IF(AND(AT260&gt;0.2,AK260&gt;-0.03,AA260&gt;-0.01),1,0),0)),"")</f>
        <v/>
      </c>
      <c r="BG260" t="str">
        <f t="shared" ref="BG260" si="1237">IF(B260=3,IF(AV259&lt;0.85,IF(AND(K260&gt;942,AT260&gt;0.9),0.25,1)*IF(AR259&lt;-0.004,1,0.5),0),"")</f>
        <v/>
      </c>
      <c r="BH260" t="str">
        <f t="shared" ref="BH260" si="1238">IF(B260=4,IF(AV259&lt;0.6,IF(AQ260&gt;=0,IF(K260&lt;1018,2,1),0),IF(AV259&gt;0.85,IF(AQ260&lt;=0,-0.5,0),0)),"")</f>
        <v/>
      </c>
      <c r="BI260">
        <f t="shared" ref="BI260" si="1239">IF(B260=5,IF(AV259&lt;0.4,IF(AQ260&gt; -0.004,1,0),IF(AV259&lt;0.95,IF(AND(AO260&lt;0.85,AT260&lt;0.95,AQ260&gt;0,K260&lt;1115),0.5,0),0)),"")</f>
        <v>1</v>
      </c>
      <c r="BJ260" s="25">
        <f t="shared" ref="BJ260" si="1240">IF(MAX(BE260:BI260)=0,"",MAX(BE260:BI260)*AR260)</f>
        <v>3.7153184349789149E-3</v>
      </c>
    </row>
    <row r="261" spans="1:62" x14ac:dyDescent="0.15">
      <c r="A261" s="1">
        <v>42891</v>
      </c>
      <c r="B261" s="41">
        <f t="shared" si="291"/>
        <v>1</v>
      </c>
      <c r="C261">
        <v>3102.1095</v>
      </c>
      <c r="D261">
        <v>3102.7959000000001</v>
      </c>
      <c r="E261">
        <v>3102.9277999999999</v>
      </c>
      <c r="F261">
        <v>3097.5823999999998</v>
      </c>
      <c r="G261">
        <v>3091.0124000000001</v>
      </c>
      <c r="H261">
        <v>3105.5056</v>
      </c>
      <c r="I261">
        <v>3087.2864</v>
      </c>
      <c r="J261">
        <v>930</v>
      </c>
      <c r="K261">
        <v>1127</v>
      </c>
      <c r="L261">
        <v>3091.0124000000001</v>
      </c>
      <c r="M261">
        <v>3089.422</v>
      </c>
      <c r="N261">
        <v>3091.5261999999998</v>
      </c>
      <c r="O261">
        <v>3094.1502999999998</v>
      </c>
      <c r="P261">
        <v>3084.8548999999998</v>
      </c>
      <c r="Q261">
        <v>1406</v>
      </c>
      <c r="R261">
        <v>1352</v>
      </c>
      <c r="S261">
        <f t="shared" si="195"/>
        <v>3090.9552950000002</v>
      </c>
      <c r="T261" t="str">
        <f t="shared" ref="T261" si="1241">IF(AVERAGE(N260)&lt;S260,"熊",IF(AVERAGE(N260)&gt;S260,"牛",""))</f>
        <v>牛</v>
      </c>
      <c r="U261">
        <f t="shared" ref="U261" si="1242">MAX(H261,O261)</f>
        <v>3105.5056</v>
      </c>
      <c r="V261">
        <f t="shared" ref="V261" si="1243">MIN(I261,P261)</f>
        <v>3084.8548999999998</v>
      </c>
      <c r="W261" s="40">
        <f t="shared" ref="W261" si="1244">LN(U261/V261)</f>
        <v>6.6719140523292513E-3</v>
      </c>
      <c r="X261">
        <f t="shared" ref="X261" si="1245">IF(U261=H261,J261,Q261)</f>
        <v>930</v>
      </c>
      <c r="Y261">
        <f t="shared" ref="Y261" si="1246">IF(V261=I261,K261,R261)</f>
        <v>1352</v>
      </c>
      <c r="Z261" s="25">
        <f t="shared" ref="Z261" si="1247">(U261-V261)/(C261)</f>
        <v>6.6569861573229899E-3</v>
      </c>
      <c r="AA261" s="25">
        <f t="shared" ref="AA261" si="1248">LN(C261/N260)</f>
        <v>-1.2474045570772111E-3</v>
      </c>
      <c r="AB261" s="25">
        <f t="shared" ref="AB261" si="1249">LN(N261/U261)</f>
        <v>-4.5116514369178979E-3</v>
      </c>
      <c r="AC261" s="25">
        <f t="shared" ref="AC261" si="1250">LN(N261/V261)</f>
        <v>2.1602626154114536E-3</v>
      </c>
      <c r="AD261" s="25">
        <f t="shared" ref="AD261" si="1251">LN(U261/C261)</f>
        <v>1.0941723299891304E-3</v>
      </c>
      <c r="AE261" s="25">
        <f t="shared" ref="AE261" si="1252">LN(V261/C261)</f>
        <v>-5.5777417223402256E-3</v>
      </c>
      <c r="AF261" s="25">
        <f t="shared" ref="AF261" si="1253">LN(N261/C261)</f>
        <v>-3.4174791069288175E-3</v>
      </c>
      <c r="AG261" s="25">
        <f t="shared" ref="AG261" si="1254">LN(N261/N260)</f>
        <v>-4.6648836640060063E-3</v>
      </c>
      <c r="AH261" s="25">
        <f t="shared" ref="AH261" si="1255">LN(D261/C261)</f>
        <v>2.2124430867228616E-4</v>
      </c>
      <c r="AI261" s="25">
        <f t="shared" ref="AI261" si="1256">LN(E261/C261)</f>
        <v>2.6375345229383122E-4</v>
      </c>
      <c r="AJ261" s="25">
        <f t="shared" ref="AJ261" si="1257">LN(F261/C261)</f>
        <v>-1.4604276721026221E-3</v>
      </c>
      <c r="AK261" s="25">
        <f t="shared" ref="AK261" si="1258">+LN(G261/C261)</f>
        <v>-3.5836891492510479E-3</v>
      </c>
      <c r="AL261" s="25">
        <f t="shared" ref="AL261" si="1259">LN(H261/I261)</f>
        <v>5.8840188932261133E-3</v>
      </c>
      <c r="AM261" s="25">
        <f t="shared" ref="AM261" si="1260">LN(O261/P261)</f>
        <v>3.0087066481425295E-3</v>
      </c>
      <c r="AN261" s="25">
        <f t="shared" ref="AN261" si="1261">LN(L261/G261)</f>
        <v>0</v>
      </c>
      <c r="AO261" s="40">
        <f t="shared" ref="AO261" si="1262">(C261-I261)/(H261-I261)</f>
        <v>0.81359774304031285</v>
      </c>
      <c r="AP261" s="40">
        <f t="shared" ref="AP261" si="1263">(N260-I261)/(H261-I261)</f>
        <v>1.0261207956441507</v>
      </c>
      <c r="AQ261" s="25">
        <f t="shared" ref="AQ261" si="1264">LN(M261/L261)</f>
        <v>-5.1465639214751753E-4</v>
      </c>
      <c r="AR261" s="25">
        <f t="shared" ref="AR261" si="1265">LN(N261/L261)</f>
        <v>1.6621004232235831E-4</v>
      </c>
      <c r="AS261" s="25">
        <f t="shared" ref="AS261" si="1266">LN(N261/C261)</f>
        <v>-3.4174791069288175E-3</v>
      </c>
      <c r="AT261" s="28">
        <f t="shared" ref="AT261" si="1267">+(G261-I261)/(H261-I261)</f>
        <v>0.20450952840959608</v>
      </c>
      <c r="AU261" s="28">
        <f t="shared" ref="AU261" si="1268">+(N261-P261)/(O261-P261)</f>
        <v>0.71769907696279811</v>
      </c>
      <c r="AV261" s="40">
        <f t="shared" ref="AV261" si="1269">+(N261-V261)/(U261-V261)</f>
        <v>0.32305442430522585</v>
      </c>
      <c r="AW261" s="25">
        <f t="shared" ref="AW261" si="1270">LN(N261/C261)</f>
        <v>-3.4174791069288175E-3</v>
      </c>
      <c r="AX261" s="28">
        <f t="shared" ref="AX261" si="1271">(N261-L261)/(U261-V261)</f>
        <v>2.4880512524985382E-2</v>
      </c>
      <c r="AY261" s="25">
        <f t="shared" ref="AY261" si="1272">LN(G261/I261)</f>
        <v>1.2061574139860583E-3</v>
      </c>
      <c r="AZ261" s="25">
        <f t="shared" ref="AZ261" si="1273">LN(N261/P261)</f>
        <v>2.1602626154114536E-3</v>
      </c>
      <c r="BA261" s="25">
        <f t="shared" ref="BA261" si="1274">AV260</f>
        <v>0.86347750579487415</v>
      </c>
      <c r="BB261" s="25">
        <f t="shared" ref="BB261" si="1275">AR260</f>
        <v>3.7153184349789149E-3</v>
      </c>
      <c r="BC261" s="25">
        <f t="shared" ref="BC261" si="1276">AS260</f>
        <v>3.7922006371182817E-3</v>
      </c>
      <c r="BD261" s="39">
        <f t="shared" ref="BD261" si="1277">IF(AR260&lt;0,1,0)</f>
        <v>0</v>
      </c>
      <c r="BE261" t="str">
        <f t="shared" ref="BE261" si="1278">IF(B261=2,IF(AV260&lt;0.226,IF(AND(ABS(AA261)&lt;0.03,AO261&lt;0.8),IF(AND(AT261&lt;0.5 &amp; Q260&lt;14),2,1),0),IF(AV260&lt;0.8,IF(AND(AT261&gt;0.2,AK261&gt;-0.03,AA261&gt;-0.01),1,0),0)),"")</f>
        <v/>
      </c>
      <c r="BF261" t="str">
        <f t="shared" ref="BF261" si="1279">IF(B261=2,IF(AV260&lt;0.226,IF(AND(ABS(AA261)&lt;0.03,AO261&lt;0.8),IF(AND(AT261&lt;0.5 &amp; Q260&lt;14),2,1),0),IF(AV260&lt;0.8,IF(AND(AT261&gt;0.2,AK261&gt;-0.03,AA261&gt;-0.01),1,0),0)),"")</f>
        <v/>
      </c>
      <c r="BG261" t="str">
        <f t="shared" ref="BG261" si="1280">IF(B261=3,IF(AV260&lt;0.85,IF(AND(K261&gt;942,AT261&gt;0.9),0.25,1)*IF(AR260&lt;-0.004,1,0.5),0),"")</f>
        <v/>
      </c>
      <c r="BH261" t="str">
        <f t="shared" ref="BH261" si="1281">IF(B261=4,IF(AV260&lt;0.6,IF(AQ261&gt;=0,IF(K261&lt;1018,2,1),0),IF(AV260&gt;0.85,IF(AQ261&lt;=0,-0.5,0),0)),"")</f>
        <v/>
      </c>
      <c r="BI261" t="str">
        <f t="shared" ref="BI261" si="1282">IF(B261=5,IF(AV260&lt;0.4,IF(AQ261&gt; -0.004,1,0),IF(AV260&lt;0.95,IF(AND(AO261&lt;0.85,AT261&lt;0.95,AQ261&gt;0,K261&lt;1115),0.5,0),0)),"")</f>
        <v/>
      </c>
      <c r="BJ261" s="25" t="str">
        <f t="shared" ref="BJ261" si="1283">IF(MAX(BE261:BI261)=0,"",MAX(BE261:BI261)*AR261)</f>
        <v/>
      </c>
    </row>
    <row r="262" spans="1:62" x14ac:dyDescent="0.15">
      <c r="A262" s="1">
        <v>42892</v>
      </c>
      <c r="B262" s="41">
        <f t="shared" si="291"/>
        <v>2</v>
      </c>
      <c r="C262">
        <v>3084.5401000000002</v>
      </c>
      <c r="D262">
        <v>3081.5756000000001</v>
      </c>
      <c r="E262">
        <v>3081.9117000000001</v>
      </c>
      <c r="F262">
        <v>3085.3811999999998</v>
      </c>
      <c r="G262">
        <v>3084.9508000000001</v>
      </c>
      <c r="H262">
        <v>3096.14</v>
      </c>
      <c r="I262">
        <v>3078.9261000000001</v>
      </c>
      <c r="J262">
        <v>949</v>
      </c>
      <c r="K262">
        <v>930</v>
      </c>
      <c r="L262">
        <v>3084.9508000000001</v>
      </c>
      <c r="M262">
        <v>3084.3188</v>
      </c>
      <c r="N262">
        <v>3102.3317000000002</v>
      </c>
      <c r="O262">
        <v>3102.3317000000002</v>
      </c>
      <c r="P262">
        <v>3083.4153000000001</v>
      </c>
      <c r="Q262">
        <v>1500</v>
      </c>
      <c r="R262">
        <v>1312</v>
      </c>
      <c r="S262">
        <f t="shared" si="195"/>
        <v>3089.1671099999999</v>
      </c>
      <c r="T262" t="str">
        <f t="shared" ref="T262" si="1284">IF(AVERAGE(N261)&lt;S261,"熊",IF(AVERAGE(N261)&gt;S261,"牛",""))</f>
        <v>牛</v>
      </c>
      <c r="U262">
        <f t="shared" ref="U262" si="1285">MAX(H262,O262)</f>
        <v>3102.3317000000002</v>
      </c>
      <c r="V262">
        <f t="shared" ref="V262" si="1286">MIN(I262,P262)</f>
        <v>3078.9261000000001</v>
      </c>
      <c r="W262" s="40">
        <f t="shared" ref="W262" si="1287">LN(U262/V262)</f>
        <v>7.5731226946795455E-3</v>
      </c>
      <c r="X262">
        <f t="shared" ref="X262" si="1288">IF(U262=H262,J262,Q262)</f>
        <v>1500</v>
      </c>
      <c r="Y262">
        <f t="shared" ref="Y262" si="1289">IF(V262=I262,K262,R262)</f>
        <v>930</v>
      </c>
      <c r="Z262" s="25">
        <f t="shared" ref="Z262" si="1290">(U262-V262)/(C262)</f>
        <v>7.5880355713320267E-3</v>
      </c>
      <c r="AA262" s="25">
        <f t="shared" ref="AA262" si="1291">LN(C262/N261)</f>
        <v>-2.2623147616179519E-3</v>
      </c>
      <c r="AB262" s="25">
        <f t="shared" ref="AB262" si="1292">LN(N262/U262)</f>
        <v>0</v>
      </c>
      <c r="AC262" s="25">
        <f t="shared" ref="AC262" si="1293">LN(N262/V262)</f>
        <v>7.5731226946795455E-3</v>
      </c>
      <c r="AD262" s="25">
        <f t="shared" ref="AD262" si="1294">LN(U262/C262)</f>
        <v>5.7514199805308993E-3</v>
      </c>
      <c r="AE262" s="25">
        <f t="shared" ref="AE262" si="1295">LN(V262/C262)</f>
        <v>-1.8217027141487544E-3</v>
      </c>
      <c r="AF262" s="25">
        <f t="shared" ref="AF262" si="1296">LN(N262/C262)</f>
        <v>5.7514199805308993E-3</v>
      </c>
      <c r="AG262" s="25">
        <f t="shared" ref="AG262" si="1297">LN(N262/N261)</f>
        <v>3.4891052189128594E-3</v>
      </c>
      <c r="AH262" s="25">
        <f t="shared" ref="AH262" si="1298">LN(D262/C262)</f>
        <v>-9.6154544372475481E-4</v>
      </c>
      <c r="AI262" s="25">
        <f t="shared" ref="AI262" si="1299">LN(E262/C262)</f>
        <v>-8.5248380897996647E-4</v>
      </c>
      <c r="AJ262" s="25">
        <f t="shared" ref="AJ262" si="1300">LN(F262/C262)</f>
        <v>2.726452945873561E-4</v>
      </c>
      <c r="AK262" s="25">
        <f t="shared" ref="AK262" si="1301">+LN(G262/C262)</f>
        <v>1.3313902468242735E-4</v>
      </c>
      <c r="AL262" s="25">
        <f t="shared" ref="AL262" si="1302">LN(H262/I262)</f>
        <v>5.5753069881419263E-3</v>
      </c>
      <c r="AM262" s="25">
        <f t="shared" ref="AM262" si="1303">LN(O262/P262)</f>
        <v>6.1161437632187912E-3</v>
      </c>
      <c r="AN262" s="25">
        <f t="shared" ref="AN262" si="1304">LN(L262/G262)</f>
        <v>0</v>
      </c>
      <c r="AO262" s="40">
        <f t="shared" ref="AO262" si="1305">(C262-I262)/(H262-I262)</f>
        <v>0.3261317888450681</v>
      </c>
      <c r="AP262" s="40">
        <f t="shared" ref="AP262" si="1306">(N261-I262)/(H262-I262)</f>
        <v>0.73197241763922449</v>
      </c>
      <c r="AQ262" s="25">
        <f t="shared" ref="AQ262" si="1307">LN(M262/L262)</f>
        <v>-2.0488649165562666E-4</v>
      </c>
      <c r="AR262" s="25">
        <f t="shared" ref="AR262" si="1308">LN(N262/L262)</f>
        <v>5.6182809558485546E-3</v>
      </c>
      <c r="AS262" s="25">
        <f t="shared" ref="AS262" si="1309">LN(N262/C262)</f>
        <v>5.7514199805308993E-3</v>
      </c>
      <c r="AT262" s="28">
        <f t="shared" ref="AT262" si="1310">+(G262-I262)/(H262-I262)</f>
        <v>0.34999041472298725</v>
      </c>
      <c r="AU262" s="28">
        <f t="shared" ref="AU262" si="1311">+(N262-P262)/(O262-P262)</f>
        <v>1</v>
      </c>
      <c r="AV262" s="40">
        <f t="shared" ref="AV262" si="1312">+(N262-V262)/(U262-V262)</f>
        <v>1</v>
      </c>
      <c r="AW262" s="25">
        <f t="shared" ref="AW262" si="1313">LN(N262/C262)</f>
        <v>5.7514199805308993E-3</v>
      </c>
      <c r="AX262" s="28">
        <f t="shared" ref="AX262" si="1314">(N262-L262)/(U262-V262)</f>
        <v>0.74259578904194179</v>
      </c>
      <c r="AY262" s="25">
        <f t="shared" ref="AY262" si="1315">LN(G262/I262)</f>
        <v>1.9548417388312554E-3</v>
      </c>
      <c r="AZ262" s="25">
        <f t="shared" ref="AZ262" si="1316">LN(N262/P262)</f>
        <v>6.1161437632187912E-3</v>
      </c>
      <c r="BA262" s="25">
        <f t="shared" ref="BA262" si="1317">AV261</f>
        <v>0.32305442430522585</v>
      </c>
      <c r="BB262" s="25">
        <f t="shared" ref="BB262" si="1318">AR261</f>
        <v>1.6621004232235831E-4</v>
      </c>
      <c r="BC262" s="25">
        <f t="shared" ref="BC262" si="1319">AS261</f>
        <v>-3.4174791069288175E-3</v>
      </c>
      <c r="BD262" s="39">
        <f t="shared" ref="BD262" si="1320">IF(AR261&lt;0,1,0)</f>
        <v>0</v>
      </c>
      <c r="BE262">
        <f t="shared" ref="BE262" si="1321">IF(B262=2,IF(AV261&lt;0.226,IF(AND(ABS(AA262)&lt;0.03,AO262&lt;0.8),IF(AND(AT262&lt;0.5 &amp; Q261&lt;14),2,1),0),IF(AV261&lt;0.8,IF(AND(AT262&gt;0.2,AK262&gt;-0.03,AA262&gt;-0.01),1,0),0)),"")</f>
        <v>1</v>
      </c>
      <c r="BF262">
        <f t="shared" ref="BF262" si="1322">IF(B262=2,IF(AV261&lt;0.226,IF(AND(ABS(AA262)&lt;0.03,AO262&lt;0.8),IF(AND(AT262&lt;0.5 &amp; Q261&lt;14),2,1),0),IF(AV261&lt;0.8,IF(AND(AT262&gt;0.2,AK262&gt;-0.03,AA262&gt;-0.01),1,0),0)),"")</f>
        <v>1</v>
      </c>
      <c r="BG262" t="str">
        <f t="shared" ref="BG262" si="1323">IF(B262=3,IF(AV261&lt;0.85,IF(AND(K262&gt;942,AT262&gt;0.9),0.25,1)*IF(AR261&lt;-0.004,1,0.5),0),"")</f>
        <v/>
      </c>
      <c r="BH262" t="str">
        <f t="shared" ref="BH262" si="1324">IF(B262=4,IF(AV261&lt;0.6,IF(AQ262&gt;=0,IF(K262&lt;1018,2,1),0),IF(AV261&gt;0.85,IF(AQ262&lt;=0,-0.5,0),0)),"")</f>
        <v/>
      </c>
      <c r="BI262" t="str">
        <f t="shared" ref="BI262" si="1325">IF(B262=5,IF(AV261&lt;0.4,IF(AQ262&gt; -0.004,1,0),IF(AV261&lt;0.95,IF(AND(AO262&lt;0.85,AT262&lt;0.95,AQ262&gt;0,K262&lt;1115),0.5,0),0)),"")</f>
        <v/>
      </c>
      <c r="BJ262" s="25">
        <f t="shared" ref="BJ262" si="1326">IF(MAX(BE262:BI262)=0,"",MAX(BE262:BI262)*AR262)</f>
        <v>5.6182809558485546E-3</v>
      </c>
    </row>
    <row r="263" spans="1:62" x14ac:dyDescent="0.15">
      <c r="A263" s="1">
        <v>42893</v>
      </c>
      <c r="B263" s="41">
        <f t="shared" si="291"/>
        <v>3</v>
      </c>
      <c r="C263">
        <v>3101.7608</v>
      </c>
      <c r="D263">
        <v>3099.9960999999998</v>
      </c>
      <c r="E263">
        <v>3102.6559000000002</v>
      </c>
      <c r="F263">
        <v>3107.7166000000002</v>
      </c>
      <c r="G263">
        <v>3131.0038</v>
      </c>
      <c r="H263">
        <v>3131.0810999999999</v>
      </c>
      <c r="I263">
        <v>3098.9852000000001</v>
      </c>
      <c r="J263">
        <v>1129</v>
      </c>
      <c r="K263">
        <v>931</v>
      </c>
      <c r="L263">
        <v>3131.0038</v>
      </c>
      <c r="M263">
        <v>3137.1109999999999</v>
      </c>
      <c r="N263">
        <v>3140.5284999999999</v>
      </c>
      <c r="O263">
        <v>3140.7743</v>
      </c>
      <c r="P263">
        <v>3131.0038</v>
      </c>
      <c r="Q263">
        <v>1459</v>
      </c>
      <c r="R263">
        <v>1300</v>
      </c>
      <c r="S263">
        <f t="shared" si="195"/>
        <v>3089.1158150000001</v>
      </c>
      <c r="T263" t="str">
        <f t="shared" ref="T263" si="1327">IF(AVERAGE(N262)&lt;S262,"熊",IF(AVERAGE(N262)&gt;S262,"牛",""))</f>
        <v>牛</v>
      </c>
      <c r="U263">
        <f t="shared" ref="U263" si="1328">MAX(H263,O263)</f>
        <v>3140.7743</v>
      </c>
      <c r="V263">
        <f t="shared" ref="V263" si="1329">MIN(I263,P263)</f>
        <v>3098.9852000000001</v>
      </c>
      <c r="W263" s="40">
        <f t="shared" ref="W263" si="1330">LN(U263/V263)</f>
        <v>1.3394658817852364E-2</v>
      </c>
      <c r="X263">
        <f t="shared" ref="X263" si="1331">IF(U263=H263,J263,Q263)</f>
        <v>1459</v>
      </c>
      <c r="Y263">
        <f t="shared" ref="Y263" si="1332">IF(V263=I263,K263,R263)</f>
        <v>931</v>
      </c>
      <c r="Z263" s="25">
        <f t="shared" ref="Z263" si="1333">(U263-V263)/(C263)</f>
        <v>1.3472702343778399E-2</v>
      </c>
      <c r="AA263" s="25">
        <f t="shared" ref="AA263" si="1334">LN(C263/N262)</f>
        <v>-1.840398097260766E-4</v>
      </c>
      <c r="AB263" s="25">
        <f t="shared" ref="AB263" si="1335">LN(N263/U263)</f>
        <v>-7.8264018771851296E-5</v>
      </c>
      <c r="AC263" s="25">
        <f t="shared" ref="AC263" si="1336">LN(N263/V263)</f>
        <v>1.3316394799080462E-2</v>
      </c>
      <c r="AD263" s="25">
        <f t="shared" ref="AD263" si="1337">LN(U263/C263)</f>
        <v>1.2499411637794004E-2</v>
      </c>
      <c r="AE263" s="25">
        <f t="shared" ref="AE263" si="1338">LN(V263/C263)</f>
        <v>-8.9524718005845811E-4</v>
      </c>
      <c r="AF263" s="25">
        <f t="shared" ref="AF263" si="1339">LN(N263/C263)</f>
        <v>1.2421147619022079E-2</v>
      </c>
      <c r="AG263" s="25">
        <f t="shared" ref="AG263" si="1340">LN(N263/N262)</f>
        <v>1.2237107809296027E-2</v>
      </c>
      <c r="AH263" s="25">
        <f t="shared" ref="AH263" si="1341">LN(D263/C263)</f>
        <v>-5.690968143650377E-4</v>
      </c>
      <c r="AI263" s="25">
        <f t="shared" ref="AI263" si="1342">LN(E263/C263)</f>
        <v>2.8853639253793314E-4</v>
      </c>
      <c r="AJ263" s="25">
        <f t="shared" ref="AJ263" si="1343">LN(F263/C263)</f>
        <v>1.9182940665416555E-3</v>
      </c>
      <c r="AK263" s="25">
        <f t="shared" ref="AK263" si="1344">+LN(G263/C263)</f>
        <v>9.3837057731280954E-3</v>
      </c>
      <c r="AL263" s="25">
        <f t="shared" ref="AL263" si="1345">LN(H263/I263)</f>
        <v>1.0303641216357184E-2</v>
      </c>
      <c r="AM263" s="25">
        <f t="shared" ref="AM263" si="1346">LN(O263/P263)</f>
        <v>3.1157058646658375E-3</v>
      </c>
      <c r="AN263" s="25">
        <f t="shared" ref="AN263" si="1347">LN(L263/G263)</f>
        <v>0</v>
      </c>
      <c r="AO263" s="40">
        <f t="shared" ref="AO263" si="1348">(C263-I263)/(H263-I263)</f>
        <v>8.6478335239079052E-2</v>
      </c>
      <c r="AP263" s="40">
        <f t="shared" ref="AP263" si="1349">(N262-I263)/(H263-I263)</f>
        <v>0.10426565386856658</v>
      </c>
      <c r="AQ263" s="25">
        <f t="shared" ref="AQ263" si="1350">LN(M263/L263)</f>
        <v>1.9486566942115233E-3</v>
      </c>
      <c r="AR263" s="25">
        <f t="shared" ref="AR263" si="1351">LN(N263/L263)</f>
        <v>3.0374418458938329E-3</v>
      </c>
      <c r="AS263" s="25">
        <f t="shared" ref="AS263" si="1352">LN(N263/C263)</f>
        <v>1.2421147619022079E-2</v>
      </c>
      <c r="AT263" s="28">
        <f t="shared" ref="AT263" si="1353">+(G263-I263)/(H263-I263)</f>
        <v>0.99759159269564268</v>
      </c>
      <c r="AU263" s="28">
        <f t="shared" ref="AU263" si="1354">+(N263-P263)/(O263-P263)</f>
        <v>0.97484263855481879</v>
      </c>
      <c r="AV263" s="40">
        <f t="shared" ref="AV263" si="1355">+(N263-V263)/(U263-V263)</f>
        <v>0.99411808342366448</v>
      </c>
      <c r="AW263" s="25">
        <f t="shared" ref="AW263" si="1356">LN(N263/C263)</f>
        <v>1.2421147619022079E-2</v>
      </c>
      <c r="AX263" s="28">
        <f t="shared" ref="AX263" si="1357">(N263-L263)/(U263-V263)</f>
        <v>0.22792307084861715</v>
      </c>
      <c r="AY263" s="25">
        <f t="shared" ref="AY263" si="1358">LN(G263/I263)</f>
        <v>1.0278952953186669E-2</v>
      </c>
      <c r="AZ263" s="25">
        <f t="shared" ref="AZ263" si="1359">LN(N263/P263)</f>
        <v>3.0374418458938329E-3</v>
      </c>
      <c r="BA263" s="25">
        <f t="shared" ref="BA263" si="1360">AV262</f>
        <v>1</v>
      </c>
      <c r="BB263" s="25">
        <f t="shared" ref="BB263" si="1361">AR262</f>
        <v>5.6182809558485546E-3</v>
      </c>
      <c r="BC263" s="25">
        <f t="shared" ref="BC263" si="1362">AS262</f>
        <v>5.7514199805308993E-3</v>
      </c>
      <c r="BD263" s="39">
        <f t="shared" ref="BD263" si="1363">IF(AR262&lt;0,1,0)</f>
        <v>0</v>
      </c>
      <c r="BE263" t="str">
        <f t="shared" ref="BE263" si="1364">IF(B263=2,IF(AV262&lt;0.226,IF(AND(ABS(AA263)&lt;0.03,AO263&lt;0.8),IF(AND(AT263&lt;0.5 &amp; Q262&lt;14),2,1),0),IF(AV262&lt;0.8,IF(AND(AT263&gt;0.2,AK263&gt;-0.03,AA263&gt;-0.01),1,0),0)),"")</f>
        <v/>
      </c>
      <c r="BF263" t="str">
        <f t="shared" ref="BF263" si="1365">IF(B263=2,IF(AV262&lt;0.226,IF(AND(ABS(AA263)&lt;0.03,AO263&lt;0.8),IF(AND(AT263&lt;0.5 &amp; Q262&lt;14),2,1),0),IF(AV262&lt;0.8,IF(AND(AT263&gt;0.2,AK263&gt;-0.03,AA263&gt;-0.01),1,0),0)),"")</f>
        <v/>
      </c>
      <c r="BG263">
        <f t="shared" ref="BG263" si="1366">IF(B263=3,IF(AV262&lt;0.85,IF(AND(K263&gt;942,AT263&gt;0.9),0.25,1)*IF(AR262&lt;-0.004,1,0.5),0),"")</f>
        <v>0</v>
      </c>
      <c r="BH263" t="str">
        <f t="shared" ref="BH263" si="1367">IF(B263=4,IF(AV262&lt;0.6,IF(AQ263&gt;=0,IF(K263&lt;1018,2,1),0),IF(AV262&gt;0.85,IF(AQ263&lt;=0,-0.5,0),0)),"")</f>
        <v/>
      </c>
      <c r="BI263" t="str">
        <f t="shared" ref="BI263" si="1368">IF(B263=5,IF(AV262&lt;0.4,IF(AQ263&gt; -0.004,1,0),IF(AV262&lt;0.95,IF(AND(AO263&lt;0.85,AT263&lt;0.95,AQ263&gt;0,K263&lt;1115),0.5,0),0)),"")</f>
        <v/>
      </c>
      <c r="BJ263" s="25" t="str">
        <f t="shared" ref="BJ263" si="1369">IF(MAX(BE263:BI263)=0,"",MAX(BE263:BI263)*AR263)</f>
        <v/>
      </c>
    </row>
    <row r="264" spans="1:62" x14ac:dyDescent="0.15">
      <c r="A264" s="1">
        <v>42894</v>
      </c>
      <c r="B264" s="41">
        <f t="shared" si="291"/>
        <v>4</v>
      </c>
      <c r="C264">
        <v>3136.4704999999999</v>
      </c>
      <c r="D264">
        <v>3135.5725000000002</v>
      </c>
      <c r="E264">
        <v>3137.2356</v>
      </c>
      <c r="F264">
        <v>3138.8928000000001</v>
      </c>
      <c r="G264">
        <v>3144.8126999999999</v>
      </c>
      <c r="H264">
        <v>3145.6215000000002</v>
      </c>
      <c r="I264">
        <v>3132.8278</v>
      </c>
      <c r="J264">
        <v>1129</v>
      </c>
      <c r="K264">
        <v>1043</v>
      </c>
      <c r="L264">
        <v>3144.8126999999999</v>
      </c>
      <c r="M264">
        <v>3143.3272999999999</v>
      </c>
      <c r="N264">
        <v>3150.9331000000002</v>
      </c>
      <c r="O264">
        <v>3153.2426999999998</v>
      </c>
      <c r="P264">
        <v>3137.4485</v>
      </c>
      <c r="Q264">
        <v>1443</v>
      </c>
      <c r="R264">
        <v>1329</v>
      </c>
      <c r="S264">
        <f t="shared" si="195"/>
        <v>3092.3029350000002</v>
      </c>
      <c r="T264" t="str">
        <f t="shared" ref="T264" si="1370">IF(AVERAGE(N263)&lt;S263,"熊",IF(AVERAGE(N263)&gt;S263,"牛",""))</f>
        <v>牛</v>
      </c>
      <c r="U264">
        <f t="shared" ref="U264" si="1371">MAX(H264,O264)</f>
        <v>3153.2426999999998</v>
      </c>
      <c r="V264">
        <f t="shared" ref="V264" si="1372">MIN(I264,P264)</f>
        <v>3132.8278</v>
      </c>
      <c r="W264" s="40">
        <f t="shared" ref="W264" si="1373">LN(U264/V264)</f>
        <v>6.495304745184235E-3</v>
      </c>
      <c r="X264">
        <f t="shared" ref="X264" si="1374">IF(U264=H264,J264,Q264)</f>
        <v>1443</v>
      </c>
      <c r="Y264">
        <f t="shared" ref="Y264" si="1375">IF(V264=I264,K264,R264)</f>
        <v>1043</v>
      </c>
      <c r="Z264" s="25">
        <f t="shared" ref="Z264" si="1376">(U264-V264)/(C264)</f>
        <v>6.5088767772563975E-3</v>
      </c>
      <c r="AA264" s="25">
        <f t="shared" ref="AA264" si="1377">LN(C264/N263)</f>
        <v>-1.2929747369217627E-3</v>
      </c>
      <c r="AB264" s="25">
        <f t="shared" ref="AB264" si="1378">LN(N264/U264)</f>
        <v>-7.3272071611038471E-4</v>
      </c>
      <c r="AC264" s="25">
        <f t="shared" ref="AC264" si="1379">LN(N264/V264)</f>
        <v>5.7625840290737619E-3</v>
      </c>
      <c r="AD264" s="25">
        <f t="shared" ref="AD264" si="1380">LN(U264/C264)</f>
        <v>5.3332287884759579E-3</v>
      </c>
      <c r="AE264" s="25">
        <f t="shared" ref="AE264" si="1381">LN(V264/C264)</f>
        <v>-1.162075956708405E-3</v>
      </c>
      <c r="AF264" s="25">
        <f t="shared" ref="AF264" si="1382">LN(N264/C264)</f>
        <v>4.6005080723653374E-3</v>
      </c>
      <c r="AG264" s="25">
        <f t="shared" ref="AG264" si="1383">LN(N264/N263)</f>
        <v>3.3075333354437293E-3</v>
      </c>
      <c r="AH264" s="25">
        <f t="shared" ref="AH264" si="1384">LN(D264/C264)</f>
        <v>-2.8635007959472149E-4</v>
      </c>
      <c r="AI264" s="25">
        <f t="shared" ref="AI264" si="1385">LN(E264/C264)</f>
        <v>2.4390686831602664E-4</v>
      </c>
      <c r="AJ264" s="25">
        <f t="shared" ref="AJ264" si="1386">LN(F264/C264)</f>
        <v>7.7200315089491619E-4</v>
      </c>
      <c r="AK264" s="25">
        <f t="shared" ref="AK264" si="1387">+LN(G264/C264)</f>
        <v>2.656210407718477E-3</v>
      </c>
      <c r="AL264" s="25">
        <f t="shared" ref="AL264" si="1388">LN(H264/I264)</f>
        <v>4.0754387258511481E-3</v>
      </c>
      <c r="AM264" s="25">
        <f t="shared" ref="AM264" si="1389">LN(O264/P264)</f>
        <v>5.0214619301782223E-3</v>
      </c>
      <c r="AN264" s="25">
        <f t="shared" ref="AN264" si="1390">LN(L264/G264)</f>
        <v>0</v>
      </c>
      <c r="AO264" s="40">
        <f t="shared" ref="AO264" si="1391">(C264-I264)/(H264-I264)</f>
        <v>0.28472607611557471</v>
      </c>
      <c r="AP264" s="40">
        <f t="shared" ref="AP264" si="1392">(N263-I264)/(H264-I264)</f>
        <v>0.60191344177210393</v>
      </c>
      <c r="AQ264" s="25">
        <f t="shared" ref="AQ264" si="1393">LN(M264/L264)</f>
        <v>-4.7244496071305293E-4</v>
      </c>
      <c r="AR264" s="25">
        <f t="shared" ref="AR264" si="1394">LN(N264/L264)</f>
        <v>1.944297664646995E-3</v>
      </c>
      <c r="AS264" s="25">
        <f t="shared" ref="AS264" si="1395">LN(N264/C264)</f>
        <v>4.6005080723653374E-3</v>
      </c>
      <c r="AT264" s="28">
        <f t="shared" ref="AT264" si="1396">+(G264-I264)/(H264-I264)</f>
        <v>0.93678138458770832</v>
      </c>
      <c r="AU264" s="28">
        <f t="shared" ref="AU264" si="1397">+(N264-P264)/(O264-P264)</f>
        <v>0.85376910511455995</v>
      </c>
      <c r="AV264" s="40">
        <f t="shared" ref="AV264" si="1398">+(N264-V264)/(U264-V264)</f>
        <v>0.88686694522140108</v>
      </c>
      <c r="AW264" s="25">
        <f t="shared" ref="AW264" si="1399">LN(N264/C264)</f>
        <v>4.6005080723653374E-3</v>
      </c>
      <c r="AX264" s="28">
        <f t="shared" ref="AX264" si="1400">(N264-L264)/(U264-V264)</f>
        <v>0.29980063581013461</v>
      </c>
      <c r="AY264" s="25">
        <f t="shared" ref="AY264" si="1401">LN(G264/I264)</f>
        <v>3.8182863644266349E-3</v>
      </c>
      <c r="AZ264" s="25">
        <f t="shared" ref="AZ264" si="1402">LN(N264/P264)</f>
        <v>4.2887412140679036E-3</v>
      </c>
      <c r="BA264" s="25">
        <f t="shared" ref="BA264" si="1403">AV263</f>
        <v>0.99411808342366448</v>
      </c>
      <c r="BB264" s="25">
        <f t="shared" ref="BB264" si="1404">AR263</f>
        <v>3.0374418458938329E-3</v>
      </c>
      <c r="BC264" s="25">
        <f t="shared" ref="BC264" si="1405">AS263</f>
        <v>1.2421147619022079E-2</v>
      </c>
      <c r="BD264" s="39">
        <f t="shared" ref="BD264" si="1406">IF(AR263&lt;0,1,0)</f>
        <v>0</v>
      </c>
      <c r="BE264" t="str">
        <f t="shared" ref="BE264" si="1407">IF(B264=2,IF(AV263&lt;0.226,IF(AND(ABS(AA264)&lt;0.03,AO264&lt;0.8),IF(AND(AT264&lt;0.5 &amp; Q263&lt;14),2,1),0),IF(AV263&lt;0.8,IF(AND(AT264&gt;0.2,AK264&gt;-0.03,AA264&gt;-0.01),1,0),0)),"")</f>
        <v/>
      </c>
      <c r="BF264" t="str">
        <f t="shared" ref="BF264" si="1408">IF(B264=2,IF(AV263&lt;0.226,IF(AND(ABS(AA264)&lt;0.03,AO264&lt;0.8),IF(AND(AT264&lt;0.5 &amp; Q263&lt;14),2,1),0),IF(AV263&lt;0.8,IF(AND(AT264&gt;0.2,AK264&gt;-0.03,AA264&gt;-0.01),1,0),0)),"")</f>
        <v/>
      </c>
      <c r="BG264" t="str">
        <f t="shared" ref="BG264" si="1409">IF(B264=3,IF(AV263&lt;0.85,IF(AND(K264&gt;942,AT264&gt;0.9),0.25,1)*IF(AR263&lt;-0.004,1,0.5),0),"")</f>
        <v/>
      </c>
      <c r="BH264">
        <f t="shared" ref="BH264" si="1410">IF(B264=4,IF(AV263&lt;0.6,IF(AQ264&gt;=0,IF(K264&lt;1018,2,1),0),IF(AV263&gt;0.85,IF(AQ264&lt;=0,-0.5,0),0)),"")</f>
        <v>-0.5</v>
      </c>
      <c r="BI264" t="str">
        <f t="shared" ref="BI264" si="1411">IF(B264=5,IF(AV263&lt;0.4,IF(AQ264&gt; -0.004,1,0),IF(AV263&lt;0.95,IF(AND(AO264&lt;0.85,AT264&lt;0.95,AQ264&gt;0,K264&lt;1115),0.5,0),0)),"")</f>
        <v/>
      </c>
      <c r="BJ264" s="25">
        <f t="shared" ref="BJ264" si="1412">IF(MAX(BE264:BI264)=0,"",MAX(BE264:BI264)*AR264)</f>
        <v>-9.7214883232349749E-4</v>
      </c>
    </row>
    <row r="265" spans="1:62" x14ac:dyDescent="0.15">
      <c r="A265" s="1">
        <v>42895</v>
      </c>
      <c r="B265" s="41">
        <f t="shared" si="291"/>
        <v>5</v>
      </c>
      <c r="C265">
        <v>3147.4533000000001</v>
      </c>
      <c r="D265">
        <v>3147.3996000000002</v>
      </c>
      <c r="E265">
        <v>3152.2532000000001</v>
      </c>
      <c r="F265">
        <v>3152.7797</v>
      </c>
      <c r="G265">
        <v>3152.4519</v>
      </c>
      <c r="H265">
        <v>3165.5722000000001</v>
      </c>
      <c r="I265">
        <v>3146.1451000000002</v>
      </c>
      <c r="J265">
        <v>1026</v>
      </c>
      <c r="K265">
        <v>930</v>
      </c>
      <c r="L265">
        <v>3152.4519</v>
      </c>
      <c r="M265">
        <v>3149.7698999999998</v>
      </c>
      <c r="N265">
        <v>3158.7460999999998</v>
      </c>
      <c r="O265">
        <v>3160.6581999999999</v>
      </c>
      <c r="P265">
        <v>3146.3085999999998</v>
      </c>
      <c r="Q265">
        <v>1450</v>
      </c>
      <c r="R265">
        <v>1339</v>
      </c>
      <c r="S265">
        <f t="shared" si="195"/>
        <v>3095.8230900000003</v>
      </c>
      <c r="T265" t="str">
        <f t="shared" ref="T265" si="1413">IF(AVERAGE(N264)&lt;S264,"熊",IF(AVERAGE(N264)&gt;S264,"牛",""))</f>
        <v>牛</v>
      </c>
      <c r="U265">
        <f t="shared" ref="U265" si="1414">MAX(H265,O265)</f>
        <v>3165.5722000000001</v>
      </c>
      <c r="V265">
        <f t="shared" ref="V265" si="1415">MIN(I265,P265)</f>
        <v>3146.1451000000002</v>
      </c>
      <c r="W265" s="40">
        <f t="shared" ref="W265" si="1416">LN(U265/V265)</f>
        <v>6.1559035127772771E-3</v>
      </c>
      <c r="X265">
        <f t="shared" ref="X265" si="1417">IF(U265=H265,J265,Q265)</f>
        <v>1026</v>
      </c>
      <c r="Y265">
        <f t="shared" ref="Y265" si="1418">IF(V265=I265,K265,R265)</f>
        <v>930</v>
      </c>
      <c r="Z265" s="25">
        <f t="shared" ref="Z265" si="1419">(U265-V265)/(C265)</f>
        <v>6.1723235099309911E-3</v>
      </c>
      <c r="AA265" s="25">
        <f t="shared" ref="AA265" si="1420">LN(C265/N264)</f>
        <v>-1.1049815406895965E-3</v>
      </c>
      <c r="AB265" s="25">
        <f t="shared" ref="AB265" si="1421">LN(N265/U265)</f>
        <v>-2.158684091139164E-3</v>
      </c>
      <c r="AC265" s="25">
        <f t="shared" ref="AC265" si="1422">LN(N265/V265)</f>
        <v>3.9972194216381408E-3</v>
      </c>
      <c r="AD265" s="25">
        <f t="shared" ref="AD265" si="1423">LN(U265/C265)</f>
        <v>5.7401794910981784E-3</v>
      </c>
      <c r="AE265" s="25">
        <f t="shared" ref="AE265" si="1424">LN(V265/C265)</f>
        <v>-4.1572402167917589E-4</v>
      </c>
      <c r="AF265" s="25">
        <f t="shared" ref="AF265" si="1425">LN(N265/C265)</f>
        <v>3.5814953999589415E-3</v>
      </c>
      <c r="AG265" s="25">
        <f t="shared" ref="AG265" si="1426">LN(N265/N264)</f>
        <v>2.4765138592693949E-3</v>
      </c>
      <c r="AH265" s="25">
        <f t="shared" ref="AH265" si="1427">LN(D265/C265)</f>
        <v>-1.7061558341231774E-5</v>
      </c>
      <c r="AI265" s="25">
        <f t="shared" ref="AI265" si="1428">LN(E265/C265)</f>
        <v>1.5238490646595085E-3</v>
      </c>
      <c r="AJ265" s="25">
        <f t="shared" ref="AJ265" si="1429">LN(F265/C265)</f>
        <v>1.6908585028571376E-3</v>
      </c>
      <c r="AK265" s="25">
        <f t="shared" ref="AK265" si="1430">+LN(G265/C265)</f>
        <v>1.5868813546441873E-3</v>
      </c>
      <c r="AL265" s="25">
        <f t="shared" ref="AL265" si="1431">LN(H265/I265)</f>
        <v>6.1559035127772771E-3</v>
      </c>
      <c r="AM265" s="25">
        <f t="shared" ref="AM265" si="1432">LN(O265/P265)</f>
        <v>4.5504044068987396E-3</v>
      </c>
      <c r="AN265" s="25">
        <f t="shared" ref="AN265" si="1433">LN(L265/G265)</f>
        <v>0</v>
      </c>
      <c r="AO265" s="40">
        <f t="shared" ref="AO265" si="1434">(C265-I265)/(H265-I265)</f>
        <v>6.7338923462583217E-2</v>
      </c>
      <c r="AP265" s="40">
        <f t="shared" ref="AP265" si="1435">(N264-I265)/(H265-I265)</f>
        <v>0.24645984217922592</v>
      </c>
      <c r="AQ265" s="25">
        <f t="shared" ref="AQ265" si="1436">LN(M265/L265)</f>
        <v>-8.5112845819170651E-4</v>
      </c>
      <c r="AR265" s="25">
        <f t="shared" ref="AR265" si="1437">LN(N265/L265)</f>
        <v>1.9946140453148456E-3</v>
      </c>
      <c r="AS265" s="25">
        <f t="shared" ref="AS265" si="1438">LN(N265/C265)</f>
        <v>3.5814953999589415E-3</v>
      </c>
      <c r="AT265" s="28">
        <f t="shared" ref="AT265" si="1439">+(G265-I265)/(H265-I265)</f>
        <v>0.3246392925346489</v>
      </c>
      <c r="AU265" s="28">
        <f t="shared" ref="AU265" si="1440">+(N265-P265)/(O265-P265)</f>
        <v>0.8667488989240113</v>
      </c>
      <c r="AV265" s="40">
        <f t="shared" ref="AV265" si="1441">+(N265-V265)/(U265-V265)</f>
        <v>0.64863000653724612</v>
      </c>
      <c r="AW265" s="25">
        <f t="shared" ref="AW265" si="1442">LN(N265/C265)</f>
        <v>3.5814953999589415E-3</v>
      </c>
      <c r="AX265" s="28">
        <f t="shared" ref="AX265" si="1443">(N265-L265)/(U265-V265)</f>
        <v>0.32399071400259727</v>
      </c>
      <c r="AY265" s="25">
        <f t="shared" ref="AY265" si="1444">LN(G265/I265)</f>
        <v>2.0026053763233255E-3</v>
      </c>
      <c r="AZ265" s="25">
        <f t="shared" ref="AZ265" si="1445">LN(N265/P265)</f>
        <v>3.9452524123182193E-3</v>
      </c>
      <c r="BA265" s="25">
        <f t="shared" ref="BA265" si="1446">AV264</f>
        <v>0.88686694522140108</v>
      </c>
      <c r="BB265" s="25">
        <f t="shared" ref="BB265" si="1447">AR264</f>
        <v>1.944297664646995E-3</v>
      </c>
      <c r="BC265" s="25">
        <f t="shared" ref="BC265" si="1448">AS264</f>
        <v>4.6005080723653374E-3</v>
      </c>
      <c r="BD265" s="39">
        <f t="shared" ref="BD265" si="1449">IF(AR264&lt;0,1,0)</f>
        <v>0</v>
      </c>
      <c r="BE265" t="str">
        <f t="shared" ref="BE265" si="1450">IF(B265=2,IF(AV264&lt;0.226,IF(AND(ABS(AA265)&lt;0.03,AO265&lt;0.8),IF(AND(AT265&lt;0.5 &amp; Q264&lt;14),2,1),0),IF(AV264&lt;0.8,IF(AND(AT265&gt;0.2,AK265&gt;-0.03,AA265&gt;-0.01),1,0),0)),"")</f>
        <v/>
      </c>
      <c r="BF265" t="str">
        <f t="shared" ref="BF265" si="1451">IF(B265=2,IF(AV264&lt;0.226,IF(AND(ABS(AA265)&lt;0.03,AO265&lt;0.8),IF(AND(AT265&lt;0.5 &amp; Q264&lt;14),2,1),0),IF(AV264&lt;0.8,IF(AND(AT265&gt;0.2,AK265&gt;-0.03,AA265&gt;-0.01),1,0),0)),"")</f>
        <v/>
      </c>
      <c r="BG265" t="str">
        <f t="shared" ref="BG265" si="1452">IF(B265=3,IF(AV264&lt;0.85,IF(AND(K265&gt;942,AT265&gt;0.9),0.25,1)*IF(AR264&lt;-0.004,1,0.5),0),"")</f>
        <v/>
      </c>
      <c r="BH265" t="str">
        <f t="shared" ref="BH265" si="1453">IF(B265=4,IF(AV264&lt;0.6,IF(AQ265&gt;=0,IF(K265&lt;1018,2,1),0),IF(AV264&gt;0.85,IF(AQ265&lt;=0,-0.5,0),0)),"")</f>
        <v/>
      </c>
      <c r="BI265">
        <f t="shared" ref="BI265" si="1454">IF(B265=5,IF(AV264&lt;0.4,IF(AQ265&gt; -0.004,1,0),IF(AV264&lt;0.95,IF(AND(AO265&lt;0.85,AT265&lt;0.95,AQ265&gt;0,K265&lt;1115),0.5,0),0)),"")</f>
        <v>0</v>
      </c>
      <c r="BJ265" s="25" t="str">
        <f t="shared" ref="BJ265" si="1455">IF(MAX(BE265:BI265)=0,"",MAX(BE265:BI265)*AR265)</f>
        <v/>
      </c>
    </row>
    <row r="266" spans="1:62" x14ac:dyDescent="0.15">
      <c r="A266" s="1">
        <v>42898</v>
      </c>
      <c r="B266" s="41">
        <f t="shared" si="291"/>
        <v>1</v>
      </c>
      <c r="C266">
        <v>3149.52</v>
      </c>
      <c r="D266">
        <v>3148.19</v>
      </c>
      <c r="E266">
        <v>3151.57</v>
      </c>
      <c r="F266">
        <v>3155.2</v>
      </c>
      <c r="G266">
        <v>3145.09</v>
      </c>
      <c r="H266">
        <v>3164.95</v>
      </c>
      <c r="I266">
        <v>3144.15</v>
      </c>
      <c r="J266">
        <v>1009</v>
      </c>
      <c r="K266">
        <v>930</v>
      </c>
      <c r="L266">
        <v>3143.21</v>
      </c>
      <c r="M266">
        <v>3144.19</v>
      </c>
      <c r="N266">
        <v>3139.87</v>
      </c>
      <c r="O266">
        <v>3150.95</v>
      </c>
      <c r="P266">
        <v>3135.36</v>
      </c>
      <c r="Q266">
        <v>1342</v>
      </c>
      <c r="R266">
        <v>1453</v>
      </c>
      <c r="S266">
        <f t="shared" si="195"/>
        <v>3101.1498949999996</v>
      </c>
      <c r="T266" t="str">
        <f t="shared" ref="T266" si="1456">IF(AVERAGE(N265)&lt;S265,"熊",IF(AVERAGE(N265)&gt;S265,"牛",""))</f>
        <v>牛</v>
      </c>
      <c r="U266">
        <f t="shared" ref="U266" si="1457">MAX(H266,O266)</f>
        <v>3164.95</v>
      </c>
      <c r="V266">
        <f t="shared" ref="V266" si="1458">MIN(I266,P266)</f>
        <v>3135.36</v>
      </c>
      <c r="W266" s="40">
        <f t="shared" ref="W266" si="1459">LN(U266/V266)</f>
        <v>9.3932576550251543E-3</v>
      </c>
      <c r="X266">
        <f t="shared" ref="X266" si="1460">IF(U266=H266,J266,Q266)</f>
        <v>1009</v>
      </c>
      <c r="Y266">
        <f t="shared" ref="Y266" si="1461">IF(V266=I266,K266,R266)</f>
        <v>1453</v>
      </c>
      <c r="Z266" s="25">
        <f t="shared" ref="Z266" si="1462">(U266-V266)/(C266)</f>
        <v>9.3950824252583536E-3</v>
      </c>
      <c r="AA266" s="25">
        <f t="shared" ref="AA266" si="1463">LN(C266/N265)</f>
        <v>-2.925084779889417E-3</v>
      </c>
      <c r="AB266" s="25">
        <f t="shared" ref="AB266" si="1464">LN(N266/U266)</f>
        <v>-7.9558598938232594E-3</v>
      </c>
      <c r="AC266" s="25">
        <f t="shared" ref="AC266" si="1465">LN(N266/V266)</f>
        <v>1.4373977612019005E-3</v>
      </c>
      <c r="AD266" s="25">
        <f t="shared" ref="AD266" si="1466">LN(U266/C266)</f>
        <v>4.8871974090394874E-3</v>
      </c>
      <c r="AE266" s="25">
        <f t="shared" ref="AE266" si="1467">LN(V266/C266)</f>
        <v>-4.5060602459855385E-3</v>
      </c>
      <c r="AF266" s="25">
        <f t="shared" ref="AF266" si="1468">LN(N266/C266)</f>
        <v>-3.06866248478366E-3</v>
      </c>
      <c r="AG266" s="25">
        <f t="shared" ref="AG266" si="1469">LN(N266/N265)</f>
        <v>-5.9937472646730394E-3</v>
      </c>
      <c r="AH266" s="25">
        <f t="shared" ref="AH266" si="1470">LN(D266/C266)</f>
        <v>-4.2237575873539982E-4</v>
      </c>
      <c r="AI266" s="25">
        <f t="shared" ref="AI266" si="1471">LN(E266/C266)</f>
        <v>6.5068109559731496E-4</v>
      </c>
      <c r="AJ266" s="25">
        <f t="shared" ref="AJ266" si="1472">LN(F266/C266)</f>
        <v>1.8018251521752383E-3</v>
      </c>
      <c r="AK266" s="25">
        <f t="shared" ref="AK266" si="1473">+LN(G266/C266)</f>
        <v>-1.4075536789079773E-3</v>
      </c>
      <c r="AL266" s="25">
        <f t="shared" ref="AL266" si="1474">LN(H266/I266)</f>
        <v>6.5936743305013059E-3</v>
      </c>
      <c r="AM266" s="25">
        <f t="shared" ref="AM266" si="1475">LN(O266/P266)</f>
        <v>4.9599946428019624E-3</v>
      </c>
      <c r="AN266" s="25">
        <f t="shared" ref="AN266" si="1476">LN(L266/G266)</f>
        <v>-5.9793586693149346E-4</v>
      </c>
      <c r="AO266" s="40">
        <f t="shared" ref="AO266" si="1477">(C266-I266)/(H266-I266)</f>
        <v>0.25817307692307506</v>
      </c>
      <c r="AP266" s="40">
        <f t="shared" ref="AP266" si="1478">(N265-I266)/(H266-I266)</f>
        <v>0.7017355769230742</v>
      </c>
      <c r="AQ266" s="25">
        <f t="shared" ref="AQ266" si="1479">LN(M266/L266)</f>
        <v>3.1173458279604968E-4</v>
      </c>
      <c r="AR266" s="25">
        <f t="shared" ref="AR266" si="1480">LN(N266/L266)</f>
        <v>-1.0631729389441744E-3</v>
      </c>
      <c r="AS266" s="25">
        <f t="shared" ref="AS266" si="1481">LN(N266/C266)</f>
        <v>-3.06866248478366E-3</v>
      </c>
      <c r="AT266" s="28">
        <f t="shared" ref="AT266" si="1482">+(G266-I266)/(H266-I266)</f>
        <v>4.5192307692310911E-2</v>
      </c>
      <c r="AU266" s="28">
        <f t="shared" ref="AU266" si="1483">+(N266-P266)/(O266-P266)</f>
        <v>0.28928800513148512</v>
      </c>
      <c r="AV266" s="40">
        <f t="shared" ref="AV266" si="1484">+(N266-V266)/(U266-V266)</f>
        <v>0.15241635687731703</v>
      </c>
      <c r="AW266" s="25">
        <f t="shared" ref="AW266" si="1485">LN(N266/C266)</f>
        <v>-3.06866248478366E-3</v>
      </c>
      <c r="AX266" s="28">
        <f t="shared" ref="AX266" si="1486">(N266-L266)/(U266-V266)</f>
        <v>-0.11287597161203719</v>
      </c>
      <c r="AY266" s="25">
        <f t="shared" ref="AY266" si="1487">LN(G266/I266)</f>
        <v>2.9892324255389134E-4</v>
      </c>
      <c r="AZ266" s="25">
        <f t="shared" ref="AZ266" si="1488">LN(N266/P266)</f>
        <v>1.4373977612019005E-3</v>
      </c>
      <c r="BA266" s="25">
        <f t="shared" ref="BA266" si="1489">AV265</f>
        <v>0.64863000653724612</v>
      </c>
      <c r="BB266" s="25">
        <f t="shared" ref="BB266" si="1490">AR265</f>
        <v>1.9946140453148456E-3</v>
      </c>
      <c r="BC266" s="25">
        <f t="shared" ref="BC266" si="1491">AS265</f>
        <v>3.5814953999589415E-3</v>
      </c>
      <c r="BD266" s="39">
        <f t="shared" ref="BD266" si="1492">IF(AR265&lt;0,1,0)</f>
        <v>0</v>
      </c>
      <c r="BE266" t="str">
        <f t="shared" ref="BE266" si="1493">IF(B266=2,IF(AV265&lt;0.226,IF(AND(ABS(AA266)&lt;0.03,AO266&lt;0.8),IF(AND(AT266&lt;0.5 &amp; Q265&lt;14),2,1),0),IF(AV265&lt;0.8,IF(AND(AT266&gt;0.2,AK266&gt;-0.03,AA266&gt;-0.01),1,0),0)),"")</f>
        <v/>
      </c>
      <c r="BF266" t="str">
        <f t="shared" ref="BF266" si="1494">IF(B266=2,IF(AV265&lt;0.226,IF(AND(ABS(AA266)&lt;0.03,AO266&lt;0.8),IF(AND(AT266&lt;0.5 &amp; Q265&lt;14),2,1),0),IF(AV265&lt;0.8,IF(AND(AT266&gt;0.2,AK266&gt;-0.03,AA266&gt;-0.01),1,0),0)),"")</f>
        <v/>
      </c>
      <c r="BG266" t="str">
        <f t="shared" ref="BG266" si="1495">IF(B266=3,IF(AV265&lt;0.85,IF(AND(K266&gt;942,AT266&gt;0.9),0.25,1)*IF(AR265&lt;-0.004,1,0.5),0),"")</f>
        <v/>
      </c>
      <c r="BH266" t="str">
        <f t="shared" ref="BH266" si="1496">IF(B266=4,IF(AV265&lt;0.6,IF(AQ266&gt;=0,IF(K266&lt;1018,2,1),0),IF(AV265&gt;0.85,IF(AQ266&lt;=0,-0.5,0),0)),"")</f>
        <v/>
      </c>
      <c r="BI266" t="str">
        <f t="shared" ref="BI266" si="1497">IF(B266=5,IF(AV265&lt;0.4,IF(AQ266&gt; -0.004,1,0),IF(AV265&lt;0.95,IF(AND(AO266&lt;0.85,AT266&lt;0.95,AQ266&gt;0,K266&lt;1115),0.5,0),0)),"")</f>
        <v/>
      </c>
      <c r="BJ266" s="25" t="str">
        <f t="shared" ref="BJ266" si="1498">IF(MAX(BE266:BI266)=0,"",MAX(BE266:BI266)*AR266)</f>
        <v/>
      </c>
    </row>
    <row r="267" spans="1:62" x14ac:dyDescent="0.15">
      <c r="A267" s="1">
        <v>42899</v>
      </c>
      <c r="B267" s="41">
        <f t="shared" si="291"/>
        <v>2</v>
      </c>
      <c r="C267">
        <v>3134</v>
      </c>
      <c r="D267">
        <v>3134.35</v>
      </c>
      <c r="E267">
        <v>3138.79</v>
      </c>
      <c r="F267">
        <v>3137.27</v>
      </c>
      <c r="G267">
        <v>3150.67</v>
      </c>
      <c r="H267">
        <v>3151.49</v>
      </c>
      <c r="I267">
        <v>3131.06</v>
      </c>
      <c r="J267">
        <v>1128</v>
      </c>
      <c r="K267">
        <v>948</v>
      </c>
      <c r="L267">
        <v>3153.64</v>
      </c>
      <c r="M267">
        <v>3150.45</v>
      </c>
      <c r="N267">
        <v>3153.74</v>
      </c>
      <c r="O267">
        <v>3155.74</v>
      </c>
      <c r="P267">
        <v>3145.58</v>
      </c>
      <c r="Q267">
        <v>1408</v>
      </c>
      <c r="R267">
        <v>1334</v>
      </c>
      <c r="S267">
        <f t="shared" si="195"/>
        <v>3105.0798950000003</v>
      </c>
      <c r="T267" t="str">
        <f t="shared" ref="T267" si="1499">IF(AVERAGE(N266)&lt;S266,"熊",IF(AVERAGE(N266)&gt;S266,"牛",""))</f>
        <v>牛</v>
      </c>
      <c r="U267">
        <f t="shared" ref="U267" si="1500">MAX(H267,O267)</f>
        <v>3155.74</v>
      </c>
      <c r="V267">
        <f t="shared" ref="V267" si="1501">MIN(I267,P267)</f>
        <v>3131.06</v>
      </c>
      <c r="W267" s="40">
        <f t="shared" ref="W267" si="1502">LN(U267/V267)</f>
        <v>7.8514114596904567E-3</v>
      </c>
      <c r="X267">
        <f t="shared" ref="X267" si="1503">IF(U267=H267,J267,Q267)</f>
        <v>1408</v>
      </c>
      <c r="Y267">
        <f t="shared" ref="Y267" si="1504">IF(V267=I267,K267,R267)</f>
        <v>948</v>
      </c>
      <c r="Z267" s="25">
        <f t="shared" ref="Z267" si="1505">(U267-V267)/(C267)</f>
        <v>7.8749202297383018E-3</v>
      </c>
      <c r="AA267" s="25">
        <f t="shared" ref="AA267" si="1506">LN(C267/N266)</f>
        <v>-1.8712538553911184E-3</v>
      </c>
      <c r="AB267" s="25">
        <f t="shared" ref="AB267" si="1507">LN(N267/U267)</f>
        <v>-6.3396668726604011E-4</v>
      </c>
      <c r="AC267" s="25">
        <f t="shared" ref="AC267" si="1508">LN(N267/V267)</f>
        <v>7.2174447724244941E-3</v>
      </c>
      <c r="AD267" s="25">
        <f t="shared" ref="AD267" si="1509">LN(U267/C267)</f>
        <v>6.9128728931612815E-3</v>
      </c>
      <c r="AE267" s="25">
        <f t="shared" ref="AE267" si="1510">LN(V267/C267)</f>
        <v>-9.3853856652908617E-4</v>
      </c>
      <c r="AF267" s="25">
        <f t="shared" ref="AF267" si="1511">LN(N267/C267)</f>
        <v>6.2789062058952296E-3</v>
      </c>
      <c r="AG267" s="25">
        <f t="shared" ref="AG267" si="1512">LN(N267/N266)</f>
        <v>4.4076523505042677E-3</v>
      </c>
      <c r="AH267" s="25">
        <f t="shared" ref="AH267" si="1513">LN(D267/C267)</f>
        <v>1.1167213074059847E-4</v>
      </c>
      <c r="AI267" s="25">
        <f t="shared" ref="AI267" si="1514">LN(E267/C267)</f>
        <v>1.527231401347977E-3</v>
      </c>
      <c r="AJ267" s="25">
        <f t="shared" ref="AJ267" si="1515">LN(F267/C267)</f>
        <v>1.0428510640919863E-3</v>
      </c>
      <c r="AK267" s="25">
        <f t="shared" ref="AK267" si="1516">+LN(G267/C267)</f>
        <v>5.3049846993107911E-3</v>
      </c>
      <c r="AL267" s="25">
        <f t="shared" ref="AL267" si="1517">LN(H267/I267)</f>
        <v>6.5037515065151036E-3</v>
      </c>
      <c r="AM267" s="25">
        <f t="shared" ref="AM267" si="1518">LN(O267/P267)</f>
        <v>3.2247239639799901E-3</v>
      </c>
      <c r="AN267" s="25">
        <f t="shared" ref="AN267" si="1519">LN(L267/G267)</f>
        <v>9.4221261953223595E-4</v>
      </c>
      <c r="AO267" s="40">
        <f t="shared" ref="AO267" si="1520">(C267-I267)/(H267-I267)</f>
        <v>0.14390602055800675</v>
      </c>
      <c r="AP267" s="40">
        <f t="shared" ref="AP267" si="1521">(N266-I267)/(H267-I267)</f>
        <v>0.4312285854136082</v>
      </c>
      <c r="AQ267" s="25">
        <f t="shared" ref="AQ267" si="1522">LN(M267/L267)</f>
        <v>-1.0120414753830988E-3</v>
      </c>
      <c r="AR267" s="25">
        <f t="shared" ref="AR267" si="1523">LN(N267/L267)</f>
        <v>3.170888705251164E-5</v>
      </c>
      <c r="AS267" s="25">
        <f t="shared" ref="AS267" si="1524">LN(N267/C267)</f>
        <v>6.2789062058952296E-3</v>
      </c>
      <c r="AT267" s="28">
        <f t="shared" ref="AT267" si="1525">+(G267-I267)/(H267-I267)</f>
        <v>0.95986294664710159</v>
      </c>
      <c r="AU267" s="28">
        <f t="shared" ref="AU267" si="1526">+(N267-P267)/(O267-P267)</f>
        <v>0.80314960629920973</v>
      </c>
      <c r="AV267" s="40">
        <f t="shared" ref="AV267" si="1527">+(N267-V267)/(U267-V267)</f>
        <v>0.91896272285251157</v>
      </c>
      <c r="AW267" s="25">
        <f t="shared" ref="AW267" si="1528">LN(N267/C267)</f>
        <v>6.2789062058952296E-3</v>
      </c>
      <c r="AX267" s="28">
        <f t="shared" ref="AX267" si="1529">(N267-L267)/(U267-V267)</f>
        <v>4.0518638573707336E-3</v>
      </c>
      <c r="AY267" s="25">
        <f t="shared" ref="AY267" si="1530">LN(G267/I267)</f>
        <v>6.2435232658397235E-3</v>
      </c>
      <c r="AZ267" s="25">
        <f t="shared" ref="AZ267" si="1531">LN(N267/P267)</f>
        <v>2.5907572767141437E-3</v>
      </c>
      <c r="BA267" s="25">
        <f t="shared" ref="BA267" si="1532">AV266</f>
        <v>0.15241635687731703</v>
      </c>
      <c r="BB267" s="25">
        <f t="shared" ref="BB267" si="1533">AR266</f>
        <v>-1.0631729389441744E-3</v>
      </c>
      <c r="BC267" s="25">
        <f t="shared" ref="BC267" si="1534">AS266</f>
        <v>-3.06866248478366E-3</v>
      </c>
      <c r="BD267" s="39">
        <f t="shared" ref="BD267" si="1535">IF(AR266&lt;0,1,0)</f>
        <v>1</v>
      </c>
      <c r="BE267">
        <f t="shared" ref="BE267" si="1536">IF(B267=2,IF(AV266&lt;0.226,IF(AND(ABS(AA267)&lt;0.03,AO267&lt;0.8),IF(AND(AT267&lt;0.5 &amp; Q266&lt;14),2,1),0),IF(AV266&lt;0.8,IF(AND(AT267&gt;0.2,AK267&gt;-0.03,AA267&gt;-0.01),1,0),0)),"")</f>
        <v>1</v>
      </c>
      <c r="BF267">
        <f t="shared" ref="BF267" si="1537">IF(B267=2,IF(AV266&lt;0.226,IF(AND(ABS(AA267)&lt;0.03,AO267&lt;0.8),IF(AND(AT267&lt;0.5 &amp; Q266&lt;14),2,1),0),IF(AV266&lt;0.8,IF(AND(AT267&gt;0.2,AK267&gt;-0.03,AA267&gt;-0.01),1,0),0)),"")</f>
        <v>1</v>
      </c>
      <c r="BG267" t="str">
        <f t="shared" ref="BG267" si="1538">IF(B267=3,IF(AV266&lt;0.85,IF(AND(K267&gt;942,AT267&gt;0.9),0.25,1)*IF(AR266&lt;-0.004,1,0.5),0),"")</f>
        <v/>
      </c>
      <c r="BH267" t="str">
        <f t="shared" ref="BH267" si="1539">IF(B267=4,IF(AV266&lt;0.6,IF(AQ267&gt;=0,IF(K267&lt;1018,2,1),0),IF(AV266&gt;0.85,IF(AQ267&lt;=0,-0.5,0),0)),"")</f>
        <v/>
      </c>
      <c r="BI267" t="str">
        <f t="shared" ref="BI267" si="1540">IF(B267=5,IF(AV266&lt;0.4,IF(AQ267&gt; -0.004,1,0),IF(AV266&lt;0.95,IF(AND(AO267&lt;0.85,AT267&lt;0.95,AQ267&gt;0,K267&lt;1115),0.5,0),0)),"")</f>
        <v/>
      </c>
      <c r="BJ267" s="25">
        <f t="shared" ref="BJ267" si="1541">IF(MAX(BE267:BI267)=0,"",MAX(BE267:BI267)*AR267)</f>
        <v>3.170888705251164E-5</v>
      </c>
    </row>
    <row r="268" spans="1:62" x14ac:dyDescent="0.15">
      <c r="A268" s="1">
        <v>42900</v>
      </c>
      <c r="B268" s="41">
        <f t="shared" si="291"/>
        <v>3</v>
      </c>
      <c r="C268">
        <v>3146.748</v>
      </c>
      <c r="D268">
        <v>3145.6529</v>
      </c>
      <c r="E268">
        <v>3145.0232999999998</v>
      </c>
      <c r="F268">
        <v>3148.547</v>
      </c>
      <c r="G268">
        <v>3135.3172</v>
      </c>
      <c r="H268">
        <v>3149.1473000000001</v>
      </c>
      <c r="I268">
        <v>3134.1640000000002</v>
      </c>
      <c r="J268">
        <v>942</v>
      </c>
      <c r="K268">
        <v>1101</v>
      </c>
      <c r="L268">
        <v>3135.3172</v>
      </c>
      <c r="M268">
        <v>3132.8847000000001</v>
      </c>
      <c r="N268">
        <v>3130.4425000000001</v>
      </c>
      <c r="O268">
        <v>3135.9605000000001</v>
      </c>
      <c r="P268">
        <v>3125.3546000000001</v>
      </c>
      <c r="Q268">
        <v>1300</v>
      </c>
      <c r="R268">
        <v>1420</v>
      </c>
      <c r="S268">
        <f t="shared" si="195"/>
        <v>3108.622895</v>
      </c>
      <c r="T268" t="str">
        <f t="shared" ref="T268" si="1542">IF(AVERAGE(N267)&lt;S267,"熊",IF(AVERAGE(N267)&gt;S267,"牛",""))</f>
        <v>牛</v>
      </c>
      <c r="U268">
        <f t="shared" ref="U268" si="1543">MAX(H268,O268)</f>
        <v>3149.1473000000001</v>
      </c>
      <c r="V268">
        <f t="shared" ref="V268" si="1544">MIN(I268,P268)</f>
        <v>3125.3546000000001</v>
      </c>
      <c r="W268" s="40">
        <f t="shared" ref="W268" si="1545">LN(U268/V268)</f>
        <v>7.5839690285101242E-3</v>
      </c>
      <c r="X268">
        <f t="shared" ref="X268" si="1546">IF(U268=H268,J268,Q268)</f>
        <v>942</v>
      </c>
      <c r="Y268">
        <f t="shared" ref="Y268" si="1547">IF(V268=I268,K268,R268)</f>
        <v>1420</v>
      </c>
      <c r="Z268" s="25">
        <f t="shared" ref="Z268" si="1548">(U268-V268)/(C268)</f>
        <v>7.5610439730159412E-3</v>
      </c>
      <c r="AA268" s="25">
        <f t="shared" ref="AA268" si="1549">LN(C268/N267)</f>
        <v>-2.2195115268373779E-3</v>
      </c>
      <c r="AB268" s="25">
        <f t="shared" ref="AB268" si="1550">LN(N268/U268)</f>
        <v>-5.957349417769992E-3</v>
      </c>
      <c r="AC268" s="25">
        <f t="shared" ref="AC268" si="1551">LN(N268/V268)</f>
        <v>1.6266196107401058E-3</v>
      </c>
      <c r="AD268" s="25">
        <f t="shared" ref="AD268" si="1552">LN(U268/C268)</f>
        <v>7.6217916652756537E-4</v>
      </c>
      <c r="AE268" s="25">
        <f t="shared" ref="AE268" si="1553">LN(V268/C268)</f>
        <v>-6.8217898619825868E-3</v>
      </c>
      <c r="AF268" s="25">
        <f t="shared" ref="AF268" si="1554">LN(N268/C268)</f>
        <v>-5.1951702512423887E-3</v>
      </c>
      <c r="AG268" s="25">
        <f t="shared" ref="AG268" si="1555">LN(N268/N267)</f>
        <v>-7.4146817780797927E-3</v>
      </c>
      <c r="AH268" s="25">
        <f t="shared" ref="AH268" si="1556">LN(D268/C268)</f>
        <v>-3.480706421792492E-4</v>
      </c>
      <c r="AI268" s="25">
        <f t="shared" ref="AI268" si="1557">LN(E268/C268)</f>
        <v>-5.4823990287101423E-4</v>
      </c>
      <c r="AJ268" s="25">
        <f t="shared" ref="AJ268" si="1558">LN(F268/C268)</f>
        <v>5.7153796572550835E-4</v>
      </c>
      <c r="AK268" s="25">
        <f t="shared" ref="AK268" si="1559">+LN(G268/C268)</f>
        <v>-3.639189423091025E-3</v>
      </c>
      <c r="AL268" s="25">
        <f t="shared" ref="AL268" si="1560">LN(H268/I268)</f>
        <v>4.7692459230750817E-3</v>
      </c>
      <c r="AM268" s="25">
        <f t="shared" ref="AM268" si="1561">LN(O268/P268)</f>
        <v>3.3877579946656527E-3</v>
      </c>
      <c r="AN268" s="25">
        <f t="shared" ref="AN268" si="1562">LN(L268/G268)</f>
        <v>0</v>
      </c>
      <c r="AO268" s="40">
        <f t="shared" ref="AO268" si="1563">(C268-I268)/(H268-I268)</f>
        <v>0.83986838680397113</v>
      </c>
      <c r="AP268" s="40">
        <f t="shared" ref="AP268" si="1564">(N267-I268)/(H268-I268)</f>
        <v>1.3065212603364902</v>
      </c>
      <c r="AQ268" s="25">
        <f t="shared" ref="AQ268" si="1565">LN(M268/L268)</f>
        <v>-7.7613968436782707E-4</v>
      </c>
      <c r="AR268" s="25">
        <f t="shared" ref="AR268" si="1566">LN(N268/L268)</f>
        <v>-1.555980828151255E-3</v>
      </c>
      <c r="AS268" s="25">
        <f t="shared" ref="AS268" si="1567">LN(N268/C268)</f>
        <v>-5.1951702512423887E-3</v>
      </c>
      <c r="AT268" s="28">
        <f t="shared" ref="AT268" si="1568">+(G268-I268)/(H268-I268)</f>
        <v>7.6965688466476168E-2</v>
      </c>
      <c r="AU268" s="28">
        <f t="shared" ref="AU268" si="1569">+(N268-P268)/(O268-P268)</f>
        <v>0.47972355009947115</v>
      </c>
      <c r="AV268" s="40">
        <f t="shared" ref="AV268" si="1570">+(N268-V268)/(U268-V268)</f>
        <v>0.21384290139412498</v>
      </c>
      <c r="AW268" s="25">
        <f t="shared" ref="AW268" si="1571">LN(N268/C268)</f>
        <v>-5.1951702512423887E-3</v>
      </c>
      <c r="AX268" s="28">
        <f t="shared" ref="AX268" si="1572">(N268-L268)/(U268-V268)</f>
        <v>-0.20488216974113296</v>
      </c>
      <c r="AY268" s="25">
        <f t="shared" ref="AY268" si="1573">LN(G268/I268)</f>
        <v>3.6787733345643918E-4</v>
      </c>
      <c r="AZ268" s="25">
        <f t="shared" ref="AZ268" si="1574">LN(N268/P268)</f>
        <v>1.6266196107401058E-3</v>
      </c>
      <c r="BA268" s="25">
        <f t="shared" ref="BA268" si="1575">AV267</f>
        <v>0.91896272285251157</v>
      </c>
      <c r="BB268" s="25">
        <f t="shared" ref="BB268" si="1576">AR267</f>
        <v>3.170888705251164E-5</v>
      </c>
      <c r="BC268" s="25">
        <f t="shared" ref="BC268" si="1577">AS267</f>
        <v>6.2789062058952296E-3</v>
      </c>
      <c r="BD268" s="39">
        <f t="shared" ref="BD268" si="1578">IF(AR267&lt;0,1,0)</f>
        <v>0</v>
      </c>
      <c r="BE268" t="str">
        <f t="shared" ref="BE268" si="1579">IF(B268=2,IF(AV267&lt;0.226,IF(AND(ABS(AA268)&lt;0.03,AO268&lt;0.8),IF(AND(AT268&lt;0.5 &amp; Q267&lt;14),2,1),0),IF(AV267&lt;0.8,IF(AND(AT268&gt;0.2,AK268&gt;-0.03,AA268&gt;-0.01),1,0),0)),"")</f>
        <v/>
      </c>
      <c r="BF268" t="str">
        <f t="shared" ref="BF268" si="1580">IF(B268=2,IF(AV267&lt;0.226,IF(AND(ABS(AA268)&lt;0.03,AO268&lt;0.8),IF(AND(AT268&lt;0.5 &amp; Q267&lt;14),2,1),0),IF(AV267&lt;0.8,IF(AND(AT268&gt;0.2,AK268&gt;-0.03,AA268&gt;-0.01),1,0),0)),"")</f>
        <v/>
      </c>
      <c r="BG268">
        <f t="shared" ref="BG268" si="1581">IF(B268=3,IF(AV267&lt;0.85,IF(AND(K268&gt;942,AT268&gt;0.9),0.25,1)*IF(AR267&lt;-0.004,1,0.5),0),"")</f>
        <v>0</v>
      </c>
      <c r="BH268" t="str">
        <f t="shared" ref="BH268" si="1582">IF(B268=4,IF(AV267&lt;0.6,IF(AQ268&gt;=0,IF(K268&lt;1018,2,1),0),IF(AV267&gt;0.85,IF(AQ268&lt;=0,-0.5,0),0)),"")</f>
        <v/>
      </c>
      <c r="BI268" t="str">
        <f t="shared" ref="BI268" si="1583">IF(B268=5,IF(AV267&lt;0.4,IF(AQ268&gt; -0.004,1,0),IF(AV267&lt;0.95,IF(AND(AO268&lt;0.85,AT268&lt;0.95,AQ268&gt;0,K268&lt;1115),0.5,0),0)),"")</f>
        <v/>
      </c>
      <c r="BJ268" s="25" t="str">
        <f t="shared" ref="BJ268" si="1584">IF(MAX(BE268:BI268)=0,"",MAX(BE268:BI268)*AR268)</f>
        <v/>
      </c>
    </row>
    <row r="269" spans="1:62" x14ac:dyDescent="0.15">
      <c r="A269" s="1">
        <v>42901</v>
      </c>
      <c r="B269" s="41">
        <f t="shared" si="291"/>
        <v>4</v>
      </c>
      <c r="C269">
        <v>3125.58</v>
      </c>
      <c r="D269">
        <v>3127.96</v>
      </c>
      <c r="E269">
        <v>3133.36</v>
      </c>
      <c r="F269">
        <v>3136.68</v>
      </c>
      <c r="G269">
        <v>3126.67</v>
      </c>
      <c r="H269">
        <v>3137.58</v>
      </c>
      <c r="I269">
        <v>3117.27</v>
      </c>
      <c r="J269">
        <v>942</v>
      </c>
      <c r="K269">
        <v>1018</v>
      </c>
      <c r="L269">
        <v>3127.77</v>
      </c>
      <c r="M269">
        <v>3129.71</v>
      </c>
      <c r="N269">
        <v>3132.48</v>
      </c>
      <c r="O269">
        <v>3135.92</v>
      </c>
      <c r="P269">
        <v>3125.54</v>
      </c>
      <c r="Q269">
        <v>1337</v>
      </c>
      <c r="R269">
        <v>1435</v>
      </c>
      <c r="S269">
        <f t="shared" si="195"/>
        <v>3110.5946400000003</v>
      </c>
      <c r="T269" t="str">
        <f t="shared" ref="T269" si="1585">IF(AVERAGE(N268)&lt;S268,"熊",IF(AVERAGE(N268)&gt;S268,"牛",""))</f>
        <v>牛</v>
      </c>
      <c r="U269">
        <f t="shared" ref="U269" si="1586">MAX(H269,O269)</f>
        <v>3137.58</v>
      </c>
      <c r="V269">
        <f t="shared" ref="V269" si="1587">MIN(I269,P269)</f>
        <v>3117.27</v>
      </c>
      <c r="W269" s="40">
        <f t="shared" ref="W269" si="1588">LN(U269/V269)</f>
        <v>6.4941833553647538E-3</v>
      </c>
      <c r="X269">
        <f t="shared" ref="X269" si="1589">IF(U269=H269,J269,Q269)</f>
        <v>942</v>
      </c>
      <c r="Y269">
        <f t="shared" ref="Y269" si="1590">IF(V269=I269,K269,R269)</f>
        <v>1018</v>
      </c>
      <c r="Z269" s="25">
        <f t="shared" ref="Z269" si="1591">(U269-V269)/(C269)</f>
        <v>6.49799397231872E-3</v>
      </c>
      <c r="AA269" s="25">
        <f t="shared" ref="AA269" si="1592">LN(C269/N268)</f>
        <v>-1.5545023948290361E-3</v>
      </c>
      <c r="AB269" s="25">
        <f t="shared" ref="AB269" si="1593">LN(N269/U269)</f>
        <v>-1.6267790498732237E-3</v>
      </c>
      <c r="AC269" s="25">
        <f t="shared" ref="AC269" si="1594">LN(N269/V269)</f>
        <v>4.8674043054915067E-3</v>
      </c>
      <c r="AD269" s="25">
        <f t="shared" ref="AD269" si="1595">LN(U269/C269)</f>
        <v>3.8319361739860844E-3</v>
      </c>
      <c r="AE269" s="25">
        <f t="shared" ref="AE269" si="1596">LN(V269/C269)</f>
        <v>-2.6622471813786126E-3</v>
      </c>
      <c r="AF269" s="25">
        <f t="shared" ref="AF269" si="1597">LN(N269/C269)</f>
        <v>2.2051571241128456E-3</v>
      </c>
      <c r="AG269" s="25">
        <f t="shared" ref="AG269" si="1598">LN(N269/N268)</f>
        <v>6.5065472928387338E-4</v>
      </c>
      <c r="AH269" s="25">
        <f t="shared" ref="AH269" si="1599">LN(D269/C269)</f>
        <v>7.6116891070020091E-4</v>
      </c>
      <c r="AI269" s="25">
        <f t="shared" ref="AI269" si="1600">LN(E269/C269)</f>
        <v>2.4860452431155976E-3</v>
      </c>
      <c r="AJ269" s="25">
        <f t="shared" ref="AJ269" si="1601">LN(F269/C269)</f>
        <v>3.5450497503527103E-3</v>
      </c>
      <c r="AK269" s="25">
        <f t="shared" ref="AK269" si="1602">+LN(G269/C269)</f>
        <v>3.4867448072079286E-4</v>
      </c>
      <c r="AL269" s="25">
        <f t="shared" ref="AL269" si="1603">LN(H269/I269)</f>
        <v>6.4941833553647538E-3</v>
      </c>
      <c r="AM269" s="25">
        <f t="shared" ref="AM269" si="1604">LN(O269/P269)</f>
        <v>3.3155236985245471E-3</v>
      </c>
      <c r="AN269" s="25">
        <f t="shared" ref="AN269" si="1605">LN(L269/G269)</f>
        <v>3.5175012034388488E-4</v>
      </c>
      <c r="AO269" s="40">
        <f t="shared" ref="AO269" si="1606">(C269-I269)/(H269-I269)</f>
        <v>0.40915805022156415</v>
      </c>
      <c r="AP269" s="40">
        <f t="shared" ref="AP269" si="1607">(N268-I269)/(H269-I269)</f>
        <v>0.64857213195471008</v>
      </c>
      <c r="AQ269" s="25">
        <f t="shared" ref="AQ269" si="1608">LN(M269/L269)</f>
        <v>6.2005793455399325E-4</v>
      </c>
      <c r="AR269" s="25">
        <f t="shared" ref="AR269" si="1609">LN(N269/L269)</f>
        <v>1.5047325230482147E-3</v>
      </c>
      <c r="AS269" s="25">
        <f t="shared" ref="AS269" si="1610">LN(N269/C269)</f>
        <v>2.2051571241128456E-3</v>
      </c>
      <c r="AT269" s="28">
        <f t="shared" ref="AT269" si="1611">+(G269-I269)/(H269-I269)</f>
        <v>0.46282619399311259</v>
      </c>
      <c r="AU269" s="28">
        <f t="shared" ref="AU269" si="1612">+(N269-P269)/(O269-P269)</f>
        <v>0.66859344894026795</v>
      </c>
      <c r="AV269" s="40">
        <f t="shared" ref="AV269" si="1613">+(N269-V269)/(U269-V269)</f>
        <v>0.74889217134416919</v>
      </c>
      <c r="AW269" s="25">
        <f t="shared" ref="AW269" si="1614">LN(N269/C269)</f>
        <v>2.2051571241128456E-3</v>
      </c>
      <c r="AX269" s="28">
        <f t="shared" ref="AX269" si="1615">(N269-L269)/(U269-V269)</f>
        <v>0.23190546528803788</v>
      </c>
      <c r="AY269" s="25">
        <f t="shared" ref="AY269" si="1616">LN(G269/I269)</f>
        <v>3.0109216620994449E-3</v>
      </c>
      <c r="AZ269" s="25">
        <f t="shared" ref="AZ269" si="1617">LN(N269/P269)</f>
        <v>2.2179548307640195E-3</v>
      </c>
      <c r="BA269" s="25">
        <f t="shared" ref="BA269" si="1618">AV268</f>
        <v>0.21384290139412498</v>
      </c>
      <c r="BB269" s="25">
        <f t="shared" ref="BB269" si="1619">AR268</f>
        <v>-1.555980828151255E-3</v>
      </c>
      <c r="BC269" s="25">
        <f t="shared" ref="BC269" si="1620">AS268</f>
        <v>-5.1951702512423887E-3</v>
      </c>
      <c r="BD269" s="39">
        <f t="shared" ref="BD269" si="1621">IF(AR268&lt;0,1,0)</f>
        <v>1</v>
      </c>
      <c r="BE269" t="str">
        <f t="shared" ref="BE269" si="1622">IF(B269=2,IF(AV268&lt;0.226,IF(AND(ABS(AA269)&lt;0.03,AO269&lt;0.8),IF(AND(AT269&lt;0.5 &amp; Q268&lt;14),2,1),0),IF(AV268&lt;0.8,IF(AND(AT269&gt;0.2,AK269&gt;-0.03,AA269&gt;-0.01),1,0),0)),"")</f>
        <v/>
      </c>
      <c r="BF269" t="str">
        <f t="shared" ref="BF269" si="1623">IF(B269=2,IF(AV268&lt;0.226,IF(AND(ABS(AA269)&lt;0.03,AO269&lt;0.8),IF(AND(AT269&lt;0.5 &amp; Q268&lt;14),2,1),0),IF(AV268&lt;0.8,IF(AND(AT269&gt;0.2,AK269&gt;-0.03,AA269&gt;-0.01),1,0),0)),"")</f>
        <v/>
      </c>
      <c r="BG269" t="str">
        <f t="shared" ref="BG269" si="1624">IF(B269=3,IF(AV268&lt;0.85,IF(AND(K269&gt;942,AT269&gt;0.9),0.25,1)*IF(AR268&lt;-0.004,1,0.5),0),"")</f>
        <v/>
      </c>
      <c r="BH269">
        <f t="shared" ref="BH269" si="1625">IF(B269=4,IF(AV268&lt;0.6,IF(AQ269&gt;=0,IF(K269&lt;1018,2,1),0),IF(AV268&gt;0.85,IF(AQ269&lt;=0,-0.5,0),0)),"")</f>
        <v>1</v>
      </c>
      <c r="BI269" t="str">
        <f t="shared" ref="BI269" si="1626">IF(B269=5,IF(AV268&lt;0.4,IF(AQ269&gt; -0.004,1,0),IF(AV268&lt;0.95,IF(AND(AO269&lt;0.85,AT269&lt;0.95,AQ269&gt;0,K269&lt;1115),0.5,0),0)),"")</f>
        <v/>
      </c>
      <c r="BJ269" s="25">
        <f t="shared" ref="BJ269" si="1627">IF(MAX(BE269:BI269)=0,"",MAX(BE269:BI269)*AR269)</f>
        <v>1.5047325230482147E-3</v>
      </c>
    </row>
    <row r="270" spans="1:62" x14ac:dyDescent="0.15">
      <c r="A270" s="1">
        <v>42902</v>
      </c>
      <c r="B270" s="41">
        <f t="shared" si="291"/>
        <v>5</v>
      </c>
      <c r="C270">
        <v>3126.37</v>
      </c>
      <c r="D270">
        <v>3126.58</v>
      </c>
      <c r="E270">
        <v>3128.54</v>
      </c>
      <c r="F270">
        <v>3130.86</v>
      </c>
      <c r="G270">
        <v>3124.8</v>
      </c>
      <c r="H270">
        <v>3134.09</v>
      </c>
      <c r="I270">
        <v>3122.55</v>
      </c>
      <c r="J270">
        <v>947</v>
      </c>
      <c r="K270">
        <v>1032</v>
      </c>
      <c r="L270">
        <v>3124.22</v>
      </c>
      <c r="M270">
        <v>3124.17</v>
      </c>
      <c r="N270">
        <v>3123.16</v>
      </c>
      <c r="O270">
        <v>3128.14</v>
      </c>
      <c r="P270">
        <v>3118.31</v>
      </c>
      <c r="Q270">
        <v>1427</v>
      </c>
      <c r="R270">
        <v>1454</v>
      </c>
      <c r="S270">
        <f t="shared" si="195"/>
        <v>3111.5438650000001</v>
      </c>
      <c r="T270" t="str">
        <f t="shared" ref="T270" si="1628">IF(AVERAGE(N269)&lt;S269,"熊",IF(AVERAGE(N269)&gt;S269,"牛",""))</f>
        <v>牛</v>
      </c>
      <c r="U270">
        <f t="shared" ref="U270" si="1629">MAX(H270,O270)</f>
        <v>3134.09</v>
      </c>
      <c r="V270">
        <f t="shared" ref="V270" si="1630">MIN(I270,P270)</f>
        <v>3118.31</v>
      </c>
      <c r="W270" s="40">
        <f t="shared" ref="W270" si="1631">LN(U270/V270)</f>
        <v>5.0476724153498504E-3</v>
      </c>
      <c r="X270">
        <f t="shared" ref="X270" si="1632">IF(U270=H270,J270,Q270)</f>
        <v>947</v>
      </c>
      <c r="Y270">
        <f t="shared" ref="Y270" si="1633">IF(V270=I270,K270,R270)</f>
        <v>1454</v>
      </c>
      <c r="Z270" s="25">
        <f t="shared" ref="Z270" si="1634">(U270-V270)/(C270)</f>
        <v>5.0473872254404315E-3</v>
      </c>
      <c r="AA270" s="25">
        <f t="shared" ref="AA270" si="1635">LN(C270/N269)</f>
        <v>-1.9524359717669011E-3</v>
      </c>
      <c r="AB270" s="25">
        <f t="shared" ref="AB270" si="1636">LN(N270/U270)</f>
        <v>-3.4935510381162915E-3</v>
      </c>
      <c r="AC270" s="25">
        <f t="shared" ref="AC270" si="1637">LN(N270/V270)</f>
        <v>1.554121377233621E-3</v>
      </c>
      <c r="AD270" s="25">
        <f t="shared" ref="AD270" si="1638">LN(U270/C270)</f>
        <v>2.4662736965265675E-3</v>
      </c>
      <c r="AE270" s="25">
        <f t="shared" ref="AE270" si="1639">LN(V270/C270)</f>
        <v>-2.5813987188231689E-3</v>
      </c>
      <c r="AF270" s="25">
        <f t="shared" ref="AF270" si="1640">LN(N270/C270)</f>
        <v>-1.0272773415896989E-3</v>
      </c>
      <c r="AG270" s="25">
        <f t="shared" ref="AG270" si="1641">LN(N270/N269)</f>
        <v>-2.9797133133565605E-3</v>
      </c>
      <c r="AH270" s="25">
        <f t="shared" ref="AH270" si="1642">LN(D270/C270)</f>
        <v>6.7168296589233822E-5</v>
      </c>
      <c r="AI270" s="25">
        <f t="shared" ref="AI270" si="1643">LN(E270/C270)</f>
        <v>6.9385493542169967E-4</v>
      </c>
      <c r="AJ270" s="25">
        <f t="shared" ref="AJ270" si="1644">LN(F270/C270)</f>
        <v>1.4351400765655192E-3</v>
      </c>
      <c r="AK270" s="25">
        <f t="shared" ref="AK270" si="1645">+LN(G270/C270)</f>
        <v>-5.0230597888413909E-4</v>
      </c>
      <c r="AL270" s="25">
        <f t="shared" ref="AL270" si="1646">LN(H270/I270)</f>
        <v>3.6888851160479558E-3</v>
      </c>
      <c r="AM270" s="25">
        <f t="shared" ref="AM270" si="1647">LN(O270/P270)</f>
        <v>3.1473903144082658E-3</v>
      </c>
      <c r="AN270" s="25">
        <f t="shared" ref="AN270" si="1648">LN(L270/G270)</f>
        <v>-1.8562910717713317E-4</v>
      </c>
      <c r="AO270" s="40">
        <f t="shared" ref="AO270" si="1649">(C270-I270)/(H270-I270)</f>
        <v>0.33102253032926526</v>
      </c>
      <c r="AP270" s="40">
        <f t="shared" ref="AP270" si="1650">(N269-I270)/(H270-I270)</f>
        <v>0.86048526863083774</v>
      </c>
      <c r="AQ270" s="25">
        <f t="shared" ref="AQ270" si="1651">LN(M270/L270)</f>
        <v>-1.6004122662290428E-5</v>
      </c>
      <c r="AR270" s="25">
        <f t="shared" ref="AR270" si="1652">LN(N270/L270)</f>
        <v>-3.3934225552854284E-4</v>
      </c>
      <c r="AS270" s="25">
        <f t="shared" ref="AS270" si="1653">LN(N270/C270)</f>
        <v>-1.0272773415896989E-3</v>
      </c>
      <c r="AT270" s="28">
        <f t="shared" ref="AT270" si="1654">+(G270-I270)/(H270-I270)</f>
        <v>0.19497400346620511</v>
      </c>
      <c r="AU270" s="28">
        <f t="shared" ref="AU270" si="1655">+(N270-P270)/(O270-P270)</f>
        <v>0.49338758901321922</v>
      </c>
      <c r="AV270" s="40">
        <f t="shared" ref="AV270" si="1656">+(N270-V270)/(U270-V270)</f>
        <v>0.30735107731304484</v>
      </c>
      <c r="AW270" s="25">
        <f t="shared" ref="AW270" si="1657">LN(N270/C270)</f>
        <v>-1.0272773415896989E-3</v>
      </c>
      <c r="AX270" s="28">
        <f t="shared" ref="AX270" si="1658">(N270-L270)/(U270-V270)</f>
        <v>-6.7173637515838533E-2</v>
      </c>
      <c r="AY270" s="25">
        <f t="shared" ref="AY270" si="1659">LN(G270/I270)</f>
        <v>7.2030544063729702E-4</v>
      </c>
      <c r="AZ270" s="25">
        <f t="shared" ref="AZ270" si="1660">LN(N270/P270)</f>
        <v>1.554121377233621E-3</v>
      </c>
      <c r="BA270" s="25">
        <f t="shared" ref="BA270" si="1661">AV269</f>
        <v>0.74889217134416919</v>
      </c>
      <c r="BB270" s="25">
        <f t="shared" ref="BB270" si="1662">AR269</f>
        <v>1.5047325230482147E-3</v>
      </c>
      <c r="BC270" s="25">
        <f t="shared" ref="BC270" si="1663">AS269</f>
        <v>2.2051571241128456E-3</v>
      </c>
      <c r="BD270" s="39">
        <f t="shared" ref="BD270" si="1664">IF(AR269&lt;0,1,0)</f>
        <v>0</v>
      </c>
      <c r="BE270" t="str">
        <f t="shared" ref="BE270" si="1665">IF(B270=2,IF(AV269&lt;0.226,IF(AND(ABS(AA270)&lt;0.03,AO270&lt;0.8),IF(AND(AT270&lt;0.5 &amp; Q269&lt;14),2,1),0),IF(AV269&lt;0.8,IF(AND(AT270&gt;0.2,AK270&gt;-0.03,AA270&gt;-0.01),1,0),0)),"")</f>
        <v/>
      </c>
      <c r="BF270" t="str">
        <f t="shared" ref="BF270" si="1666">IF(B270=2,IF(AV269&lt;0.226,IF(AND(ABS(AA270)&lt;0.03,AO270&lt;0.8),IF(AND(AT270&lt;0.5 &amp; Q269&lt;14),2,1),0),IF(AV269&lt;0.8,IF(AND(AT270&gt;0.2,AK270&gt;-0.03,AA270&gt;-0.01),1,0),0)),"")</f>
        <v/>
      </c>
      <c r="BG270" t="str">
        <f t="shared" ref="BG270" si="1667">IF(B270=3,IF(AV269&lt;0.85,IF(AND(K270&gt;942,AT270&gt;0.9),0.25,1)*IF(AR269&lt;-0.004,1,0.5),0),"")</f>
        <v/>
      </c>
      <c r="BH270" t="str">
        <f t="shared" ref="BH270" si="1668">IF(B270=4,IF(AV269&lt;0.6,IF(AQ270&gt;=0,IF(K270&lt;1018,2,1),0),IF(AV269&gt;0.85,IF(AQ270&lt;=0,-0.5,0),0)),"")</f>
        <v/>
      </c>
      <c r="BI270">
        <f t="shared" ref="BI270" si="1669">IF(B270=5,IF(AV269&lt;0.4,IF(AQ270&gt; -0.004,1,0),IF(AV269&lt;0.95,IF(AND(AO270&lt;0.85,AT270&lt;0.95,AQ270&gt;0,K270&lt;1115),0.5,0),0)),"")</f>
        <v>0</v>
      </c>
      <c r="BJ270" s="25" t="str">
        <f t="shared" ref="BJ270" si="1670">IF(MAX(BE270:BI270)=0,"",MAX(BE270:BI270)*AR270)</f>
        <v/>
      </c>
    </row>
    <row r="271" spans="1:62" x14ac:dyDescent="0.15">
      <c r="A271" s="1">
        <v>42905</v>
      </c>
      <c r="B271" s="41">
        <f t="shared" si="291"/>
        <v>1</v>
      </c>
      <c r="C271">
        <v>3122.1578</v>
      </c>
      <c r="D271">
        <v>3124.9227000000001</v>
      </c>
      <c r="E271">
        <v>3122.7446</v>
      </c>
      <c r="F271" s="39">
        <v>3128.9587962962964</v>
      </c>
      <c r="G271">
        <v>3143.7705999999998</v>
      </c>
      <c r="H271">
        <v>3144.0373</v>
      </c>
      <c r="I271">
        <v>3121.7786999999998</v>
      </c>
      <c r="J271">
        <v>1129</v>
      </c>
      <c r="K271">
        <v>930</v>
      </c>
      <c r="L271">
        <v>3143.7705999999998</v>
      </c>
      <c r="M271">
        <v>3145.6379999999999</v>
      </c>
      <c r="N271">
        <v>3145.0173</v>
      </c>
      <c r="O271">
        <v>3146.7219</v>
      </c>
      <c r="P271">
        <v>3134.6887999999999</v>
      </c>
      <c r="Q271">
        <v>1311</v>
      </c>
      <c r="R271">
        <v>1431</v>
      </c>
      <c r="S271">
        <f t="shared" si="195"/>
        <v>3112.4647300000006</v>
      </c>
      <c r="T271" t="str">
        <f t="shared" ref="T271" si="1671">IF(AVERAGE(N270)&lt;S270,"熊",IF(AVERAGE(N270)&gt;S270,"牛",""))</f>
        <v>牛</v>
      </c>
      <c r="U271">
        <f t="shared" ref="U271" si="1672">MAX(H271,O271)</f>
        <v>3146.7219</v>
      </c>
      <c r="V271">
        <f t="shared" ref="V271" si="1673">MIN(I271,P271)</f>
        <v>3121.7786999999998</v>
      </c>
      <c r="W271" s="40">
        <f t="shared" ref="W271" si="1674">LN(U271/V271)</f>
        <v>7.9583087691890847E-3</v>
      </c>
      <c r="X271">
        <f t="shared" ref="X271" si="1675">IF(U271=H271,J271,Q271)</f>
        <v>1311</v>
      </c>
      <c r="Y271">
        <f t="shared" ref="Y271" si="1676">IF(V271=I271,K271,R271)</f>
        <v>930</v>
      </c>
      <c r="Z271" s="25">
        <f t="shared" ref="Z271" si="1677">(U271-V271)/(C271)</f>
        <v>7.9890901094109221E-3</v>
      </c>
      <c r="AA271" s="25">
        <f t="shared" ref="AA271" si="1678">LN(C271/N270)</f>
        <v>-3.2094443892112046E-4</v>
      </c>
      <c r="AB271" s="25">
        <f t="shared" ref="AB271" si="1679">LN(N271/U271)</f>
        <v>-5.4185336916273696E-4</v>
      </c>
      <c r="AC271" s="25">
        <f t="shared" ref="AC271" si="1680">LN(N271/V271)</f>
        <v>7.4164554000264744E-3</v>
      </c>
      <c r="AD271" s="25">
        <f t="shared" ref="AD271" si="1681">LN(U271/C271)</f>
        <v>7.836878962699129E-3</v>
      </c>
      <c r="AE271" s="25">
        <f t="shared" ref="AE271" si="1682">LN(V271/C271)</f>
        <v>-1.2142980649020979E-4</v>
      </c>
      <c r="AF271" s="25">
        <f t="shared" ref="AF271" si="1683">LN(N271/C271)</f>
        <v>7.2950255935363825E-3</v>
      </c>
      <c r="AG271" s="25">
        <f t="shared" ref="AG271" si="1684">LN(N271/N270)</f>
        <v>6.9740811546152364E-3</v>
      </c>
      <c r="AH271" s="25">
        <f t="shared" ref="AH271" si="1685">LN(D271/C271)</f>
        <v>8.851815437741214E-4</v>
      </c>
      <c r="AI271" s="25">
        <f t="shared" ref="AI271" si="1686">LN(E271/C271)</f>
        <v>1.8792927867930436E-4</v>
      </c>
      <c r="AJ271" s="25">
        <f t="shared" ref="AJ271" si="1687">LN(F271/C271)</f>
        <v>2.1759309316679181E-3</v>
      </c>
      <c r="AK271" s="25">
        <f t="shared" ref="AK271" si="1688">+LN(G271/C271)</f>
        <v>6.8985421896892865E-3</v>
      </c>
      <c r="AL271" s="25">
        <f t="shared" ref="AL271" si="1689">LN(H271/I271)</f>
        <v>7.1048028321087199E-3</v>
      </c>
      <c r="AM271" s="25">
        <f t="shared" ref="AM271" si="1690">LN(O271/P271)</f>
        <v>3.8313414913832781E-3</v>
      </c>
      <c r="AN271" s="25">
        <f t="shared" ref="AN271" si="1691">LN(L271/G271)</f>
        <v>0</v>
      </c>
      <c r="AO271" s="40">
        <f t="shared" ref="AO271" si="1692">(C271-I271)/(H271-I271)</f>
        <v>1.7031619239310007E-2</v>
      </c>
      <c r="AP271" s="40">
        <f t="shared" ref="AP271" si="1693">(N270-I271)/(H271-I271)</f>
        <v>6.2056912833691386E-2</v>
      </c>
      <c r="AQ271" s="25">
        <f t="shared" ref="AQ271" si="1694">LN(M271/L271)</f>
        <v>5.9382373562911019E-4</v>
      </c>
      <c r="AR271" s="25">
        <f t="shared" ref="AR271" si="1695">LN(N271/L271)</f>
        <v>3.9648340384686821E-4</v>
      </c>
      <c r="AS271" s="25">
        <f t="shared" ref="AS271" si="1696">LN(N271/C271)</f>
        <v>7.2950255935363825E-3</v>
      </c>
      <c r="AT271" s="28">
        <f t="shared" ref="AT271" si="1697">+(G271-I271)/(H271-I271)</f>
        <v>0.98801811434680853</v>
      </c>
      <c r="AU271" s="28">
        <f t="shared" ref="AU271" si="1698">+(N271-P271)/(O271-P271)</f>
        <v>0.85834074344931788</v>
      </c>
      <c r="AV271" s="40">
        <f t="shared" ref="AV271" si="1699">+(N271-V271)/(U271-V271)</f>
        <v>0.93166073318579745</v>
      </c>
      <c r="AW271" s="25">
        <f t="shared" ref="AW271" si="1700">LN(N271/C271)</f>
        <v>7.2950255935363825E-3</v>
      </c>
      <c r="AX271" s="28">
        <f t="shared" ref="AX271" si="1701">(N271-L271)/(U271-V271)</f>
        <v>4.9981558100008747E-2</v>
      </c>
      <c r="AY271" s="25">
        <f t="shared" ref="AY271" si="1702">LN(G271/I271)</f>
        <v>7.0199719961794521E-3</v>
      </c>
      <c r="AZ271" s="25">
        <f t="shared" ref="AZ271" si="1703">LN(N271/P271)</f>
        <v>3.2894881222203611E-3</v>
      </c>
      <c r="BA271" s="25">
        <f t="shared" ref="BA271" si="1704">AV270</f>
        <v>0.30735107731304484</v>
      </c>
      <c r="BB271" s="25">
        <f t="shared" ref="BB271" si="1705">AR270</f>
        <v>-3.3934225552854284E-4</v>
      </c>
      <c r="BC271" s="25">
        <f t="shared" ref="BC271" si="1706">AS270</f>
        <v>-1.0272773415896989E-3</v>
      </c>
      <c r="BD271" s="39">
        <f t="shared" ref="BD271" si="1707">IF(AR270&lt;0,1,0)</f>
        <v>1</v>
      </c>
      <c r="BE271" t="str">
        <f t="shared" ref="BE271" si="1708">IF(B271=2,IF(AV270&lt;0.226,IF(AND(ABS(AA271)&lt;0.03,AO271&lt;0.8),IF(AND(AT271&lt;0.5 &amp; Q270&lt;14),2,1),0),IF(AV270&lt;0.8,IF(AND(AT271&gt;0.2,AK271&gt;-0.03,AA271&gt;-0.01),1,0),0)),"")</f>
        <v/>
      </c>
      <c r="BF271" t="str">
        <f t="shared" ref="BF271" si="1709">IF(B271=2,IF(AV270&lt;0.226,IF(AND(ABS(AA271)&lt;0.03,AO271&lt;0.8),IF(AND(AT271&lt;0.5 &amp; Q270&lt;14),2,1),0),IF(AV270&lt;0.8,IF(AND(AT271&gt;0.2,AK271&gt;-0.03,AA271&gt;-0.01),1,0),0)),"")</f>
        <v/>
      </c>
      <c r="BG271" t="str">
        <f t="shared" ref="BG271" si="1710">IF(B271=3,IF(AV270&lt;0.85,IF(AND(K271&gt;942,AT271&gt;0.9),0.25,1)*IF(AR270&lt;-0.004,1,0.5),0),"")</f>
        <v/>
      </c>
      <c r="BH271" t="str">
        <f t="shared" ref="BH271" si="1711">IF(B271=4,IF(AV270&lt;0.6,IF(AQ271&gt;=0,IF(K271&lt;1018,2,1),0),IF(AV270&gt;0.85,IF(AQ271&lt;=0,-0.5,0),0)),"")</f>
        <v/>
      </c>
      <c r="BI271" t="str">
        <f t="shared" ref="BI271" si="1712">IF(B271=5,IF(AV270&lt;0.4,IF(AQ271&gt; -0.004,1,0),IF(AV270&lt;0.95,IF(AND(AO271&lt;0.85,AT271&lt;0.95,AQ271&gt;0,K271&lt;1115),0.5,0),0)),"")</f>
        <v/>
      </c>
      <c r="BJ271" s="25" t="str">
        <f t="shared" ref="BJ271" si="1713">IF(MAX(BE271:BI271)=0,"",MAX(BE271:BI271)*AR271)</f>
        <v/>
      </c>
    </row>
    <row r="272" spans="1:62" x14ac:dyDescent="0.15">
      <c r="A272" s="1">
        <v>42906</v>
      </c>
      <c r="B272" s="41">
        <f t="shared" si="291"/>
        <v>2</v>
      </c>
      <c r="C272">
        <v>3148.0187000000001</v>
      </c>
      <c r="D272">
        <v>3149.9331999999999</v>
      </c>
      <c r="E272">
        <v>3148.5554999999999</v>
      </c>
      <c r="F272" s="39">
        <v>3145.1893055555556</v>
      </c>
      <c r="G272">
        <v>3146.2494000000002</v>
      </c>
      <c r="H272">
        <v>3150.3107</v>
      </c>
      <c r="I272">
        <v>3135.2141999999999</v>
      </c>
      <c r="J272">
        <v>931</v>
      </c>
      <c r="K272">
        <v>1040</v>
      </c>
      <c r="L272">
        <v>3146.2494000000002</v>
      </c>
      <c r="M272">
        <v>3145.6278000000002</v>
      </c>
      <c r="N272">
        <v>3140.3020000000001</v>
      </c>
      <c r="O272">
        <v>3147.3575000000001</v>
      </c>
      <c r="P272">
        <v>3134.6134999999999</v>
      </c>
      <c r="Q272">
        <v>1300</v>
      </c>
      <c r="R272">
        <v>1428</v>
      </c>
      <c r="S272">
        <f t="shared" si="195"/>
        <v>3115.1957200000002</v>
      </c>
      <c r="T272" t="str">
        <f t="shared" ref="T272" si="1714">IF(AVERAGE(N271)&lt;S271,"熊",IF(AVERAGE(N271)&gt;S271,"牛",""))</f>
        <v>牛</v>
      </c>
      <c r="U272">
        <f t="shared" ref="U272" si="1715">MAX(H272,O272)</f>
        <v>3150.3107</v>
      </c>
      <c r="V272">
        <f t="shared" ref="V272" si="1716">MIN(I272,P272)</f>
        <v>3134.6134999999999</v>
      </c>
      <c r="W272" s="40">
        <f t="shared" ref="W272" si="1717">LN(U272/V272)</f>
        <v>4.9952018959122171E-3</v>
      </c>
      <c r="X272">
        <f t="shared" ref="X272" si="1718">IF(U272=H272,J272,Q272)</f>
        <v>931</v>
      </c>
      <c r="Y272">
        <f t="shared" ref="Y272" si="1719">IF(V272=I272,K272,R272)</f>
        <v>1428</v>
      </c>
      <c r="Z272" s="25">
        <f t="shared" ref="Z272" si="1720">(U272-V272)/(C272)</f>
        <v>4.9863744456156078E-3</v>
      </c>
      <c r="AA272" s="25">
        <f t="shared" ref="AA272" si="1721">LN(C272/N271)</f>
        <v>9.5387988486891841E-4</v>
      </c>
      <c r="AB272" s="25">
        <f t="shared" ref="AB272" si="1722">LN(N272/U272)</f>
        <v>-3.1821092548020204E-3</v>
      </c>
      <c r="AC272" s="25">
        <f t="shared" ref="AC272" si="1723">LN(N272/V272)</f>
        <v>1.8130926411104534E-3</v>
      </c>
      <c r="AD272" s="25">
        <f t="shared" ref="AD272" si="1724">LN(U272/C272)</f>
        <v>7.2781207701666235E-4</v>
      </c>
      <c r="AE272" s="25">
        <f t="shared" ref="AE272" si="1725">LN(V272/C272)</f>
        <v>-4.2673898188956092E-3</v>
      </c>
      <c r="AF272" s="25">
        <f t="shared" ref="AF272" si="1726">LN(N272/C272)</f>
        <v>-2.4542971777853058E-3</v>
      </c>
      <c r="AG272" s="25">
        <f t="shared" ref="AG272" si="1727">LN(N272/N271)</f>
        <v>-1.5004172929163619E-3</v>
      </c>
      <c r="AH272" s="25">
        <f t="shared" ref="AH272" si="1728">LN(D272/C272)</f>
        <v>6.0797544642161958E-4</v>
      </c>
      <c r="AI272" s="25">
        <f t="shared" ref="AI272" si="1729">LN(E272/C272)</f>
        <v>1.7050541588157134E-4</v>
      </c>
      <c r="AJ272" s="25">
        <f t="shared" ref="AJ272" si="1730">LN(F272/C272)</f>
        <v>-8.9918993066408627E-4</v>
      </c>
      <c r="AK272" s="25">
        <f t="shared" ref="AK272" si="1731">+LN(G272/C272)</f>
        <v>-5.6219405290368698E-4</v>
      </c>
      <c r="AL272" s="25">
        <f t="shared" ref="AL272" si="1732">LN(H272/I272)</f>
        <v>4.8035857844081287E-3</v>
      </c>
      <c r="AM272" s="25">
        <f t="shared" ref="AM272" si="1733">LN(O272/P272)</f>
        <v>4.05733088629966E-3</v>
      </c>
      <c r="AN272" s="25">
        <f t="shared" ref="AN272" si="1734">LN(L272/G272)</f>
        <v>0</v>
      </c>
      <c r="AO272" s="40">
        <f t="shared" ref="AO272" si="1735">(C272-I272)/(H272-I272)</f>
        <v>0.84817672970556746</v>
      </c>
      <c r="AP272" s="40">
        <f t="shared" ref="AP272" si="1736">(N271-I272)/(H272-I272)</f>
        <v>0.6493624350014916</v>
      </c>
      <c r="AQ272" s="25">
        <f t="shared" ref="AQ272" si="1737">LN(M272/L272)</f>
        <v>-1.9758809088720882E-4</v>
      </c>
      <c r="AR272" s="25">
        <f t="shared" ref="AR272" si="1738">LN(N272/L272)</f>
        <v>-1.8921031248815732E-3</v>
      </c>
      <c r="AS272" s="25">
        <f t="shared" ref="AS272" si="1739">LN(N272/C272)</f>
        <v>-2.4542971777853058E-3</v>
      </c>
      <c r="AT272" s="28">
        <f t="shared" ref="AT272" si="1740">+(G272-I272)/(H272-I272)</f>
        <v>0.73097737886266234</v>
      </c>
      <c r="AU272" s="28">
        <f t="shared" ref="AU272" si="1741">+(N272-P272)/(O272-P272)</f>
        <v>0.44636691776523385</v>
      </c>
      <c r="AV272" s="40">
        <f t="shared" ref="AV272" si="1742">+(N272-V272)/(U272-V272)</f>
        <v>0.36238947073364547</v>
      </c>
      <c r="AW272" s="25">
        <f t="shared" ref="AW272" si="1743">LN(N272/C272)</f>
        <v>-2.4542971777853058E-3</v>
      </c>
      <c r="AX272" s="28">
        <f t="shared" ref="AX272" si="1744">(N272-L272)/(U272-V272)</f>
        <v>-0.37888285808934019</v>
      </c>
      <c r="AY272" s="25">
        <f t="shared" ref="AY272" si="1745">LN(G272/I272)</f>
        <v>3.5135796544877172E-3</v>
      </c>
      <c r="AZ272" s="25">
        <f t="shared" ref="AZ272" si="1746">LN(N272/P272)</f>
        <v>1.8130926411104534E-3</v>
      </c>
      <c r="BA272" s="25">
        <f t="shared" ref="BA272" si="1747">AV271</f>
        <v>0.93166073318579745</v>
      </c>
      <c r="BB272" s="25">
        <f t="shared" ref="BB272" si="1748">AR271</f>
        <v>3.9648340384686821E-4</v>
      </c>
      <c r="BC272" s="25">
        <f t="shared" ref="BC272" si="1749">AS271</f>
        <v>7.2950255935363825E-3</v>
      </c>
      <c r="BD272" s="39">
        <f t="shared" ref="BD272" si="1750">IF(AR271&lt;0,1,0)</f>
        <v>0</v>
      </c>
      <c r="BE272">
        <f t="shared" ref="BE272" si="1751">IF(B272=2,IF(AV271&lt;0.226,IF(AND(ABS(AA272)&lt;0.03,AO272&lt;0.8),IF(AND(AT272&lt;0.5 &amp; Q271&lt;14),2,1),0),IF(AV271&lt;0.8,IF(AND(AT272&gt;0.2,AK272&gt;-0.03,AA272&gt;-0.01),1,0),0)),"")</f>
        <v>0</v>
      </c>
      <c r="BF272">
        <f t="shared" ref="BF272" si="1752">IF(B272=2,IF(AV271&lt;0.226,IF(AND(ABS(AA272)&lt;0.03,AO272&lt;0.8),IF(AND(AT272&lt;0.5 &amp; Q271&lt;14),2,1),0),IF(AV271&lt;0.8,IF(AND(AT272&gt;0.2,AK272&gt;-0.03,AA272&gt;-0.01),1,0),0)),"")</f>
        <v>0</v>
      </c>
      <c r="BG272" t="str">
        <f t="shared" ref="BG272" si="1753">IF(B272=3,IF(AV271&lt;0.85,IF(AND(K272&gt;942,AT272&gt;0.9),0.25,1)*IF(AR271&lt;-0.004,1,0.5),0),"")</f>
        <v/>
      </c>
      <c r="BH272" t="str">
        <f t="shared" ref="BH272" si="1754">IF(B272=4,IF(AV271&lt;0.6,IF(AQ272&gt;=0,IF(K272&lt;1018,2,1),0),IF(AV271&gt;0.85,IF(AQ272&lt;=0,-0.5,0),0)),"")</f>
        <v/>
      </c>
      <c r="BI272" t="str">
        <f t="shared" ref="BI272" si="1755">IF(B272=5,IF(AV271&lt;0.4,IF(AQ272&gt; -0.004,1,0),IF(AV271&lt;0.95,IF(AND(AO272&lt;0.85,AT272&lt;0.95,AQ272&gt;0,K272&lt;1115),0.5,0),0)),"")</f>
        <v/>
      </c>
      <c r="BJ272" s="25" t="str">
        <f t="shared" ref="BJ272" si="1756">IF(MAX(BE272:BI272)=0,"",MAX(BE272:BI272)*AR272)</f>
        <v/>
      </c>
    </row>
    <row r="273" spans="1:62" x14ac:dyDescent="0.15">
      <c r="A273" s="1">
        <v>42907</v>
      </c>
      <c r="B273" s="41">
        <f t="shared" si="291"/>
        <v>3</v>
      </c>
      <c r="C273">
        <v>3148.9861000000001</v>
      </c>
      <c r="D273">
        <v>3144.6963000000001</v>
      </c>
      <c r="E273">
        <v>3140.3915999999999</v>
      </c>
      <c r="F273" s="39">
        <v>3133.4651967592595</v>
      </c>
      <c r="G273">
        <v>3144.7107999999998</v>
      </c>
      <c r="H273">
        <v>3154.2557999999999</v>
      </c>
      <c r="I273">
        <v>3132.6172999999999</v>
      </c>
      <c r="J273">
        <v>1013</v>
      </c>
      <c r="K273">
        <v>941</v>
      </c>
      <c r="L273">
        <v>3144.7107999999998</v>
      </c>
      <c r="M273">
        <v>3140.7332999999999</v>
      </c>
      <c r="N273">
        <v>3156.3777</v>
      </c>
      <c r="O273">
        <v>3157.0275000000001</v>
      </c>
      <c r="P273">
        <v>3135.3317999999999</v>
      </c>
      <c r="Q273">
        <v>1459</v>
      </c>
      <c r="R273">
        <v>1331</v>
      </c>
      <c r="S273">
        <f t="shared" si="195"/>
        <v>3117.6643899999995</v>
      </c>
      <c r="T273" t="str">
        <f t="shared" ref="T273" si="1757">IF(AVERAGE(N272)&lt;S272,"熊",IF(AVERAGE(N272)&gt;S272,"牛",""))</f>
        <v>牛</v>
      </c>
      <c r="U273">
        <f t="shared" ref="U273" si="1758">MAX(H273,O273)</f>
        <v>3157.0275000000001</v>
      </c>
      <c r="V273">
        <f t="shared" ref="V273" si="1759">MIN(I273,P273)</f>
        <v>3132.6172999999999</v>
      </c>
      <c r="W273" s="40">
        <f t="shared" ref="W273" si="1760">LN(U273/V273)</f>
        <v>7.7620671230222921E-3</v>
      </c>
      <c r="X273">
        <f t="shared" ref="X273" si="1761">IF(U273=H273,J273,Q273)</f>
        <v>1459</v>
      </c>
      <c r="Y273">
        <f t="shared" ref="Y273" si="1762">IF(V273=I273,K273,R273)</f>
        <v>941</v>
      </c>
      <c r="Z273" s="25">
        <f t="shared" ref="Z273" si="1763">(U273-V273)/(C273)</f>
        <v>7.7517649252247444E-3</v>
      </c>
      <c r="AA273" s="25">
        <f t="shared" ref="AA273" si="1764">LN(C273/N272)</f>
        <v>2.7615543701605019E-3</v>
      </c>
      <c r="AB273" s="25">
        <f t="shared" ref="AB273" si="1765">LN(N273/U273)</f>
        <v>-2.0584771029572734E-4</v>
      </c>
      <c r="AC273" s="25">
        <f t="shared" ref="AC273" si="1766">LN(N273/V273)</f>
        <v>7.5562194127265295E-3</v>
      </c>
      <c r="AD273" s="25">
        <f t="shared" ref="AD273" si="1767">LN(U273/C273)</f>
        <v>2.5503923298783129E-3</v>
      </c>
      <c r="AE273" s="25">
        <f t="shared" ref="AE273" si="1768">LN(V273/C273)</f>
        <v>-5.2116747931441028E-3</v>
      </c>
      <c r="AF273" s="25">
        <f t="shared" ref="AF273" si="1769">LN(N273/C273)</f>
        <v>2.3445446195826483E-3</v>
      </c>
      <c r="AG273" s="25">
        <f t="shared" ref="AG273" si="1770">LN(N273/N272)</f>
        <v>5.1060989897430773E-3</v>
      </c>
      <c r="AH273" s="25">
        <f t="shared" ref="AH273" si="1771">LN(D273/C273)</f>
        <v>-1.3632084975640484E-3</v>
      </c>
      <c r="AI273" s="25">
        <f t="shared" ref="AI273" si="1772">LN(E273/C273)</f>
        <v>-2.7330224895396509E-3</v>
      </c>
      <c r="AJ273" s="25">
        <f t="shared" ref="AJ273" si="1773">LN(F273/C273)</f>
        <v>-4.9410442149883937E-3</v>
      </c>
      <c r="AK273" s="25">
        <f t="shared" ref="AK273" si="1774">+LN(G273/C273)</f>
        <v>-1.3585975700889667E-3</v>
      </c>
      <c r="AL273" s="25">
        <f t="shared" ref="AL273" si="1775">LN(H273/I273)</f>
        <v>6.8837353966713991E-3</v>
      </c>
      <c r="AM273" s="25">
        <f t="shared" ref="AM273" si="1776">LN(O273/P273)</f>
        <v>6.8959145342254542E-3</v>
      </c>
      <c r="AN273" s="25">
        <f t="shared" ref="AN273" si="1777">LN(L273/G273)</f>
        <v>0</v>
      </c>
      <c r="AO273" s="40">
        <f t="shared" ref="AO273" si="1778">(C273-I273)/(H273-I273)</f>
        <v>0.75646648335144195</v>
      </c>
      <c r="AP273" s="40">
        <f t="shared" ref="AP273" si="1779">(N272-I273)/(H273-I273)</f>
        <v>0.35514014372531555</v>
      </c>
      <c r="AQ273" s="25">
        <f t="shared" ref="AQ273" si="1780">LN(M273/L273)</f>
        <v>-1.2656227523939868E-3</v>
      </c>
      <c r="AR273" s="25">
        <f t="shared" ref="AR273" si="1781">LN(N273/L273)</f>
        <v>3.7031421896714062E-3</v>
      </c>
      <c r="AS273" s="25">
        <f t="shared" ref="AS273" si="1782">LN(N273/C273)</f>
        <v>2.3445446195826483E-3</v>
      </c>
      <c r="AT273" s="28">
        <f t="shared" ref="AT273" si="1783">+(G273-I273)/(H273-I273)</f>
        <v>0.55888809298241271</v>
      </c>
      <c r="AU273" s="28">
        <f t="shared" ref="AU273" si="1784">+(N273-P273)/(O273-P273)</f>
        <v>0.97004936462063296</v>
      </c>
      <c r="AV273" s="40">
        <f t="shared" ref="AV273" si="1785">+(N273-V273)/(U273-V273)</f>
        <v>0.97337998049994945</v>
      </c>
      <c r="AW273" s="25">
        <f t="shared" ref="AW273" si="1786">LN(N273/C273)</f>
        <v>2.3445446195826483E-3</v>
      </c>
      <c r="AX273" s="28">
        <f t="shared" ref="AX273" si="1787">(N273-L273)/(U273-V273)</f>
        <v>0.47795183980467365</v>
      </c>
      <c r="AY273" s="25">
        <f t="shared" ref="AY273" si="1788">LN(G273/I273)</f>
        <v>3.8530772230551381E-3</v>
      </c>
      <c r="AZ273" s="25">
        <f t="shared" ref="AZ273" si="1789">LN(N273/P273)</f>
        <v>6.6900668239296716E-3</v>
      </c>
      <c r="BA273" s="25">
        <f t="shared" ref="BA273" si="1790">AV272</f>
        <v>0.36238947073364547</v>
      </c>
      <c r="BB273" s="25">
        <f t="shared" ref="BB273" si="1791">AR272</f>
        <v>-1.8921031248815732E-3</v>
      </c>
      <c r="BC273" s="25">
        <f t="shared" ref="BC273" si="1792">AS272</f>
        <v>-2.4542971777853058E-3</v>
      </c>
      <c r="BD273" s="39">
        <f t="shared" ref="BD273" si="1793">IF(AR272&lt;0,1,0)</f>
        <v>1</v>
      </c>
      <c r="BE273" t="str">
        <f t="shared" ref="BE273" si="1794">IF(B273=2,IF(AV272&lt;0.226,IF(AND(ABS(AA273)&lt;0.03,AO273&lt;0.8),IF(AND(AT273&lt;0.5 &amp; Q272&lt;14),2,1),0),IF(AV272&lt;0.8,IF(AND(AT273&gt;0.2,AK273&gt;-0.03,AA273&gt;-0.01),1,0),0)),"")</f>
        <v/>
      </c>
      <c r="BF273" t="str">
        <f t="shared" ref="BF273" si="1795">IF(B273=2,IF(AV272&lt;0.226,IF(AND(ABS(AA273)&lt;0.03,AO273&lt;0.8),IF(AND(AT273&lt;0.5 &amp; Q272&lt;14),2,1),0),IF(AV272&lt;0.8,IF(AND(AT273&gt;0.2,AK273&gt;-0.03,AA273&gt;-0.01),1,0),0)),"")</f>
        <v/>
      </c>
      <c r="BG273">
        <f t="shared" ref="BG273" si="1796">IF(B273=3,IF(AV272&lt;0.85,IF(AND(K273&gt;942,AT273&gt;0.9),0.25,1)*IF(AR272&lt;-0.004,1,0.5),0),"")</f>
        <v>0.5</v>
      </c>
      <c r="BH273" t="str">
        <f t="shared" ref="BH273" si="1797">IF(B273=4,IF(AV272&lt;0.6,IF(AQ273&gt;=0,IF(K273&lt;1018,2,1),0),IF(AV272&gt;0.85,IF(AQ273&lt;=0,-0.5,0),0)),"")</f>
        <v/>
      </c>
      <c r="BI273" t="str">
        <f t="shared" ref="BI273" si="1798">IF(B273=5,IF(AV272&lt;0.4,IF(AQ273&gt; -0.004,1,0),IF(AV272&lt;0.95,IF(AND(AO273&lt;0.85,AT273&lt;0.95,AQ273&gt;0,K273&lt;1115),0.5,0),0)),"")</f>
        <v/>
      </c>
      <c r="BJ273" s="25">
        <f t="shared" ref="BJ273" si="1799">IF(MAX(BE273:BI273)=0,"",MAX(BE273:BI273)*AR273)</f>
        <v>1.8515710948357031E-3</v>
      </c>
    </row>
    <row r="274" spans="1:62" x14ac:dyDescent="0.15">
      <c r="A274" s="1">
        <v>42908</v>
      </c>
      <c r="B274" s="41">
        <f t="shared" si="291"/>
        <v>4</v>
      </c>
      <c r="C274">
        <v>3152.2424000000001</v>
      </c>
      <c r="D274">
        <v>3152.1315</v>
      </c>
      <c r="E274">
        <v>3155.6727999999998</v>
      </c>
      <c r="F274" s="39">
        <v>3162.0070023148146</v>
      </c>
      <c r="G274">
        <v>3180.0998</v>
      </c>
      <c r="H274">
        <v>3180.7831999999999</v>
      </c>
      <c r="I274">
        <v>3150.9164000000001</v>
      </c>
      <c r="J274">
        <v>1129</v>
      </c>
      <c r="K274">
        <v>931</v>
      </c>
      <c r="L274">
        <v>3180.0998</v>
      </c>
      <c r="M274">
        <v>3180.5462000000002</v>
      </c>
      <c r="N274">
        <v>3147.1248999999998</v>
      </c>
      <c r="O274">
        <v>3186.9081000000001</v>
      </c>
      <c r="P274">
        <v>3146.6954000000001</v>
      </c>
      <c r="Q274">
        <v>1325</v>
      </c>
      <c r="R274">
        <v>1451</v>
      </c>
      <c r="S274">
        <f t="shared" si="195"/>
        <v>3121.6871249999995</v>
      </c>
      <c r="T274" t="str">
        <f t="shared" ref="T274" si="1800">IF(AVERAGE(N273)&lt;S273,"熊",IF(AVERAGE(N273)&gt;S273,"牛",""))</f>
        <v>牛</v>
      </c>
      <c r="U274">
        <f t="shared" ref="U274" si="1801">MAX(H274,O274)</f>
        <v>3186.9081000000001</v>
      </c>
      <c r="V274">
        <f t="shared" ref="V274" si="1802">MIN(I274,P274)</f>
        <v>3146.6954000000001</v>
      </c>
      <c r="W274" s="40">
        <f t="shared" ref="W274" si="1803">LN(U274/V274)</f>
        <v>1.2698376320068899E-2</v>
      </c>
      <c r="X274">
        <f t="shared" ref="X274" si="1804">IF(U274=H274,J274,Q274)</f>
        <v>1325</v>
      </c>
      <c r="Y274">
        <f t="shared" ref="Y274" si="1805">IF(V274=I274,K274,R274)</f>
        <v>1451</v>
      </c>
      <c r="Z274" s="25">
        <f t="shared" ref="Z274" si="1806">(U274-V274)/(C274)</f>
        <v>1.2756855246918841E-2</v>
      </c>
      <c r="AA274" s="25">
        <f t="shared" ref="AA274" si="1807">LN(C274/N273)</f>
        <v>-1.3110000370082102E-3</v>
      </c>
      <c r="AB274" s="25">
        <f t="shared" ref="AB274" si="1808">LN(N274/U274)</f>
        <v>-1.2561893236601574E-2</v>
      </c>
      <c r="AC274" s="25">
        <f t="shared" ref="AC274" si="1809">LN(N274/V274)</f>
        <v>1.3648308346718961E-4</v>
      </c>
      <c r="AD274" s="25">
        <f t="shared" ref="AD274" si="1810">LN(U274/C274)</f>
        <v>1.0937126531604571E-2</v>
      </c>
      <c r="AE274" s="25">
        <f t="shared" ref="AE274" si="1811">LN(V274/C274)</f>
        <v>-1.7612497884643013E-3</v>
      </c>
      <c r="AF274" s="25">
        <f t="shared" ref="AF274" si="1812">LN(N274/C274)</f>
        <v>-1.6247667049969967E-3</v>
      </c>
      <c r="AG274" s="25">
        <f t="shared" ref="AG274" si="1813">LN(N274/N273)</f>
        <v>-2.9357667420052947E-3</v>
      </c>
      <c r="AH274" s="25">
        <f t="shared" ref="AH274" si="1814">LN(D274/C274)</f>
        <v>-3.5181923461630563E-5</v>
      </c>
      <c r="AI274" s="25">
        <f t="shared" ref="AI274" si="1815">LN(E274/C274)</f>
        <v>1.0876494782855184E-3</v>
      </c>
      <c r="AJ274" s="25">
        <f t="shared" ref="AJ274" si="1816">LN(F274/C274)</f>
        <v>3.0928807136368424E-3</v>
      </c>
      <c r="AK274" s="25">
        <f t="shared" ref="AK274" si="1817">+LN(G274/C274)</f>
        <v>8.7985073554222616E-3</v>
      </c>
      <c r="AL274" s="25">
        <f t="shared" ref="AL274" si="1818">LN(H274/I274)</f>
        <v>9.4341246127687597E-3</v>
      </c>
      <c r="AM274" s="25">
        <f t="shared" ref="AM274" si="1819">LN(O274/P274)</f>
        <v>1.2698376320068899E-2</v>
      </c>
      <c r="AN274" s="25">
        <f t="shared" ref="AN274" si="1820">LN(L274/G274)</f>
        <v>0</v>
      </c>
      <c r="AO274" s="40">
        <f t="shared" ref="AO274" si="1821">(C274-I274)/(H274-I274)</f>
        <v>4.4397123227129499E-2</v>
      </c>
      <c r="AP274" s="40">
        <f t="shared" ref="AP274" si="1822">(N273-I274)/(H274-I274)</f>
        <v>0.18285521046780964</v>
      </c>
      <c r="AQ274" s="25">
        <f t="shared" ref="AQ274" si="1823">LN(M274/L274)</f>
        <v>1.4036310171426202E-4</v>
      </c>
      <c r="AR274" s="25">
        <f t="shared" ref="AR274" si="1824">LN(N274/L274)</f>
        <v>-1.0423274060419308E-2</v>
      </c>
      <c r="AS274" s="25">
        <f t="shared" ref="AS274" si="1825">LN(N274/C274)</f>
        <v>-1.6247667049969967E-3</v>
      </c>
      <c r="AT274" s="28">
        <f t="shared" ref="AT274" si="1826">+(G274-I274)/(H274-I274)</f>
        <v>0.97711840572140651</v>
      </c>
      <c r="AU274" s="28">
        <f t="shared" ref="AU274" si="1827">+(N274-P274)/(O274-P274)</f>
        <v>1.0680705349298455E-2</v>
      </c>
      <c r="AV274" s="40">
        <f t="shared" ref="AV274" si="1828">+(N274-V274)/(U274-V274)</f>
        <v>1.0680705349298455E-2</v>
      </c>
      <c r="AW274" s="25">
        <f t="shared" ref="AW274" si="1829">LN(N274/C274)</f>
        <v>-1.6247667049969967E-3</v>
      </c>
      <c r="AX274" s="28">
        <f t="shared" ref="AX274" si="1830">(N274-L274)/(U274-V274)</f>
        <v>-0.82001208573411211</v>
      </c>
      <c r="AY274" s="25">
        <f t="shared" ref="AY274" si="1831">LN(G274/I274)</f>
        <v>9.2192487841678619E-3</v>
      </c>
      <c r="AZ274" s="25">
        <f t="shared" ref="AZ274" si="1832">LN(N274/P274)</f>
        <v>1.3648308346718961E-4</v>
      </c>
      <c r="BA274" s="25">
        <f t="shared" ref="BA274" si="1833">AV273</f>
        <v>0.97337998049994945</v>
      </c>
      <c r="BB274" s="25">
        <f t="shared" ref="BB274" si="1834">AR273</f>
        <v>3.7031421896714062E-3</v>
      </c>
      <c r="BC274" s="25">
        <f t="shared" ref="BC274" si="1835">AS273</f>
        <v>2.3445446195826483E-3</v>
      </c>
      <c r="BD274" s="39">
        <f t="shared" ref="BD274" si="1836">IF(AR273&lt;0,1,0)</f>
        <v>0</v>
      </c>
      <c r="BE274" t="str">
        <f t="shared" ref="BE274" si="1837">IF(B274=2,IF(AV273&lt;0.226,IF(AND(ABS(AA274)&lt;0.03,AO274&lt;0.8),IF(AND(AT274&lt;0.5 &amp; Q273&lt;14),2,1),0),IF(AV273&lt;0.8,IF(AND(AT274&gt;0.2,AK274&gt;-0.03,AA274&gt;-0.01),1,0),0)),"")</f>
        <v/>
      </c>
      <c r="BF274" t="str">
        <f t="shared" ref="BF274" si="1838">IF(B274=2,IF(AV273&lt;0.226,IF(AND(ABS(AA274)&lt;0.03,AO274&lt;0.8),IF(AND(AT274&lt;0.5 &amp; Q273&lt;14),2,1),0),IF(AV273&lt;0.8,IF(AND(AT274&gt;0.2,AK274&gt;-0.03,AA274&gt;-0.01),1,0),0)),"")</f>
        <v/>
      </c>
      <c r="BG274" t="str">
        <f t="shared" ref="BG274" si="1839">IF(B274=3,IF(AV273&lt;0.85,IF(AND(K274&gt;942,AT274&gt;0.9),0.25,1)*IF(AR273&lt;-0.004,1,0.5),0),"")</f>
        <v/>
      </c>
      <c r="BH274">
        <f t="shared" ref="BH274" si="1840">IF(B274=4,IF(AV273&lt;0.6,IF(AQ274&gt;=0,IF(K274&lt;1018,2,1),0),IF(AV273&gt;0.85,IF(AQ274&lt;=0,-0.5,0),0)),"")</f>
        <v>0</v>
      </c>
      <c r="BI274" t="str">
        <f t="shared" ref="BI274" si="1841">IF(B274=5,IF(AV273&lt;0.4,IF(AQ274&gt; -0.004,1,0),IF(AV273&lt;0.95,IF(AND(AO274&lt;0.85,AT274&lt;0.95,AQ274&gt;0,K274&lt;1115),0.5,0),0)),"")</f>
        <v/>
      </c>
      <c r="BJ274" s="25" t="str">
        <f t="shared" ref="BJ274" si="1842">IF(MAX(BE274:BI274)=0,"",MAX(BE274:BI274)*AR274)</f>
        <v/>
      </c>
    </row>
    <row r="275" spans="1:62" x14ac:dyDescent="0.15">
      <c r="A275" s="1">
        <v>42909</v>
      </c>
      <c r="B275" s="41">
        <f t="shared" si="291"/>
        <v>5</v>
      </c>
      <c r="C275">
        <v>3138.4441000000002</v>
      </c>
      <c r="D275">
        <v>3142.6516999999999</v>
      </c>
      <c r="E275">
        <v>3140.172</v>
      </c>
      <c r="F275" s="39">
        <v>3133.3801041666666</v>
      </c>
      <c r="G275">
        <v>3124.2269999999999</v>
      </c>
      <c r="H275">
        <v>3151.6460999999999</v>
      </c>
      <c r="I275">
        <v>3124.1361000000002</v>
      </c>
      <c r="J275">
        <v>1105</v>
      </c>
      <c r="K275">
        <v>1130</v>
      </c>
      <c r="L275">
        <v>3124.2269999999999</v>
      </c>
      <c r="M275">
        <v>3123.7574</v>
      </c>
      <c r="N275">
        <v>3157.4288000000001</v>
      </c>
      <c r="O275">
        <v>3157.7388000000001</v>
      </c>
      <c r="P275">
        <v>3118.2143000000001</v>
      </c>
      <c r="Q275">
        <v>1500</v>
      </c>
      <c r="R275">
        <v>1301</v>
      </c>
      <c r="S275">
        <f t="shared" si="195"/>
        <v>3125.9571599999999</v>
      </c>
      <c r="T275" t="str">
        <f t="shared" ref="T275" si="1843">IF(AVERAGE(N274)&lt;S274,"熊",IF(AVERAGE(N274)&gt;S274,"牛",""))</f>
        <v>牛</v>
      </c>
      <c r="U275">
        <f t="shared" ref="U275" si="1844">MAX(H275,O275)</f>
        <v>3157.7388000000001</v>
      </c>
      <c r="V275">
        <f t="shared" ref="V275" si="1845">MIN(I275,P275)</f>
        <v>3118.2143000000001</v>
      </c>
      <c r="W275" s="40">
        <f t="shared" ref="W275" si="1846">LN(U275/V275)</f>
        <v>1.2595703607538731E-2</v>
      </c>
      <c r="X275">
        <f t="shared" ref="X275" si="1847">IF(U275=H275,J275,Q275)</f>
        <v>1500</v>
      </c>
      <c r="Y275">
        <f t="shared" ref="Y275" si="1848">IF(V275=I275,K275,R275)</f>
        <v>1301</v>
      </c>
      <c r="Z275" s="25">
        <f t="shared" ref="Z275" si="1849">(U275-V275)/(C275)</f>
        <v>1.2593660661344897E-2</v>
      </c>
      <c r="AA275" s="25">
        <f t="shared" ref="AA275" si="1850">LN(C275/N274)</f>
        <v>-2.7621383264149575E-3</v>
      </c>
      <c r="AB275" s="25">
        <f t="shared" ref="AB275" si="1851">LN(N275/U275)</f>
        <v>-9.8176333514598957E-5</v>
      </c>
      <c r="AC275" s="25">
        <f t="shared" ref="AC275" si="1852">LN(N275/V275)</f>
        <v>1.2497527274024348E-2</v>
      </c>
      <c r="AD275" s="25">
        <f t="shared" ref="AD275" si="1853">LN(U275/C275)</f>
        <v>6.1290342758343599E-3</v>
      </c>
      <c r="AE275" s="25">
        <f t="shared" ref="AE275" si="1854">LN(V275/C275)</f>
        <v>-6.4666693317045054E-3</v>
      </c>
      <c r="AF275" s="25">
        <f t="shared" ref="AF275" si="1855">LN(N275/C275)</f>
        <v>6.0308579423197567E-3</v>
      </c>
      <c r="AG275" s="25">
        <f t="shared" ref="AG275" si="1856">LN(N275/N274)</f>
        <v>3.2687196159048265E-3</v>
      </c>
      <c r="AH275" s="25">
        <f t="shared" ref="AH275" si="1857">LN(D275/C275)</f>
        <v>1.3397664239979412E-3</v>
      </c>
      <c r="AI275" s="25">
        <f t="shared" ref="AI275" si="1858">LN(E275/C275)</f>
        <v>5.5040792942325628E-4</v>
      </c>
      <c r="AJ275" s="25">
        <f t="shared" ref="AJ275" si="1859">LN(F275/C275)</f>
        <v>-1.6148402024474639E-3</v>
      </c>
      <c r="AK275" s="25">
        <f t="shared" ref="AK275" si="1860">+LN(G275/C275)</f>
        <v>-4.540274970759677E-3</v>
      </c>
      <c r="AL275" s="25">
        <f t="shared" ref="AL275" si="1861">LN(H275/I275)</f>
        <v>8.7670908036409298E-3</v>
      </c>
      <c r="AM275" s="25">
        <f t="shared" ref="AM275" si="1862">LN(O275/P275)</f>
        <v>1.2595703607538731E-2</v>
      </c>
      <c r="AN275" s="25">
        <f t="shared" ref="AN275" si="1863">LN(L275/G275)</f>
        <v>0</v>
      </c>
      <c r="AO275" s="40">
        <f t="shared" ref="AO275" si="1864">(C275-I275)/(H275-I275)</f>
        <v>0.52010178117048766</v>
      </c>
      <c r="AP275" s="40">
        <f t="shared" ref="AP275" si="1865">(N274-I275)/(H275-I275)</f>
        <v>0.83565249000362873</v>
      </c>
      <c r="AQ275" s="25">
        <f t="shared" ref="AQ275" si="1866">LN(M275/L275)</f>
        <v>-1.5032047803583586E-4</v>
      </c>
      <c r="AR275" s="25">
        <f t="shared" ref="AR275" si="1867">LN(N275/L275)</f>
        <v>1.0571132913079427E-2</v>
      </c>
      <c r="AS275" s="25">
        <f t="shared" ref="AS275" si="1868">LN(N275/C275)</f>
        <v>6.0308579423197567E-3</v>
      </c>
      <c r="AT275" s="28">
        <f t="shared" ref="AT275" si="1869">+(G275-I275)/(H275-I275)</f>
        <v>3.3042529988983283E-3</v>
      </c>
      <c r="AU275" s="28">
        <f t="shared" ref="AU275" si="1870">+(N275-P275)/(O275-P275)</f>
        <v>0.99215676352642168</v>
      </c>
      <c r="AV275" s="40">
        <f t="shared" ref="AV275" si="1871">+(N275-V275)/(U275-V275)</f>
        <v>0.99215676352642168</v>
      </c>
      <c r="AW275" s="25">
        <f t="shared" ref="AW275" si="1872">LN(N275/C275)</f>
        <v>6.0308579423197567E-3</v>
      </c>
      <c r="AX275" s="28">
        <f t="shared" ref="AX275" si="1873">(N275-L275)/(U275-V275)</f>
        <v>0.84003086693064521</v>
      </c>
      <c r="AY275" s="25">
        <f t="shared" ref="AY275" si="1874">LN(G275/I275)</f>
        <v>2.9095620261288855E-5</v>
      </c>
      <c r="AZ275" s="25">
        <f t="shared" ref="AZ275" si="1875">LN(N275/P275)</f>
        <v>1.2497527274024348E-2</v>
      </c>
      <c r="BA275" s="25">
        <f t="shared" ref="BA275" si="1876">AV274</f>
        <v>1.0680705349298455E-2</v>
      </c>
      <c r="BB275" s="25">
        <f t="shared" ref="BB275" si="1877">AR274</f>
        <v>-1.0423274060419308E-2</v>
      </c>
      <c r="BC275" s="25">
        <f t="shared" ref="BC275" si="1878">AS274</f>
        <v>-1.6247667049969967E-3</v>
      </c>
      <c r="BD275" s="39">
        <f t="shared" ref="BD275" si="1879">IF(AR274&lt;0,1,0)</f>
        <v>1</v>
      </c>
      <c r="BE275" t="str">
        <f t="shared" ref="BE275" si="1880">IF(B275=2,IF(AV274&lt;0.226,IF(AND(ABS(AA275)&lt;0.03,AO275&lt;0.8),IF(AND(AT275&lt;0.5 &amp; Q274&lt;14),2,1),0),IF(AV274&lt;0.8,IF(AND(AT275&gt;0.2,AK275&gt;-0.03,AA275&gt;-0.01),1,0),0)),"")</f>
        <v/>
      </c>
      <c r="BF275" t="str">
        <f t="shared" ref="BF275" si="1881">IF(B275=2,IF(AV274&lt;0.226,IF(AND(ABS(AA275)&lt;0.03,AO275&lt;0.8),IF(AND(AT275&lt;0.5 &amp; Q274&lt;14),2,1),0),IF(AV274&lt;0.8,IF(AND(AT275&gt;0.2,AK275&gt;-0.03,AA275&gt;-0.01),1,0),0)),"")</f>
        <v/>
      </c>
      <c r="BG275" t="str">
        <f t="shared" ref="BG275" si="1882">IF(B275=3,IF(AV274&lt;0.85,IF(AND(K275&gt;942,AT275&gt;0.9),0.25,1)*IF(AR274&lt;-0.004,1,0.5),0),"")</f>
        <v/>
      </c>
      <c r="BH275" t="str">
        <f t="shared" ref="BH275" si="1883">IF(B275=4,IF(AV274&lt;0.6,IF(AQ275&gt;=0,IF(K275&lt;1018,2,1),0),IF(AV274&gt;0.85,IF(AQ275&lt;=0,-0.5,0),0)),"")</f>
        <v/>
      </c>
      <c r="BI275">
        <f t="shared" ref="BI275" si="1884">IF(B275=5,IF(AV274&lt;0.4,IF(AQ275&gt; -0.004,1,0),IF(AV274&lt;0.95,IF(AND(AO275&lt;0.85,AT275&lt;0.95,AQ275&gt;0,K275&lt;1115),0.5,0),0)),"")</f>
        <v>1</v>
      </c>
      <c r="BJ275" s="25">
        <f t="shared" ref="BJ275" si="1885">IF(MAX(BE275:BI275)=0,"",MAX(BE275:BI275)*AR275)</f>
        <v>1.0571132913079427E-2</v>
      </c>
    </row>
    <row r="276" spans="1:62" x14ac:dyDescent="0.15">
      <c r="A276" s="1">
        <v>42912</v>
      </c>
      <c r="B276" s="41">
        <f t="shared" si="291"/>
        <v>1</v>
      </c>
      <c r="C276">
        <v>3157.0021999999999</v>
      </c>
      <c r="D276">
        <v>3160.0145000000002</v>
      </c>
      <c r="E276">
        <v>3168.1457</v>
      </c>
      <c r="F276" s="39">
        <v>3173.7134027777779</v>
      </c>
      <c r="G276">
        <v>3178.1451000000002</v>
      </c>
      <c r="H276">
        <v>3183.1039000000001</v>
      </c>
      <c r="I276">
        <v>3157.0021999999999</v>
      </c>
      <c r="J276">
        <v>1027</v>
      </c>
      <c r="K276">
        <v>930</v>
      </c>
      <c r="L276">
        <v>3178.1451000000002</v>
      </c>
      <c r="M276">
        <v>3181.5295000000001</v>
      </c>
      <c r="N276">
        <v>3186.0466000000001</v>
      </c>
      <c r="O276">
        <v>3187.7836000000002</v>
      </c>
      <c r="P276">
        <v>3174.3629000000001</v>
      </c>
      <c r="Q276">
        <v>1448</v>
      </c>
      <c r="R276">
        <v>1407</v>
      </c>
      <c r="S276">
        <f t="shared" si="195"/>
        <v>3130.6390799999999</v>
      </c>
      <c r="T276" t="str">
        <f t="shared" ref="T276" si="1886">IF(AVERAGE(N275)&lt;S275,"熊",IF(AVERAGE(N275)&gt;S275,"牛",""))</f>
        <v>牛</v>
      </c>
      <c r="U276">
        <f t="shared" ref="U276" si="1887">MAX(H276,O276)</f>
        <v>3187.7836000000002</v>
      </c>
      <c r="V276">
        <f t="shared" ref="V276" si="1888">MIN(I276,P276)</f>
        <v>3157.0021999999999</v>
      </c>
      <c r="W276" s="40">
        <f t="shared" ref="W276" si="1889">LN(U276/V276)</f>
        <v>9.7029726360185094E-3</v>
      </c>
      <c r="X276">
        <f t="shared" ref="X276" si="1890">IF(U276=H276,J276,Q276)</f>
        <v>1448</v>
      </c>
      <c r="Y276">
        <f t="shared" ref="Y276" si="1891">IF(V276=I276,K276,R276)</f>
        <v>930</v>
      </c>
      <c r="Z276" s="25">
        <f t="shared" ref="Z276" si="1892">(U276-V276)/(C276)</f>
        <v>9.7501990971055712E-3</v>
      </c>
      <c r="AA276" s="25">
        <f t="shared" ref="AA276" si="1893">LN(C276/N275)</f>
        <v>-1.3511906319012276E-4</v>
      </c>
      <c r="AB276" s="25">
        <f t="shared" ref="AB276" si="1894">LN(N276/U276)</f>
        <v>-5.4504120395325014E-4</v>
      </c>
      <c r="AC276" s="25">
        <f t="shared" ref="AC276" si="1895">LN(N276/V276)</f>
        <v>9.1579314320651573E-3</v>
      </c>
      <c r="AD276" s="25">
        <f t="shared" ref="AD276" si="1896">LN(U276/C276)</f>
        <v>9.7029726360185094E-3</v>
      </c>
      <c r="AE276" s="25">
        <f t="shared" ref="AE276" si="1897">LN(V276/C276)</f>
        <v>0</v>
      </c>
      <c r="AF276" s="25">
        <f t="shared" ref="AF276" si="1898">LN(N276/C276)</f>
        <v>9.1579314320651573E-3</v>
      </c>
      <c r="AG276" s="25">
        <f t="shared" ref="AG276" si="1899">LN(N276/N275)</f>
        <v>9.0228123688749599E-3</v>
      </c>
      <c r="AH276" s="25">
        <f t="shared" ref="AH276" si="1900">LN(D276/C276)</f>
        <v>9.5370975616494301E-4</v>
      </c>
      <c r="AI276" s="25">
        <f t="shared" ref="AI276" si="1901">LN(E276/C276)</f>
        <v>3.5235576165112887E-3</v>
      </c>
      <c r="AJ276" s="25">
        <f t="shared" ref="AJ276" si="1902">LN(F276/C276)</f>
        <v>5.2794163065264139E-3</v>
      </c>
      <c r="AK276" s="25">
        <f t="shared" ref="AK276" si="1903">+LN(G276/C276)</f>
        <v>6.6748182788407854E-3</v>
      </c>
      <c r="AL276" s="25">
        <f t="shared" ref="AL276" si="1904">LN(H276/I276)</f>
        <v>8.2338834889716037E-3</v>
      </c>
      <c r="AM276" s="25">
        <f t="shared" ref="AM276" si="1905">LN(O276/P276)</f>
        <v>4.2189282836052801E-3</v>
      </c>
      <c r="AN276" s="25">
        <f t="shared" ref="AN276" si="1906">LN(L276/G276)</f>
        <v>0</v>
      </c>
      <c r="AO276" s="40">
        <f t="shared" ref="AO276" si="1907">(C276-I276)/(H276-I276)</f>
        <v>0</v>
      </c>
      <c r="AP276" s="40">
        <f t="shared" ref="AP276" si="1908">(N275-I276)/(H276-I276)</f>
        <v>1.634376304992519E-2</v>
      </c>
      <c r="AQ276" s="25">
        <f t="shared" ref="AQ276" si="1909">LN(M276/L276)</f>
        <v>1.064331284964715E-3</v>
      </c>
      <c r="AR276" s="25">
        <f t="shared" ref="AR276" si="1910">LN(N276/L276)</f>
        <v>2.4831131532242856E-3</v>
      </c>
      <c r="AS276" s="25">
        <f t="shared" ref="AS276" si="1911">LN(N276/C276)</f>
        <v>9.1579314320651573E-3</v>
      </c>
      <c r="AT276" s="28">
        <f t="shared" ref="AT276" si="1912">+(G276-I276)/(H276-I276)</f>
        <v>0.81002003700908942</v>
      </c>
      <c r="AU276" s="28">
        <f t="shared" ref="AU276" si="1913">+(N276-P276)/(O276-P276)</f>
        <v>0.87057306995908823</v>
      </c>
      <c r="AV276" s="40">
        <f t="shared" ref="AV276" si="1914">+(N276-V276)/(U276-V276)</f>
        <v>0.94356981813692475</v>
      </c>
      <c r="AW276" s="25">
        <f t="shared" ref="AW276" si="1915">LN(N276/C276)</f>
        <v>9.1579314320651573E-3</v>
      </c>
      <c r="AX276" s="28">
        <f t="shared" ref="AX276" si="1916">(N276-L276)/(U276-V276)</f>
        <v>0.25669722624701491</v>
      </c>
      <c r="AY276" s="25">
        <f t="shared" ref="AY276" si="1917">LN(G276/I276)</f>
        <v>6.6748182788407854E-3</v>
      </c>
      <c r="AZ276" s="25">
        <f t="shared" ref="AZ276" si="1918">LN(N276/P276)</f>
        <v>3.6738870796521302E-3</v>
      </c>
      <c r="BA276" s="25">
        <f t="shared" ref="BA276" si="1919">AV275</f>
        <v>0.99215676352642168</v>
      </c>
      <c r="BB276" s="25">
        <f t="shared" ref="BB276" si="1920">AR275</f>
        <v>1.0571132913079427E-2</v>
      </c>
      <c r="BC276" s="25">
        <f t="shared" ref="BC276" si="1921">AS275</f>
        <v>6.0308579423197567E-3</v>
      </c>
      <c r="BD276" s="39">
        <f t="shared" ref="BD276" si="1922">IF(AR275&lt;0,1,0)</f>
        <v>0</v>
      </c>
      <c r="BE276" t="str">
        <f t="shared" ref="BE276" si="1923">IF(B276=2,IF(AV275&lt;0.226,IF(AND(ABS(AA276)&lt;0.03,AO276&lt;0.8),IF(AND(AT276&lt;0.5 &amp; Q275&lt;14),2,1),0),IF(AV275&lt;0.8,IF(AND(AT276&gt;0.2,AK276&gt;-0.03,AA276&gt;-0.01),1,0),0)),"")</f>
        <v/>
      </c>
      <c r="BF276" t="str">
        <f t="shared" ref="BF276" si="1924">IF(B276=2,IF(AV275&lt;0.226,IF(AND(ABS(AA276)&lt;0.03,AO276&lt;0.8),IF(AND(AT276&lt;0.5 &amp; Q275&lt;14),2,1),0),IF(AV275&lt;0.8,IF(AND(AT276&gt;0.2,AK276&gt;-0.03,AA276&gt;-0.01),1,0),0)),"")</f>
        <v/>
      </c>
      <c r="BG276" t="str">
        <f t="shared" ref="BG276" si="1925">IF(B276=3,IF(AV275&lt;0.85,IF(AND(K276&gt;942,AT276&gt;0.9),0.25,1)*IF(AR275&lt;-0.004,1,0.5),0),"")</f>
        <v/>
      </c>
      <c r="BH276" t="str">
        <f t="shared" ref="BH276" si="1926">IF(B276=4,IF(AV275&lt;0.6,IF(AQ276&gt;=0,IF(K276&lt;1018,2,1),0),IF(AV275&gt;0.85,IF(AQ276&lt;=0,-0.5,0),0)),"")</f>
        <v/>
      </c>
      <c r="BI276" t="str">
        <f t="shared" ref="BI276" si="1927">IF(B276=5,IF(AV275&lt;0.4,IF(AQ276&gt; -0.004,1,0),IF(AV275&lt;0.95,IF(AND(AO276&lt;0.85,AT276&lt;0.95,AQ276&gt;0,K276&lt;1115),0.5,0),0)),"")</f>
        <v/>
      </c>
      <c r="BJ276" s="25" t="str">
        <f t="shared" ref="BJ276" si="1928">IF(MAX(BE276:BI276)=0,"",MAX(BE276:BI276)*AR276)</f>
        <v/>
      </c>
    </row>
    <row r="277" spans="1:62" x14ac:dyDescent="0.15">
      <c r="A277" s="1">
        <v>42913</v>
      </c>
      <c r="B277" s="41">
        <f t="shared" si="291"/>
        <v>2</v>
      </c>
      <c r="C277">
        <v>3183.4198000000001</v>
      </c>
      <c r="D277">
        <v>3182.1174000000001</v>
      </c>
      <c r="E277">
        <v>3186.2570999999998</v>
      </c>
      <c r="F277" s="39">
        <v>3181.77</v>
      </c>
      <c r="G277">
        <v>3182.6601999999998</v>
      </c>
      <c r="H277">
        <v>3187.3409000000001</v>
      </c>
      <c r="I277">
        <v>3177.9681999999998</v>
      </c>
      <c r="J277">
        <v>1051</v>
      </c>
      <c r="K277">
        <v>944</v>
      </c>
      <c r="L277">
        <v>3182.6601999999998</v>
      </c>
      <c r="M277">
        <v>3176.4407999999999</v>
      </c>
      <c r="N277">
        <v>3191.5147000000002</v>
      </c>
      <c r="O277">
        <v>3193.4319</v>
      </c>
      <c r="P277">
        <v>3172.6689999999999</v>
      </c>
      <c r="Q277">
        <v>1438</v>
      </c>
      <c r="R277">
        <v>1329</v>
      </c>
      <c r="S277">
        <f t="shared" si="195"/>
        <v>3134.5477600000004</v>
      </c>
      <c r="T277" t="str">
        <f t="shared" ref="T277" si="1929">IF(AVERAGE(N276)&lt;S276,"熊",IF(AVERAGE(N276)&gt;S276,"牛",""))</f>
        <v>牛</v>
      </c>
      <c r="U277">
        <f t="shared" ref="U277" si="1930">MAX(H277,O277)</f>
        <v>3193.4319</v>
      </c>
      <c r="V277">
        <f t="shared" ref="V277" si="1931">MIN(I277,P277)</f>
        <v>3172.6689999999999</v>
      </c>
      <c r="W277" s="40">
        <f t="shared" ref="W277" si="1932">LN(U277/V277)</f>
        <v>6.5229797474490089E-3</v>
      </c>
      <c r="X277">
        <f t="shared" ref="X277" si="1933">IF(U277=H277,J277,Q277)</f>
        <v>1438</v>
      </c>
      <c r="Y277">
        <f t="shared" ref="Y277" si="1934">IF(V277=I277,K277,R277)</f>
        <v>1329</v>
      </c>
      <c r="Z277" s="25">
        <f t="shared" ref="Z277" si="1935">(U277-V277)/(C277)</f>
        <v>6.522199805379162E-3</v>
      </c>
      <c r="AA277" s="25">
        <f t="shared" ref="AA277" si="1936">LN(C277/N276)</f>
        <v>-8.2481011248298109E-4</v>
      </c>
      <c r="AB277" s="25">
        <f t="shared" ref="AB277" si="1937">LN(N277/U277)</f>
        <v>-6.0053753859710718E-4</v>
      </c>
      <c r="AC277" s="25">
        <f t="shared" ref="AC277" si="1938">LN(N277/V277)</f>
        <v>5.9224422088520658E-3</v>
      </c>
      <c r="AD277" s="25">
        <f t="shared" ref="AD277" si="1939">LN(U277/C277)</f>
        <v>3.1401414673057557E-3</v>
      </c>
      <c r="AE277" s="25">
        <f t="shared" ref="AE277" si="1940">LN(V277/C277)</f>
        <v>-3.3828382801432419E-3</v>
      </c>
      <c r="AF277" s="25">
        <f t="shared" ref="AF277" si="1941">LN(N277/C277)</f>
        <v>2.539603928708702E-3</v>
      </c>
      <c r="AG277" s="25">
        <f t="shared" ref="AG277" si="1942">LN(N277/N276)</f>
        <v>1.7147938162258188E-3</v>
      </c>
      <c r="AH277" s="25">
        <f t="shared" ref="AH277" si="1943">LN(D277/C277)</f>
        <v>-4.0920348974591713E-4</v>
      </c>
      <c r="AI277" s="25">
        <f t="shared" ref="AI277" si="1944">LN(E277/C277)</f>
        <v>8.908772712331839E-4</v>
      </c>
      <c r="AJ277" s="25">
        <f t="shared" ref="AJ277" si="1945">LN(F277/C277)</f>
        <v>-5.1838204005935878E-4</v>
      </c>
      <c r="AK277" s="25">
        <f t="shared" ref="AK277" si="1946">+LN(G277/C277)</f>
        <v>-2.3863979202432003E-4</v>
      </c>
      <c r="AL277" s="25">
        <f t="shared" ref="AL277" si="1947">LN(H277/I277)</f>
        <v>2.9449337421283183E-3</v>
      </c>
      <c r="AM277" s="25">
        <f t="shared" ref="AM277" si="1948">LN(O277/P277)</f>
        <v>6.5229797474490089E-3</v>
      </c>
      <c r="AN277" s="25">
        <f t="shared" ref="AN277" si="1949">LN(L277/G277)</f>
        <v>0</v>
      </c>
      <c r="AO277" s="40">
        <f t="shared" ref="AO277" si="1950">(C277-I277)/(H277-I277)</f>
        <v>0.5816466973230896</v>
      </c>
      <c r="AP277" s="40">
        <f t="shared" ref="AP277" si="1951">(N276-I277)/(H277-I277)</f>
        <v>0.86190745462887186</v>
      </c>
      <c r="AQ277" s="25">
        <f t="shared" ref="AQ277" si="1952">LN(M277/L277)</f>
        <v>-1.9560632809722551E-3</v>
      </c>
      <c r="AR277" s="25">
        <f t="shared" ref="AR277" si="1953">LN(N277/L277)</f>
        <v>2.7782437207331413E-3</v>
      </c>
      <c r="AS277" s="25">
        <f t="shared" ref="AS277" si="1954">LN(N277/C277)</f>
        <v>2.539603928708702E-3</v>
      </c>
      <c r="AT277" s="28">
        <f t="shared" ref="AT277" si="1955">+(G277-I277)/(H277-I277)</f>
        <v>0.5006028145571535</v>
      </c>
      <c r="AU277" s="28">
        <f t="shared" ref="AU277" si="1956">+(N277-P277)/(O277-P277)</f>
        <v>0.90766222444842237</v>
      </c>
      <c r="AV277" s="40">
        <f t="shared" ref="AV277" si="1957">+(N277-V277)/(U277-V277)</f>
        <v>0.90766222444842237</v>
      </c>
      <c r="AW277" s="25">
        <f t="shared" ref="AW277" si="1958">LN(N277/C277)</f>
        <v>2.539603928708702E-3</v>
      </c>
      <c r="AX277" s="28">
        <f t="shared" ref="AX277" si="1959">(N277-L277)/(U277-V277)</f>
        <v>0.42645776842350047</v>
      </c>
      <c r="AY277" s="25">
        <f t="shared" ref="AY277" si="1960">LN(G277/I277)</f>
        <v>1.4753261960865343E-3</v>
      </c>
      <c r="AZ277" s="25">
        <f t="shared" ref="AZ277" si="1961">LN(N277/P277)</f>
        <v>5.9224422088520658E-3</v>
      </c>
      <c r="BA277" s="25">
        <f t="shared" ref="BA277" si="1962">AV276</f>
        <v>0.94356981813692475</v>
      </c>
      <c r="BB277" s="25">
        <f t="shared" ref="BB277" si="1963">AR276</f>
        <v>2.4831131532242856E-3</v>
      </c>
      <c r="BC277" s="25">
        <f t="shared" ref="BC277" si="1964">AS276</f>
        <v>9.1579314320651573E-3</v>
      </c>
      <c r="BD277" s="39">
        <f t="shared" ref="BD277" si="1965">IF(AR276&lt;0,1,0)</f>
        <v>0</v>
      </c>
      <c r="BE277">
        <f t="shared" ref="BE277" si="1966">IF(B277=2,IF(AV276&lt;0.226,IF(AND(ABS(AA277)&lt;0.03,AO277&lt;0.8),IF(AND(AT277&lt;0.5 &amp; Q276&lt;14),2,1),0),IF(AV276&lt;0.8,IF(AND(AT277&gt;0.2,AK277&gt;-0.03,AA277&gt;-0.01),1,0),0)),"")</f>
        <v>0</v>
      </c>
      <c r="BF277">
        <f t="shared" ref="BF277" si="1967">IF(B277=2,IF(AV276&lt;0.226,IF(AND(ABS(AA277)&lt;0.03,AO277&lt;0.8),IF(AND(AT277&lt;0.5 &amp; Q276&lt;14),2,1),0),IF(AV276&lt;0.8,IF(AND(AT277&gt;0.2,AK277&gt;-0.03,AA277&gt;-0.01),1,0),0)),"")</f>
        <v>0</v>
      </c>
      <c r="BG277" t="str">
        <f t="shared" ref="BG277" si="1968">IF(B277=3,IF(AV276&lt;0.85,IF(AND(K277&gt;942,AT277&gt;0.9),0.25,1)*IF(AR276&lt;-0.004,1,0.5),0),"")</f>
        <v/>
      </c>
      <c r="BH277" t="str">
        <f t="shared" ref="BH277" si="1969">IF(B277=4,IF(AV276&lt;0.6,IF(AQ277&gt;=0,IF(K277&lt;1018,2,1),0),IF(AV276&gt;0.85,IF(AQ277&lt;=0,-0.5,0),0)),"")</f>
        <v/>
      </c>
      <c r="BI277" t="str">
        <f t="shared" ref="BI277" si="1970">IF(B277=5,IF(AV276&lt;0.4,IF(AQ277&gt; -0.004,1,0),IF(AV276&lt;0.95,IF(AND(AO277&lt;0.85,AT277&lt;0.95,AQ277&gt;0,K277&lt;1115),0.5,0),0)),"")</f>
        <v/>
      </c>
      <c r="BJ277" s="25" t="str">
        <f t="shared" ref="BJ277" si="1971">IF(MAX(BE277:BI277)=0,"",MAX(BE277:BI277)*AR277)</f>
        <v/>
      </c>
    </row>
    <row r="278" spans="1:62" x14ac:dyDescent="0.15">
      <c r="A278" s="1">
        <v>42914</v>
      </c>
      <c r="B278" s="41">
        <f t="shared" si="291"/>
        <v>3</v>
      </c>
      <c r="C278">
        <v>3183.6334000000002</v>
      </c>
      <c r="D278">
        <v>3179.0095000000001</v>
      </c>
      <c r="E278">
        <v>3177.2953000000002</v>
      </c>
      <c r="F278" s="39">
        <v>3180.6998032407409</v>
      </c>
      <c r="G278">
        <v>3192.8171000000002</v>
      </c>
      <c r="H278">
        <v>3192.8171000000002</v>
      </c>
      <c r="I278">
        <v>3174.2689999999998</v>
      </c>
      <c r="J278">
        <v>1130</v>
      </c>
      <c r="K278">
        <v>1024</v>
      </c>
      <c r="L278">
        <v>3192.8171000000002</v>
      </c>
      <c r="M278">
        <v>3189.2024999999999</v>
      </c>
      <c r="N278">
        <v>3173.9032999999999</v>
      </c>
      <c r="O278">
        <v>3193.4340000000002</v>
      </c>
      <c r="P278">
        <v>3171.1100999999999</v>
      </c>
      <c r="Q278">
        <v>1300</v>
      </c>
      <c r="R278">
        <v>1450</v>
      </c>
      <c r="S278">
        <f t="shared" si="195"/>
        <v>3138.6209950000002</v>
      </c>
      <c r="T278" t="str">
        <f t="shared" ref="T278" si="1972">IF(AVERAGE(N277)&lt;S277,"熊",IF(AVERAGE(N277)&gt;S277,"牛",""))</f>
        <v>牛</v>
      </c>
      <c r="U278">
        <f t="shared" ref="U278" si="1973">MAX(H278,O278)</f>
        <v>3193.4340000000002</v>
      </c>
      <c r="V278">
        <f t="shared" ref="V278" si="1974">MIN(I278,P278)</f>
        <v>3171.1100999999999</v>
      </c>
      <c r="W278" s="40">
        <f t="shared" ref="W278" si="1975">LN(U278/V278)</f>
        <v>7.0151109644548239E-3</v>
      </c>
      <c r="X278">
        <f t="shared" ref="X278" si="1976">IF(U278=H278,J278,Q278)</f>
        <v>1300</v>
      </c>
      <c r="Y278">
        <f t="shared" ref="Y278" si="1977">IF(V278=I278,K278,R278)</f>
        <v>1450</v>
      </c>
      <c r="Z278" s="25">
        <f t="shared" ref="Z278" si="1978">(U278-V278)/(C278)</f>
        <v>7.0120824841202883E-3</v>
      </c>
      <c r="AA278" s="25">
        <f t="shared" ref="AA278" si="1979">LN(C278/N277)</f>
        <v>-2.4725085257427263E-3</v>
      </c>
      <c r="AB278" s="25">
        <f t="shared" ref="AB278" si="1980">LN(N278/U278)</f>
        <v>-6.1346714746234616E-3</v>
      </c>
      <c r="AC278" s="25">
        <f t="shared" ref="AC278" si="1981">LN(N278/V278)</f>
        <v>8.8043948983142402E-4</v>
      </c>
      <c r="AD278" s="25">
        <f t="shared" ref="AD278" si="1982">LN(U278/C278)</f>
        <v>3.0737036638675873E-3</v>
      </c>
      <c r="AE278" s="25">
        <f t="shared" ref="AE278" si="1983">LN(V278/C278)</f>
        <v>-3.9414073005872175E-3</v>
      </c>
      <c r="AF278" s="25">
        <f t="shared" ref="AF278" si="1984">LN(N278/C278)</f>
        <v>-3.0609678107557858E-3</v>
      </c>
      <c r="AG278" s="25">
        <f t="shared" ref="AG278" si="1985">LN(N278/N277)</f>
        <v>-5.533476336498493E-3</v>
      </c>
      <c r="AH278" s="25">
        <f t="shared" ref="AH278" si="1986">LN(D278/C278)</f>
        <v>-1.4534528769510812E-3</v>
      </c>
      <c r="AI278" s="25">
        <f t="shared" ref="AI278" si="1987">LN(E278/C278)</f>
        <v>-1.9928228711520927E-3</v>
      </c>
      <c r="AJ278" s="25">
        <f t="shared" ref="AJ278" si="1988">LN(F278/C278)</f>
        <v>-9.2188666851420386E-4</v>
      </c>
      <c r="AK278" s="25">
        <f t="shared" ref="AK278" si="1989">+LN(G278/C278)</f>
        <v>2.8805073763247093E-3</v>
      </c>
      <c r="AL278" s="25">
        <f t="shared" ref="AL278" si="1990">LN(H278/I278)</f>
        <v>5.8262609228411219E-3</v>
      </c>
      <c r="AM278" s="25">
        <f t="shared" ref="AM278" si="1991">LN(O278/P278)</f>
        <v>7.0151109644548239E-3</v>
      </c>
      <c r="AN278" s="25">
        <f t="shared" ref="AN278" si="1992">LN(L278/G278)</f>
        <v>0</v>
      </c>
      <c r="AO278" s="40">
        <f t="shared" ref="AO278" si="1993">(C278-I278)/(H278-I278)</f>
        <v>0.50487111887471869</v>
      </c>
      <c r="AP278" s="40">
        <f t="shared" ref="AP278" si="1994">(N277-I278)/(H278-I278)</f>
        <v>0.92978256533014148</v>
      </c>
      <c r="AQ278" s="25">
        <f t="shared" ref="AQ278" si="1995">LN(M278/L278)</f>
        <v>-1.1327449970522842E-3</v>
      </c>
      <c r="AR278" s="25">
        <f>LN(N278/L278)</f>
        <v>-5.9414751870804439E-3</v>
      </c>
      <c r="AS278" s="25">
        <f t="shared" ref="AS278" si="1996">LN(N278/C278)</f>
        <v>-3.0609678107557858E-3</v>
      </c>
      <c r="AT278" s="28">
        <f t="shared" ref="AT278" si="1997">+(G278-I278)/(H278-I278)</f>
        <v>1</v>
      </c>
      <c r="AU278" s="28">
        <f t="shared" ref="AU278" si="1998">+(N278-P278)/(O278-P278)</f>
        <v>0.12512150654679646</v>
      </c>
      <c r="AV278" s="40">
        <f t="shared" ref="AV278" si="1999">+(N278-V278)/(U278-V278)</f>
        <v>0.12512150654679646</v>
      </c>
      <c r="AW278" s="25">
        <f t="shared" ref="AW278" si="2000">LN(N278/C278)</f>
        <v>-3.0609678107557858E-3</v>
      </c>
      <c r="AX278" s="28">
        <f t="shared" ref="AX278" si="2001">(N278-L278)/(U278-V278)</f>
        <v>-0.84724443309636721</v>
      </c>
      <c r="AY278" s="25">
        <f t="shared" ref="AY278" si="2002">LN(G278/I278)</f>
        <v>5.8262609228411219E-3</v>
      </c>
      <c r="AZ278" s="25">
        <f t="shared" ref="AZ278" si="2003">LN(N278/P278)</f>
        <v>8.8043948983142402E-4</v>
      </c>
      <c r="BA278" s="25">
        <f t="shared" ref="BA278" si="2004">AV277</f>
        <v>0.90766222444842237</v>
      </c>
      <c r="BB278" s="25">
        <f t="shared" ref="BB278" si="2005">AR277</f>
        <v>2.7782437207331413E-3</v>
      </c>
      <c r="BC278" s="25">
        <f t="shared" ref="BC278" si="2006">AS277</f>
        <v>2.539603928708702E-3</v>
      </c>
      <c r="BD278" s="39">
        <f t="shared" ref="BD278" si="2007">IF(AR277&lt;0,1,0)</f>
        <v>0</v>
      </c>
      <c r="BE278" t="str">
        <f t="shared" ref="BE278" si="2008">IF(B278=2,IF(AV277&lt;0.226,IF(AND(ABS(AA278)&lt;0.03,AO278&lt;0.8),IF(AND(AT278&lt;0.5 &amp; Q277&lt;14),2,1),0),IF(AV277&lt;0.8,IF(AND(AT278&gt;0.2,AK278&gt;-0.03,AA278&gt;-0.01),1,0),0)),"")</f>
        <v/>
      </c>
      <c r="BF278" t="str">
        <f t="shared" ref="BF278" si="2009">IF(B278=2,IF(AV277&lt;0.226,IF(AND(ABS(AA278)&lt;0.03,AO278&lt;0.8),IF(AND(AT278&lt;0.5 &amp; Q277&lt;14),2,1),0),IF(AV277&lt;0.8,IF(AND(AT278&gt;0.2,AK278&gt;-0.03,AA278&gt;-0.01),1,0),0)),"")</f>
        <v/>
      </c>
      <c r="BG278">
        <f t="shared" ref="BG278" si="2010">IF(B278=3,IF(AV277&lt;0.85,IF(AND(K278&gt;942,AT278&gt;0.9),0.25,1)*IF(AR277&lt;-0.004,1,0.5),0),"")</f>
        <v>0</v>
      </c>
      <c r="BH278" t="str">
        <f t="shared" ref="BH278" si="2011">IF(B278=4,IF(AV277&lt;0.6,IF(AQ278&gt;=0,IF(K278&lt;1018,2,1),0),IF(AV277&gt;0.85,IF(AQ278&lt;=0,-0.5,0),0)),"")</f>
        <v/>
      </c>
      <c r="BI278" t="str">
        <f t="shared" ref="BI278" si="2012">IF(B278=5,IF(AV277&lt;0.4,IF(AQ278&gt; -0.004,1,0),IF(AV277&lt;0.95,IF(AND(AO278&lt;0.85,AT278&lt;0.95,AQ278&gt;0,K278&lt;1115),0.5,0),0)),"")</f>
        <v/>
      </c>
      <c r="BJ278" s="25" t="str">
        <f t="shared" ref="BJ278" si="2013">IF(MAX(BE278:BI278)=0,"",MAX(BE278:BI278)*AR278)</f>
        <v/>
      </c>
    </row>
    <row r="279" spans="1:62" x14ac:dyDescent="0.15">
      <c r="A279" s="1">
        <v>42915</v>
      </c>
      <c r="B279" s="41">
        <f t="shared" si="291"/>
        <v>4</v>
      </c>
      <c r="C279">
        <v>3174.9811</v>
      </c>
      <c r="D279">
        <v>3178.4344000000001</v>
      </c>
      <c r="E279">
        <v>3178.7474000000002</v>
      </c>
      <c r="F279" s="39">
        <v>3174.9404976851852</v>
      </c>
      <c r="G279">
        <v>3183.2055</v>
      </c>
      <c r="H279">
        <v>3187.5621999999998</v>
      </c>
      <c r="I279">
        <v>3174.3901000000001</v>
      </c>
      <c r="J279">
        <v>953</v>
      </c>
      <c r="K279">
        <v>942</v>
      </c>
      <c r="L279">
        <v>3183.2055</v>
      </c>
      <c r="M279">
        <v>3180.4969000000001</v>
      </c>
      <c r="N279">
        <v>3187.8987000000002</v>
      </c>
      <c r="O279">
        <v>3188.6649000000002</v>
      </c>
      <c r="P279">
        <v>3176.8270000000002</v>
      </c>
      <c r="Q279">
        <v>1434</v>
      </c>
      <c r="R279">
        <v>1346</v>
      </c>
      <c r="S279">
        <f t="shared" si="195"/>
        <v>3141.4576600000005</v>
      </c>
      <c r="T279" t="str">
        <f t="shared" ref="T279" si="2014">IF(AVERAGE(N278)&lt;S278,"熊",IF(AVERAGE(N278)&gt;S278,"牛",""))</f>
        <v>牛</v>
      </c>
      <c r="U279">
        <f t="shared" ref="U279" si="2015">MAX(H279,O279)</f>
        <v>3188.6649000000002</v>
      </c>
      <c r="V279">
        <f t="shared" ref="V279" si="2016">MIN(I279,P279)</f>
        <v>3174.3901000000001</v>
      </c>
      <c r="W279" s="40">
        <f t="shared" ref="W279" si="2017">LN(U279/V279)</f>
        <v>4.4867831403072149E-3</v>
      </c>
      <c r="X279">
        <f t="shared" ref="X279" si="2018">IF(U279=H279,J279,Q279)</f>
        <v>1434</v>
      </c>
      <c r="Y279">
        <f t="shared" ref="Y279" si="2019">IF(V279=I279,K279,R279)</f>
        <v>942</v>
      </c>
      <c r="Z279" s="25">
        <f t="shared" ref="Z279" si="2020">(U279-V279)/(C279)</f>
        <v>4.4960267637499133E-3</v>
      </c>
      <c r="AA279" s="25">
        <f t="shared" ref="AA279" si="2021">LN(C279/N278)</f>
        <v>3.3952421951607249E-4</v>
      </c>
      <c r="AB279" s="25">
        <f t="shared" ref="AB279" si="2022">LN(N279/U279)</f>
        <v>-2.4031752892338435E-4</v>
      </c>
      <c r="AC279" s="25">
        <f t="shared" ref="AC279" si="2023">LN(N279/V279)</f>
        <v>4.2464656113837913E-3</v>
      </c>
      <c r="AD279" s="25">
        <f t="shared" ref="AD279" si="2024">LN(U279/C279)</f>
        <v>4.3006229732323363E-3</v>
      </c>
      <c r="AE279" s="25">
        <f t="shared" ref="AE279" si="2025">LN(V279/C279)</f>
        <v>-1.8616016707505211E-4</v>
      </c>
      <c r="AF279" s="25">
        <f t="shared" ref="AF279" si="2026">LN(N279/C279)</f>
        <v>4.0603054443087922E-3</v>
      </c>
      <c r="AG279" s="25">
        <f t="shared" ref="AG279" si="2027">LN(N279/N278)</f>
        <v>4.3998296638248311E-3</v>
      </c>
      <c r="AH279" s="25">
        <f t="shared" ref="AH279" si="2028">LN(D279/C279)</f>
        <v>1.0870689442770867E-3</v>
      </c>
      <c r="AI279" s="25">
        <f t="shared" ref="AI279" si="2029">LN(E279/C279)</f>
        <v>1.1855402512492865E-3</v>
      </c>
      <c r="AJ279" s="25">
        <f t="shared" ref="AJ279" si="2030">LN(F279/C279)</f>
        <v>-1.2788288545229314E-5</v>
      </c>
      <c r="AK279" s="25">
        <f t="shared" ref="AK279" si="2031">+LN(G279/C279)</f>
        <v>2.5870283791179869E-3</v>
      </c>
      <c r="AL279" s="25">
        <f t="shared" ref="AL279" si="2032">LN(H279/I279)</f>
        <v>4.1409046156876614E-3</v>
      </c>
      <c r="AM279" s="25">
        <f t="shared" ref="AM279" si="2033">LN(O279/P279)</f>
        <v>3.7194026268665709E-3</v>
      </c>
      <c r="AN279" s="25">
        <f t="shared" ref="AN279" si="2034">LN(L279/G279)</f>
        <v>0</v>
      </c>
      <c r="AO279" s="40">
        <f t="shared" ref="AO279" si="2035">(C279-I279)/(H279-I279)</f>
        <v>4.4867560981157496E-2</v>
      </c>
      <c r="AP279" s="40">
        <f t="shared" ref="AP279" si="2036">(N278-I279)/(H279-I279)</f>
        <v>-3.6956901329335386E-2</v>
      </c>
      <c r="AQ279" s="25">
        <f t="shared" ref="AQ279" si="2037">LN(M279/L279)</f>
        <v>-8.5126550341710718E-4</v>
      </c>
      <c r="AR279" s="25">
        <f t="shared" ref="AR279" si="2038">LN(N279/L279)</f>
        <v>1.4732770651907851E-3</v>
      </c>
      <c r="AS279" s="25">
        <f t="shared" ref="AS279" si="2039">LN(N279/C279)</f>
        <v>4.0603054443087922E-3</v>
      </c>
      <c r="AT279" s="28">
        <f t="shared" ref="AT279" si="2040">+(G279-I279)/(H279-I279)</f>
        <v>0.66924787998877222</v>
      </c>
      <c r="AU279" s="28">
        <f t="shared" ref="AU279" si="2041">+(N279-P279)/(O279-P279)</f>
        <v>0.93527568234230507</v>
      </c>
      <c r="AV279" s="40">
        <f t="shared" ref="AV279" si="2042">+(N279-V279)/(U279-V279)</f>
        <v>0.94632499229411138</v>
      </c>
      <c r="AW279" s="25">
        <f t="shared" ref="AW279" si="2043">LN(N279/C279)</f>
        <v>4.0603054443087922E-3</v>
      </c>
      <c r="AX279" s="28">
        <f t="shared" ref="AX279" si="2044">(N279-L279)/(U279-V279)</f>
        <v>0.32877518424076796</v>
      </c>
      <c r="AY279" s="25">
        <f t="shared" ref="AY279" si="2045">LN(G279/I279)</f>
        <v>2.7731885461929327E-3</v>
      </c>
      <c r="AZ279" s="25">
        <f t="shared" ref="AZ279" si="2046">LN(N279/P279)</f>
        <v>3.4790850979431937E-3</v>
      </c>
      <c r="BA279" s="25">
        <f t="shared" ref="BA279" si="2047">AV278</f>
        <v>0.12512150654679646</v>
      </c>
      <c r="BB279" s="25">
        <f t="shared" ref="BB279" si="2048">AR278</f>
        <v>-5.9414751870804439E-3</v>
      </c>
      <c r="BC279" s="25">
        <f t="shared" ref="BC279" si="2049">AS278</f>
        <v>-3.0609678107557858E-3</v>
      </c>
      <c r="BD279" s="39">
        <f t="shared" ref="BD279" si="2050">IF(AR278&lt;0,1,0)</f>
        <v>1</v>
      </c>
      <c r="BE279" t="str">
        <f t="shared" ref="BE279" si="2051">IF(B279=2,IF(AV278&lt;0.226,IF(AND(ABS(AA279)&lt;0.03,AO279&lt;0.8),IF(AND(AT279&lt;0.5 &amp; Q278&lt;14),2,1),0),IF(AV278&lt;0.8,IF(AND(AT279&gt;0.2,AK279&gt;-0.03,AA279&gt;-0.01),1,0),0)),"")</f>
        <v/>
      </c>
      <c r="BF279" t="str">
        <f t="shared" ref="BF279" si="2052">IF(B279=2,IF(AV278&lt;0.226,IF(AND(ABS(AA279)&lt;0.03,AO279&lt;0.8),IF(AND(AT279&lt;0.5 &amp; Q278&lt;14),2,1),0),IF(AV278&lt;0.8,IF(AND(AT279&gt;0.2,AK279&gt;-0.03,AA279&gt;-0.01),1,0),0)),"")</f>
        <v/>
      </c>
      <c r="BG279" t="str">
        <f t="shared" ref="BG279" si="2053">IF(B279=3,IF(AV278&lt;0.85,IF(AND(K279&gt;942,AT279&gt;0.9),0.25,1)*IF(AR278&lt;-0.004,1,0.5),0),"")</f>
        <v/>
      </c>
      <c r="BH279">
        <f t="shared" ref="BH279" si="2054">IF(B279=4,IF(AV278&lt;0.6,IF(AQ279&gt;=0,IF(K279&lt;1018,2,1),0),IF(AV278&gt;0.85,IF(AQ279&lt;=0,-0.5,0),0)),"")</f>
        <v>0</v>
      </c>
      <c r="BI279" t="str">
        <f t="shared" ref="BI279" si="2055">IF(B279=5,IF(AV278&lt;0.4,IF(AQ279&gt; -0.004,1,0),IF(AV278&lt;0.95,IF(AND(AO279&lt;0.85,AT279&lt;0.95,AQ279&gt;0,K279&lt;1115),0.5,0),0)),"")</f>
        <v/>
      </c>
      <c r="BJ279" s="25" t="str">
        <f t="shared" ref="BJ279" si="2056">IF(MAX(BE279:BI279)=0,"",MAX(BE279:BI279)*AR279)</f>
        <v/>
      </c>
    </row>
    <row r="280" spans="1:62" x14ac:dyDescent="0.15">
      <c r="A280" s="1">
        <v>42916</v>
      </c>
      <c r="B280" s="41">
        <f t="shared" si="291"/>
        <v>5</v>
      </c>
      <c r="C280">
        <v>3176.9481000000001</v>
      </c>
      <c r="D280">
        <v>3174.4868000000001</v>
      </c>
      <c r="E280">
        <v>3175.0974000000001</v>
      </c>
      <c r="F280" s="39">
        <v>3180.7406944444447</v>
      </c>
      <c r="G280">
        <v>3182.4101000000001</v>
      </c>
      <c r="H280">
        <v>3183.1370000000002</v>
      </c>
      <c r="I280">
        <v>3171.6046999999999</v>
      </c>
      <c r="J280">
        <v>942</v>
      </c>
      <c r="K280">
        <v>1059</v>
      </c>
      <c r="L280">
        <v>3182.4101000000001</v>
      </c>
      <c r="M280">
        <v>3181.5511000000001</v>
      </c>
      <c r="N280">
        <v>3191.0639999999999</v>
      </c>
      <c r="O280">
        <v>3193.0587</v>
      </c>
      <c r="P280">
        <v>3180.3042999999998</v>
      </c>
      <c r="Q280">
        <v>1445</v>
      </c>
      <c r="R280">
        <v>1313</v>
      </c>
      <c r="S280">
        <f t="shared" si="195"/>
        <v>3145.7676799999999</v>
      </c>
      <c r="T280" t="str">
        <f t="shared" ref="T280" si="2057">IF(AVERAGE(N279)&lt;S279,"熊",IF(AVERAGE(N279)&gt;S279,"牛",""))</f>
        <v>牛</v>
      </c>
      <c r="U280">
        <f t="shared" ref="U280" si="2058">MAX(H280,O280)</f>
        <v>3193.0587</v>
      </c>
      <c r="V280">
        <f t="shared" ref="V280" si="2059">MIN(I280,P280)</f>
        <v>3171.6046999999999</v>
      </c>
      <c r="W280" s="40">
        <f t="shared" ref="W280" si="2060">LN(U280/V280)</f>
        <v>6.7416232116972903E-3</v>
      </c>
      <c r="X280">
        <f t="shared" ref="X280" si="2061">IF(U280=H280,J280,Q280)</f>
        <v>1445</v>
      </c>
      <c r="Y280">
        <f t="shared" ref="Y280" si="2062">IF(V280=I280,K280,R280)</f>
        <v>1059</v>
      </c>
      <c r="Z280" s="25">
        <f t="shared" ref="Z280" si="2063">(U280-V280)/(C280)</f>
        <v>6.7530218702660516E-3</v>
      </c>
      <c r="AA280" s="25">
        <f t="shared" ref="AA280" si="2064">LN(C280/N279)</f>
        <v>-3.4409660275925283E-3</v>
      </c>
      <c r="AB280" s="25">
        <f t="shared" ref="AB280" si="2065">LN(N280/U280)</f>
        <v>-6.2489402495661357E-4</v>
      </c>
      <c r="AC280" s="25">
        <f t="shared" ref="AC280" si="2066">LN(N280/V280)</f>
        <v>6.1167291867406824E-3</v>
      </c>
      <c r="AD280" s="25">
        <f t="shared" ref="AD280" si="2067">LN(U280/C280)</f>
        <v>5.05827854083716E-3</v>
      </c>
      <c r="AE280" s="25">
        <f t="shared" ref="AE280" si="2068">LN(V280/C280)</f>
        <v>-1.6833446708600717E-3</v>
      </c>
      <c r="AF280" s="25">
        <f t="shared" ref="AF280" si="2069">LN(N280/C280)</f>
        <v>4.4333845158807395E-3</v>
      </c>
      <c r="AG280" s="25">
        <f t="shared" ref="AG280" si="2070">LN(N280/N279)</f>
        <v>9.9241848828805117E-4</v>
      </c>
      <c r="AH280" s="25">
        <f t="shared" ref="AH280" si="2071">LN(D280/C280)</f>
        <v>-7.7503750316489973E-4</v>
      </c>
      <c r="AI280" s="25">
        <f t="shared" ref="AI280" si="2072">LN(E280/C280)</f>
        <v>-5.8270994827327126E-4</v>
      </c>
      <c r="AJ280" s="25">
        <f t="shared" ref="AJ280" si="2073">LN(F280/C280)</f>
        <v>1.1930734633099046E-3</v>
      </c>
      <c r="AK280" s="25">
        <f t="shared" ref="AK280" si="2074">+LN(G280/C280)</f>
        <v>1.7177838301662078E-3</v>
      </c>
      <c r="AL280" s="25">
        <f t="shared" ref="AL280" si="2075">LN(H280/I280)</f>
        <v>3.6295142129658896E-3</v>
      </c>
      <c r="AM280" s="25">
        <f t="shared" ref="AM280" si="2076">LN(O280/P280)</f>
        <v>4.0024134907710633E-3</v>
      </c>
      <c r="AN280" s="25">
        <f t="shared" ref="AN280" si="2077">LN(L280/G280)</f>
        <v>0</v>
      </c>
      <c r="AO280" s="40">
        <f t="shared" ref="AO280" si="2078">(C280-I280)/(H280-I280)</f>
        <v>0.46334209134344928</v>
      </c>
      <c r="AP280" s="40">
        <f t="shared" ref="AP280" si="2079">(N279-I280)/(H280-I280)</f>
        <v>1.4129011558838993</v>
      </c>
      <c r="AQ280" s="25">
        <f t="shared" ref="AQ280" si="2080">LN(M280/L280)</f>
        <v>-2.6995765002989984E-4</v>
      </c>
      <c r="AR280" s="25">
        <f t="shared" ref="AR280" si="2081">LN(N280/L280)</f>
        <v>2.7156006857145341E-3</v>
      </c>
      <c r="AS280" s="25">
        <f t="shared" ref="AS280" si="2082">LN(N280/C280)</f>
        <v>4.4333845158807395E-3</v>
      </c>
      <c r="AT280" s="28">
        <f t="shared" ref="AT280" si="2083">+(G280-I280)/(H280-I280)</f>
        <v>0.93696834109413607</v>
      </c>
      <c r="AU280" s="28">
        <f t="shared" ref="AU280" si="2084">+(N280-P280)/(O280-P280)</f>
        <v>0.84360691212443129</v>
      </c>
      <c r="AV280" s="40">
        <f t="shared" ref="AV280" si="2085">+(N280-V280)/(U280-V280)</f>
        <v>0.90702433112705427</v>
      </c>
      <c r="AW280" s="25">
        <f t="shared" ref="AW280" si="2086">LN(N280/C280)</f>
        <v>4.4333845158807395E-3</v>
      </c>
      <c r="AX280" s="28">
        <f t="shared" ref="AX280" si="2087">(N280-L280)/(U280-V280)</f>
        <v>0.40337000093221415</v>
      </c>
      <c r="AY280" s="25">
        <f t="shared" ref="AY280" si="2088">LN(G280/I280)</f>
        <v>3.4011285010261921E-3</v>
      </c>
      <c r="AZ280" s="25">
        <f t="shared" ref="AZ280" si="2089">LN(N280/P280)</f>
        <v>3.3775194658144762E-3</v>
      </c>
      <c r="BA280" s="25">
        <f t="shared" ref="BA280" si="2090">AV279</f>
        <v>0.94632499229411138</v>
      </c>
      <c r="BB280" s="25">
        <f t="shared" ref="BB280" si="2091">AR279</f>
        <v>1.4732770651907851E-3</v>
      </c>
      <c r="BC280" s="25">
        <f t="shared" ref="BC280" si="2092">AS279</f>
        <v>4.0603054443087922E-3</v>
      </c>
      <c r="BD280" s="39">
        <f t="shared" ref="BD280" si="2093">IF(AR279&lt;0,1,0)</f>
        <v>0</v>
      </c>
      <c r="BE280" t="str">
        <f t="shared" ref="BE280" si="2094">IF(B280=2,IF(AV279&lt;0.226,IF(AND(ABS(AA280)&lt;0.03,AO280&lt;0.8),IF(AND(AT280&lt;0.5 &amp; Q279&lt;14),2,1),0),IF(AV279&lt;0.8,IF(AND(AT280&gt;0.2,AK280&gt;-0.03,AA280&gt;-0.01),1,0),0)),"")</f>
        <v/>
      </c>
      <c r="BF280" t="str">
        <f t="shared" ref="BF280" si="2095">IF(B280=2,IF(AV279&lt;0.226,IF(AND(ABS(AA280)&lt;0.03,AO280&lt;0.8),IF(AND(AT280&lt;0.5 &amp; Q279&lt;14),2,1),0),IF(AV279&lt;0.8,IF(AND(AT280&gt;0.2,AK280&gt;-0.03,AA280&gt;-0.01),1,0),0)),"")</f>
        <v/>
      </c>
      <c r="BG280" t="str">
        <f t="shared" ref="BG280" si="2096">IF(B280=3,IF(AV279&lt;0.85,IF(AND(K280&gt;942,AT280&gt;0.9),0.25,1)*IF(AR279&lt;-0.004,1,0.5),0),"")</f>
        <v/>
      </c>
      <c r="BH280" t="str">
        <f t="shared" ref="BH280" si="2097">IF(B280=4,IF(AV279&lt;0.6,IF(AQ280&gt;=0,IF(K280&lt;1018,2,1),0),IF(AV279&gt;0.85,IF(AQ280&lt;=0,-0.5,0),0)),"")</f>
        <v/>
      </c>
      <c r="BI280">
        <f t="shared" ref="BI280" si="2098">IF(B280=5,IF(AV279&lt;0.4,IF(AQ280&gt; -0.004,1,0),IF(AV279&lt;0.95,IF(AND(AO280&lt;0.85,AT280&lt;0.95,AQ280&gt;0,K280&lt;1115),0.5,0),0)),"")</f>
        <v>0</v>
      </c>
      <c r="BJ280" s="25" t="str">
        <f t="shared" ref="BJ280" si="2099">IF(MAX(BE280:BI280)=0,"",MAX(BE280:BI280)*AR280)</f>
        <v/>
      </c>
    </row>
    <row r="281" spans="1:62" x14ac:dyDescent="0.15">
      <c r="A281" s="1">
        <v>42919</v>
      </c>
      <c r="B281" s="41">
        <f t="shared" si="291"/>
        <v>1</v>
      </c>
      <c r="C281">
        <v>3191.9982</v>
      </c>
      <c r="D281">
        <v>3192.3135000000002</v>
      </c>
      <c r="E281">
        <v>3190.9346</v>
      </c>
      <c r="F281" s="39">
        <v>3187.5926967592591</v>
      </c>
      <c r="G281">
        <v>3193.72</v>
      </c>
      <c r="H281">
        <v>3193.7935000000002</v>
      </c>
      <c r="I281">
        <v>3177.0243999999998</v>
      </c>
      <c r="J281">
        <v>1129</v>
      </c>
      <c r="K281">
        <v>1019</v>
      </c>
      <c r="L281">
        <v>3193.72</v>
      </c>
      <c r="M281">
        <v>3191.0990999999999</v>
      </c>
      <c r="N281">
        <v>3194.7885000000001</v>
      </c>
      <c r="O281">
        <v>3196.2811999999999</v>
      </c>
      <c r="P281">
        <v>3188.3045000000002</v>
      </c>
      <c r="Q281">
        <v>1500</v>
      </c>
      <c r="R281">
        <v>1326</v>
      </c>
      <c r="S281">
        <f t="shared" si="195"/>
        <v>3150.0218050000003</v>
      </c>
      <c r="T281" t="str">
        <f t="shared" ref="T281" si="2100">IF(AVERAGE(N280)&lt;S280,"熊",IF(AVERAGE(N280)&gt;S280,"牛",""))</f>
        <v>牛</v>
      </c>
      <c r="U281">
        <f t="shared" ref="U281" si="2101">MAX(H281,O281)</f>
        <v>3196.2811999999999</v>
      </c>
      <c r="V281">
        <f t="shared" ref="V281" si="2102">MIN(I281,P281)</f>
        <v>3177.0243999999998</v>
      </c>
      <c r="W281" s="40">
        <f t="shared" ref="W281" si="2103">LN(U281/V281)</f>
        <v>6.0429735554689496E-3</v>
      </c>
      <c r="X281">
        <f t="shared" ref="X281" si="2104">IF(U281=H281,J281,Q281)</f>
        <v>1500</v>
      </c>
      <c r="Y281">
        <f t="shared" ref="Y281" si="2105">IF(V281=I281,K281,R281)</f>
        <v>1019</v>
      </c>
      <c r="Z281" s="25">
        <f t="shared" ref="Z281" si="2106">(U281-V281)/(C281)</f>
        <v>6.0328354821754327E-3</v>
      </c>
      <c r="AA281" s="25">
        <f t="shared" ref="AA281" si="2107">LN(C281/N280)</f>
        <v>2.9271217400021938E-4</v>
      </c>
      <c r="AB281" s="25">
        <f t="shared" ref="AB281" si="2108">LN(N281/U281)</f>
        <v>-4.6712055953396404E-4</v>
      </c>
      <c r="AC281" s="25">
        <f t="shared" ref="AC281" si="2109">LN(N281/V281)</f>
        <v>5.5758529959349769E-3</v>
      </c>
      <c r="AD281" s="25">
        <f t="shared" ref="AD281" si="2110">LN(U281/C281)</f>
        <v>1.3408933371744747E-3</v>
      </c>
      <c r="AE281" s="25">
        <f t="shared" ref="AE281" si="2111">LN(V281/C281)</f>
        <v>-4.7020802182945317E-3</v>
      </c>
      <c r="AF281" s="25">
        <f t="shared" ref="AF281" si="2112">LN(N281/C281)</f>
        <v>8.7377277764039119E-4</v>
      </c>
      <c r="AG281" s="25">
        <f t="shared" ref="AG281" si="2113">LN(N281/N280)</f>
        <v>1.1664849516407783E-3</v>
      </c>
      <c r="AH281" s="25">
        <f t="shared" ref="AH281" si="2114">LN(D281/C281)</f>
        <v>9.8773372940543001E-5</v>
      </c>
      <c r="AI281" s="25">
        <f t="shared" ref="AI281" si="2115">LN(E281/C281)</f>
        <v>-3.3326373413925116E-4</v>
      </c>
      <c r="AJ281" s="25">
        <f t="shared" ref="AJ281" si="2116">LN(F281/C281)</f>
        <v>-1.381124279700041E-3</v>
      </c>
      <c r="AK281" s="25">
        <f t="shared" ref="AK281" si="2117">+LN(G281/C281)</f>
        <v>5.392659017512514E-4</v>
      </c>
      <c r="AL281" s="25">
        <f t="shared" ref="AL281" si="2118">LN(H281/I281)</f>
        <v>5.2643597700376176E-3</v>
      </c>
      <c r="AM281" s="25">
        <f t="shared" ref="AM281" si="2119">LN(O281/P281)</f>
        <v>2.4987382189381453E-3</v>
      </c>
      <c r="AN281" s="25">
        <f t="shared" ref="AN281" si="2120">LN(L281/G281)</f>
        <v>0</v>
      </c>
      <c r="AO281" s="40">
        <f t="shared" ref="AO281" si="2121">(C281-I281)/(H281-I281)</f>
        <v>0.89293999081643149</v>
      </c>
      <c r="AP281" s="40">
        <f t="shared" ref="AP281" si="2122">(N280-I281)/(H281-I281)</f>
        <v>0.83723038207176892</v>
      </c>
      <c r="AQ281" s="25">
        <f t="shared" ref="AQ281" si="2123">LN(M281/L281)</f>
        <v>-8.2097867023617308E-4</v>
      </c>
      <c r="AR281" s="25">
        <f t="shared" ref="AR281" si="2124">LN(N281/L281)</f>
        <v>3.3450687588922366E-4</v>
      </c>
      <c r="AS281" s="25">
        <f t="shared" ref="AS281" si="2125">LN(N281/C281)</f>
        <v>8.7377277764039119E-4</v>
      </c>
      <c r="AT281" s="28">
        <f t="shared" ref="AT281" si="2126">+(G281-I281)/(H281-I281)</f>
        <v>0.99561693829720022</v>
      </c>
      <c r="AU281" s="28">
        <f t="shared" ref="AU281" si="2127">+(N281-P281)/(O281-P281)</f>
        <v>0.81286747652540015</v>
      </c>
      <c r="AV281" s="40">
        <f t="shared" ref="AV281" si="2128">+(N281-V281)/(U281-V281)</f>
        <v>0.92248452494704325</v>
      </c>
      <c r="AW281" s="25">
        <f t="shared" ref="AW281" si="2129">LN(N281/C281)</f>
        <v>8.7377277764039119E-4</v>
      </c>
      <c r="AX281" s="28">
        <f t="shared" ref="AX281" si="2130">(N281-L281)/(U281-V281)</f>
        <v>5.5486892941730023E-2</v>
      </c>
      <c r="AY281" s="25">
        <f t="shared" ref="AY281" si="2131">LN(G281/I281)</f>
        <v>5.2413461200457138E-3</v>
      </c>
      <c r="AZ281" s="25">
        <f t="shared" ref="AZ281" si="2132">LN(N281/P281)</f>
        <v>2.0316176594041618E-3</v>
      </c>
      <c r="BA281" s="25">
        <f t="shared" ref="BA281" si="2133">AV280</f>
        <v>0.90702433112705427</v>
      </c>
      <c r="BB281" s="25">
        <f t="shared" ref="BB281" si="2134">AR280</f>
        <v>2.7156006857145341E-3</v>
      </c>
      <c r="BC281" s="25">
        <f t="shared" ref="BC281" si="2135">AS280</f>
        <v>4.4333845158807395E-3</v>
      </c>
      <c r="BD281" s="39">
        <f t="shared" ref="BD281" si="2136">IF(AR280&lt;0,1,0)</f>
        <v>0</v>
      </c>
      <c r="BE281" t="str">
        <f t="shared" ref="BE281" si="2137">IF(B281=2,IF(AV280&lt;0.226,IF(AND(ABS(AA281)&lt;0.03,AO281&lt;0.8),IF(AND(AT281&lt;0.5 &amp; Q280&lt;14),2,1),0),IF(AV280&lt;0.8,IF(AND(AT281&gt;0.2,AK281&gt;-0.03,AA281&gt;-0.01),1,0),0)),"")</f>
        <v/>
      </c>
      <c r="BF281" t="str">
        <f t="shared" ref="BF281" si="2138">IF(B281=2,IF(AV280&lt;0.226,IF(AND(ABS(AA281)&lt;0.03,AO281&lt;0.8),IF(AND(AT281&lt;0.5 &amp; Q280&lt;14),2,1),0),IF(AV280&lt;0.8,IF(AND(AT281&gt;0.2,AK281&gt;-0.03,AA281&gt;-0.01),1,0),0)),"")</f>
        <v/>
      </c>
      <c r="BG281" t="str">
        <f t="shared" ref="BG281" si="2139">IF(B281=3,IF(AV280&lt;0.85,IF(AND(K281&gt;942,AT281&gt;0.9),0.25,1)*IF(AR280&lt;-0.004,1,0.5),0),"")</f>
        <v/>
      </c>
      <c r="BH281" t="str">
        <f t="shared" ref="BH281" si="2140">IF(B281=4,IF(AV280&lt;0.6,IF(AQ281&gt;=0,IF(K281&lt;1018,2,1),0),IF(AV280&gt;0.85,IF(AQ281&lt;=0,-0.5,0),0)),"")</f>
        <v/>
      </c>
      <c r="BI281" t="str">
        <f t="shared" ref="BI281" si="2141">IF(B281=5,IF(AV280&lt;0.4,IF(AQ281&gt; -0.004,1,0),IF(AV280&lt;0.95,IF(AND(AO281&lt;0.85,AT281&lt;0.95,AQ281&gt;0,K281&lt;1115),0.5,0),0)),"")</f>
        <v/>
      </c>
      <c r="BJ281" s="25" t="str">
        <f t="shared" ref="BJ281" si="2142">IF(MAX(BE281:BI281)=0,"",MAX(BE281:BI281)*AR281)</f>
        <v/>
      </c>
    </row>
    <row r="282" spans="1:62" x14ac:dyDescent="0.15">
      <c r="A282" s="1">
        <v>42920</v>
      </c>
      <c r="B282" s="41">
        <f t="shared" si="291"/>
        <v>2</v>
      </c>
      <c r="C282">
        <v>3192.8885</v>
      </c>
      <c r="D282">
        <v>3189.0183999999999</v>
      </c>
      <c r="E282">
        <v>3190.5129000000002</v>
      </c>
      <c r="F282" s="39">
        <v>3188.996099537037</v>
      </c>
      <c r="G282">
        <v>3180.0293000000001</v>
      </c>
      <c r="H282">
        <v>3192.9270999999999</v>
      </c>
      <c r="I282">
        <v>3178.2561999999998</v>
      </c>
      <c r="J282">
        <v>930</v>
      </c>
      <c r="K282">
        <v>1111</v>
      </c>
      <c r="L282">
        <v>3180.0293000000001</v>
      </c>
      <c r="M282">
        <v>3178.5331000000001</v>
      </c>
      <c r="N282">
        <v>3182.8038999999999</v>
      </c>
      <c r="O282">
        <v>3184.4837000000002</v>
      </c>
      <c r="P282">
        <v>3174.5423000000001</v>
      </c>
      <c r="Q282">
        <v>1432</v>
      </c>
      <c r="R282">
        <v>1306</v>
      </c>
      <c r="S282">
        <f t="shared" si="195"/>
        <v>3155.1849200000001</v>
      </c>
      <c r="T282" t="str">
        <f t="shared" ref="T282" si="2143">IF(AVERAGE(N281)&lt;S281,"熊",IF(AVERAGE(N281)&gt;S281,"牛",""))</f>
        <v>牛</v>
      </c>
      <c r="U282">
        <f t="shared" ref="U282" si="2144">MAX(H282,O282)</f>
        <v>3192.9270999999999</v>
      </c>
      <c r="V282">
        <f t="shared" ref="V282" si="2145">MIN(I282,P282)</f>
        <v>3174.5423000000001</v>
      </c>
      <c r="W282" s="40">
        <f t="shared" ref="W282" si="2146">LN(U282/V282)</f>
        <v>5.774617806122386E-3</v>
      </c>
      <c r="X282">
        <f t="shared" ref="X282" si="2147">IF(U282=H282,J282,Q282)</f>
        <v>930</v>
      </c>
      <c r="Y282">
        <f t="shared" ref="Y282" si="2148">IF(V282=I282,K282,R282)</f>
        <v>1306</v>
      </c>
      <c r="Z282" s="25">
        <f t="shared" ref="Z282" si="2149">(U282-V282)/(C282)</f>
        <v>5.758046358336601E-3</v>
      </c>
      <c r="AA282" s="25">
        <f t="shared" ref="AA282" si="2150">LN(C282/N281)</f>
        <v>-5.9489547014798718E-4</v>
      </c>
      <c r="AB282" s="25">
        <f t="shared" ref="AB282" si="2151">LN(N282/U282)</f>
        <v>-3.1755444221001614E-3</v>
      </c>
      <c r="AC282" s="25">
        <f t="shared" ref="AC282" si="2152">LN(N282/V282)</f>
        <v>2.5990733840220775E-3</v>
      </c>
      <c r="AD282" s="25">
        <f t="shared" ref="AD282" si="2153">LN(U282/C282)</f>
        <v>1.208929365277986E-5</v>
      </c>
      <c r="AE282" s="25">
        <f t="shared" ref="AE282" si="2154">LN(V282/C282)</f>
        <v>-5.7625285124695792E-3</v>
      </c>
      <c r="AF282" s="25">
        <f t="shared" ref="AF282" si="2155">LN(N282/C282)</f>
        <v>-3.1634551284474327E-3</v>
      </c>
      <c r="AG282" s="25">
        <f t="shared" ref="AG282" si="2156">LN(N282/N281)</f>
        <v>-3.7583505985954013E-3</v>
      </c>
      <c r="AH282" s="25">
        <f t="shared" ref="AH282" si="2157">LN(D282/C282)</f>
        <v>-1.212835140042495E-3</v>
      </c>
      <c r="AI282" s="25">
        <f t="shared" ref="AI282" si="2158">LN(E282/C282)</f>
        <v>-7.4430541362214479E-4</v>
      </c>
      <c r="AJ282" s="25">
        <f t="shared" ref="AJ282" si="2159">LN(F282/C282)</f>
        <v>-1.2198280570277886E-3</v>
      </c>
      <c r="AK282" s="25">
        <f t="shared" ref="AK282" si="2160">+LN(G282/C282)</f>
        <v>-4.0355823990049005E-3</v>
      </c>
      <c r="AL282" s="25">
        <f t="shared" ref="AL282" si="2161">LN(H282/I282)</f>
        <v>4.6054006735165107E-3</v>
      </c>
      <c r="AM282" s="25">
        <f t="shared" ref="AM282" si="2162">LN(O282/P282)</f>
        <v>3.1267078005895645E-3</v>
      </c>
      <c r="AN282" s="25">
        <f t="shared" ref="AN282" si="2163">LN(L282/G282)</f>
        <v>0</v>
      </c>
      <c r="AO282" s="40">
        <f t="shared" ref="AO282" si="2164">(C282-I282)/(H282-I282)</f>
        <v>0.99736894123742514</v>
      </c>
      <c r="AP282" s="40">
        <f t="shared" ref="AP282" si="2165">(N281-I282)/(H282-I282)</f>
        <v>1.1268770150434002</v>
      </c>
      <c r="AQ282" s="25">
        <f t="shared" ref="AQ282" si="2166">LN(M282/L282)</f>
        <v>-4.7060952885008718E-4</v>
      </c>
      <c r="AR282" s="25">
        <f t="shared" ref="AR282" si="2167">LN(N282/L282)</f>
        <v>8.7212727055749621E-4</v>
      </c>
      <c r="AS282" s="25">
        <f t="shared" ref="AS282" si="2168">LN(N282/C282)</f>
        <v>-3.1634551284474327E-3</v>
      </c>
      <c r="AT282" s="28">
        <f t="shared" ref="AT282" si="2169">+(G282-I282)/(H282-I282)</f>
        <v>0.12085829771863564</v>
      </c>
      <c r="AU282" s="28">
        <f t="shared" ref="AU282" si="2170">+(N282-P282)/(O282-P282)</f>
        <v>0.83102983483208459</v>
      </c>
      <c r="AV282" s="40">
        <f t="shared" ref="AV282" si="2171">+(N282-V282)/(U282-V282)</f>
        <v>0.44937121970322769</v>
      </c>
      <c r="AW282" s="25">
        <f t="shared" ref="AW282" si="2172">LN(N282/C282)</f>
        <v>-3.1634551284474327E-3</v>
      </c>
      <c r="AX282" s="28">
        <f t="shared" ref="AX282" si="2173">(N282-L282)/(U282-V282)</f>
        <v>0.15091814977588902</v>
      </c>
      <c r="AY282" s="25">
        <f t="shared" ref="AY282" si="2174">LN(G282/I282)</f>
        <v>5.5772898085882814E-4</v>
      </c>
      <c r="AZ282" s="25">
        <f t="shared" ref="AZ282" si="2175">LN(N282/P282)</f>
        <v>2.5990733840220775E-3</v>
      </c>
      <c r="BA282" s="25">
        <f t="shared" ref="BA282" si="2176">AV281</f>
        <v>0.92248452494704325</v>
      </c>
      <c r="BB282" s="25">
        <f t="shared" ref="BB282" si="2177">AR281</f>
        <v>3.3450687588922366E-4</v>
      </c>
      <c r="BC282" s="25">
        <f t="shared" ref="BC282" si="2178">AS281</f>
        <v>8.7377277764039119E-4</v>
      </c>
      <c r="BD282" s="39">
        <f t="shared" ref="BD282" si="2179">IF(AR281&lt;0,1,0)</f>
        <v>0</v>
      </c>
      <c r="BE282">
        <f t="shared" ref="BE282" si="2180">IF(B282=2,IF(AV281&lt;0.226,IF(AND(ABS(AA282)&lt;0.03,AO282&lt;0.8),IF(AND(AT282&lt;0.5 &amp; Q281&lt;14),2,1),0),IF(AV281&lt;0.8,IF(AND(AT282&gt;0.2,AK282&gt;-0.03,AA282&gt;-0.01),1,0),0)),"")</f>
        <v>0</v>
      </c>
      <c r="BF282">
        <f t="shared" ref="BF282" si="2181">IF(B282=2,IF(AV281&lt;0.226,IF(AND(ABS(AA282)&lt;0.03,AO282&lt;0.8),IF(AND(AT282&lt;0.5 &amp; Q281&lt;14),2,1),0),IF(AV281&lt;0.8,IF(AND(AT282&gt;0.2,AK282&gt;-0.03,AA282&gt;-0.01),1,0),0)),"")</f>
        <v>0</v>
      </c>
      <c r="BG282" t="str">
        <f t="shared" ref="BG282" si="2182">IF(B282=3,IF(AV281&lt;0.85,IF(AND(K282&gt;942,AT282&gt;0.9),0.25,1)*IF(AR281&lt;-0.004,1,0.5),0),"")</f>
        <v/>
      </c>
      <c r="BH282" t="str">
        <f t="shared" ref="BH282" si="2183">IF(B282=4,IF(AV281&lt;0.6,IF(AQ282&gt;=0,IF(K282&lt;1018,2,1),0),IF(AV281&gt;0.85,IF(AQ282&lt;=0,-0.5,0),0)),"")</f>
        <v/>
      </c>
      <c r="BI282" t="str">
        <f t="shared" ref="BI282" si="2184">IF(B282=5,IF(AV281&lt;0.4,IF(AQ282&gt; -0.004,1,0),IF(AV281&lt;0.95,IF(AND(AO282&lt;0.85,AT282&lt;0.95,AQ282&gt;0,K282&lt;1115),0.5,0),0)),"")</f>
        <v/>
      </c>
      <c r="BJ282" s="25" t="str">
        <f t="shared" ref="BJ282" si="2185">IF(MAX(BE282:BI282)=0,"",MAX(BE282:BI282)*AR282)</f>
        <v/>
      </c>
    </row>
    <row r="283" spans="1:62" x14ac:dyDescent="0.15">
      <c r="A283" s="1">
        <v>42921</v>
      </c>
      <c r="B283" s="41">
        <f t="shared" si="291"/>
        <v>3</v>
      </c>
      <c r="C283">
        <v>3179.2168999999999</v>
      </c>
      <c r="D283">
        <v>3179.0248000000001</v>
      </c>
      <c r="E283">
        <v>3181.5841</v>
      </c>
      <c r="F283" s="39">
        <v>3184.845300925926</v>
      </c>
      <c r="G283">
        <v>3190.3362000000002</v>
      </c>
      <c r="H283">
        <v>3194.3578000000002</v>
      </c>
      <c r="I283">
        <v>3174.7103000000002</v>
      </c>
      <c r="J283">
        <v>1111</v>
      </c>
      <c r="K283">
        <v>1021</v>
      </c>
      <c r="L283">
        <v>3190.3362000000002</v>
      </c>
      <c r="M283">
        <v>3192.0790000000002</v>
      </c>
      <c r="N283">
        <v>3207.0817000000002</v>
      </c>
      <c r="O283">
        <v>3207.1415999999999</v>
      </c>
      <c r="P283">
        <v>3189.6803</v>
      </c>
      <c r="Q283">
        <v>1442</v>
      </c>
      <c r="R283">
        <v>1330</v>
      </c>
      <c r="S283">
        <f t="shared" si="195"/>
        <v>3159.2085299999999</v>
      </c>
      <c r="T283" t="str">
        <f t="shared" ref="T283" si="2186">IF(AVERAGE(N282)&lt;S282,"熊",IF(AVERAGE(N282)&gt;S282,"牛",""))</f>
        <v>牛</v>
      </c>
      <c r="U283">
        <f t="shared" ref="U283" si="2187">MAX(H283,O283)</f>
        <v>3207.1415999999999</v>
      </c>
      <c r="V283">
        <f t="shared" ref="V283" si="2188">MIN(I283,P283)</f>
        <v>3174.7103000000002</v>
      </c>
      <c r="W283" s="40">
        <f t="shared" ref="W283" si="2189">LN(U283/V283)</f>
        <v>1.0163689063519296E-2</v>
      </c>
      <c r="X283">
        <f t="shared" ref="X283" si="2190">IF(U283=H283,J283,Q283)</f>
        <v>1442</v>
      </c>
      <c r="Y283">
        <f t="shared" ref="Y283" si="2191">IF(V283=I283,K283,R283)</f>
        <v>1021</v>
      </c>
      <c r="Z283" s="25">
        <f t="shared" ref="Z283" si="2192">(U283-V283)/(C283)</f>
        <v>1.0201034097421834E-2</v>
      </c>
      <c r="AA283" s="25">
        <f t="shared" ref="AA283" si="2193">LN(C283/N282)</f>
        <v>-1.1276292526697675E-3</v>
      </c>
      <c r="AB283" s="25">
        <f t="shared" ref="AB283" si="2194">LN(N283/U283)</f>
        <v>-1.867724187321605E-5</v>
      </c>
      <c r="AC283" s="25">
        <f t="shared" ref="AC283" si="2195">LN(N283/V283)</f>
        <v>1.0145011821646089E-2</v>
      </c>
      <c r="AD283" s="25">
        <f t="shared" ref="AD283" si="2196">LN(U283/C283)</f>
        <v>8.7451645466864684E-3</v>
      </c>
      <c r="AE283" s="25">
        <f t="shared" ref="AE283" si="2197">LN(V283/C283)</f>
        <v>-1.4185245168329018E-3</v>
      </c>
      <c r="AF283" s="25">
        <f t="shared" ref="AF283" si="2198">LN(N283/C283)</f>
        <v>8.7264873048131068E-3</v>
      </c>
      <c r="AG283" s="25">
        <f t="shared" ref="AG283" si="2199">LN(N283/N282)</f>
        <v>7.5988580521432827E-3</v>
      </c>
      <c r="AH283" s="25">
        <f t="shared" ref="AH283" si="2200">LN(D283/C283)</f>
        <v>-6.0425510423212572E-5</v>
      </c>
      <c r="AI283" s="25">
        <f t="shared" ref="AI283" si="2201">LN(E283/C283)</f>
        <v>7.4430880931023596E-4</v>
      </c>
      <c r="AJ283" s="25">
        <f t="shared" ref="AJ283" si="2202">LN(F283/C283)</f>
        <v>1.7688081026498706E-3</v>
      </c>
      <c r="AK283" s="25">
        <f t="shared" ref="AK283" si="2203">+LN(G283/C283)</f>
        <v>3.4913944889480514E-3</v>
      </c>
      <c r="AL283" s="25">
        <f t="shared" ref="AL283" si="2204">LN(H283/I283)</f>
        <v>6.1696819738599031E-3</v>
      </c>
      <c r="AM283" s="25">
        <f t="shared" ref="AM283" si="2205">LN(O283/P283)</f>
        <v>5.4593808119771173E-3</v>
      </c>
      <c r="AN283" s="25">
        <f t="shared" ref="AN283" si="2206">LN(L283/G283)</f>
        <v>0</v>
      </c>
      <c r="AO283" s="40">
        <f t="shared" ref="AO283" si="2207">(C283-I283)/(H283-I283)</f>
        <v>0.22937269372692196</v>
      </c>
      <c r="AP283" s="40">
        <f t="shared" ref="AP283" si="2208">(N282-I283)/(H283-I283)</f>
        <v>0.41194045043897093</v>
      </c>
      <c r="AQ283" s="25">
        <f t="shared" ref="AQ283" si="2209">LN(M283/L283)</f>
        <v>5.4612556178312941E-4</v>
      </c>
      <c r="AR283" s="25">
        <f>LN(N283/L283)</f>
        <v>5.2350928158650658E-3</v>
      </c>
      <c r="AS283" s="25">
        <f t="shared" ref="AS283" si="2210">LN(N283/C283)</f>
        <v>8.7264873048131068E-3</v>
      </c>
      <c r="AT283" s="28">
        <f t="shared" ref="AT283" si="2211">+(G283-I283)/(H283-I283)</f>
        <v>0.79531238071001265</v>
      </c>
      <c r="AU283" s="28">
        <f t="shared" ref="AU283" si="2212">+(N283-P283)/(O283-P283)</f>
        <v>0.99656955667677993</v>
      </c>
      <c r="AV283" s="40">
        <f t="shared" ref="AV283" si="2213">+(N283-V283)/(U283-V283)</f>
        <v>0.99815301884291585</v>
      </c>
      <c r="AW283" s="25">
        <f t="shared" ref="AW283" si="2214">LN(N283/C283)</f>
        <v>8.7264873048131068E-3</v>
      </c>
      <c r="AX283" s="28">
        <f t="shared" ref="AX283" si="2215">(N283-L283)/(U283-V283)</f>
        <v>0.51633761212162721</v>
      </c>
      <c r="AY283" s="25">
        <f t="shared" ref="AY283" si="2216">LN(G283/I283)</f>
        <v>4.9099190057810653E-3</v>
      </c>
      <c r="AZ283" s="25">
        <f t="shared" ref="AZ283" si="2217">LN(N283/P283)</f>
        <v>5.4407035701039552E-3</v>
      </c>
      <c r="BA283" s="25">
        <f t="shared" ref="BA283" si="2218">AV282</f>
        <v>0.44937121970322769</v>
      </c>
      <c r="BB283" s="25">
        <f t="shared" ref="BB283" si="2219">AR282</f>
        <v>8.7212727055749621E-4</v>
      </c>
      <c r="BC283" s="25">
        <f t="shared" ref="BC283" si="2220">AS282</f>
        <v>-3.1634551284474327E-3</v>
      </c>
      <c r="BD283" s="39">
        <f t="shared" ref="BD283" si="2221">IF(AR282&lt;0,1,0)</f>
        <v>0</v>
      </c>
      <c r="BE283" t="str">
        <f t="shared" ref="BE283" si="2222">IF(B283=2,IF(AV282&lt;0.226,IF(AND(ABS(AA283)&lt;0.03,AO283&lt;0.8),IF(AND(AT283&lt;0.5 &amp; Q282&lt;14),2,1),0),IF(AV282&lt;0.8,IF(AND(AT283&gt;0.2,AK283&gt;-0.03,AA283&gt;-0.01),1,0),0)),"")</f>
        <v/>
      </c>
      <c r="BF283" t="str">
        <f t="shared" ref="BF283" si="2223">IF(B283=2,IF(AV282&lt;0.226,IF(AND(ABS(AA283)&lt;0.03,AO283&lt;0.8),IF(AND(AT283&lt;0.5 &amp; Q282&lt;14),2,1),0),IF(AV282&lt;0.8,IF(AND(AT283&gt;0.2,AK283&gt;-0.03,AA283&gt;-0.01),1,0),0)),"")</f>
        <v/>
      </c>
      <c r="BG283">
        <f t="shared" ref="BG283" si="2224">IF(B283=3,IF(AV282&lt;0.85,IF(AND(K283&gt;942,AT283&gt;0.9),0.25,1)*IF(AR282&lt;-0.004,1,0.5),0),"")</f>
        <v>0.5</v>
      </c>
      <c r="BH283" t="str">
        <f t="shared" ref="BH283" si="2225">IF(B283=4,IF(AV282&lt;0.6,IF(AQ283&gt;=0,IF(K283&lt;1018,2,1),0),IF(AV282&gt;0.85,IF(AQ283&lt;=0,-0.5,0),0)),"")</f>
        <v/>
      </c>
      <c r="BI283" t="str">
        <f t="shared" ref="BI283" si="2226">IF(B283=5,IF(AV282&lt;0.4,IF(AQ283&gt; -0.004,1,0),IF(AV282&lt;0.95,IF(AND(AO283&lt;0.85,AT283&lt;0.95,AQ283&gt;0,K283&lt;1115),0.5,0),0)),"")</f>
        <v/>
      </c>
      <c r="BJ283" s="25">
        <f t="shared" ref="BJ283" si="2227">IF(MAX(BE283:BI283)=0,"",MAX(BE283:BI283)*AR283)</f>
        <v>2.6175464079325329E-3</v>
      </c>
    </row>
    <row r="284" spans="1:62" x14ac:dyDescent="0.15">
      <c r="A284" s="1">
        <v>42922</v>
      </c>
      <c r="B284" s="41">
        <f t="shared" si="291"/>
        <v>4</v>
      </c>
      <c r="C284">
        <v>3203.8631</v>
      </c>
      <c r="D284">
        <v>3203.5097999999998</v>
      </c>
      <c r="E284">
        <v>3203.6849999999999</v>
      </c>
      <c r="F284" s="39">
        <v>3206.6226041666669</v>
      </c>
      <c r="G284">
        <v>3197.1219999999998</v>
      </c>
      <c r="H284">
        <v>3210.6262000000002</v>
      </c>
      <c r="I284">
        <v>3197.1219999999998</v>
      </c>
      <c r="J284">
        <v>1112</v>
      </c>
      <c r="K284">
        <v>1130</v>
      </c>
      <c r="L284">
        <v>3197.1219999999998</v>
      </c>
      <c r="M284">
        <v>3192.7991000000002</v>
      </c>
      <c r="N284">
        <v>3212.5117</v>
      </c>
      <c r="O284">
        <v>3215.7393000000002</v>
      </c>
      <c r="P284">
        <v>3188.8622</v>
      </c>
      <c r="Q284">
        <v>1438</v>
      </c>
      <c r="R284">
        <v>1307</v>
      </c>
      <c r="S284">
        <f t="shared" si="195"/>
        <v>3162.5361899999998</v>
      </c>
      <c r="T284" t="str">
        <f t="shared" ref="T284" si="2228">IF(AVERAGE(N283)&lt;S283,"熊",IF(AVERAGE(N283)&gt;S283,"牛",""))</f>
        <v>牛</v>
      </c>
      <c r="U284">
        <f t="shared" ref="U284" si="2229">MAX(H284,O284)</f>
        <v>3215.7393000000002</v>
      </c>
      <c r="V284">
        <f t="shared" ref="V284" si="2230">MIN(I284,P284)</f>
        <v>3188.8622</v>
      </c>
      <c r="W284" s="40">
        <f t="shared" ref="W284" si="2231">LN(U284/V284)</f>
        <v>8.3931085417127248E-3</v>
      </c>
      <c r="X284">
        <f t="shared" ref="X284" si="2232">IF(U284=H284,J284,Q284)</f>
        <v>1438</v>
      </c>
      <c r="Y284">
        <f t="shared" ref="Y284" si="2233">IF(V284=I284,K284,R284)</f>
        <v>1307</v>
      </c>
      <c r="Z284" s="25">
        <f t="shared" ref="Z284" si="2234">(U284-V284)/(C284)</f>
        <v>8.3889664324296991E-3</v>
      </c>
      <c r="AA284" s="25">
        <f t="shared" ref="AA284" si="2235">LN(C284/N283)</f>
        <v>-1.0040954557643939E-3</v>
      </c>
      <c r="AB284" s="25">
        <f t="shared" ref="AB284" si="2236">LN(N284/U284)</f>
        <v>-1.0041923600142342E-3</v>
      </c>
      <c r="AC284" s="25">
        <f t="shared" ref="AC284" si="2237">LN(N284/V284)</f>
        <v>7.388916181698426E-3</v>
      </c>
      <c r="AD284" s="25">
        <f t="shared" ref="AD284" si="2238">LN(U284/C284)</f>
        <v>3.699984145013561E-3</v>
      </c>
      <c r="AE284" s="25">
        <f t="shared" ref="AE284" si="2239">LN(V284/C284)</f>
        <v>-4.6931243966990051E-3</v>
      </c>
      <c r="AF284" s="25">
        <f t="shared" ref="AF284" si="2240">LN(N284/C284)</f>
        <v>2.6957917849995197E-3</v>
      </c>
      <c r="AG284" s="25">
        <f t="shared" ref="AG284" si="2241">LN(N284/N283)</f>
        <v>1.6916963292349769E-3</v>
      </c>
      <c r="AH284" s="25">
        <f t="shared" ref="AH284" si="2242">LN(D284/C284)</f>
        <v>-1.1027920674267661E-4</v>
      </c>
      <c r="AI284" s="25">
        <f t="shared" ref="AI284" si="2243">LN(E284/C284)</f>
        <v>-5.5590686879461879E-5</v>
      </c>
      <c r="AJ284" s="25">
        <f t="shared" ref="AJ284" si="2244">LN(F284/C284)</f>
        <v>8.6093455767953389E-4</v>
      </c>
      <c r="AK284" s="25">
        <f t="shared" ref="AK284" si="2245">+LN(G284/C284)</f>
        <v>-2.1062703277251677E-3</v>
      </c>
      <c r="AL284" s="25">
        <f t="shared" ref="AL284" si="2246">LN(H284/I284)</f>
        <v>4.2149658730010389E-3</v>
      </c>
      <c r="AM284" s="25">
        <f t="shared" ref="AM284" si="2247">LN(O284/P284)</f>
        <v>8.3931085417127248E-3</v>
      </c>
      <c r="AN284" s="25">
        <f t="shared" ref="AN284" si="2248">LN(L284/G284)</f>
        <v>0</v>
      </c>
      <c r="AO284" s="40">
        <f t="shared" ref="AO284" si="2249">(C284-I284)/(H284-I284)</f>
        <v>0.49918543860428854</v>
      </c>
      <c r="AP284" s="40">
        <f t="shared" ref="AP284" si="2250">(N283-I284)/(H284-I284)</f>
        <v>0.73752610299018906</v>
      </c>
      <c r="AQ284" s="25">
        <f t="shared" ref="AQ284" si="2251">LN(M284/L284)</f>
        <v>-1.3530372572198089E-3</v>
      </c>
      <c r="AR284" s="25">
        <f t="shared" ref="AR284" si="2252">LN(N284/L284)</f>
        <v>4.8020621127246085E-3</v>
      </c>
      <c r="AS284" s="25">
        <f t="shared" ref="AS284" si="2253">LN(N284/C284)</f>
        <v>2.6957917849995197E-3</v>
      </c>
      <c r="AT284" s="28">
        <f t="shared" ref="AT284" si="2254">+(G284-I284)/(H284-I284)</f>
        <v>0</v>
      </c>
      <c r="AU284" s="28">
        <f t="shared" ref="AU284" si="2255">+(N284-P284)/(O284-P284)</f>
        <v>0.87991263938445197</v>
      </c>
      <c r="AV284" s="40">
        <f t="shared" ref="AV284" si="2256">+(N284-V284)/(U284-V284)</f>
        <v>0.87991263938445197</v>
      </c>
      <c r="AW284" s="25">
        <f t="shared" ref="AW284" si="2257">LN(N284/C284)</f>
        <v>2.6957917849995197E-3</v>
      </c>
      <c r="AX284" s="28">
        <f t="shared" ref="AX284" si="2258">(N284-L284)/(U284-V284)</f>
        <v>0.57259525767289199</v>
      </c>
      <c r="AY284" s="25">
        <f t="shared" ref="AY284" si="2259">LN(G284/I284)</f>
        <v>0</v>
      </c>
      <c r="AZ284" s="25">
        <f t="shared" ref="AZ284" si="2260">LN(N284/P284)</f>
        <v>7.388916181698426E-3</v>
      </c>
      <c r="BA284" s="25">
        <f t="shared" ref="BA284" si="2261">AV283</f>
        <v>0.99815301884291585</v>
      </c>
      <c r="BB284" s="25">
        <f t="shared" ref="BB284" si="2262">AR283</f>
        <v>5.2350928158650658E-3</v>
      </c>
      <c r="BC284" s="25">
        <f t="shared" ref="BC284" si="2263">AS283</f>
        <v>8.7264873048131068E-3</v>
      </c>
      <c r="BD284" s="39">
        <f t="shared" ref="BD284" si="2264">IF(AR283&lt;0,1,0)</f>
        <v>0</v>
      </c>
      <c r="BE284" t="str">
        <f t="shared" ref="BE284" si="2265">IF(B284=2,IF(AV283&lt;0.226,IF(AND(ABS(AA284)&lt;0.03,AO284&lt;0.8),IF(AND(AT284&lt;0.5 &amp; Q283&lt;14),2,1),0),IF(AV283&lt;0.8,IF(AND(AT284&gt;0.2,AK284&gt;-0.03,AA284&gt;-0.01),1,0),0)),"")</f>
        <v/>
      </c>
      <c r="BF284" t="str">
        <f t="shared" ref="BF284" si="2266">IF(B284=2,IF(AV283&lt;0.226,IF(AND(ABS(AA284)&lt;0.03,AO284&lt;0.8),IF(AND(AT284&lt;0.5 &amp; Q283&lt;14),2,1),0),IF(AV283&lt;0.8,IF(AND(AT284&gt;0.2,AK284&gt;-0.03,AA284&gt;-0.01),1,0),0)),"")</f>
        <v/>
      </c>
      <c r="BG284" t="str">
        <f t="shared" ref="BG284" si="2267">IF(B284=3,IF(AV283&lt;0.85,IF(AND(K284&gt;942,AT284&gt;0.9),0.25,1)*IF(AR283&lt;-0.004,1,0.5),0),"")</f>
        <v/>
      </c>
      <c r="BH284">
        <f t="shared" ref="BH284" si="2268">IF(B284=4,IF(AV283&lt;0.6,IF(AQ284&gt;=0,IF(K284&lt;1018,2,1),0),IF(AV283&gt;0.85,IF(AQ284&lt;=0,-0.5,0),0)),"")</f>
        <v>-0.5</v>
      </c>
      <c r="BI284" t="str">
        <f t="shared" ref="BI284" si="2269">IF(B284=5,IF(AV283&lt;0.4,IF(AQ284&gt; -0.004,1,0),IF(AV283&lt;0.95,IF(AND(AO284&lt;0.85,AT284&lt;0.95,AQ284&gt;0,K284&lt;1115),0.5,0),0)),"")</f>
        <v/>
      </c>
      <c r="BJ284" s="25">
        <f t="shared" ref="BJ284" si="2270">IF(MAX(BE284:BI284)=0,"",MAX(BE284:BI284)*AR284)</f>
        <v>-2.4010310563623042E-3</v>
      </c>
    </row>
    <row r="285" spans="1:62" x14ac:dyDescent="0.15">
      <c r="A285" s="1">
        <v>42923</v>
      </c>
      <c r="B285" s="41">
        <f t="shared" si="291"/>
        <v>5</v>
      </c>
      <c r="C285">
        <v>3202.6619000000001</v>
      </c>
      <c r="D285">
        <v>3203.0540000000001</v>
      </c>
      <c r="E285">
        <v>3204.4153000000001</v>
      </c>
      <c r="F285" s="39">
        <v>3204.8387037037037</v>
      </c>
      <c r="G285">
        <v>3205.2516999999998</v>
      </c>
      <c r="H285">
        <v>3206.3078999999998</v>
      </c>
      <c r="I285">
        <v>3195.4373000000001</v>
      </c>
      <c r="J285">
        <v>938</v>
      </c>
      <c r="K285">
        <v>1046</v>
      </c>
      <c r="L285">
        <v>3205.2516999999998</v>
      </c>
      <c r="M285">
        <v>3205.8191999999999</v>
      </c>
      <c r="N285">
        <v>3217.6127000000001</v>
      </c>
      <c r="O285">
        <v>3219.5232000000001</v>
      </c>
      <c r="P285">
        <v>3204.1257999999998</v>
      </c>
      <c r="Q285">
        <v>1432</v>
      </c>
      <c r="R285">
        <v>1309</v>
      </c>
      <c r="S285">
        <f t="shared" si="195"/>
        <v>3165.6151199999999</v>
      </c>
      <c r="T285" t="str">
        <f t="shared" ref="T285" si="2271">IF(AVERAGE(N284)&lt;S284,"熊",IF(AVERAGE(N284)&gt;S284,"牛",""))</f>
        <v>牛</v>
      </c>
      <c r="U285">
        <f t="shared" ref="U285" si="2272">MAX(H285,O285)</f>
        <v>3219.5232000000001</v>
      </c>
      <c r="V285">
        <f t="shared" ref="V285" si="2273">MIN(I285,P285)</f>
        <v>3195.4373000000001</v>
      </c>
      <c r="W285" s="40">
        <f t="shared" ref="W285" si="2274">LN(U285/V285)</f>
        <v>7.5093254848538063E-3</v>
      </c>
      <c r="X285">
        <f t="shared" ref="X285" si="2275">IF(U285=H285,J285,Q285)</f>
        <v>1432</v>
      </c>
      <c r="Y285">
        <f t="shared" ref="Y285" si="2276">IF(V285=I285,K285,R285)</f>
        <v>1046</v>
      </c>
      <c r="Z285" s="25">
        <f t="shared" ref="Z285" si="2277">(U285-V285)/(C285)</f>
        <v>7.520587796045545E-3</v>
      </c>
      <c r="AA285" s="25">
        <f t="shared" ref="AA285" si="2278">LN(C285/N284)</f>
        <v>-3.0707844726346649E-3</v>
      </c>
      <c r="AB285" s="25">
        <f t="shared" ref="AB285" si="2279">LN(N285/U285)</f>
        <v>-5.9358698830521729E-4</v>
      </c>
      <c r="AC285" s="25">
        <f t="shared" ref="AC285" si="2280">LN(N285/V285)</f>
        <v>6.9157384965486228E-3</v>
      </c>
      <c r="AD285" s="25">
        <f t="shared" ref="AD285" si="2281">LN(U285/C285)</f>
        <v>5.2509662926215955E-3</v>
      </c>
      <c r="AE285" s="25">
        <f t="shared" ref="AE285" si="2282">LN(V285/C285)</f>
        <v>-2.2583591922322758E-3</v>
      </c>
      <c r="AF285" s="25">
        <f t="shared" ref="AF285" si="2283">LN(N285/C285)</f>
        <v>4.657379304316419E-3</v>
      </c>
      <c r="AG285" s="25">
        <f t="shared" ref="AG285" si="2284">LN(N285/N284)</f>
        <v>1.5865948316816877E-3</v>
      </c>
      <c r="AH285" s="25">
        <f t="shared" ref="AH285" si="2285">LN(D285/C285)</f>
        <v>1.2242191399402003E-4</v>
      </c>
      <c r="AI285" s="25">
        <f t="shared" ref="AI285" si="2286">LN(E285/C285)</f>
        <v>5.4733226681667269E-4</v>
      </c>
      <c r="AJ285" s="25">
        <f t="shared" ref="AJ285" si="2287">LN(F285/C285)</f>
        <v>6.7945488329422847E-4</v>
      </c>
      <c r="AK285" s="25">
        <f t="shared" ref="AK285" si="2288">+LN(G285/C285)</f>
        <v>8.0831306496018562E-4</v>
      </c>
      <c r="AL285" s="25">
        <f t="shared" ref="AL285" si="2289">LN(H285/I285)</f>
        <v>3.3961396802368276E-3</v>
      </c>
      <c r="AM285" s="25">
        <f t="shared" ref="AM285" si="2290">LN(O285/P285)</f>
        <v>4.7939822019903936E-3</v>
      </c>
      <c r="AN285" s="25">
        <f t="shared" ref="AN285" si="2291">LN(L285/G285)</f>
        <v>0</v>
      </c>
      <c r="AO285" s="40">
        <f t="shared" ref="AO285" si="2292">(C285-I285)/(H285-I285)</f>
        <v>0.66459993008667251</v>
      </c>
      <c r="AP285" s="40">
        <f t="shared" ref="AP285" si="2293">(N284-I285)/(H285-I285)</f>
        <v>1.5706952698103487</v>
      </c>
      <c r="AQ285" s="25">
        <f t="shared" ref="AQ285" si="2294">LN(M285/L285)</f>
        <v>1.7703750600616281E-4</v>
      </c>
      <c r="AR285" s="25">
        <f t="shared" ref="AR285" si="2295">LN(N285/L285)</f>
        <v>3.8490662393562197E-3</v>
      </c>
      <c r="AS285" s="25">
        <f t="shared" ref="AS285" si="2296">LN(N285/C285)</f>
        <v>4.657379304316419E-3</v>
      </c>
      <c r="AT285" s="28">
        <f t="shared" ref="AT285" si="2297">+(G285-I285)/(H285-I285)</f>
        <v>0.90283884974150319</v>
      </c>
      <c r="AU285" s="28">
        <f t="shared" ref="AU285" si="2298">+(N285-P285)/(O285-P285)</f>
        <v>0.87592060997311749</v>
      </c>
      <c r="AV285" s="40">
        <f t="shared" ref="AV285" si="2299">+(N285-V285)/(U285-V285)</f>
        <v>0.92067973378615897</v>
      </c>
      <c r="AW285" s="25">
        <f t="shared" ref="AW285" si="2300">LN(N285/C285)</f>
        <v>4.657379304316419E-3</v>
      </c>
      <c r="AX285" s="28">
        <f t="shared" ref="AX285" si="2301">(N285-L285)/(U285-V285)</f>
        <v>0.51320482107790499</v>
      </c>
      <c r="AY285" s="25">
        <f t="shared" ref="AY285" si="2302">LN(G285/I285)</f>
        <v>3.0666722571924612E-3</v>
      </c>
      <c r="AZ285" s="25">
        <f t="shared" ref="AZ285" si="2303">LN(N285/P285)</f>
        <v>4.2003952136850714E-3</v>
      </c>
      <c r="BA285" s="25">
        <f t="shared" ref="BA285" si="2304">AV284</f>
        <v>0.87991263938445197</v>
      </c>
      <c r="BB285" s="25">
        <f t="shared" ref="BB285" si="2305">AR284</f>
        <v>4.8020621127246085E-3</v>
      </c>
      <c r="BC285" s="25">
        <f t="shared" ref="BC285" si="2306">AS284</f>
        <v>2.6957917849995197E-3</v>
      </c>
      <c r="BD285" s="39">
        <f t="shared" ref="BD285" si="2307">IF(AR284&lt;0,1,0)</f>
        <v>0</v>
      </c>
      <c r="BE285" t="str">
        <f t="shared" ref="BE285" si="2308">IF(B285=2,IF(AV284&lt;0.226,IF(AND(ABS(AA285)&lt;0.03,AO285&lt;0.8),IF(AND(AT285&lt;0.5 &amp; Q284&lt;14),2,1),0),IF(AV284&lt;0.8,IF(AND(AT285&gt;0.2,AK285&gt;-0.03,AA285&gt;-0.01),1,0),0)),"")</f>
        <v/>
      </c>
      <c r="BF285" t="str">
        <f t="shared" ref="BF285" si="2309">IF(B285=2,IF(AV284&lt;0.226,IF(AND(ABS(AA285)&lt;0.03,AO285&lt;0.8),IF(AND(AT285&lt;0.5 &amp; Q284&lt;14),2,1),0),IF(AV284&lt;0.8,IF(AND(AT285&gt;0.2,AK285&gt;-0.03,AA285&gt;-0.01),1,0),0)),"")</f>
        <v/>
      </c>
      <c r="BG285" t="str">
        <f t="shared" ref="BG285" si="2310">IF(B285=3,IF(AV284&lt;0.85,IF(AND(K285&gt;942,AT285&gt;0.9),0.25,1)*IF(AR284&lt;-0.004,1,0.5),0),"")</f>
        <v/>
      </c>
      <c r="BH285" t="str">
        <f t="shared" ref="BH285" si="2311">IF(B285=4,IF(AV284&lt;0.6,IF(AQ285&gt;=0,IF(K285&lt;1018,2,1),0),IF(AV284&gt;0.85,IF(AQ285&lt;=0,-0.5,0),0)),"")</f>
        <v/>
      </c>
      <c r="BI285">
        <f t="shared" ref="BI285" si="2312">IF(B285=5,IF(AV284&lt;0.4,IF(AQ285&gt; -0.004,1,0),IF(AV284&lt;0.95,IF(AND(AO285&lt;0.85,AT285&lt;0.95,AQ285&gt;0,K285&lt;1115),0.5,0),0)),"")</f>
        <v>0.5</v>
      </c>
      <c r="BJ285" s="25">
        <f t="shared" ref="BJ285" si="2313">IF(MAX(BE285:BI285)=0,"",MAX(BE285:BI285)*AR285)</f>
        <v>1.9245331196781098E-3</v>
      </c>
    </row>
    <row r="286" spans="1:62" x14ac:dyDescent="0.15">
      <c r="A286" s="1">
        <v>42926</v>
      </c>
      <c r="B286" s="41">
        <f t="shared" si="291"/>
        <v>1</v>
      </c>
      <c r="C286">
        <v>3208.4627</v>
      </c>
      <c r="D286">
        <v>3205.837</v>
      </c>
      <c r="E286">
        <v>3204.9295000000002</v>
      </c>
      <c r="F286" s="39">
        <v>3207.9198032407407</v>
      </c>
      <c r="G286">
        <v>3211.3110000000001</v>
      </c>
      <c r="H286">
        <v>3221.6662000000001</v>
      </c>
      <c r="I286">
        <v>3203.2089000000001</v>
      </c>
      <c r="J286">
        <v>1012</v>
      </c>
      <c r="K286">
        <v>938</v>
      </c>
      <c r="L286">
        <v>3211.3110000000001</v>
      </c>
      <c r="M286">
        <v>3211.2651999999998</v>
      </c>
      <c r="N286">
        <v>3211.8515000000002</v>
      </c>
      <c r="O286">
        <v>3222.6945999999998</v>
      </c>
      <c r="P286">
        <v>3208.2752</v>
      </c>
      <c r="Q286">
        <v>1419</v>
      </c>
      <c r="R286">
        <v>1447</v>
      </c>
      <c r="S286">
        <f t="shared" si="195"/>
        <v>3168.55845</v>
      </c>
      <c r="T286" t="str">
        <f t="shared" ref="T286" si="2314">IF(AVERAGE(N285)&lt;S285,"熊",IF(AVERAGE(N285)&gt;S285,"牛",""))</f>
        <v>牛</v>
      </c>
      <c r="U286">
        <f t="shared" ref="U286" si="2315">MAX(H286,O286)</f>
        <v>3222.6945999999998</v>
      </c>
      <c r="V286">
        <f t="shared" ref="V286" si="2316">MIN(I286,P286)</f>
        <v>3203.2089000000001</v>
      </c>
      <c r="W286" s="40">
        <f t="shared" ref="W286" si="2317">LN(U286/V286)</f>
        <v>6.0647532990917956E-3</v>
      </c>
      <c r="X286">
        <f t="shared" ref="X286" si="2318">IF(U286=H286,J286,Q286)</f>
        <v>1419</v>
      </c>
      <c r="Y286">
        <f t="shared" ref="Y286" si="2319">IF(V286=I286,K286,R286)</f>
        <v>938</v>
      </c>
      <c r="Z286" s="25">
        <f t="shared" ref="Z286" si="2320">(U286-V286)/(C286)</f>
        <v>6.0732200502127461E-3</v>
      </c>
      <c r="AA286" s="25">
        <f t="shared" ref="AA286" si="2321">LN(C286/N285)</f>
        <v>-2.847774298986811E-3</v>
      </c>
      <c r="AB286" s="25">
        <f t="shared" ref="AB286" si="2322">LN(N286/U286)</f>
        <v>-3.3702797664940435E-3</v>
      </c>
      <c r="AC286" s="25">
        <f t="shared" ref="AC286" si="2323">LN(N286/V286)</f>
        <v>2.6944735325976827E-3</v>
      </c>
      <c r="AD286" s="25">
        <f t="shared" ref="AD286" si="2324">LN(U286/C286)</f>
        <v>4.4259291347774352E-3</v>
      </c>
      <c r="AE286" s="25">
        <f t="shared" ref="AE286" si="2325">LN(V286/C286)</f>
        <v>-1.6388241643142734E-3</v>
      </c>
      <c r="AF286" s="25">
        <f t="shared" ref="AF286" si="2326">LN(N286/C286)</f>
        <v>1.0556493682833412E-3</v>
      </c>
      <c r="AG286" s="25">
        <f t="shared" ref="AG286" si="2327">LN(N286/N285)</f>
        <v>-1.7921249307034366E-3</v>
      </c>
      <c r="AH286" s="25">
        <f t="shared" ref="AH286" si="2328">LN(D286/C286)</f>
        <v>-8.1870204682244873E-4</v>
      </c>
      <c r="AI286" s="25">
        <f t="shared" ref="AI286" si="2329">LN(E286/C286)</f>
        <v>-1.1018195199239045E-3</v>
      </c>
      <c r="AJ286" s="25">
        <f t="shared" ref="AJ286" si="2330">LN(F286/C286)</f>
        <v>-1.6922206875308432E-4</v>
      </c>
      <c r="AK286" s="25">
        <f t="shared" ref="AK286" si="2331">+LN(G286/C286)</f>
        <v>8.8735220897096661E-4</v>
      </c>
      <c r="AL286" s="25">
        <f t="shared" ref="AL286" si="2332">LN(H286/I286)</f>
        <v>5.7455905331802778E-3</v>
      </c>
      <c r="AM286" s="25">
        <f t="shared" ref="AM286" si="2333">LN(O286/P286)</f>
        <v>4.4843700444655941E-3</v>
      </c>
      <c r="AN286" s="25">
        <f t="shared" ref="AN286" si="2334">LN(L286/G286)</f>
        <v>0</v>
      </c>
      <c r="AO286" s="40">
        <f t="shared" ref="AO286" si="2335">(C286-I286)/(H286-I286)</f>
        <v>0.28464618335292519</v>
      </c>
      <c r="AP286" s="40">
        <f t="shared" ref="AP286" si="2336">(N285-I286)/(H286-I286)</f>
        <v>0.78038499672216532</v>
      </c>
      <c r="AQ286" s="25">
        <f t="shared" ref="AQ286" si="2337">LN(M286/L286)</f>
        <v>-1.4262189680601724E-5</v>
      </c>
      <c r="AR286" s="25">
        <f t="shared" ref="AR286" si="2338">LN(N286/L286)</f>
        <v>1.6829715931242147E-4</v>
      </c>
      <c r="AS286" s="25">
        <f t="shared" ref="AS286" si="2339">LN(N286/C286)</f>
        <v>1.0556493682833412E-3</v>
      </c>
      <c r="AT286" s="28">
        <f t="shared" ref="AT286" si="2340">+(G286-I286)/(H286-I286)</f>
        <v>0.43896452893977178</v>
      </c>
      <c r="AU286" s="28">
        <f t="shared" ref="AU286" si="2341">+(N286-P286)/(O286-P286)</f>
        <v>0.24802002857263347</v>
      </c>
      <c r="AV286" s="40">
        <f t="shared" ref="AV286" si="2342">+(N286-V286)/(U286-V286)</f>
        <v>0.44353551578851425</v>
      </c>
      <c r="AW286" s="25">
        <f t="shared" ref="AW286" si="2343">LN(N286/C286)</f>
        <v>1.0556493682833412E-3</v>
      </c>
      <c r="AX286" s="28">
        <f t="shared" ref="AX286" si="2344">(N286-L286)/(U286-V286)</f>
        <v>2.7738290130714993E-2</v>
      </c>
      <c r="AY286" s="25">
        <f t="shared" ref="AY286" si="2345">LN(G286/I286)</f>
        <v>2.5261763732852922E-3</v>
      </c>
      <c r="AZ286" s="25">
        <f t="shared" ref="AZ286" si="2346">LN(N286/P286)</f>
        <v>1.1140902779715072E-3</v>
      </c>
      <c r="BA286" s="25">
        <f t="shared" ref="BA286" si="2347">AV285</f>
        <v>0.92067973378615897</v>
      </c>
      <c r="BB286" s="25">
        <f t="shared" ref="BB286" si="2348">AR285</f>
        <v>3.8490662393562197E-3</v>
      </c>
      <c r="BC286" s="25">
        <f t="shared" ref="BC286" si="2349">AS285</f>
        <v>4.657379304316419E-3</v>
      </c>
      <c r="BD286" s="39">
        <f t="shared" ref="BD286" si="2350">IF(AR285&lt;0,1,0)</f>
        <v>0</v>
      </c>
      <c r="BE286" t="str">
        <f t="shared" ref="BE286" si="2351">IF(B286=2,IF(AV285&lt;0.226,IF(AND(ABS(AA286)&lt;0.03,AO286&lt;0.8),IF(AND(AT286&lt;0.5 &amp; Q285&lt;14),2,1),0),IF(AV285&lt;0.8,IF(AND(AT286&gt;0.2,AK286&gt;-0.03,AA286&gt;-0.01),1,0),0)),"")</f>
        <v/>
      </c>
      <c r="BF286" t="str">
        <f t="shared" ref="BF286" si="2352">IF(B286=2,IF(AV285&lt;0.226,IF(AND(ABS(AA286)&lt;0.03,AO286&lt;0.8),IF(AND(AT286&lt;0.5 &amp; Q285&lt;14),2,1),0),IF(AV285&lt;0.8,IF(AND(AT286&gt;0.2,AK286&gt;-0.03,AA286&gt;-0.01),1,0),0)),"")</f>
        <v/>
      </c>
      <c r="BG286" t="str">
        <f t="shared" ref="BG286" si="2353">IF(B286=3,IF(AV285&lt;0.85,IF(AND(K286&gt;942,AT286&gt;0.9),0.25,1)*IF(AR285&lt;-0.004,1,0.5),0),"")</f>
        <v/>
      </c>
      <c r="BH286" t="str">
        <f t="shared" ref="BH286" si="2354">IF(B286=4,IF(AV285&lt;0.6,IF(AQ286&gt;=0,IF(K286&lt;1018,2,1),0),IF(AV285&gt;0.85,IF(AQ286&lt;=0,-0.5,0),0)),"")</f>
        <v/>
      </c>
      <c r="BI286" t="str">
        <f t="shared" ref="BI286" si="2355">IF(B286=5,IF(AV285&lt;0.4,IF(AQ286&gt; -0.004,1,0),IF(AV285&lt;0.95,IF(AND(AO286&lt;0.85,AT286&lt;0.95,AQ286&gt;0,K286&lt;1115),0.5,0),0)),"")</f>
        <v/>
      </c>
      <c r="BJ286" s="25" t="str">
        <f t="shared" ref="BJ286" si="2356">IF(MAX(BE286:BI286)=0,"",MAX(BE286:BI286)*AR286)</f>
        <v/>
      </c>
    </row>
    <row r="287" spans="1:62" x14ac:dyDescent="0.15">
      <c r="A287" s="1">
        <v>42927</v>
      </c>
      <c r="B287" s="41">
        <f t="shared" si="291"/>
        <v>2</v>
      </c>
      <c r="C287">
        <v>3201.5169000000001</v>
      </c>
      <c r="D287">
        <v>3200.5216999999998</v>
      </c>
      <c r="E287">
        <v>3205.7240000000002</v>
      </c>
      <c r="F287" s="39">
        <v>3207.6684027777778</v>
      </c>
      <c r="G287">
        <v>3206.9625000000001</v>
      </c>
      <c r="H287">
        <v>3213.5616</v>
      </c>
      <c r="I287">
        <v>3199.2370999999998</v>
      </c>
      <c r="J287">
        <v>1027</v>
      </c>
      <c r="K287">
        <v>1000</v>
      </c>
      <c r="L287">
        <v>3206.9625000000001</v>
      </c>
      <c r="M287">
        <v>3209.5711999999999</v>
      </c>
      <c r="N287">
        <v>3203.1815000000001</v>
      </c>
      <c r="O287">
        <v>3226.8436999999999</v>
      </c>
      <c r="P287">
        <v>3201.9542000000001</v>
      </c>
      <c r="Q287">
        <v>1403</v>
      </c>
      <c r="R287">
        <v>1457</v>
      </c>
      <c r="S287">
        <f t="shared" si="195"/>
        <v>3172.1575250000001</v>
      </c>
      <c r="T287" t="str">
        <f t="shared" ref="T287" si="2357">IF(AVERAGE(N286)&lt;S286,"熊",IF(AVERAGE(N286)&gt;S286,"牛",""))</f>
        <v>牛</v>
      </c>
      <c r="U287">
        <f t="shared" ref="U287" si="2358">MAX(H287,O287)</f>
        <v>3226.8436999999999</v>
      </c>
      <c r="V287">
        <f t="shared" ref="V287" si="2359">MIN(I287,P287)</f>
        <v>3199.2370999999998</v>
      </c>
      <c r="W287" s="40">
        <f t="shared" ref="W287" si="2360">LN(U287/V287)</f>
        <v>8.5921016853944369E-3</v>
      </c>
      <c r="X287">
        <f t="shared" ref="X287" si="2361">IF(U287=H287,J287,Q287)</f>
        <v>1403</v>
      </c>
      <c r="Y287">
        <f t="shared" ref="Y287" si="2362">IF(V287=I287,K287,R287)</f>
        <v>1000</v>
      </c>
      <c r="Z287" s="25">
        <f t="shared" ref="Z287" si="2363">(U287-V287)/(C287)</f>
        <v>8.6229749404103002E-3</v>
      </c>
      <c r="AA287" s="25">
        <f t="shared" ref="AA287" si="2364">LN(C287/N286)</f>
        <v>-3.2228334006694963E-3</v>
      </c>
      <c r="AB287" s="25">
        <f t="shared" ref="AB287" si="2365">LN(N287/U287)</f>
        <v>-7.3599421702268669E-3</v>
      </c>
      <c r="AC287" s="25">
        <f t="shared" ref="AC287" si="2366">LN(N287/V287)</f>
        <v>1.2321595151675655E-3</v>
      </c>
      <c r="AD287" s="25">
        <f t="shared" ref="AD287" si="2367">LN(U287/C287)</f>
        <v>7.8797480794266291E-3</v>
      </c>
      <c r="AE287" s="25">
        <f t="shared" ref="AE287" si="2368">LN(V287/C287)</f>
        <v>-7.1235360596797847E-4</v>
      </c>
      <c r="AF287" s="25">
        <f t="shared" ref="AF287" si="2369">LN(N287/C287)</f>
        <v>5.1980590919984456E-4</v>
      </c>
      <c r="AG287" s="25">
        <f t="shared" ref="AG287" si="2370">LN(N287/N286)</f>
        <v>-2.7030274914697852E-3</v>
      </c>
      <c r="AH287" s="25">
        <f t="shared" ref="AH287" si="2371">LN(D287/C287)</f>
        <v>-3.1090097083036843E-4</v>
      </c>
      <c r="AI287" s="25">
        <f t="shared" ref="AI287" si="2372">LN(E287/C287)</f>
        <v>1.3132331592600401E-3</v>
      </c>
      <c r="AJ287" s="25">
        <f t="shared" ref="AJ287" si="2373">LN(F287/C287)</f>
        <v>1.9195902056527694E-3</v>
      </c>
      <c r="AK287" s="25">
        <f t="shared" ref="AK287" si="2374">+LN(G287/C287)</f>
        <v>1.6994987331030494E-3</v>
      </c>
      <c r="AL287" s="25">
        <f t="shared" ref="AL287" si="2375">LN(H287/I287)</f>
        <v>4.4674796433171017E-3</v>
      </c>
      <c r="AM287" s="25">
        <f t="shared" ref="AM287" si="2376">LN(O287/P287)</f>
        <v>7.7431659058363094E-3</v>
      </c>
      <c r="AN287" s="25">
        <f t="shared" ref="AN287" si="2377">LN(L287/G287)</f>
        <v>0</v>
      </c>
      <c r="AO287" s="40">
        <f t="shared" ref="AO287" si="2378">(C287-I287)/(H287-I287)</f>
        <v>0.15915389716920122</v>
      </c>
      <c r="AP287" s="40">
        <f t="shared" ref="AP287" si="2379">(N286-I287)/(H287-I287)</f>
        <v>0.88061712450698015</v>
      </c>
      <c r="AQ287" s="25">
        <f t="shared" ref="AQ287" si="2380">LN(M287/L287)</f>
        <v>8.1311819299896202E-4</v>
      </c>
      <c r="AR287" s="25">
        <f t="shared" ref="AR287" si="2381">LN(N287/L287)</f>
        <v>-1.1796928239033394E-3</v>
      </c>
      <c r="AS287" s="25">
        <f t="shared" ref="AS287" si="2382">LN(N287/C287)</f>
        <v>5.1980590919984456E-4</v>
      </c>
      <c r="AT287" s="28">
        <f t="shared" ref="AT287" si="2383">+(G287-I287)/(H287-I287)</f>
        <v>0.53931376313310564</v>
      </c>
      <c r="AU287" s="28">
        <f t="shared" ref="AU287" si="2384">+(N287-P287)/(O287-P287)</f>
        <v>4.930994997890778E-2</v>
      </c>
      <c r="AV287" s="40">
        <f t="shared" ref="AV287" si="2385">+(N287-V287)/(U287-V287)</f>
        <v>0.14287887679034375</v>
      </c>
      <c r="AW287" s="25">
        <f t="shared" ref="AW287" si="2386">LN(N287/C287)</f>
        <v>5.1980590919984456E-4</v>
      </c>
      <c r="AX287" s="28">
        <f t="shared" ref="AX287" si="2387">(N287-L287)/(U287-V287)</f>
        <v>-0.13696000231828401</v>
      </c>
      <c r="AY287" s="25">
        <f t="shared" ref="AY287" si="2388">LN(G287/I287)</f>
        <v>2.4118523390709284E-3</v>
      </c>
      <c r="AZ287" s="25">
        <f t="shared" ref="AZ287" si="2389">LN(N287/P287)</f>
        <v>3.8322373560950986E-4</v>
      </c>
      <c r="BA287" s="25">
        <f t="shared" ref="BA287" si="2390">AV286</f>
        <v>0.44353551578851425</v>
      </c>
      <c r="BB287" s="25">
        <f t="shared" ref="BB287" si="2391">AR286</f>
        <v>1.6829715931242147E-4</v>
      </c>
      <c r="BC287" s="25">
        <f t="shared" ref="BC287" si="2392">AS286</f>
        <v>1.0556493682833412E-3</v>
      </c>
      <c r="BD287" s="39">
        <f t="shared" ref="BD287" si="2393">IF(AR286&lt;0,1,0)</f>
        <v>0</v>
      </c>
      <c r="BE287">
        <f t="shared" ref="BE287" si="2394">IF(B287=2,IF(AV286&lt;0.226,IF(AND(ABS(AA287)&lt;0.03,AO287&lt;0.8),IF(AND(AT287&lt;0.5 &amp; Q286&lt;14),2,1),0),IF(AV286&lt;0.8,IF(AND(AT287&gt;0.2,AK287&gt;-0.03,AA287&gt;-0.01),1,0),0)),"")</f>
        <v>1</v>
      </c>
      <c r="BF287">
        <f t="shared" ref="BF287" si="2395">IF(B287=2,IF(AV286&lt;0.226,IF(AND(ABS(AA287)&lt;0.03,AO287&lt;0.8),IF(AND(AT287&lt;0.5 &amp; Q286&lt;14),2,1),0),IF(AV286&lt;0.8,IF(AND(AT287&gt;0.2,AK287&gt;-0.03,AA287&gt;-0.01),1,0),0)),"")</f>
        <v>1</v>
      </c>
      <c r="BG287" t="str">
        <f t="shared" ref="BG287" si="2396">IF(B287=3,IF(AV286&lt;0.85,IF(AND(K287&gt;942,AT287&gt;0.9),0.25,1)*IF(AR286&lt;-0.004,1,0.5),0),"")</f>
        <v/>
      </c>
      <c r="BH287" t="str">
        <f t="shared" ref="BH287" si="2397">IF(B287=4,IF(AV286&lt;0.6,IF(AQ287&gt;=0,IF(K287&lt;1018,2,1),0),IF(AV286&gt;0.85,IF(AQ287&lt;=0,-0.5,0),0)),"")</f>
        <v/>
      </c>
      <c r="BI287" t="str">
        <f t="shared" ref="BI287" si="2398">IF(B287=5,IF(AV286&lt;0.4,IF(AQ287&gt; -0.004,1,0),IF(AV286&lt;0.95,IF(AND(AO287&lt;0.85,AT287&lt;0.95,AQ287&gt;0,K287&lt;1115),0.5,0),0)),"")</f>
        <v/>
      </c>
      <c r="BJ287" s="25">
        <f t="shared" ref="BJ287" si="2399">IF(MAX(BE287:BI287)=0,"",MAX(BE287:BI287)*AR287)</f>
        <v>-1.1796928239033394E-3</v>
      </c>
    </row>
    <row r="288" spans="1:62" x14ac:dyDescent="0.15">
      <c r="A288" s="1">
        <v>42928</v>
      </c>
      <c r="B288" s="41">
        <f t="shared" si="291"/>
        <v>3</v>
      </c>
      <c r="C288">
        <v>3201.9292</v>
      </c>
      <c r="D288">
        <v>3205.3296999999998</v>
      </c>
      <c r="E288">
        <v>3206.1851000000001</v>
      </c>
      <c r="F288" s="39">
        <v>3211.7629000000002</v>
      </c>
      <c r="G288">
        <v>3196.5576000000001</v>
      </c>
      <c r="H288">
        <v>3215.1961999999999</v>
      </c>
      <c r="I288">
        <v>3184.1916000000001</v>
      </c>
      <c r="J288">
        <v>950</v>
      </c>
      <c r="K288">
        <v>1057</v>
      </c>
      <c r="L288">
        <v>3196.5576000000001</v>
      </c>
      <c r="M288">
        <v>3195.1226000000001</v>
      </c>
      <c r="N288">
        <v>3198.0252999999998</v>
      </c>
      <c r="O288">
        <v>3198.6219999999998</v>
      </c>
      <c r="P288">
        <v>3177.9810000000002</v>
      </c>
      <c r="Q288">
        <v>1338</v>
      </c>
      <c r="R288">
        <v>1412</v>
      </c>
      <c r="S288">
        <f t="shared" si="195"/>
        <v>3174.6295999999998</v>
      </c>
      <c r="T288" t="str">
        <f t="shared" ref="T288" si="2400">IF(AVERAGE(N287)&lt;S287,"熊",IF(AVERAGE(N287)&gt;S287,"牛",""))</f>
        <v>牛</v>
      </c>
      <c r="U288">
        <f t="shared" ref="U288" si="2401">MAX(H288,O288)</f>
        <v>3215.1961999999999</v>
      </c>
      <c r="V288">
        <f t="shared" ref="V288" si="2402">MIN(I288,P288)</f>
        <v>3177.9810000000002</v>
      </c>
      <c r="W288" s="40">
        <f t="shared" ref="W288" si="2403">LN(U288/V288)</f>
        <v>1.1642292772357114E-2</v>
      </c>
      <c r="X288">
        <f t="shared" ref="X288" si="2404">IF(U288=H288,J288,Q288)</f>
        <v>950</v>
      </c>
      <c r="Y288">
        <f t="shared" ref="Y288" si="2405">IF(V288=I288,K288,R288)</f>
        <v>1412</v>
      </c>
      <c r="Z288" s="25">
        <f t="shared" ref="Z288" si="2406">(U288-V288)/(C288)</f>
        <v>1.1622742938850628E-2</v>
      </c>
      <c r="AA288" s="25">
        <f t="shared" ref="AA288" si="2407">LN(C288/N287)</f>
        <v>-3.910314980057784E-4</v>
      </c>
      <c r="AB288" s="25">
        <f t="shared" ref="AB288" si="2408">LN(N288/U288)</f>
        <v>-5.3548566911488437E-3</v>
      </c>
      <c r="AC288" s="25">
        <f t="shared" ref="AC288" si="2409">LN(N288/V288)</f>
        <v>6.2874360812080641E-3</v>
      </c>
      <c r="AD288" s="25">
        <f t="shared" ref="AD288" si="2410">LN(U288/C288)</f>
        <v>4.1348791165595937E-3</v>
      </c>
      <c r="AE288" s="25">
        <f t="shared" ref="AE288" si="2411">LN(V288/C288)</f>
        <v>-7.5074136557974997E-3</v>
      </c>
      <c r="AF288" s="25">
        <f t="shared" ref="AF288" si="2412">LN(N288/C288)</f>
        <v>-1.2199775745893979E-3</v>
      </c>
      <c r="AG288" s="25">
        <f t="shared" ref="AG288" si="2413">LN(N288/N287)</f>
        <v>-1.6110090725952389E-3</v>
      </c>
      <c r="AH288" s="25">
        <f t="shared" ref="AH288" si="2414">LN(D288/C288)</f>
        <v>1.0614524470903624E-3</v>
      </c>
      <c r="AI288" s="25">
        <f t="shared" ref="AI288" si="2415">LN(E288/C288)</f>
        <v>1.3282848671217601E-3</v>
      </c>
      <c r="AJ288" s="25">
        <f t="shared" ref="AJ288" si="2416">LN(F288/C288)</f>
        <v>3.0664732738680182E-3</v>
      </c>
      <c r="AK288" s="25">
        <f t="shared" ref="AK288" si="2417">+LN(G288/C288)</f>
        <v>-1.6790223782067795E-3</v>
      </c>
      <c r="AL288" s="25">
        <f t="shared" ref="AL288" si="2418">LN(H288/I288)</f>
        <v>9.6899402150765392E-3</v>
      </c>
      <c r="AM288" s="25">
        <f t="shared" ref="AM288" si="2419">LN(O288/P288)</f>
        <v>6.4740025663512649E-3</v>
      </c>
      <c r="AN288" s="25">
        <f t="shared" ref="AN288" si="2420">LN(L288/G288)</f>
        <v>0</v>
      </c>
      <c r="AO288" s="40">
        <f t="shared" ref="AO288" si="2421">(C288-I288)/(H288-I288)</f>
        <v>0.57209575353334896</v>
      </c>
      <c r="AP288" s="40">
        <f t="shared" ref="AP288" si="2422">(N287-I288)/(H288-I288)</f>
        <v>0.61248653425621313</v>
      </c>
      <c r="AQ288" s="25">
        <f t="shared" ref="AQ288" si="2423">LN(M288/L288)</f>
        <v>-4.4902122108998781E-4</v>
      </c>
      <c r="AR288" s="25">
        <f t="shared" ref="AR288" si="2424">LN(N288/L288)</f>
        <v>4.5904480361735775E-4</v>
      </c>
      <c r="AS288" s="25">
        <f t="shared" ref="AS288" si="2425">LN(N288/C288)</f>
        <v>-1.2199775745893979E-3</v>
      </c>
      <c r="AT288" s="28">
        <f t="shared" ref="AT288" si="2426">+(G288-I288)/(H288-I288)</f>
        <v>0.39884404249692251</v>
      </c>
      <c r="AU288" s="28">
        <f t="shared" ref="AU288" si="2427">+(N288-P288)/(O288-P288)</f>
        <v>0.97109151688386874</v>
      </c>
      <c r="AV288" s="40">
        <f t="shared" ref="AV288" si="2428">+(N288-V288)/(U288-V288)</f>
        <v>0.53860519357681158</v>
      </c>
      <c r="AW288" s="25">
        <f t="shared" ref="AW288" si="2429">LN(N288/C288)</f>
        <v>-1.2199775745893979E-3</v>
      </c>
      <c r="AX288" s="28">
        <f t="shared" ref="AX288" si="2430">(N288-L288)/(U288-V288)</f>
        <v>3.9438186547424418E-2</v>
      </c>
      <c r="AY288" s="25">
        <f t="shared" ref="AY288" si="2431">LN(G288/I288)</f>
        <v>3.8760387203102464E-3</v>
      </c>
      <c r="AZ288" s="25">
        <f t="shared" ref="AZ288" si="2432">LN(N288/P288)</f>
        <v>6.2874360812080641E-3</v>
      </c>
      <c r="BA288" s="25">
        <f t="shared" ref="BA288" si="2433">AV287</f>
        <v>0.14287887679034375</v>
      </c>
      <c r="BB288" s="25">
        <f t="shared" ref="BB288" si="2434">AR287</f>
        <v>-1.1796928239033394E-3</v>
      </c>
      <c r="BC288" s="25">
        <f t="shared" ref="BC288" si="2435">AS287</f>
        <v>5.1980590919984456E-4</v>
      </c>
      <c r="BD288" s="39">
        <f t="shared" ref="BD288" si="2436">IF(AR287&lt;0,1,0)</f>
        <v>1</v>
      </c>
      <c r="BE288" t="str">
        <f t="shared" ref="BE288" si="2437">IF(B288=2,IF(AV287&lt;0.226,IF(AND(ABS(AA288)&lt;0.03,AO288&lt;0.8),IF(AND(AT288&lt;0.5 &amp; Q287&lt;14),2,1),0),IF(AV287&lt;0.8,IF(AND(AT288&gt;0.2,AK288&gt;-0.03,AA288&gt;-0.01),1,0),0)),"")</f>
        <v/>
      </c>
      <c r="BF288" t="str">
        <f t="shared" ref="BF288" si="2438">IF(B288=2,IF(AV287&lt;0.226,IF(AND(ABS(AA288)&lt;0.03,AO288&lt;0.8),IF(AND(AT288&lt;0.5 &amp; Q287&lt;14),2,1),0),IF(AV287&lt;0.8,IF(AND(AT288&gt;0.2,AK288&gt;-0.03,AA288&gt;-0.01),1,0),0)),"")</f>
        <v/>
      </c>
      <c r="BG288">
        <f t="shared" ref="BG288" si="2439">IF(B288=3,IF(AV287&lt;0.85,IF(AND(K288&gt;942,AT288&gt;0.9),0.25,1)*IF(AR287&lt;-0.004,1,0.5),0),"")</f>
        <v>0.5</v>
      </c>
      <c r="BH288" t="str">
        <f t="shared" ref="BH288" si="2440">IF(B288=4,IF(AV287&lt;0.6,IF(AQ288&gt;=0,IF(K288&lt;1018,2,1),0),IF(AV287&gt;0.85,IF(AQ288&lt;=0,-0.5,0),0)),"")</f>
        <v/>
      </c>
      <c r="BI288" t="str">
        <f t="shared" ref="BI288" si="2441">IF(B288=5,IF(AV287&lt;0.4,IF(AQ288&gt; -0.004,1,0),IF(AV287&lt;0.95,IF(AND(AO288&lt;0.85,AT288&lt;0.95,AQ288&gt;0,K288&lt;1115),0.5,0),0)),"")</f>
        <v/>
      </c>
      <c r="BJ288" s="25">
        <f t="shared" ref="BJ288" si="2442">IF(MAX(BE288:BI288)=0,"",MAX(BE288:BI288)*AR288)</f>
        <v>2.2952240180867887E-4</v>
      </c>
    </row>
    <row r="289" spans="1:62" x14ac:dyDescent="0.15">
      <c r="A289" s="1">
        <v>42929</v>
      </c>
      <c r="B289" s="41">
        <f t="shared" si="291"/>
        <v>4</v>
      </c>
      <c r="C289">
        <v>3192.3615</v>
      </c>
      <c r="D289">
        <v>3191.4585000000002</v>
      </c>
      <c r="E289">
        <v>3198.8744999999999</v>
      </c>
      <c r="F289" s="39">
        <v>3199.1057999999998</v>
      </c>
      <c r="G289">
        <v>3211.5117</v>
      </c>
      <c r="H289">
        <v>3211.5117</v>
      </c>
      <c r="I289">
        <v>3190.3748999999998</v>
      </c>
      <c r="J289">
        <v>1130</v>
      </c>
      <c r="K289">
        <v>932</v>
      </c>
      <c r="L289">
        <v>3211.5117</v>
      </c>
      <c r="M289">
        <v>3212.5999000000002</v>
      </c>
      <c r="N289">
        <v>3219.0373</v>
      </c>
      <c r="O289">
        <v>3219.0475999999999</v>
      </c>
      <c r="P289">
        <v>3207.1482000000001</v>
      </c>
      <c r="Q289">
        <v>1344</v>
      </c>
      <c r="R289">
        <v>1446</v>
      </c>
      <c r="S289">
        <f t="shared" si="195"/>
        <v>3178.0087400000002</v>
      </c>
      <c r="T289" t="str">
        <f t="shared" ref="T289" si="2443">IF(AVERAGE(N288)&lt;S288,"熊",IF(AVERAGE(N288)&gt;S288,"牛",""))</f>
        <v>牛</v>
      </c>
      <c r="U289">
        <f t="shared" ref="U289" si="2444">MAX(H289,O289)</f>
        <v>3219.0475999999999</v>
      </c>
      <c r="V289">
        <f t="shared" ref="V289" si="2445">MIN(I289,P289)</f>
        <v>3190.3748999999998</v>
      </c>
      <c r="W289" s="40">
        <f t="shared" ref="W289" si="2446">LN(U289/V289)</f>
        <v>8.9471060059575641E-3</v>
      </c>
      <c r="X289">
        <f t="shared" ref="X289" si="2447">IF(U289=H289,J289,Q289)</f>
        <v>1344</v>
      </c>
      <c r="Y289">
        <f t="shared" ref="Y289" si="2448">IF(V289=I289,K289,R289)</f>
        <v>932</v>
      </c>
      <c r="Z289" s="25">
        <f t="shared" ref="Z289" si="2449">(U289-V289)/(C289)</f>
        <v>8.9816582489170085E-3</v>
      </c>
      <c r="AA289" s="25">
        <f t="shared" ref="AA289" si="2450">LN(C289/N288)</f>
        <v>-1.7726005202140043E-3</v>
      </c>
      <c r="AB289" s="25">
        <f t="shared" ref="AB289" si="2451">LN(N289/U289)</f>
        <v>-3.1997092800253261E-6</v>
      </c>
      <c r="AC289" s="25">
        <f t="shared" ref="AC289" si="2452">LN(N289/V289)</f>
        <v>8.9439062966774705E-3</v>
      </c>
      <c r="AD289" s="25">
        <f t="shared" ref="AD289" si="2453">LN(U289/C289)</f>
        <v>8.3246143535839097E-3</v>
      </c>
      <c r="AE289" s="25">
        <f t="shared" ref="AE289" si="2454">LN(V289/C289)</f>
        <v>-6.2249165237348528E-4</v>
      </c>
      <c r="AF289" s="25">
        <f t="shared" ref="AF289" si="2455">LN(N289/C289)</f>
        <v>8.3214146443040451E-3</v>
      </c>
      <c r="AG289" s="25">
        <f t="shared" ref="AG289" si="2456">LN(N289/N288)</f>
        <v>6.5488141240899345E-3</v>
      </c>
      <c r="AH289" s="25">
        <f t="shared" ref="AH289" si="2457">LN(D289/C289)</f>
        <v>-2.8290271530910467E-4</v>
      </c>
      <c r="AI289" s="25">
        <f t="shared" ref="AI289" si="2458">LN(E289/C289)</f>
        <v>2.0381041333826701E-3</v>
      </c>
      <c r="AJ289" s="25">
        <f t="shared" ref="AJ289" si="2459">LN(F289/C289)</f>
        <v>2.110408200996265E-3</v>
      </c>
      <c r="AK289" s="25">
        <f t="shared" ref="AK289" si="2460">+LN(G289/C289)</f>
        <v>5.9808358117253851E-3</v>
      </c>
      <c r="AL289" s="25">
        <f t="shared" ref="AL289" si="2461">LN(H289/I289)</f>
        <v>6.603327464098788E-3</v>
      </c>
      <c r="AM289" s="25">
        <f t="shared" ref="AM289" si="2462">LN(O289/P289)</f>
        <v>3.7034083524970229E-3</v>
      </c>
      <c r="AN289" s="25">
        <f t="shared" ref="AN289" si="2463">LN(L289/G289)</f>
        <v>0</v>
      </c>
      <c r="AO289" s="40">
        <f t="shared" ref="AO289" si="2464">(C289-I289)/(H289-I289)</f>
        <v>9.3987737027372148E-2</v>
      </c>
      <c r="AP289" s="40">
        <f t="shared" ref="AP289" si="2465">(N288-I289)/(H289-I289)</f>
        <v>0.36194693614927098</v>
      </c>
      <c r="AQ289" s="25">
        <f t="shared" ref="AQ289" si="2466">LN(M289/L289)</f>
        <v>3.3878614761566567E-4</v>
      </c>
      <c r="AR289" s="25">
        <f t="shared" ref="AR289" si="2467">LN(N289/L289)</f>
        <v>2.3405788325787731E-3</v>
      </c>
      <c r="AS289" s="25">
        <f t="shared" ref="AS289" si="2468">LN(N289/C289)</f>
        <v>8.3214146443040451E-3</v>
      </c>
      <c r="AT289" s="28">
        <f t="shared" ref="AT289" si="2469">+(G289-I289)/(H289-I289)</f>
        <v>1</v>
      </c>
      <c r="AU289" s="28">
        <f t="shared" ref="AU289" si="2470">+(N289-P289)/(O289-P289)</f>
        <v>0.99913441013833337</v>
      </c>
      <c r="AV289" s="40">
        <f t="shared" ref="AV289" si="2471">+(N289-V289)/(U289-V289)</f>
        <v>0.99964077327911516</v>
      </c>
      <c r="AW289" s="25">
        <f t="shared" ref="AW289" si="2472">LN(N289/C289)</f>
        <v>8.3214146443040451E-3</v>
      </c>
      <c r="AX289" s="28">
        <f t="shared" ref="AX289" si="2473">(N289-L289)/(U289-V289)</f>
        <v>0.26246569036051437</v>
      </c>
      <c r="AY289" s="25">
        <f t="shared" ref="AY289" si="2474">LN(G289/I289)</f>
        <v>6.603327464098788E-3</v>
      </c>
      <c r="AZ289" s="25">
        <f t="shared" ref="AZ289" si="2475">LN(N289/P289)</f>
        <v>3.7002086432171219E-3</v>
      </c>
      <c r="BA289" s="25">
        <f t="shared" ref="BA289" si="2476">AV288</f>
        <v>0.53860519357681158</v>
      </c>
      <c r="BB289" s="25">
        <f t="shared" ref="BB289" si="2477">AR288</f>
        <v>4.5904480361735775E-4</v>
      </c>
      <c r="BC289" s="25">
        <f t="shared" ref="BC289" si="2478">AS288</f>
        <v>-1.2199775745893979E-3</v>
      </c>
      <c r="BD289" s="39">
        <f t="shared" ref="BD289" si="2479">IF(AR288&lt;0,1,0)</f>
        <v>0</v>
      </c>
      <c r="BE289" t="str">
        <f t="shared" ref="BE289" si="2480">IF(B289=2,IF(AV288&lt;0.226,IF(AND(ABS(AA289)&lt;0.03,AO289&lt;0.8),IF(AND(AT289&lt;0.5 &amp; Q288&lt;14),2,1),0),IF(AV288&lt;0.8,IF(AND(AT289&gt;0.2,AK289&gt;-0.03,AA289&gt;-0.01),1,0),0)),"")</f>
        <v/>
      </c>
      <c r="BF289" t="str">
        <f t="shared" ref="BF289" si="2481">IF(B289=2,IF(AV288&lt;0.226,IF(AND(ABS(AA289)&lt;0.03,AO289&lt;0.8),IF(AND(AT289&lt;0.5 &amp; Q288&lt;14),2,1),0),IF(AV288&lt;0.8,IF(AND(AT289&gt;0.2,AK289&gt;-0.03,AA289&gt;-0.01),1,0),0)),"")</f>
        <v/>
      </c>
      <c r="BG289" t="str">
        <f t="shared" ref="BG289" si="2482">IF(B289=3,IF(AV288&lt;0.85,IF(AND(K289&gt;942,AT289&gt;0.9),0.25,1)*IF(AR288&lt;-0.004,1,0.5),0),"")</f>
        <v/>
      </c>
      <c r="BH289">
        <f t="shared" ref="BH289" si="2483">IF(B289=4,IF(AV288&lt;0.6,IF(AQ289&gt;=0,IF(K289&lt;1018,2,1),0),IF(AV288&gt;0.85,IF(AQ289&lt;=0,-0.5,0),0)),"")</f>
        <v>2</v>
      </c>
      <c r="BI289" t="str">
        <f t="shared" ref="BI289" si="2484">IF(B289=5,IF(AV288&lt;0.4,IF(AQ289&gt; -0.004,1,0),IF(AV288&lt;0.95,IF(AND(AO289&lt;0.85,AT289&lt;0.95,AQ289&gt;0,K289&lt;1115),0.5,0),0)),"")</f>
        <v/>
      </c>
      <c r="BJ289" s="25">
        <f t="shared" ref="BJ289:BJ295" si="2485">IF(MAX(BE289:BI289)=0,"",MAX(BE289:BI289)*AR289)</f>
        <v>4.6811576651575463E-3</v>
      </c>
    </row>
    <row r="290" spans="1:62" x14ac:dyDescent="0.15">
      <c r="A290" s="1">
        <v>42930</v>
      </c>
      <c r="B290" s="41">
        <f t="shared" si="291"/>
        <v>5</v>
      </c>
      <c r="C290">
        <v>3212.0315999999998</v>
      </c>
      <c r="D290">
        <v>3213.2280999999998</v>
      </c>
      <c r="E290">
        <v>3213.9459999999999</v>
      </c>
      <c r="F290" s="39">
        <v>3217.5455999999999</v>
      </c>
      <c r="G290">
        <v>3212.4591999999998</v>
      </c>
      <c r="H290">
        <v>3217.9328</v>
      </c>
      <c r="I290">
        <v>3204.9119000000001</v>
      </c>
      <c r="J290">
        <v>941</v>
      </c>
      <c r="K290">
        <v>948</v>
      </c>
      <c r="L290">
        <v>3212.4591999999998</v>
      </c>
      <c r="M290">
        <v>3212.8172</v>
      </c>
      <c r="N290">
        <v>3222.3105</v>
      </c>
      <c r="O290">
        <v>3222.7617</v>
      </c>
      <c r="P290">
        <v>3209.1597999999999</v>
      </c>
      <c r="Q290">
        <v>1443</v>
      </c>
      <c r="R290">
        <v>1428</v>
      </c>
      <c r="S290">
        <f t="shared" si="195"/>
        <v>3182.3366050000004</v>
      </c>
      <c r="T290" t="str">
        <f t="shared" ref="T290" si="2486">IF(AVERAGE(N289)&lt;S289,"熊",IF(AVERAGE(N289)&gt;S289,"牛",""))</f>
        <v>牛</v>
      </c>
      <c r="U290">
        <f t="shared" ref="U290" si="2487">MAX(H290,O290)</f>
        <v>3222.7617</v>
      </c>
      <c r="V290">
        <f t="shared" ref="V290" si="2488">MIN(I290,P290)</f>
        <v>3204.9119000000001</v>
      </c>
      <c r="W290" s="40">
        <f t="shared" ref="W290" si="2489">LN(U290/V290)</f>
        <v>5.5540610790377207E-3</v>
      </c>
      <c r="X290">
        <f t="shared" ref="X290" si="2490">IF(U290=H290,J290,Q290)</f>
        <v>1443</v>
      </c>
      <c r="Y290">
        <f t="shared" ref="Y290" si="2491">IF(V290=I290,K290,R290)</f>
        <v>948</v>
      </c>
      <c r="Z290" s="25">
        <f t="shared" ref="Z290" si="2492">(U290-V290)/(C290)</f>
        <v>5.5571682420558878E-3</v>
      </c>
      <c r="AA290" s="25">
        <f t="shared" ref="AA290" si="2493">LN(C290/N289)</f>
        <v>-2.1787055558359011E-3</v>
      </c>
      <c r="AB290" s="25">
        <f t="shared" ref="AB290" si="2494">LN(N290/U290)</f>
        <v>-1.4001394762877686E-4</v>
      </c>
      <c r="AC290" s="25">
        <f t="shared" ref="AC290" si="2495">LN(N290/V290)</f>
        <v>5.4140471314088924E-3</v>
      </c>
      <c r="AD290" s="25">
        <f t="shared" ref="AD290" si="2496">LN(U290/C290)</f>
        <v>3.3350286311092077E-3</v>
      </c>
      <c r="AE290" s="25">
        <f t="shared" ref="AE290" si="2497">LN(V290/C290)</f>
        <v>-2.2190324479285754E-3</v>
      </c>
      <c r="AF290" s="25">
        <f t="shared" ref="AF290" si="2498">LN(N290/C290)</f>
        <v>3.1950146834804731E-3</v>
      </c>
      <c r="AG290" s="25">
        <f t="shared" ref="AG290" si="2499">LN(N290/N289)</f>
        <v>1.0163091276444844E-3</v>
      </c>
      <c r="AH290" s="25">
        <f t="shared" ref="AH290" si="2500">LN(D290/C290)</f>
        <v>3.7243631221023853E-4</v>
      </c>
      <c r="AI290" s="25">
        <f t="shared" ref="AI290" si="2501">LN(E290/C290)</f>
        <v>5.9583153748828772E-4</v>
      </c>
      <c r="AJ290" s="25">
        <f t="shared" ref="AJ290" si="2502">LN(F290/C290)</f>
        <v>1.7151987386686746E-3</v>
      </c>
      <c r="AK290" s="25">
        <f t="shared" ref="AK290" si="2503">+LN(G290/C290)</f>
        <v>1.3311560836270833E-4</v>
      </c>
      <c r="AL290" s="25">
        <f t="shared" ref="AL290" si="2504">LN(H290/I290)</f>
        <v>4.0545641211206709E-3</v>
      </c>
      <c r="AM290" s="25">
        <f t="shared" ref="AM290" si="2505">LN(O290/P290)</f>
        <v>4.2295044417738981E-3</v>
      </c>
      <c r="AN290" s="25">
        <f t="shared" ref="AN290" si="2506">LN(L290/G290)</f>
        <v>0</v>
      </c>
      <c r="AO290" s="40">
        <f t="shared" ref="AO290" si="2507">(C290-I290)/(H290-I290)</f>
        <v>0.54679016043435924</v>
      </c>
      <c r="AP290" s="40">
        <f t="shared" ref="AP290" si="2508">(N289-I290)/(H290-I290)</f>
        <v>1.0848251656951453</v>
      </c>
      <c r="AQ290" s="25">
        <f t="shared" ref="AQ290" si="2509">LN(M290/L290)</f>
        <v>1.1143489496292926E-4</v>
      </c>
      <c r="AR290" s="25">
        <f t="shared" ref="AR290" si="2510">LN(N290/L290)</f>
        <v>3.0618990751176568E-3</v>
      </c>
      <c r="AS290" s="25">
        <f t="shared" ref="AS290" si="2511">LN(N290/C290)</f>
        <v>3.1950146834804731E-3</v>
      </c>
      <c r="AT290" s="28">
        <f t="shared" ref="AT290" si="2512">+(G290-I290)/(H290-I290)</f>
        <v>0.57962967229605733</v>
      </c>
      <c r="AU290" s="28">
        <f t="shared" ref="AU290" si="2513">+(N290-P290)/(O290-P290)</f>
        <v>0.96682816371242486</v>
      </c>
      <c r="AV290" s="40">
        <f t="shared" ref="AV290" si="2514">+(N290-V290)/(U290-V290)</f>
        <v>0.9747224058532884</v>
      </c>
      <c r="AW290" s="25">
        <f t="shared" ref="AW290" si="2515">LN(N290/C290)</f>
        <v>3.1950146834804731E-3</v>
      </c>
      <c r="AX290" s="28">
        <f t="shared" ref="AX290" si="2516">(N290-L290)/(U290-V290)</f>
        <v>0.55189974117358664</v>
      </c>
      <c r="AY290" s="25">
        <f t="shared" ref="AY290" si="2517">LN(G290/I290)</f>
        <v>2.3521480562912131E-3</v>
      </c>
      <c r="AZ290" s="25">
        <f t="shared" ref="AZ290" si="2518">LN(N290/P290)</f>
        <v>4.0894904941451765E-3</v>
      </c>
      <c r="BA290" s="25">
        <f t="shared" ref="BA290" si="2519">AV289</f>
        <v>0.99964077327911516</v>
      </c>
      <c r="BB290" s="25">
        <f t="shared" ref="BB290" si="2520">AR289</f>
        <v>2.3405788325787731E-3</v>
      </c>
      <c r="BC290" s="25">
        <f t="shared" ref="BC290" si="2521">AS289</f>
        <v>8.3214146443040451E-3</v>
      </c>
      <c r="BD290" s="39">
        <f t="shared" ref="BD290" si="2522">IF(AR289&lt;0,1,0)</f>
        <v>0</v>
      </c>
      <c r="BE290" t="str">
        <f t="shared" ref="BE290" si="2523">IF(B290=2,IF(AV289&lt;0.226,IF(AND(ABS(AA290)&lt;0.03,AO290&lt;0.8),IF(AND(AT290&lt;0.5 &amp; Q289&lt;14),2,1),0),IF(AV289&lt;0.8,IF(AND(AT290&gt;0.2,AK290&gt;-0.03,AA290&gt;-0.01),1,0),0)),"")</f>
        <v/>
      </c>
      <c r="BF290" t="str">
        <f t="shared" ref="BF290" si="2524">IF(B290=2,IF(AV289&lt;0.226,IF(AND(ABS(AA290)&lt;0.03,AO290&lt;0.8),IF(AND(AT290&lt;0.5 &amp; Q289&lt;14),2,1),0),IF(AV289&lt;0.8,IF(AND(AT290&gt;0.2,AK290&gt;-0.03,AA290&gt;-0.01),1,0),0)),"")</f>
        <v/>
      </c>
      <c r="BG290" t="str">
        <f t="shared" ref="BG290" si="2525">IF(B290=3,IF(AV289&lt;0.85,IF(AND(K290&gt;942,AT290&gt;0.9),0.25,1)*IF(AR289&lt;-0.004,1,0.5),0),"")</f>
        <v/>
      </c>
      <c r="BH290" t="str">
        <f t="shared" ref="BH290" si="2526">IF(B290=4,IF(AV289&lt;0.6,IF(AQ290&gt;=0,IF(K290&lt;1018,2,1),0),IF(AV289&gt;0.85,IF(AQ290&lt;=0,-0.5,0),0)),"")</f>
        <v/>
      </c>
      <c r="BI290">
        <f t="shared" ref="BI290" si="2527">IF(B290=5,IF(AV289&lt;0.4,IF(AQ290&gt; -0.004,1,0),IF(AV289&lt;0.95,IF(AND(AO290&lt;0.85,AT290&lt;0.95,AQ290&gt;0,K290&lt;1115),0.5,0),0)),"")</f>
        <v>0</v>
      </c>
      <c r="BJ290" s="25" t="str">
        <f t="shared" si="2485"/>
        <v/>
      </c>
    </row>
    <row r="291" spans="1:62" x14ac:dyDescent="0.15">
      <c r="A291" s="1">
        <v>42933</v>
      </c>
      <c r="B291" s="41">
        <f t="shared" si="291"/>
        <v>1</v>
      </c>
      <c r="C291">
        <v>3219.7914000000001</v>
      </c>
      <c r="D291">
        <v>3222.1356999999998</v>
      </c>
      <c r="E291">
        <v>3228.0704000000001</v>
      </c>
      <c r="F291" s="39">
        <v>3205.7075</v>
      </c>
      <c r="G291">
        <v>3218.7487000000001</v>
      </c>
      <c r="H291">
        <v>3230.3539999999998</v>
      </c>
      <c r="I291">
        <v>3139.5034999999998</v>
      </c>
      <c r="J291">
        <v>934</v>
      </c>
      <c r="K291">
        <v>946</v>
      </c>
      <c r="L291">
        <v>3218.7487000000001</v>
      </c>
      <c r="M291">
        <v>3208.8191000000002</v>
      </c>
      <c r="N291">
        <v>3176.4980999999998</v>
      </c>
      <c r="O291">
        <v>3219.1266000000001</v>
      </c>
      <c r="P291">
        <v>3163.6379999999999</v>
      </c>
      <c r="Q291">
        <v>1300</v>
      </c>
      <c r="R291">
        <v>1431</v>
      </c>
      <c r="S291">
        <f t="shared" si="195"/>
        <v>3187.2941299999993</v>
      </c>
      <c r="T291" t="str">
        <f t="shared" ref="T291" si="2528">IF(AVERAGE(N290)&lt;S290,"熊",IF(AVERAGE(N290)&gt;S290,"牛",""))</f>
        <v>牛</v>
      </c>
      <c r="U291">
        <f t="shared" ref="U291" si="2529">MAX(H291,O291)</f>
        <v>3230.3539999999998</v>
      </c>
      <c r="V291">
        <f t="shared" ref="V291" si="2530">MIN(I291,P291)</f>
        <v>3139.5034999999998</v>
      </c>
      <c r="W291" s="40">
        <f t="shared" ref="W291" si="2531">LN(U291/V291)</f>
        <v>2.852706235380786E-2</v>
      </c>
      <c r="X291">
        <f t="shared" ref="X291" si="2532">IF(U291=H291,J291,Q291)</f>
        <v>934</v>
      </c>
      <c r="Y291">
        <f t="shared" ref="Y291" si="2533">IF(V291=I291,K291,R291)</f>
        <v>946</v>
      </c>
      <c r="Z291" s="25">
        <f t="shared" ref="Z291" si="2534">(U291-V291)/(C291)</f>
        <v>2.8216268917296942E-2</v>
      </c>
      <c r="AA291" s="25">
        <f t="shared" ref="AA291" si="2535">LN(C291/N290)</f>
        <v>-7.8207397756268238E-4</v>
      </c>
      <c r="AB291" s="25">
        <f t="shared" ref="AB291" si="2536">LN(N291/U291)</f>
        <v>-1.6812365170752963E-2</v>
      </c>
      <c r="AC291" s="25">
        <f t="shared" ref="AC291" si="2537">LN(N291/V291)</f>
        <v>1.1714697183054755E-2</v>
      </c>
      <c r="AD291" s="25">
        <f t="shared" ref="AD291" si="2538">LN(U291/C291)</f>
        <v>3.2751539032777098E-3</v>
      </c>
      <c r="AE291" s="25">
        <f t="shared" ref="AE291" si="2539">LN(V291/C291)</f>
        <v>-2.5251908450530148E-2</v>
      </c>
      <c r="AF291" s="25">
        <f t="shared" ref="AF291" si="2540">LN(N291/C291)</f>
        <v>-1.3537211267475388E-2</v>
      </c>
      <c r="AG291" s="25">
        <f t="shared" ref="AG291" si="2541">LN(N291/N290)</f>
        <v>-1.4319285245038E-2</v>
      </c>
      <c r="AH291" s="25">
        <f t="shared" ref="AH291" si="2542">LN(D291/C291)</f>
        <v>7.2782571646518295E-4</v>
      </c>
      <c r="AI291" s="25">
        <f t="shared" ref="AI291" si="2543">LN(E291/C291)</f>
        <v>2.5679844905130435E-3</v>
      </c>
      <c r="AJ291" s="25">
        <f t="shared" ref="AJ291" si="2544">LN(F291/C291)</f>
        <v>-4.383760007988808E-3</v>
      </c>
      <c r="AK291" s="25">
        <f t="shared" ref="AK291" si="2545">+LN(G291/C291)</f>
        <v>-3.2389330280494123E-4</v>
      </c>
      <c r="AL291" s="25">
        <f t="shared" ref="AL291" si="2546">LN(H291/I291)</f>
        <v>2.852706235380786E-2</v>
      </c>
      <c r="AM291" s="25">
        <f t="shared" ref="AM291" si="2547">LN(O291/P291)</f>
        <v>1.7387449304159745E-2</v>
      </c>
      <c r="AN291" s="25">
        <f t="shared" ref="AN291" si="2548">LN(L291/G291)</f>
        <v>0</v>
      </c>
      <c r="AO291" s="40">
        <f t="shared" ref="AO291" si="2549">(C291-I291)/(H291-I291)</f>
        <v>0.88373646815372786</v>
      </c>
      <c r="AP291" s="40">
        <f t="shared" ref="AP291" si="2550">(N290-I291)/(H291-I291)</f>
        <v>0.91146443883082906</v>
      </c>
      <c r="AQ291" s="25">
        <f t="shared" ref="AQ291" si="2551">LN(M291/L291)</f>
        <v>-3.0896937093894193E-3</v>
      </c>
      <c r="AR291" s="25">
        <f t="shared" ref="AR291" si="2552">LN(N291/L291)</f>
        <v>-1.3213317964670382E-2</v>
      </c>
      <c r="AS291" s="25">
        <f t="shared" ref="AS291" si="2553">LN(N291/C291)</f>
        <v>-1.3537211267475388E-2</v>
      </c>
      <c r="AT291" s="28">
        <f t="shared" ref="AT291" si="2554">+(G291-I291)/(H291-I291)</f>
        <v>0.87225937116471886</v>
      </c>
      <c r="AU291" s="28">
        <f t="shared" ref="AU291" si="2555">+(N291-P291)/(O291-P291)</f>
        <v>0.23176111850001341</v>
      </c>
      <c r="AV291" s="40">
        <f t="shared" ref="AV291" si="2556">+(N291-V291)/(U291-V291)</f>
        <v>0.4072030423608014</v>
      </c>
      <c r="AW291" s="25">
        <f t="shared" ref="AW291" si="2557">LN(N291/C291)</f>
        <v>-1.3537211267475388E-2</v>
      </c>
      <c r="AX291" s="28">
        <f t="shared" ref="AX291" si="2558">(N291-L291)/(U291-V291)</f>
        <v>-0.4650563288039174</v>
      </c>
      <c r="AY291" s="25">
        <f t="shared" ref="AY291" si="2559">LN(G291/I291)</f>
        <v>2.4928015147725264E-2</v>
      </c>
      <c r="AZ291" s="25">
        <f t="shared" ref="AZ291" si="2560">LN(N291/P291)</f>
        <v>4.0567323583584267E-3</v>
      </c>
      <c r="BA291" s="25">
        <f t="shared" ref="BA291" si="2561">AV290</f>
        <v>0.9747224058532884</v>
      </c>
      <c r="BB291" s="25">
        <f t="shared" ref="BB291" si="2562">AR290</f>
        <v>3.0618990751176568E-3</v>
      </c>
      <c r="BC291" s="25">
        <f t="shared" ref="BC291" si="2563">AS290</f>
        <v>3.1950146834804731E-3</v>
      </c>
      <c r="BD291" s="39">
        <f t="shared" ref="BD291" si="2564">IF(AR290&lt;0,1,0)</f>
        <v>0</v>
      </c>
      <c r="BE291" t="str">
        <f t="shared" ref="BE291" si="2565">IF(B291=2,IF(AV290&lt;0.226,IF(AND(ABS(AA291)&lt;0.03,AO291&lt;0.8),IF(AND(AT291&lt;0.5 &amp; Q290&lt;14),2,1),0),IF(AV290&lt;0.8,IF(AND(AT291&gt;0.2,AK291&gt;-0.03,AA291&gt;-0.01),1,0),0)),"")</f>
        <v/>
      </c>
      <c r="BF291" t="str">
        <f t="shared" ref="BF291" si="2566">IF(B291=2,IF(AV290&lt;0.226,IF(AND(ABS(AA291)&lt;0.03,AO291&lt;0.8),IF(AND(AT291&lt;0.5 &amp; Q290&lt;14),2,1),0),IF(AV290&lt;0.8,IF(AND(AT291&gt;0.2,AK291&gt;-0.03,AA291&gt;-0.01),1,0),0)),"")</f>
        <v/>
      </c>
      <c r="BG291" t="str">
        <f t="shared" ref="BG291" si="2567">IF(B291=3,IF(AV290&lt;0.85,IF(AND(K291&gt;942,AT291&gt;0.9),0.25,1)*IF(AR290&lt;-0.004,1,0.5),0),"")</f>
        <v/>
      </c>
      <c r="BH291" t="str">
        <f t="shared" ref="BH291" si="2568">IF(B291=4,IF(AV290&lt;0.6,IF(AQ291&gt;=0,IF(K291&lt;1018,2,1),0),IF(AV290&gt;0.85,IF(AQ291&lt;=0,-0.5,0),0)),"")</f>
        <v/>
      </c>
      <c r="BI291" t="str">
        <f t="shared" ref="BI291" si="2569">IF(B291=5,IF(AV290&lt;0.4,IF(AQ291&gt; -0.004,1,0),IF(AV290&lt;0.95,IF(AND(AO291&lt;0.85,AT291&lt;0.95,AQ291&gt;0,K291&lt;1115),0.5,0),0)),"")</f>
        <v/>
      </c>
      <c r="BJ291" s="25" t="str">
        <f t="shared" si="2485"/>
        <v/>
      </c>
    </row>
    <row r="292" spans="1:62" x14ac:dyDescent="0.15">
      <c r="A292" s="1">
        <v>42934</v>
      </c>
      <c r="B292" s="41">
        <f t="shared" si="291"/>
        <v>2</v>
      </c>
      <c r="C292">
        <v>3159.7318</v>
      </c>
      <c r="D292">
        <v>3168.0556999999999</v>
      </c>
      <c r="E292">
        <v>3168.5246999999999</v>
      </c>
      <c r="F292" s="39">
        <v>3168.3431</v>
      </c>
      <c r="G292">
        <v>3156.759</v>
      </c>
      <c r="H292">
        <v>3180.9178000000002</v>
      </c>
      <c r="I292">
        <v>3156.5131999999999</v>
      </c>
      <c r="J292">
        <v>951</v>
      </c>
      <c r="K292">
        <v>1130</v>
      </c>
      <c r="L292">
        <v>3156.759</v>
      </c>
      <c r="M292">
        <v>3155.0021999999999</v>
      </c>
      <c r="N292">
        <v>3186.9315999999999</v>
      </c>
      <c r="O292">
        <v>3187.0985999999998</v>
      </c>
      <c r="P292">
        <v>3150.2905999999998</v>
      </c>
      <c r="Q292">
        <v>1500</v>
      </c>
      <c r="R292">
        <v>1313</v>
      </c>
      <c r="S292">
        <f t="shared" si="195"/>
        <v>3188.8681699999997</v>
      </c>
      <c r="T292" t="str">
        <f t="shared" ref="T292" si="2570">IF(AVERAGE(N291)&lt;S291,"熊",IF(AVERAGE(N291)&gt;S291,"牛",""))</f>
        <v>熊</v>
      </c>
      <c r="U292">
        <f t="shared" ref="U292" si="2571">MAX(H292,O292)</f>
        <v>3187.0985999999998</v>
      </c>
      <c r="V292">
        <f t="shared" ref="V292" si="2572">MIN(I292,P292)</f>
        <v>3150.2905999999998</v>
      </c>
      <c r="W292" s="40">
        <f t="shared" ref="W292" si="2573">LN(U292/V292)</f>
        <v>1.1616270592345683E-2</v>
      </c>
      <c r="X292">
        <f t="shared" ref="X292" si="2574">IF(U292=H292,J292,Q292)</f>
        <v>1500</v>
      </c>
      <c r="Y292">
        <f t="shared" ref="Y292" si="2575">IF(V292=I292,K292,R292)</f>
        <v>1313</v>
      </c>
      <c r="Z292" s="25">
        <f t="shared" ref="Z292" si="2576">(U292-V292)/(C292)</f>
        <v>1.1649089963901365E-2</v>
      </c>
      <c r="AA292" s="25">
        <f t="shared" ref="AA292" si="2577">LN(C292/N291)</f>
        <v>-5.2922130025152697E-3</v>
      </c>
      <c r="AB292" s="25">
        <f t="shared" ref="AB292" si="2578">LN(N292/U292)</f>
        <v>-5.2400128269932151E-5</v>
      </c>
      <c r="AC292" s="25">
        <f t="shared" ref="AC292" si="2579">LN(N292/V292)</f>
        <v>1.1563870464075832E-2</v>
      </c>
      <c r="AD292" s="25">
        <f t="shared" ref="AD292" si="2580">LN(U292/C292)</f>
        <v>8.6238225638587407E-3</v>
      </c>
      <c r="AE292" s="25">
        <f t="shared" ref="AE292" si="2581">LN(V292/C292)</f>
        <v>-2.9924480284869281E-3</v>
      </c>
      <c r="AF292" s="25">
        <f t="shared" ref="AF292" si="2582">LN(N292/C292)</f>
        <v>8.5714224355887582E-3</v>
      </c>
      <c r="AG292" s="25">
        <f t="shared" ref="AG292" si="2583">LN(N292/N291)</f>
        <v>3.2792094330737118E-3</v>
      </c>
      <c r="AH292" s="25">
        <f t="shared" ref="AH292" si="2584">LN(D292/C292)</f>
        <v>2.6309052891767284E-3</v>
      </c>
      <c r="AI292" s="25">
        <f t="shared" ref="AI292" si="2585">LN(E292/C292)</f>
        <v>2.7789346587264825E-3</v>
      </c>
      <c r="AJ292" s="25">
        <f t="shared" ref="AJ292" si="2586">LN(F292/C292)</f>
        <v>2.7216192764961482E-3</v>
      </c>
      <c r="AK292" s="25">
        <f t="shared" ref="AK292" si="2587">+LN(G292/C292)</f>
        <v>-9.4128221305879868E-4</v>
      </c>
      <c r="AL292" s="25">
        <f t="shared" ref="AL292" si="2588">LN(H292/I292)</f>
        <v>7.7017708388177133E-3</v>
      </c>
      <c r="AM292" s="25">
        <f t="shared" ref="AM292" si="2589">LN(O292/P292)</f>
        <v>1.1616270592345683E-2</v>
      </c>
      <c r="AN292" s="25">
        <f t="shared" ref="AN292" si="2590">LN(L292/G292)</f>
        <v>0</v>
      </c>
      <c r="AO292" s="40">
        <f t="shared" ref="AO292" si="2591">(C292-I292)/(H292-I292)</f>
        <v>0.13188497250518802</v>
      </c>
      <c r="AP292" s="40">
        <f t="shared" ref="AP292" si="2592">(N291-I292)/(H292-I292)</f>
        <v>0.81889889610973665</v>
      </c>
      <c r="AQ292" s="25">
        <f t="shared" ref="AQ292" si="2593">LN(M292/L292)</f>
        <v>-5.5667506729107177E-4</v>
      </c>
      <c r="AR292" s="25">
        <f t="shared" ref="AR292" si="2594">LN(N292/L292)</f>
        <v>9.5127046486477435E-3</v>
      </c>
      <c r="AS292" s="25">
        <f t="shared" ref="AS292" si="2595">LN(N292/C292)</f>
        <v>8.5714224355887582E-3</v>
      </c>
      <c r="AT292" s="28">
        <f t="shared" ref="AT292" si="2596">+(G292-I292)/(H292-I292)</f>
        <v>1.0071871696325355E-2</v>
      </c>
      <c r="AU292" s="28">
        <f t="shared" ref="AU292" si="2597">+(N292-P292)/(O292-P292)</f>
        <v>0.99546294283851566</v>
      </c>
      <c r="AV292" s="40">
        <f t="shared" ref="AV292" si="2598">+(N292-V292)/(U292-V292)</f>
        <v>0.99546294283851566</v>
      </c>
      <c r="AW292" s="25">
        <f t="shared" ref="AW292" si="2599">LN(N292/C292)</f>
        <v>8.5714224355887582E-3</v>
      </c>
      <c r="AX292" s="28">
        <f t="shared" ref="AX292" si="2600">(N292-L292)/(U292-V292)</f>
        <v>0.81972940665072491</v>
      </c>
      <c r="AY292" s="25">
        <f t="shared" ref="AY292" si="2601">LN(G292/I292)</f>
        <v>7.7867702306280289E-5</v>
      </c>
      <c r="AZ292" s="25">
        <f t="shared" ref="AZ292" si="2602">LN(N292/P292)</f>
        <v>1.1563870464075832E-2</v>
      </c>
      <c r="BA292" s="25">
        <f t="shared" ref="BA292" si="2603">AV291</f>
        <v>0.4072030423608014</v>
      </c>
      <c r="BB292" s="25">
        <f t="shared" ref="BB292" si="2604">AR291</f>
        <v>-1.3213317964670382E-2</v>
      </c>
      <c r="BC292" s="25">
        <f t="shared" ref="BC292" si="2605">AS291</f>
        <v>-1.3537211267475388E-2</v>
      </c>
      <c r="BD292" s="39">
        <f t="shared" ref="BD292" si="2606">IF(AR291&lt;0,1,0)</f>
        <v>1</v>
      </c>
      <c r="BE292">
        <f t="shared" ref="BE292" si="2607">IF(B292=2,IF(AV291&lt;0.226,IF(AND(ABS(AA292)&lt;0.03,AO292&lt;0.8),IF(AND(AT292&lt;0.5 &amp; Q291&lt;14),2,1),0),IF(AV291&lt;0.8,IF(AND(AT292&gt;0.2,AK292&gt;-0.03,AA292&gt;-0.01),1,0),0)),"")</f>
        <v>0</v>
      </c>
      <c r="BF292">
        <f t="shared" ref="BF292" si="2608">IF(B292=2,IF(AV291&lt;0.226,IF(AND(ABS(AA292)&lt;0.03,AO292&lt;0.8),IF(AND(AT292&lt;0.5 &amp; Q291&lt;14),2,1),0),IF(AV291&lt;0.8,IF(AND(AT292&gt;0.2,AK292&gt;-0.03,AA292&gt;-0.01),1,0),0)),"")</f>
        <v>0</v>
      </c>
      <c r="BG292" t="str">
        <f t="shared" ref="BG292" si="2609">IF(B292=3,IF(AV291&lt;0.85,IF(AND(K292&gt;942,AT292&gt;0.9),0.25,1)*IF(AR291&lt;-0.004,1,0.5),0),"")</f>
        <v/>
      </c>
      <c r="BH292" t="str">
        <f t="shared" ref="BH292" si="2610">IF(B292=4,IF(AV291&lt;0.6,IF(AQ292&gt;=0,IF(K292&lt;1018,2,1),0),IF(AV291&gt;0.85,IF(AQ292&lt;=0,-0.5,0),0)),"")</f>
        <v/>
      </c>
      <c r="BI292" t="str">
        <f t="shared" ref="BI292" si="2611">IF(B292=5,IF(AV291&lt;0.4,IF(AQ292&gt; -0.004,1,0),IF(AV291&lt;0.95,IF(AND(AO292&lt;0.85,AT292&lt;0.95,AQ292&gt;0,K292&lt;1115),0.5,0),0)),"")</f>
        <v/>
      </c>
      <c r="BJ292" s="25" t="str">
        <f t="shared" si="2485"/>
        <v/>
      </c>
    </row>
    <row r="293" spans="1:62" x14ac:dyDescent="0.15">
      <c r="A293" s="1">
        <v>42935</v>
      </c>
      <c r="B293" s="41">
        <f t="shared" si="291"/>
        <v>3</v>
      </c>
      <c r="C293">
        <v>3181.4014999999999</v>
      </c>
      <c r="D293">
        <v>3182.2669000000001</v>
      </c>
      <c r="E293">
        <v>3185.7386999999999</v>
      </c>
      <c r="F293" s="39">
        <v>3187.3398999999999</v>
      </c>
      <c r="G293">
        <v>3213.0855999999999</v>
      </c>
      <c r="H293">
        <v>3216.4814999999999</v>
      </c>
      <c r="I293">
        <v>3179.9058</v>
      </c>
      <c r="J293">
        <v>1044</v>
      </c>
      <c r="K293">
        <v>930</v>
      </c>
      <c r="L293">
        <v>3213.0855999999999</v>
      </c>
      <c r="M293">
        <v>3217.6626000000001</v>
      </c>
      <c r="N293">
        <v>3232.8667</v>
      </c>
      <c r="O293">
        <v>3232.8863999999999</v>
      </c>
      <c r="P293">
        <v>3209.0547000000001</v>
      </c>
      <c r="Q293">
        <v>1500</v>
      </c>
      <c r="R293">
        <v>1333</v>
      </c>
      <c r="S293">
        <f t="shared" si="195"/>
        <v>3191.19965</v>
      </c>
      <c r="T293" t="str">
        <f t="shared" ref="T293" si="2612">IF(AVERAGE(N292)&lt;S292,"熊",IF(AVERAGE(N292)&gt;S292,"牛",""))</f>
        <v>熊</v>
      </c>
      <c r="U293">
        <f t="shared" ref="U293" si="2613">MAX(H293,O293)</f>
        <v>3232.8863999999999</v>
      </c>
      <c r="V293">
        <f t="shared" ref="V293" si="2614">MIN(I293,P293)</f>
        <v>3179.9058</v>
      </c>
      <c r="W293" s="40">
        <f t="shared" ref="W293" si="2615">LN(U293/V293)</f>
        <v>1.6523786771081544E-2</v>
      </c>
      <c r="X293">
        <f t="shared" ref="X293" si="2616">IF(U293=H293,J293,Q293)</f>
        <v>1500</v>
      </c>
      <c r="Y293">
        <f t="shared" ref="Y293" si="2617">IF(V293=I293,K293,R293)</f>
        <v>930</v>
      </c>
      <c r="Z293" s="25">
        <f t="shared" ref="Z293" si="2618">(U293-V293)/(C293)</f>
        <v>1.665322657325706E-2</v>
      </c>
      <c r="AA293" s="25">
        <f t="shared" ref="AA293" si="2619">LN(C293/N292)</f>
        <v>-1.7367500421851365E-3</v>
      </c>
      <c r="AB293" s="25">
        <f t="shared" ref="AB293" si="2620">LN(N293/U293)</f>
        <v>-6.0936443737148885E-6</v>
      </c>
      <c r="AC293" s="25">
        <f t="shared" ref="AC293" si="2621">LN(N293/V293)</f>
        <v>1.651769312670797E-2</v>
      </c>
      <c r="AD293" s="25">
        <f t="shared" ref="AD293" si="2622">LN(U293/C293)</f>
        <v>1.6053537510347965E-2</v>
      </c>
      <c r="AE293" s="25">
        <f t="shared" ref="AE293" si="2623">LN(V293/C293)</f>
        <v>-4.7024926073368855E-4</v>
      </c>
      <c r="AF293" s="25">
        <f t="shared" ref="AF293" si="2624">LN(N293/C293)</f>
        <v>1.6047443865974207E-2</v>
      </c>
      <c r="AG293" s="25">
        <f t="shared" ref="AG293" si="2625">LN(N293/N292)</f>
        <v>1.4310693823789127E-2</v>
      </c>
      <c r="AH293" s="25">
        <f t="shared" ref="AH293" si="2626">LN(D293/C293)</f>
        <v>2.7198148958705414E-4</v>
      </c>
      <c r="AI293" s="25">
        <f t="shared" ref="AI293" si="2627">LN(E293/C293)</f>
        <v>1.3623700859733904E-3</v>
      </c>
      <c r="AJ293" s="25">
        <f t="shared" ref="AJ293" si="2628">LN(F293/C293)</f>
        <v>1.8648587995729177E-3</v>
      </c>
      <c r="AK293" s="25">
        <f t="shared" ref="AK293" si="2629">+LN(G293/C293)</f>
        <v>9.9098985741034439E-3</v>
      </c>
      <c r="AL293" s="25">
        <f t="shared" ref="AL293" si="2630">LN(H293/I293)</f>
        <v>1.1436486547213732E-2</v>
      </c>
      <c r="AM293" s="25">
        <f t="shared" ref="AM293" si="2631">LN(O293/P293)</f>
        <v>7.3989526917937198E-3</v>
      </c>
      <c r="AN293" s="25">
        <f t="shared" ref="AN293" si="2632">LN(L293/G293)</f>
        <v>0</v>
      </c>
      <c r="AO293" s="40">
        <f t="shared" ref="AO293" si="2633">(C293-I293)/(H293-I293)</f>
        <v>4.0893270668775933E-2</v>
      </c>
      <c r="AP293" s="40">
        <f t="shared" ref="AP293" si="2634">(N292-I293)/(H293-I293)</f>
        <v>0.19208928332198469</v>
      </c>
      <c r="AQ293" s="25">
        <f t="shared" ref="AQ293" si="2635">LN(M293/L293)</f>
        <v>1.4234737951196847E-3</v>
      </c>
      <c r="AR293" s="25">
        <f t="shared" ref="AR293" si="2636">LN(N293/L293)</f>
        <v>6.1375452918707848E-3</v>
      </c>
      <c r="AS293" s="25">
        <f t="shared" ref="AS293" si="2637">LN(N293/C293)</f>
        <v>1.6047443865974207E-2</v>
      </c>
      <c r="AT293" s="28">
        <f t="shared" ref="AT293" si="2638">+(G293-I293)/(H293-I293)</f>
        <v>0.90715420347389131</v>
      </c>
      <c r="AU293" s="28">
        <f t="shared" ref="AU293" si="2639">+(N293-P293)/(O293-P293)</f>
        <v>0.99917336992326067</v>
      </c>
      <c r="AV293" s="40">
        <f t="shared" ref="AV293" si="2640">+(N293-V293)/(U293-V293)</f>
        <v>0.9996281657814402</v>
      </c>
      <c r="AW293" s="25">
        <f t="shared" ref="AW293" si="2641">LN(N293/C293)</f>
        <v>1.6047443865974207E-2</v>
      </c>
      <c r="AX293" s="28">
        <f t="shared" ref="AX293" si="2642">(N293-L293)/(U293-V293)</f>
        <v>0.37336496755416515</v>
      </c>
      <c r="AY293" s="25">
        <f t="shared" ref="AY293" si="2643">LN(G293/I293)</f>
        <v>1.0380147834837157E-2</v>
      </c>
      <c r="AZ293" s="25">
        <f t="shared" ref="AZ293" si="2644">LN(N293/P293)</f>
        <v>7.392859047419975E-3</v>
      </c>
      <c r="BA293" s="25">
        <f t="shared" ref="BA293" si="2645">AV292</f>
        <v>0.99546294283851566</v>
      </c>
      <c r="BB293" s="25">
        <f t="shared" ref="BB293" si="2646">AR292</f>
        <v>9.5127046486477435E-3</v>
      </c>
      <c r="BC293" s="25">
        <f t="shared" ref="BC293" si="2647">AS292</f>
        <v>8.5714224355887582E-3</v>
      </c>
      <c r="BD293" s="39">
        <f t="shared" ref="BD293" si="2648">IF(AR292&lt;0,1,0)</f>
        <v>0</v>
      </c>
      <c r="BE293" t="str">
        <f t="shared" ref="BE293" si="2649">IF(B293=2,IF(AV292&lt;0.226,IF(AND(ABS(AA293)&lt;0.03,AO293&lt;0.8),IF(AND(AT293&lt;0.5 &amp; Q292&lt;14),2,1),0),IF(AV292&lt;0.8,IF(AND(AT293&gt;0.2,AK293&gt;-0.03,AA293&gt;-0.01),1,0),0)),"")</f>
        <v/>
      </c>
      <c r="BF293" t="str">
        <f t="shared" ref="BF293" si="2650">IF(B293=2,IF(AV292&lt;0.226,IF(AND(ABS(AA293)&lt;0.03,AO293&lt;0.8),IF(AND(AT293&lt;0.5 &amp; Q292&lt;14),2,1),0),IF(AV292&lt;0.8,IF(AND(AT293&gt;0.2,AK293&gt;-0.03,AA293&gt;-0.01),1,0),0)),"")</f>
        <v/>
      </c>
      <c r="BG293">
        <f t="shared" ref="BG293" si="2651">IF(B293=3,IF(AV292&lt;0.85,IF(AND(K293&gt;942,AT293&gt;0.9),0.25,1)*IF(AR292&lt;-0.004,1,0.5),0),"")</f>
        <v>0</v>
      </c>
      <c r="BH293" t="str">
        <f t="shared" ref="BH293" si="2652">IF(B293=4,IF(AV292&lt;0.6,IF(AQ293&gt;=0,IF(K293&lt;1018,2,1),0),IF(AV292&gt;0.85,IF(AQ293&lt;=0,-0.5,0),0)),"")</f>
        <v/>
      </c>
      <c r="BI293" t="str">
        <f t="shared" ref="BI293" si="2653">IF(B293=5,IF(AV292&lt;0.4,IF(AQ293&gt; -0.004,1,0),IF(AV292&lt;0.95,IF(AND(AO293&lt;0.85,AT293&lt;0.95,AQ293&gt;0,K293&lt;1115),0.5,0),0)),"")</f>
        <v/>
      </c>
      <c r="BJ293" s="25" t="str">
        <f t="shared" si="2485"/>
        <v/>
      </c>
    </row>
    <row r="294" spans="1:62" x14ac:dyDescent="0.15">
      <c r="A294" s="1">
        <v>42936</v>
      </c>
      <c r="B294" s="41">
        <f t="shared" si="291"/>
        <v>4</v>
      </c>
      <c r="C294">
        <v>3227.5056</v>
      </c>
      <c r="D294">
        <v>3229.9286000000002</v>
      </c>
      <c r="E294">
        <v>3232.7323999999999</v>
      </c>
      <c r="F294" s="39">
        <v>3233.9598999999998</v>
      </c>
      <c r="G294">
        <v>3236.5841</v>
      </c>
      <c r="H294">
        <v>3240.3096</v>
      </c>
      <c r="I294">
        <v>3225.4328</v>
      </c>
      <c r="J294">
        <v>1113</v>
      </c>
      <c r="K294">
        <v>930</v>
      </c>
      <c r="L294">
        <v>3236.5841</v>
      </c>
      <c r="M294">
        <v>3237.5275000000001</v>
      </c>
      <c r="N294">
        <v>3245.3339000000001</v>
      </c>
      <c r="O294">
        <v>3246.2359999999999</v>
      </c>
      <c r="P294">
        <v>3234.9821999999999</v>
      </c>
      <c r="Q294">
        <v>1344</v>
      </c>
      <c r="R294">
        <v>1319</v>
      </c>
      <c r="S294">
        <f t="shared" si="195"/>
        <v>3195.0240999999996</v>
      </c>
      <c r="T294" t="str">
        <f t="shared" ref="T294" si="2654">IF(AVERAGE(N293)&lt;S293,"熊",IF(AVERAGE(N293)&gt;S293,"牛",""))</f>
        <v>牛</v>
      </c>
      <c r="U294">
        <f t="shared" ref="U294" si="2655">MAX(H294,O294)</f>
        <v>3246.2359999999999</v>
      </c>
      <c r="V294">
        <f t="shared" ref="V294" si="2656">MIN(I294,P294)</f>
        <v>3225.4328</v>
      </c>
      <c r="W294" s="40">
        <f t="shared" ref="W294" si="2657">LN(U294/V294)</f>
        <v>6.4290285231569429E-3</v>
      </c>
      <c r="X294">
        <f t="shared" ref="X294" si="2658">IF(U294=H294,J294,Q294)</f>
        <v>1344</v>
      </c>
      <c r="Y294">
        <f t="shared" ref="Y294" si="2659">IF(V294=I294,K294,R294)</f>
        <v>930</v>
      </c>
      <c r="Z294" s="25">
        <f t="shared" ref="Z294" si="2660">(U294-V294)/(C294)</f>
        <v>6.4455968720859335E-3</v>
      </c>
      <c r="AA294" s="25">
        <f t="shared" ref="AA294" si="2661">LN(C294/N293)</f>
        <v>-1.6596880122913124E-3</v>
      </c>
      <c r="AB294" s="25">
        <f t="shared" ref="AB294" si="2662">LN(N294/U294)</f>
        <v>-2.7792969026082279E-4</v>
      </c>
      <c r="AC294" s="25">
        <f t="shared" ref="AC294" si="2663">LN(N294/V294)</f>
        <v>6.1510988328961997E-3</v>
      </c>
      <c r="AD294" s="25">
        <f t="shared" ref="AD294" si="2664">LN(U294/C294)</f>
        <v>5.7865924908243709E-3</v>
      </c>
      <c r="AE294" s="25">
        <f t="shared" ref="AE294" si="2665">LN(V294/C294)</f>
        <v>-6.4243603233257751E-4</v>
      </c>
      <c r="AF294" s="25">
        <f t="shared" ref="AF294" si="2666">LN(N294/C294)</f>
        <v>5.508662800563743E-3</v>
      </c>
      <c r="AG294" s="25">
        <f t="shared" ref="AG294" si="2667">LN(N294/N293)</f>
        <v>3.8489747882723482E-3</v>
      </c>
      <c r="AH294" s="25">
        <f t="shared" ref="AH294" si="2668">LN(D294/C294)</f>
        <v>7.5045290084884396E-4</v>
      </c>
      <c r="AI294" s="25">
        <f t="shared" ref="AI294" si="2669">LN(E294/C294)</f>
        <v>1.6181450715854894E-3</v>
      </c>
      <c r="AJ294" s="25">
        <f t="shared" ref="AJ294" si="2670">LN(F294/C294)</f>
        <v>1.9977827465504595E-3</v>
      </c>
      <c r="AK294" s="25">
        <f t="shared" ref="AK294" si="2671">+LN(G294/C294)</f>
        <v>2.8089046997821221E-3</v>
      </c>
      <c r="AL294" s="25">
        <f t="shared" ref="AL294" si="2672">LN(H294/I294)</f>
        <v>4.6017380007513427E-3</v>
      </c>
      <c r="AM294" s="25">
        <f t="shared" ref="AM294" si="2673">LN(O294/P294)</f>
        <v>3.472745697724532E-3</v>
      </c>
      <c r="AN294" s="25">
        <f t="shared" ref="AN294" si="2674">LN(L294/G294)</f>
        <v>0</v>
      </c>
      <c r="AO294" s="40">
        <f t="shared" ref="AO294" si="2675">(C294-I294)/(H294-I294)</f>
        <v>0.1393310389330982</v>
      </c>
      <c r="AP294" s="40">
        <f t="shared" ref="AP294" si="2676">(N293-I294)/(H294-I294)</f>
        <v>0.49969751559475106</v>
      </c>
      <c r="AQ294" s="25">
        <f t="shared" ref="AQ294" si="2677">LN(M294/L294)</f>
        <v>2.9143767205913867E-4</v>
      </c>
      <c r="AR294" s="25">
        <f t="shared" ref="AR294" si="2678">LN(N294/L294)</f>
        <v>2.6997581007814206E-3</v>
      </c>
      <c r="AS294" s="25">
        <f t="shared" ref="AS294" si="2679">LN(N294/C294)</f>
        <v>5.508662800563743E-3</v>
      </c>
      <c r="AT294" s="28">
        <f t="shared" ref="AT294" si="2680">+(G294-I294)/(H294-I294)</f>
        <v>0.74957652183265144</v>
      </c>
      <c r="AU294" s="28">
        <f t="shared" ref="AU294" si="2681">+(N294-P294)/(O294-P294)</f>
        <v>0.91984040946171119</v>
      </c>
      <c r="AV294" s="40">
        <f t="shared" ref="AV294" si="2682">+(N294-V294)/(U294-V294)</f>
        <v>0.95663647900324</v>
      </c>
      <c r="AW294" s="25">
        <f t="shared" ref="AW294" si="2683">LN(N294/C294)</f>
        <v>5.508662800563743E-3</v>
      </c>
      <c r="AX294" s="28">
        <f t="shared" ref="AX294" si="2684">(N294-L294)/(U294-V294)</f>
        <v>0.42059875403784613</v>
      </c>
      <c r="AY294" s="25">
        <f t="shared" ref="AY294" si="2685">LN(G294/I294)</f>
        <v>3.4513407321148121E-3</v>
      </c>
      <c r="AZ294" s="25">
        <f t="shared" ref="AZ294" si="2686">LN(N294/P294)</f>
        <v>3.1948160074637454E-3</v>
      </c>
      <c r="BA294" s="25">
        <f t="shared" ref="BA294" si="2687">AV293</f>
        <v>0.9996281657814402</v>
      </c>
      <c r="BB294" s="25">
        <f t="shared" ref="BB294" si="2688">AR293</f>
        <v>6.1375452918707848E-3</v>
      </c>
      <c r="BC294" s="25">
        <f t="shared" ref="BC294" si="2689">AS293</f>
        <v>1.6047443865974207E-2</v>
      </c>
      <c r="BD294" s="39">
        <f t="shared" ref="BD294" si="2690">IF(AR293&lt;0,1,0)</f>
        <v>0</v>
      </c>
      <c r="BE294" t="str">
        <f t="shared" ref="BE294" si="2691">IF(B294=2,IF(AV293&lt;0.226,IF(AND(ABS(AA294)&lt;0.03,AO294&lt;0.8),IF(AND(AT294&lt;0.5 &amp; Q293&lt;14),2,1),0),IF(AV293&lt;0.8,IF(AND(AT294&gt;0.2,AK294&gt;-0.03,AA294&gt;-0.01),1,0),0)),"")</f>
        <v/>
      </c>
      <c r="BF294" t="str">
        <f t="shared" ref="BF294" si="2692">IF(B294=2,IF(AV293&lt;0.226,IF(AND(ABS(AA294)&lt;0.03,AO294&lt;0.8),IF(AND(AT294&lt;0.5 &amp; Q293&lt;14),2,1),0),IF(AV293&lt;0.8,IF(AND(AT294&gt;0.2,AK294&gt;-0.03,AA294&gt;-0.01),1,0),0)),"")</f>
        <v/>
      </c>
      <c r="BG294" t="str">
        <f t="shared" ref="BG294" si="2693">IF(B294=3,IF(AV293&lt;0.85,IF(AND(K294&gt;942,AT294&gt;0.9),0.25,1)*IF(AR293&lt;-0.004,1,0.5),0),"")</f>
        <v/>
      </c>
      <c r="BH294">
        <f t="shared" ref="BH294" si="2694">IF(B294=4,IF(AV293&lt;0.6,IF(AQ294&gt;=0,IF(K294&lt;1018,2,1),0),IF(AV293&gt;0.85,IF(AQ294&lt;=0,-0.5,0),0)),"")</f>
        <v>0</v>
      </c>
      <c r="BI294" t="str">
        <f t="shared" ref="BI294" si="2695">IF(B294=5,IF(AV293&lt;0.4,IF(AQ294&gt; -0.004,1,0),IF(AV293&lt;0.95,IF(AND(AO294&lt;0.85,AT294&lt;0.95,AQ294&gt;0,K294&lt;1115),0.5,0),0)),"")</f>
        <v/>
      </c>
      <c r="BJ294" s="25" t="str">
        <f t="shared" si="2485"/>
        <v/>
      </c>
    </row>
    <row r="295" spans="1:62" x14ac:dyDescent="0.15">
      <c r="A295" s="1">
        <v>42937</v>
      </c>
      <c r="B295" s="41">
        <f t="shared" si="291"/>
        <v>5</v>
      </c>
      <c r="C295">
        <v>3236.5880999999999</v>
      </c>
      <c r="D295">
        <v>3236.2685000000001</v>
      </c>
      <c r="E295">
        <v>3233.0853999999999</v>
      </c>
      <c r="F295" s="39">
        <v>3235.3797</v>
      </c>
      <c r="G295">
        <v>3238.1505000000002</v>
      </c>
      <c r="H295">
        <v>3246.8701000000001</v>
      </c>
      <c r="I295">
        <v>3232.2957000000001</v>
      </c>
      <c r="J295">
        <v>1022</v>
      </c>
      <c r="K295">
        <v>936</v>
      </c>
      <c r="L295">
        <v>3238.1505000000002</v>
      </c>
      <c r="M295">
        <v>3239.2067999999999</v>
      </c>
      <c r="N295">
        <v>3238.1581000000001</v>
      </c>
      <c r="O295">
        <v>3247.7121999999999</v>
      </c>
      <c r="P295">
        <v>3232.0722999999998</v>
      </c>
      <c r="Q295">
        <v>1420</v>
      </c>
      <c r="R295">
        <v>1452</v>
      </c>
      <c r="S295">
        <f t="shared" si="195"/>
        <v>3199.9345499999995</v>
      </c>
      <c r="T295" t="str">
        <f t="shared" ref="T295" si="2696">IF(AVERAGE(N294)&lt;S294,"熊",IF(AVERAGE(N294)&gt;S294,"牛",""))</f>
        <v>牛</v>
      </c>
      <c r="U295">
        <f t="shared" ref="U295" si="2697">MAX(H295,O295)</f>
        <v>3247.7121999999999</v>
      </c>
      <c r="V295">
        <f t="shared" ref="V295" si="2698">MIN(I295,P295)</f>
        <v>3232.0722999999998</v>
      </c>
      <c r="W295" s="40">
        <f t="shared" ref="W295" si="2699">LN(U295/V295)</f>
        <v>4.8272995409452983E-3</v>
      </c>
      <c r="X295">
        <f t="shared" ref="X295" si="2700">IF(U295=H295,J295,Q295)</f>
        <v>1420</v>
      </c>
      <c r="Y295">
        <f t="shared" ref="Y295" si="2701">IF(V295=I295,K295,R295)</f>
        <v>1452</v>
      </c>
      <c r="Z295" s="25">
        <f t="shared" ref="Z295" si="2702">(U295-V295)/(C295)</f>
        <v>4.8322182238759778E-3</v>
      </c>
      <c r="AA295" s="25">
        <f t="shared" ref="AA295" si="2703">LN(C295/N294)</f>
        <v>-2.6985222306774594E-3</v>
      </c>
      <c r="AB295" s="25">
        <f t="shared" ref="AB295" si="2704">LN(N295/U295)</f>
        <v>-2.9461294995499505E-3</v>
      </c>
      <c r="AC295" s="25">
        <f t="shared" ref="AC295" si="2705">LN(N295/V295)</f>
        <v>1.8811700413955332E-3</v>
      </c>
      <c r="AD295" s="25">
        <f t="shared" ref="AD295" si="2706">LN(U295/C295)</f>
        <v>3.431090602973693E-3</v>
      </c>
      <c r="AE295" s="25">
        <f t="shared" ref="AE295" si="2707">LN(V295/C295)</f>
        <v>-1.3962089379716853E-3</v>
      </c>
      <c r="AF295" s="25">
        <f t="shared" ref="AF295" si="2708">LN(N295/C295)</f>
        <v>4.8496110342383911E-4</v>
      </c>
      <c r="AG295" s="25">
        <f t="shared" ref="AG295" si="2709">LN(N295/N294)</f>
        <v>-2.2135611272536336E-3</v>
      </c>
      <c r="AH295" s="25">
        <f t="shared" ref="AH295" si="2710">LN(D295/C295)</f>
        <v>-9.8750835994001674E-5</v>
      </c>
      <c r="AI295" s="25">
        <f t="shared" ref="AI295" si="2711">LN(E295/C295)</f>
        <v>-1.0828059073564615E-3</v>
      </c>
      <c r="AJ295" s="25">
        <f t="shared" ref="AJ295" si="2712">LN(F295/C295)</f>
        <v>-3.7342584245926645E-4</v>
      </c>
      <c r="AK295" s="25">
        <f t="shared" ref="AK295" si="2713">+LN(G295/C295)</f>
        <v>4.8261408740917752E-4</v>
      </c>
      <c r="AL295" s="25">
        <f t="shared" ref="AL295" si="2714">LN(H295/I295)</f>
        <v>4.4988583505037099E-3</v>
      </c>
      <c r="AM295" s="25">
        <f t="shared" ref="AM295" si="2715">LN(O295/P295)</f>
        <v>4.8272995409452983E-3</v>
      </c>
      <c r="AN295" s="25">
        <f t="shared" ref="AN295" si="2716">LN(L295/G295)</f>
        <v>0</v>
      </c>
      <c r="AO295" s="40">
        <f t="shared" ref="AO295" si="2717">(C295-I295)/(H295-I295)</f>
        <v>0.29451641233943249</v>
      </c>
      <c r="AP295" s="40">
        <f t="shared" ref="AP295" si="2718">(N294-I295)/(H295-I295)</f>
        <v>0.89459600395213446</v>
      </c>
      <c r="AQ295" s="25">
        <f t="shared" ref="AQ295" si="2719">LN(M295/L295)</f>
        <v>3.2615153385565288E-4</v>
      </c>
      <c r="AR295" s="25">
        <f t="shared" ref="AR295" si="2720">LN(N295/L295)</f>
        <v>2.3470160146447454E-6</v>
      </c>
      <c r="AS295" s="25">
        <f t="shared" ref="AS295" si="2721">LN(N295/C295)</f>
        <v>4.8496110342383911E-4</v>
      </c>
      <c r="AT295" s="28">
        <f t="shared" ref="AT295" si="2722">+(G295-I295)/(H295-I295)</f>
        <v>0.40171808101877821</v>
      </c>
      <c r="AU295" s="28">
        <f t="shared" ref="AU295" si="2723">+(N295-P295)/(O295-P295)</f>
        <v>0.38912013503924203</v>
      </c>
      <c r="AV295" s="40">
        <f t="shared" ref="AV295" si="2724">+(N295-V295)/(U295-V295)</f>
        <v>0.38912013503924203</v>
      </c>
      <c r="AW295" s="25">
        <f t="shared" ref="AW295" si="2725">LN(N295/C295)</f>
        <v>4.8496110342383911E-4</v>
      </c>
      <c r="AX295" s="28">
        <f t="shared" ref="AX295" si="2726">(N295-L295)/(U295-V295)</f>
        <v>4.8593661084221591E-4</v>
      </c>
      <c r="AY295" s="25">
        <f t="shared" ref="AY295" si="2727">LN(G295/I295)</f>
        <v>1.8097056731231375E-3</v>
      </c>
      <c r="AZ295" s="25">
        <f t="shared" ref="AZ295" si="2728">LN(N295/P295)</f>
        <v>1.8811700413955332E-3</v>
      </c>
      <c r="BA295" s="25">
        <f t="shared" ref="BA295" si="2729">AV294</f>
        <v>0.95663647900324</v>
      </c>
      <c r="BB295" s="25">
        <f t="shared" ref="BB295" si="2730">AR294</f>
        <v>2.6997581007814206E-3</v>
      </c>
      <c r="BC295" s="25">
        <f t="shared" ref="BC295" si="2731">AS294</f>
        <v>5.508662800563743E-3</v>
      </c>
      <c r="BD295" s="39">
        <f t="shared" ref="BD295" si="2732">IF(AR294&lt;0,1,0)</f>
        <v>0</v>
      </c>
      <c r="BE295" t="str">
        <f t="shared" ref="BE295" si="2733">IF(B295=2,IF(AV294&lt;0.226,IF(AND(ABS(AA295)&lt;0.03,AO295&lt;0.8),IF(AND(AT295&lt;0.5 &amp; Q294&lt;14),2,1),0),IF(AV294&lt;0.8,IF(AND(AT295&gt;0.2,AK295&gt;-0.03,AA295&gt;-0.01),1,0),0)),"")</f>
        <v/>
      </c>
      <c r="BF295" t="str">
        <f t="shared" ref="BF295" si="2734">IF(B295=2,IF(AV294&lt;0.226,IF(AND(ABS(AA295)&lt;0.03,AO295&lt;0.8),IF(AND(AT295&lt;0.5 &amp; Q294&lt;14),2,1),0),IF(AV294&lt;0.8,IF(AND(AT295&gt;0.2,AK295&gt;-0.03,AA295&gt;-0.01),1,0),0)),"")</f>
        <v/>
      </c>
      <c r="BG295" t="str">
        <f t="shared" ref="BG295" si="2735">IF(B295=3,IF(AV294&lt;0.85,IF(AND(K295&gt;942,AT295&gt;0.9),0.25,1)*IF(AR294&lt;-0.004,1,0.5),0),"")</f>
        <v/>
      </c>
      <c r="BH295" t="str">
        <f t="shared" ref="BH295" si="2736">IF(B295=4,IF(AV294&lt;0.6,IF(AQ295&gt;=0,IF(K295&lt;1018,2,1),0),IF(AV294&gt;0.85,IF(AQ295&lt;=0,-0.5,0),0)),"")</f>
        <v/>
      </c>
      <c r="BI295">
        <f t="shared" ref="BI295" si="2737">IF(B295=5,IF(AV294&lt;0.4,IF(AQ295&gt; -0.004,1,0),IF(AV294&lt;0.95,IF(AND(AO295&lt;0.85,AT295&lt;0.95,AQ295&gt;0,K295&lt;1115),0.5,0),0)),"")</f>
        <v>0</v>
      </c>
      <c r="BJ295" s="25" t="str">
        <f t="shared" si="2485"/>
        <v/>
      </c>
    </row>
    <row r="296" spans="1:62" x14ac:dyDescent="0.15">
      <c r="A296" s="1">
        <v>42940</v>
      </c>
      <c r="B296" s="41">
        <f t="shared" si="291"/>
        <v>1</v>
      </c>
      <c r="C296">
        <v>3230.9</v>
      </c>
      <c r="D296">
        <v>3232.53</v>
      </c>
      <c r="E296">
        <v>3230.68</v>
      </c>
      <c r="F296" s="39">
        <v>3238.8</v>
      </c>
      <c r="G296">
        <v>3243.93</v>
      </c>
      <c r="H296">
        <v>3256.51</v>
      </c>
      <c r="I296">
        <v>3230.1</v>
      </c>
      <c r="J296">
        <v>1101</v>
      </c>
      <c r="K296">
        <v>936</v>
      </c>
      <c r="L296">
        <v>3243.7692000000002</v>
      </c>
      <c r="M296">
        <v>3248.3310000000001</v>
      </c>
      <c r="N296">
        <v>3250.4915999999998</v>
      </c>
      <c r="O296">
        <v>3261.1046000000001</v>
      </c>
      <c r="P296">
        <v>3243.7692000000002</v>
      </c>
      <c r="Q296">
        <v>1426</v>
      </c>
      <c r="R296">
        <v>1300</v>
      </c>
      <c r="S296">
        <f t="shared" si="195"/>
        <v>3203.9710150000001</v>
      </c>
      <c r="T296" t="str">
        <f t="shared" ref="T296" si="2738">IF(AVERAGE(N295)&lt;S295,"熊",IF(AVERAGE(N295)&gt;S295,"牛",""))</f>
        <v>牛</v>
      </c>
      <c r="U296">
        <f t="shared" ref="U296" si="2739">MAX(H296,O296)</f>
        <v>3261.1046000000001</v>
      </c>
      <c r="V296">
        <f t="shared" ref="V296" si="2740">MIN(I296,P296)</f>
        <v>3230.1</v>
      </c>
      <c r="W296" s="40">
        <f t="shared" ref="W296" si="2741">LN(U296/V296)</f>
        <v>9.5528758354039931E-3</v>
      </c>
      <c r="X296">
        <f t="shared" ref="X296" si="2742">IF(U296=H296,J296,Q296)</f>
        <v>1426</v>
      </c>
      <c r="Y296">
        <f t="shared" ref="Y296" si="2743">IF(V296=I296,K296,R296)</f>
        <v>936</v>
      </c>
      <c r="Z296" s="25">
        <f t="shared" ref="Z296" si="2744">(U296-V296)/(C296)</f>
        <v>9.5962734841685618E-3</v>
      </c>
      <c r="AA296" s="25">
        <f t="shared" ref="AA296" si="2745">LN(C296/N295)</f>
        <v>-2.2439443063744942E-3</v>
      </c>
      <c r="AB296" s="25">
        <f t="shared" ref="AB296" si="2746">LN(N296/U296)</f>
        <v>-3.259725901813359E-3</v>
      </c>
      <c r="AC296" s="25">
        <f t="shared" ref="AC296" si="2747">LN(N296/V296)</f>
        <v>6.2931499335906619E-3</v>
      </c>
      <c r="AD296" s="25">
        <f t="shared" ref="AD296" si="2748">LN(U296/C296)</f>
        <v>9.3052361498789475E-3</v>
      </c>
      <c r="AE296" s="25">
        <f t="shared" ref="AE296" si="2749">LN(V296/C296)</f>
        <v>-2.476396855250173E-4</v>
      </c>
      <c r="AF296" s="25">
        <f t="shared" ref="AF296" si="2750">LN(N296/C296)</f>
        <v>6.0455102480656484E-3</v>
      </c>
      <c r="AG296" s="25">
        <f t="shared" ref="AG296" si="2751">LN(N296/N295)</f>
        <v>3.8015659416912205E-3</v>
      </c>
      <c r="AH296" s="25">
        <f t="shared" ref="AH296" si="2752">LN(D296/C296)</f>
        <v>5.0437617010031161E-4</v>
      </c>
      <c r="AI296" s="25">
        <f t="shared" ref="AI296" si="2753">LN(E296/C296)</f>
        <v>-6.8094800369332986E-5</v>
      </c>
      <c r="AJ296" s="25">
        <f t="shared" ref="AJ296" si="2754">LN(F296/C296)</f>
        <v>2.4421546366533162E-3</v>
      </c>
      <c r="AK296" s="25">
        <f t="shared" ref="AK296" si="2755">+LN(G296/C296)</f>
        <v>4.0248215287856963E-3</v>
      </c>
      <c r="AL296" s="25">
        <f t="shared" ref="AL296" si="2756">LN(H296/I296)</f>
        <v>8.1429732734744353E-3</v>
      </c>
      <c r="AM296" s="25">
        <f t="shared" ref="AM296" si="2757">LN(O296/P296)</f>
        <v>5.3299853533593537E-3</v>
      </c>
      <c r="AN296" s="25">
        <f t="shared" ref="AN296" si="2758">LN(L296/G296)</f>
        <v>-4.9570732265979259E-5</v>
      </c>
      <c r="AO296" s="40">
        <f t="shared" ref="AO296" si="2759">(C296-I296)/(H296-I296)</f>
        <v>3.0291556228707783E-2</v>
      </c>
      <c r="AP296" s="40">
        <f t="shared" ref="AP296" si="2760">(N295-I296)/(H296-I296)</f>
        <v>0.30511548655812576</v>
      </c>
      <c r="AQ296" s="25">
        <f t="shared" ref="AQ296" si="2761">LN(M296/L296)</f>
        <v>1.4053389843821696E-3</v>
      </c>
      <c r="AR296" s="25">
        <f t="shared" ref="AR296" si="2762">LN(N296/L296)</f>
        <v>2.0702594515459661E-3</v>
      </c>
      <c r="AS296" s="25">
        <f t="shared" ref="AS296" si="2763">LN(N296/C296)</f>
        <v>6.0455102480656484E-3</v>
      </c>
      <c r="AT296" s="28">
        <f t="shared" ref="AT296" si="2764">+(G296-I296)/(H296-I296)</f>
        <v>0.52366527830366394</v>
      </c>
      <c r="AU296" s="28">
        <f t="shared" ref="AU296" si="2765">+(N296-P296)/(O296-P296)</f>
        <v>0.3877845333825396</v>
      </c>
      <c r="AV296" s="40">
        <f t="shared" ref="AV296" si="2766">+(N296-V296)/(U296-V296)</f>
        <v>0.65769595479379794</v>
      </c>
      <c r="AW296" s="25">
        <f t="shared" ref="AW296" si="2767">LN(N296/C296)</f>
        <v>6.0455102480656484E-3</v>
      </c>
      <c r="AX296" s="28">
        <f t="shared" ref="AX296" si="2768">(N296-L296)/(U296-V296)</f>
        <v>0.21681943969603243</v>
      </c>
      <c r="AY296" s="25">
        <f t="shared" ref="AY296" si="2769">LN(G296/I296)</f>
        <v>4.272461214310617E-3</v>
      </c>
      <c r="AZ296" s="25">
        <f t="shared" ref="AZ296" si="2770">LN(N296/P296)</f>
        <v>2.0702594515459661E-3</v>
      </c>
      <c r="BA296" s="25">
        <f t="shared" ref="BA296" si="2771">AV295</f>
        <v>0.38912013503924203</v>
      </c>
      <c r="BB296" s="25">
        <f t="shared" ref="BB296" si="2772">AR295</f>
        <v>2.3470160146447454E-6</v>
      </c>
      <c r="BC296" s="25">
        <f t="shared" ref="BC296" si="2773">AS295</f>
        <v>4.8496110342383911E-4</v>
      </c>
      <c r="BD296" s="39">
        <f t="shared" ref="BD296" si="2774">IF(AR295&lt;0,1,0)</f>
        <v>0</v>
      </c>
      <c r="BE296" t="str">
        <f t="shared" ref="BE296" si="2775">IF(B296=2,IF(AV295&lt;0.226,IF(AND(ABS(AA296)&lt;0.03,AO296&lt;0.8),IF(AND(AT296&lt;0.5 &amp; Q295&lt;14),2,1),0),IF(AV295&lt;0.8,IF(AND(AT296&gt;0.2,AK296&gt;-0.03,AA296&gt;-0.01),1,0),0)),"")</f>
        <v/>
      </c>
      <c r="BF296" t="str">
        <f t="shared" ref="BF296" si="2776">IF(B296=2,IF(AV295&lt;0.226,IF(AND(ABS(AA296)&lt;0.03,AO296&lt;0.8),IF(AND(AT296&lt;0.5 &amp; Q295&lt;14),2,1),0),IF(AV295&lt;0.8,IF(AND(AT296&gt;0.2,AK296&gt;-0.03,AA296&gt;-0.01),1,0),0)),"")</f>
        <v/>
      </c>
      <c r="BG296" t="str">
        <f t="shared" ref="BG296" si="2777">IF(B296=3,IF(AV295&lt;0.85,IF(AND(K296&gt;942,AT296&gt;0.9),0.25,1)*IF(AR295&lt;-0.004,1,0.5),0),"")</f>
        <v/>
      </c>
      <c r="BH296" t="str">
        <f t="shared" ref="BH296" si="2778">IF(B296=4,IF(AV295&lt;0.6,IF(AQ296&gt;=0,IF(K296&lt;1018,2,1),0),IF(AV295&gt;0.85,IF(AQ296&lt;=0,-0.5,0),0)),"")</f>
        <v/>
      </c>
      <c r="BI296" t="str">
        <f t="shared" ref="BI296" si="2779">IF(B296=5,IF(AV295&lt;0.4,IF(AQ296&gt; -0.004,1,0),IF(AV295&lt;0.95,IF(AND(AO296&lt;0.85,AT296&lt;0.95,AQ296&gt;0,K296&lt;1115),0.5,0),0)),"")</f>
        <v/>
      </c>
      <c r="BJ296" s="25" t="str">
        <f t="shared" ref="BJ296" si="2780">IF(MAX(BE296:BI296)=0,"",MAX(BE296:BI296)*AR296)</f>
        <v/>
      </c>
    </row>
    <row r="297" spans="1:62" x14ac:dyDescent="0.15">
      <c r="A297" s="1">
        <v>42941</v>
      </c>
      <c r="B297" s="41">
        <f t="shared" si="291"/>
        <v>2</v>
      </c>
      <c r="C297">
        <v>3249.1376</v>
      </c>
      <c r="D297">
        <v>3249.866</v>
      </c>
      <c r="E297">
        <v>3254.1714999999999</v>
      </c>
      <c r="F297" s="39">
        <v>3255.5032000000001</v>
      </c>
      <c r="G297">
        <v>3246.0351999999998</v>
      </c>
      <c r="H297">
        <v>3261.6453999999999</v>
      </c>
      <c r="I297">
        <v>3238.2046</v>
      </c>
      <c r="J297">
        <v>1020</v>
      </c>
      <c r="K297">
        <v>1102</v>
      </c>
      <c r="L297">
        <v>3246.0351999999998</v>
      </c>
      <c r="M297">
        <v>3243.8105999999998</v>
      </c>
      <c r="N297">
        <v>3243.7656999999999</v>
      </c>
      <c r="O297">
        <v>3252.3525</v>
      </c>
      <c r="P297">
        <v>3233.3908000000001</v>
      </c>
      <c r="Q297">
        <v>1337</v>
      </c>
      <c r="R297">
        <v>1424</v>
      </c>
      <c r="S297">
        <f t="shared" si="195"/>
        <v>3207.1932649999999</v>
      </c>
      <c r="T297" t="str">
        <f t="shared" ref="T297" si="2781">IF(AVERAGE(N296)&lt;S296,"熊",IF(AVERAGE(N296)&gt;S296,"牛",""))</f>
        <v>牛</v>
      </c>
      <c r="U297">
        <f t="shared" ref="U297" si="2782">MAX(H297,O297)</f>
        <v>3261.6453999999999</v>
      </c>
      <c r="V297">
        <f t="shared" ref="V297" si="2783">MIN(I297,P297)</f>
        <v>3233.3908000000001</v>
      </c>
      <c r="W297" s="40">
        <f t="shared" ref="W297" si="2784">LN(U297/V297)</f>
        <v>8.7004220955559496E-3</v>
      </c>
      <c r="X297">
        <f t="shared" ref="X297" si="2785">IF(U297=H297,J297,Q297)</f>
        <v>1020</v>
      </c>
      <c r="Y297">
        <f t="shared" ref="Y297" si="2786">IF(V297=I297,K297,R297)</f>
        <v>1424</v>
      </c>
      <c r="Z297" s="25">
        <f t="shared" ref="Z297" si="2787">(U297-V297)/(C297)</f>
        <v>8.6960306020895366E-3</v>
      </c>
      <c r="AA297" s="25">
        <f t="shared" ref="AA297" si="2788">LN(C297/N296)</f>
        <v>-4.1663915830346789E-4</v>
      </c>
      <c r="AB297" s="25">
        <f t="shared" ref="AB297" si="2789">LN(N297/U297)</f>
        <v>-5.4968839772984966E-3</v>
      </c>
      <c r="AC297" s="25">
        <f t="shared" ref="AC297" si="2790">LN(N297/V297)</f>
        <v>3.2035381182574812E-3</v>
      </c>
      <c r="AD297" s="25">
        <f t="shared" ref="AD297" si="2791">LN(U297/C297)</f>
        <v>3.8421846917872232E-3</v>
      </c>
      <c r="AE297" s="25">
        <f t="shared" ref="AE297" si="2792">LN(V297/C297)</f>
        <v>-4.8582374037687056E-3</v>
      </c>
      <c r="AF297" s="25">
        <f t="shared" ref="AF297" si="2793">LN(N297/C297)</f>
        <v>-1.6546992855112142E-3</v>
      </c>
      <c r="AG297" s="25">
        <f t="shared" ref="AG297" si="2794">LN(N297/N296)</f>
        <v>-2.0713384438147773E-3</v>
      </c>
      <c r="AH297" s="25">
        <f t="shared" ref="AH297" si="2795">LN(D297/C297)</f>
        <v>2.2415743947261924E-4</v>
      </c>
      <c r="AI297" s="25">
        <f t="shared" ref="AI297" si="2796">LN(E297/C297)</f>
        <v>1.5481044889484891E-3</v>
      </c>
      <c r="AJ297" s="25">
        <f t="shared" ref="AJ297" si="2797">LN(F297/C297)</f>
        <v>1.9572493632930609E-3</v>
      </c>
      <c r="AK297" s="25">
        <f t="shared" ref="AK297" si="2798">+LN(G297/C297)</f>
        <v>-9.5529413349388108E-4</v>
      </c>
      <c r="AL297" s="25">
        <f t="shared" ref="AL297" si="2799">LN(H297/I297)</f>
        <v>7.2127515629357344E-3</v>
      </c>
      <c r="AM297" s="25">
        <f t="shared" ref="AM297" si="2800">LN(O297/P297)</f>
        <v>5.8472107660546332E-3</v>
      </c>
      <c r="AN297" s="25">
        <f t="shared" ref="AN297" si="2801">LN(L297/G297)</f>
        <v>0</v>
      </c>
      <c r="AO297" s="40">
        <f t="shared" ref="AO297" si="2802">(C297-I297)/(H297-I297)</f>
        <v>0.46640899627999305</v>
      </c>
      <c r="AP297" s="40">
        <f t="shared" ref="AP297" si="2803">(N296-I297)/(H297-I297)</f>
        <v>0.52417152998190697</v>
      </c>
      <c r="AQ297" s="25">
        <f t="shared" ref="AQ297" si="2804">LN(M297/L297)</f>
        <v>-6.8556331095863962E-4</v>
      </c>
      <c r="AR297" s="25">
        <f t="shared" ref="AR297" si="2805">LN(N297/L297)</f>
        <v>-6.9940515201747137E-4</v>
      </c>
      <c r="AS297" s="25">
        <f t="shared" ref="AS297" si="2806">LN(N297/C297)</f>
        <v>-1.6546992855112142E-3</v>
      </c>
      <c r="AT297" s="28">
        <f t="shared" ref="AT297" si="2807">+(G297-I297)/(H297-I297)</f>
        <v>0.33405856455410332</v>
      </c>
      <c r="AU297" s="28">
        <f t="shared" ref="AU297" si="2808">+(N297-P297)/(O297-P297)</f>
        <v>0.54715030825294608</v>
      </c>
      <c r="AV297" s="40">
        <f t="shared" ref="AV297" si="2809">+(N297-V297)/(U297-V297)</f>
        <v>0.36719330657662425</v>
      </c>
      <c r="AW297" s="25">
        <f t="shared" ref="AW297" si="2810">LN(N297/C297)</f>
        <v>-1.6546992855112142E-3</v>
      </c>
      <c r="AX297" s="28">
        <f t="shared" ref="AX297" si="2811">(N297-L297)/(U297-V297)</f>
        <v>-8.032320400925512E-2</v>
      </c>
      <c r="AY297" s="25">
        <f t="shared" ref="AY297" si="2812">LN(G297/I297)</f>
        <v>2.4152727376545295E-3</v>
      </c>
      <c r="AZ297" s="25">
        <f t="shared" ref="AZ297" si="2813">LN(N297/P297)</f>
        <v>3.2035381182574812E-3</v>
      </c>
      <c r="BA297" s="25">
        <f t="shared" ref="BA297" si="2814">AV296</f>
        <v>0.65769595479379794</v>
      </c>
      <c r="BB297" s="25">
        <f t="shared" ref="BB297" si="2815">AR296</f>
        <v>2.0702594515459661E-3</v>
      </c>
      <c r="BC297" s="25">
        <f t="shared" ref="BC297" si="2816">AS296</f>
        <v>6.0455102480656484E-3</v>
      </c>
      <c r="BD297" s="39">
        <f t="shared" ref="BD297" si="2817">IF(AR296&lt;0,1,0)</f>
        <v>0</v>
      </c>
      <c r="BE297">
        <f t="shared" ref="BE297" si="2818">IF(B297=2,IF(AV296&lt;0.226,IF(AND(ABS(AA297)&lt;0.03,AO297&lt;0.8),IF(AND(AT297&lt;0.5 &amp; Q296&lt;14),2,1),0),IF(AV296&lt;0.8,IF(AND(AT297&gt;0.2,AK297&gt;-0.03,AA297&gt;-0.01),1,0),0)),"")</f>
        <v>1</v>
      </c>
      <c r="BF297">
        <f t="shared" ref="BF297" si="2819">IF(B297=2,IF(AV296&lt;0.226,IF(AND(ABS(AA297)&lt;0.03,AO297&lt;0.8),IF(AND(AT297&lt;0.5 &amp; Q296&lt;14),2,1),0),IF(AV296&lt;0.8,IF(AND(AT297&gt;0.2,AK297&gt;-0.03,AA297&gt;-0.01),1,0),0)),"")</f>
        <v>1</v>
      </c>
      <c r="BG297" t="str">
        <f t="shared" ref="BG297" si="2820">IF(B297=3,IF(AV296&lt;0.85,IF(AND(K297&gt;942,AT297&gt;0.9),0.25,1)*IF(AR296&lt;-0.004,1,0.5),0),"")</f>
        <v/>
      </c>
      <c r="BH297" t="str">
        <f t="shared" ref="BH297" si="2821">IF(B297=4,IF(AV296&lt;0.6,IF(AQ297&gt;=0,IF(K297&lt;1018,2,1),0),IF(AV296&gt;0.85,IF(AQ297&lt;=0,-0.5,0),0)),"")</f>
        <v/>
      </c>
      <c r="BI297" t="str">
        <f t="shared" ref="BI297" si="2822">IF(B297=5,IF(AV296&lt;0.4,IF(AQ297&gt; -0.004,1,0),IF(AV296&lt;0.95,IF(AND(AO297&lt;0.85,AT297&lt;0.95,AQ297&gt;0,K297&lt;1115),0.5,0),0)),"")</f>
        <v/>
      </c>
      <c r="BJ297" s="25">
        <f t="shared" ref="BJ297" si="2823">IF(MAX(BE297:BI297)=0,"",MAX(BE297:BI297)*AR297)</f>
        <v>-6.9940515201747137E-4</v>
      </c>
    </row>
    <row r="298" spans="1:62" x14ac:dyDescent="0.15">
      <c r="A298" s="1">
        <v>42942</v>
      </c>
      <c r="B298" s="41">
        <f t="shared" si="291"/>
        <v>3</v>
      </c>
      <c r="C298">
        <v>3244.4607999999998</v>
      </c>
      <c r="D298">
        <v>3248.3654999999999</v>
      </c>
      <c r="E298">
        <v>3252.2491</v>
      </c>
      <c r="F298" s="39">
        <v>3250.9711000000002</v>
      </c>
      <c r="G298">
        <v>3231.7386999999999</v>
      </c>
      <c r="H298">
        <v>3264.5954999999999</v>
      </c>
      <c r="I298">
        <v>3230.4575</v>
      </c>
      <c r="J298">
        <v>954</v>
      </c>
      <c r="K298">
        <v>1122</v>
      </c>
      <c r="L298">
        <v>3231.7386999999999</v>
      </c>
      <c r="M298">
        <v>3233.5272</v>
      </c>
      <c r="N298">
        <v>3247.5834</v>
      </c>
      <c r="O298">
        <v>3247.8346999999999</v>
      </c>
      <c r="P298">
        <v>3228.3571999999999</v>
      </c>
      <c r="Q298">
        <v>1459</v>
      </c>
      <c r="R298">
        <v>1304</v>
      </c>
      <c r="S298">
        <f t="shared" si="195"/>
        <v>3209.8058149999997</v>
      </c>
      <c r="T298" t="str">
        <f t="shared" ref="T298" si="2824">IF(AVERAGE(N297)&lt;S297,"熊",IF(AVERAGE(N297)&gt;S297,"牛",""))</f>
        <v>牛</v>
      </c>
      <c r="U298">
        <f t="shared" ref="U298" si="2825">MAX(H298,O298)</f>
        <v>3264.5954999999999</v>
      </c>
      <c r="V298">
        <f t="shared" ref="V298" si="2826">MIN(I298,P298)</f>
        <v>3228.3571999999999</v>
      </c>
      <c r="W298" s="40">
        <f t="shared" ref="W298" si="2827">LN(U298/V298)</f>
        <v>1.116246427466039E-2</v>
      </c>
      <c r="X298">
        <f t="shared" ref="X298" si="2828">IF(U298=H298,J298,Q298)</f>
        <v>954</v>
      </c>
      <c r="Y298">
        <f t="shared" ref="Y298" si="2829">IF(V298=I298,K298,R298)</f>
        <v>1304</v>
      </c>
      <c r="Z298" s="25">
        <f t="shared" ref="Z298" si="2830">(U298-V298)/(C298)</f>
        <v>1.1169282735670588E-2</v>
      </c>
      <c r="AA298" s="25">
        <f t="shared" ref="AA298" si="2831">LN(C298/N297)</f>
        <v>2.142650237809951E-4</v>
      </c>
      <c r="AB298" s="25">
        <f t="shared" ref="AB298" si="2832">LN(N298/U298)</f>
        <v>-5.2247147876022743E-3</v>
      </c>
      <c r="AC298" s="25">
        <f t="shared" ref="AC298" si="2833">LN(N298/V298)</f>
        <v>5.9377494870581065E-3</v>
      </c>
      <c r="AD298" s="25">
        <f t="shared" ref="AD298" si="2834">LN(U298/C298)</f>
        <v>6.1866922925629024E-3</v>
      </c>
      <c r="AE298" s="25">
        <f t="shared" ref="AE298" si="2835">LN(V298/C298)</f>
        <v>-4.9757719820977073E-3</v>
      </c>
      <c r="AF298" s="25">
        <f t="shared" ref="AF298" si="2836">LN(N298/C298)</f>
        <v>9.6197750496056461E-4</v>
      </c>
      <c r="AG298" s="25">
        <f t="shared" ref="AG298" si="2837">LN(N298/N297)</f>
        <v>1.1762425287414615E-3</v>
      </c>
      <c r="AH298" s="25">
        <f t="shared" ref="AH298" si="2838">LN(D298/C298)</f>
        <v>1.2027737352938808E-3</v>
      </c>
      <c r="AI298" s="25">
        <f t="shared" ref="AI298" si="2839">LN(E298/C298)</f>
        <v>2.3976147467987883E-3</v>
      </c>
      <c r="AJ298" s="25">
        <f t="shared" ref="AJ298" si="2840">LN(F298/C298)</f>
        <v>2.004578688615945E-3</v>
      </c>
      <c r="AK298" s="25">
        <f t="shared" ref="AK298" si="2841">+LN(G298/C298)</f>
        <v>-3.9288834029863771E-3</v>
      </c>
      <c r="AL298" s="25">
        <f t="shared" ref="AL298" si="2842">LN(H298/I298)</f>
        <v>1.0512097242445798E-2</v>
      </c>
      <c r="AM298" s="25">
        <f t="shared" ref="AM298" si="2843">LN(O298/P298)</f>
        <v>6.0151271081001758E-3</v>
      </c>
      <c r="AN298" s="25">
        <f t="shared" ref="AN298" si="2844">LN(L298/G298)</f>
        <v>0</v>
      </c>
      <c r="AO298" s="40">
        <f t="shared" ref="AO298" si="2845">(C298-I298)/(H298-I298)</f>
        <v>0.41019684808717227</v>
      </c>
      <c r="AP298" s="40">
        <f t="shared" ref="AP298" si="2846">(N297-I298)/(H298-I298)</f>
        <v>0.38983537406995061</v>
      </c>
      <c r="AQ298" s="25">
        <f t="shared" ref="AQ298" si="2847">LN(M298/L298)</f>
        <v>5.532641884447993E-4</v>
      </c>
      <c r="AR298" s="25">
        <f t="shared" ref="AR298" si="2848">LN(N298/L298)</f>
        <v>4.8908609079469107E-3</v>
      </c>
      <c r="AS298" s="25">
        <f t="shared" ref="AS298" si="2849">LN(N298/C298)</f>
        <v>9.6197750496056461E-4</v>
      </c>
      <c r="AT298" s="28">
        <f t="shared" ref="AT298" si="2850">+(G298-I298)/(H298-I298)</f>
        <v>3.7530025191865428E-2</v>
      </c>
      <c r="AU298" s="28">
        <f t="shared" ref="AU298" si="2851">+(N298-P298)/(O298-P298)</f>
        <v>0.98709793351303288</v>
      </c>
      <c r="AV298" s="40">
        <f t="shared" ref="AV298" si="2852">+(N298-V298)/(U298-V298)</f>
        <v>0.53054917035291593</v>
      </c>
      <c r="AW298" s="25">
        <f t="shared" ref="AW298" si="2853">LN(N298/C298)</f>
        <v>9.6197750496056461E-4</v>
      </c>
      <c r="AX298" s="28">
        <f t="shared" ref="AX298" si="2854">(N298-L298)/(U298-V298)</f>
        <v>0.43723629419702664</v>
      </c>
      <c r="AY298" s="25">
        <f t="shared" ref="AY298" si="2855">LN(G298/I298)</f>
        <v>3.9652154689667432E-4</v>
      </c>
      <c r="AZ298" s="25">
        <f t="shared" ref="AZ298" si="2856">LN(N298/P298)</f>
        <v>5.9377494870581065E-3</v>
      </c>
      <c r="BA298" s="25">
        <f t="shared" ref="BA298" si="2857">AV297</f>
        <v>0.36719330657662425</v>
      </c>
      <c r="BB298" s="25">
        <f t="shared" ref="BB298" si="2858">AR297</f>
        <v>-6.9940515201747137E-4</v>
      </c>
      <c r="BC298" s="25">
        <f t="shared" ref="BC298" si="2859">AS297</f>
        <v>-1.6546992855112142E-3</v>
      </c>
      <c r="BD298" s="39">
        <f t="shared" ref="BD298" si="2860">IF(AR297&lt;0,1,0)</f>
        <v>1</v>
      </c>
      <c r="BE298" t="str">
        <f t="shared" ref="BE298" si="2861">IF(B298=2,IF(AV297&lt;0.226,IF(AND(ABS(AA298)&lt;0.03,AO298&lt;0.8),IF(AND(AT298&lt;0.5 &amp; Q297&lt;14),2,1),0),IF(AV297&lt;0.8,IF(AND(AT298&gt;0.2,AK298&gt;-0.03,AA298&gt;-0.01),1,0),0)),"")</f>
        <v/>
      </c>
      <c r="BF298" t="str">
        <f t="shared" ref="BF298" si="2862">IF(B298=2,IF(AV297&lt;0.226,IF(AND(ABS(AA298)&lt;0.03,AO298&lt;0.8),IF(AND(AT298&lt;0.5 &amp; Q297&lt;14),2,1),0),IF(AV297&lt;0.8,IF(AND(AT298&gt;0.2,AK298&gt;-0.03,AA298&gt;-0.01),1,0),0)),"")</f>
        <v/>
      </c>
      <c r="BG298">
        <f t="shared" ref="BG298" si="2863">IF(B298=3,IF(AV297&lt;0.85,IF(AND(K298&gt;942,AT298&gt;0.9),0.25,1)*IF(AR297&lt;-0.004,1,0.5),0),"")</f>
        <v>0.5</v>
      </c>
      <c r="BH298" t="str">
        <f t="shared" ref="BH298" si="2864">IF(B298=4,IF(AV297&lt;0.6,IF(AQ298&gt;=0,IF(K298&lt;1018,2,1),0),IF(AV297&gt;0.85,IF(AQ298&lt;=0,-0.5,0),0)),"")</f>
        <v/>
      </c>
      <c r="BI298" t="str">
        <f t="shared" ref="BI298" si="2865">IF(B298=5,IF(AV297&lt;0.4,IF(AQ298&gt; -0.004,1,0),IF(AV297&lt;0.95,IF(AND(AO298&lt;0.85,AT298&lt;0.95,AQ298&gt;0,K298&lt;1115),0.5,0),0)),"")</f>
        <v/>
      </c>
      <c r="BJ298" s="25">
        <f t="shared" ref="BJ298" si="2866">IF(MAX(BE298:BI298)=0,"",MAX(BE298:BI298)*AR298)</f>
        <v>2.4454304539734554E-3</v>
      </c>
    </row>
    <row r="299" spans="1:62" x14ac:dyDescent="0.15">
      <c r="A299" s="1">
        <v>42943</v>
      </c>
      <c r="B299" s="41">
        <f t="shared" si="291"/>
        <v>4</v>
      </c>
      <c r="C299">
        <v>3243.7649999999999</v>
      </c>
      <c r="D299">
        <v>3240.7579000000001</v>
      </c>
      <c r="E299">
        <v>3232.4369999999999</v>
      </c>
      <c r="F299" s="39">
        <v>3234.3272999999999</v>
      </c>
      <c r="G299">
        <v>3237.0387999999998</v>
      </c>
      <c r="H299">
        <v>3243.8869</v>
      </c>
      <c r="I299">
        <v>3220.7941999999998</v>
      </c>
      <c r="J299">
        <v>930</v>
      </c>
      <c r="K299">
        <v>1101</v>
      </c>
      <c r="L299">
        <v>3237.0387999999998</v>
      </c>
      <c r="M299">
        <v>3236.1361999999999</v>
      </c>
      <c r="N299">
        <v>3249.2927</v>
      </c>
      <c r="O299">
        <v>3251.9261000000001</v>
      </c>
      <c r="P299">
        <v>3234.5349999999999</v>
      </c>
      <c r="Q299">
        <v>1402</v>
      </c>
      <c r="R299">
        <v>1309</v>
      </c>
      <c r="S299">
        <f t="shared" si="195"/>
        <v>3213.4898200000002</v>
      </c>
      <c r="T299" t="str">
        <f t="shared" ref="T299" si="2867">IF(AVERAGE(N298)&lt;S298,"熊",IF(AVERAGE(N298)&gt;S298,"牛",""))</f>
        <v>牛</v>
      </c>
      <c r="U299">
        <f t="shared" ref="U299" si="2868">MAX(H299,O299)</f>
        <v>3251.9261000000001</v>
      </c>
      <c r="V299">
        <f t="shared" ref="V299" si="2869">MIN(I299,P299)</f>
        <v>3220.7941999999998</v>
      </c>
      <c r="W299" s="40">
        <f t="shared" ref="W299" si="2870">LN(U299/V299)</f>
        <v>9.6194918431797144E-3</v>
      </c>
      <c r="X299">
        <f t="shared" ref="X299" si="2871">IF(U299=H299,J299,Q299)</f>
        <v>1402</v>
      </c>
      <c r="Y299">
        <f t="shared" ref="Y299" si="2872">IF(V299=I299,K299,R299)</f>
        <v>1101</v>
      </c>
      <c r="Z299" s="25">
        <f t="shared" ref="Z299" si="2873">(U299-V299)/(C299)</f>
        <v>9.5974585088624848E-3</v>
      </c>
      <c r="AA299" s="25">
        <f t="shared" ref="AA299" si="2874">LN(C299/N298)</f>
        <v>-1.1764583273349352E-3</v>
      </c>
      <c r="AB299" s="25">
        <f t="shared" ref="AB299" si="2875">LN(N299/U299)</f>
        <v>-8.1012506271152919E-4</v>
      </c>
      <c r="AC299" s="25">
        <f t="shared" ref="AC299" si="2876">LN(N299/V299)</f>
        <v>8.8093667804680573E-3</v>
      </c>
      <c r="AD299" s="25">
        <f t="shared" ref="AD299" si="2877">LN(U299/C299)</f>
        <v>2.5127747512880905E-3</v>
      </c>
      <c r="AE299" s="25">
        <f t="shared" ref="AE299" si="2878">LN(V299/C299)</f>
        <v>-7.1067170918914929E-3</v>
      </c>
      <c r="AF299" s="25">
        <f t="shared" ref="AF299" si="2879">LN(N299/C299)</f>
        <v>1.7026496885766973E-3</v>
      </c>
      <c r="AG299" s="25">
        <f t="shared" ref="AG299" si="2880">LN(N299/N298)</f>
        <v>5.2619136124160419E-4</v>
      </c>
      <c r="AH299" s="25">
        <f t="shared" ref="AH299" si="2881">LN(D299/C299)</f>
        <v>-9.2746999646155302E-4</v>
      </c>
      <c r="AI299" s="25">
        <f t="shared" ref="AI299" si="2882">LN(E299/C299)</f>
        <v>-3.4983502840396233E-3</v>
      </c>
      <c r="AJ299" s="25">
        <f t="shared" ref="AJ299" si="2883">LN(F299/C299)</f>
        <v>-2.9137302279664008E-3</v>
      </c>
      <c r="AK299" s="25">
        <f t="shared" ref="AK299" si="2884">+LN(G299/C299)</f>
        <v>-2.0757309193884586E-3</v>
      </c>
      <c r="AL299" s="25">
        <f t="shared" ref="AL299" si="2885">LN(H299/I299)</f>
        <v>7.1442961734738504E-3</v>
      </c>
      <c r="AM299" s="25">
        <f t="shared" ref="AM299" si="2886">LN(O299/P299)</f>
        <v>5.3622896689143372E-3</v>
      </c>
      <c r="AN299" s="25">
        <f t="shared" ref="AN299" si="2887">LN(L299/G299)</f>
        <v>0</v>
      </c>
      <c r="AO299" s="40">
        <f t="shared" ref="AO299" si="2888">(C299-I299)/(H299-I299)</f>
        <v>0.99472127555460832</v>
      </c>
      <c r="AP299" s="40">
        <f t="shared" ref="AP299" si="2889">(N298-I299)/(H299-I299)</f>
        <v>1.1600722306183335</v>
      </c>
      <c r="AQ299" s="25">
        <f t="shared" ref="AQ299" si="2890">LN(M299/L299)</f>
        <v>-2.788739701459137E-4</v>
      </c>
      <c r="AR299" s="25">
        <f t="shared" ref="AR299" si="2891">LN(N299/L299)</f>
        <v>3.7783806079650941E-3</v>
      </c>
      <c r="AS299" s="25">
        <f t="shared" ref="AS299" si="2892">LN(N299/C299)</f>
        <v>1.7026496885766973E-3</v>
      </c>
      <c r="AT299" s="28">
        <f t="shared" ref="AT299" si="2893">+(G299-I299)/(H299-I299)</f>
        <v>0.70345174016030543</v>
      </c>
      <c r="AU299" s="28">
        <f t="shared" ref="AU299" si="2894">+(N299-P299)/(O299-P299)</f>
        <v>0.84857772078821214</v>
      </c>
      <c r="AV299" s="40">
        <f t="shared" ref="AV299" si="2895">+(N299-V299)/(U299-V299)</f>
        <v>0.91541152322858099</v>
      </c>
      <c r="AW299" s="25">
        <f t="shared" ref="AW299" si="2896">LN(N299/C299)</f>
        <v>1.7026496885766973E-3</v>
      </c>
      <c r="AX299" s="28">
        <f t="shared" ref="AX299" si="2897">(N299-L299)/(U299-V299)</f>
        <v>0.39361233975440091</v>
      </c>
      <c r="AY299" s="25">
        <f t="shared" ref="AY299" si="2898">LN(G299/I299)</f>
        <v>5.0309861725030018E-3</v>
      </c>
      <c r="AZ299" s="25">
        <f t="shared" ref="AZ299" si="2899">LN(N299/P299)</f>
        <v>4.5521646062027816E-3</v>
      </c>
      <c r="BA299" s="25">
        <f t="shared" ref="BA299" si="2900">AV298</f>
        <v>0.53054917035291593</v>
      </c>
      <c r="BB299" s="25">
        <f t="shared" ref="BB299" si="2901">AR298</f>
        <v>4.8908609079469107E-3</v>
      </c>
      <c r="BC299" s="25">
        <f t="shared" ref="BC299" si="2902">AS298</f>
        <v>9.6197750496056461E-4</v>
      </c>
      <c r="BD299" s="39">
        <f t="shared" ref="BD299" si="2903">IF(AR298&lt;0,1,0)</f>
        <v>0</v>
      </c>
      <c r="BE299" t="str">
        <f t="shared" ref="BE299" si="2904">IF(B299=2,IF(AV298&lt;0.226,IF(AND(ABS(AA299)&lt;0.03,AO299&lt;0.8),IF(AND(AT299&lt;0.5 &amp; Q298&lt;14),2,1),0),IF(AV298&lt;0.8,IF(AND(AT299&gt;0.2,AK299&gt;-0.03,AA299&gt;-0.01),1,0),0)),"")</f>
        <v/>
      </c>
      <c r="BF299" t="str">
        <f t="shared" ref="BF299" si="2905">IF(B299=2,IF(AV298&lt;0.226,IF(AND(ABS(AA299)&lt;0.03,AO299&lt;0.8),IF(AND(AT299&lt;0.5 &amp; Q298&lt;14),2,1),0),IF(AV298&lt;0.8,IF(AND(AT299&gt;0.2,AK299&gt;-0.03,AA299&gt;-0.01),1,0),0)),"")</f>
        <v/>
      </c>
      <c r="BG299" t="str">
        <f t="shared" ref="BG299" si="2906">IF(B299=3,IF(AV298&lt;0.85,IF(AND(K299&gt;942,AT299&gt;0.9),0.25,1)*IF(AR298&lt;-0.004,1,0.5),0),"")</f>
        <v/>
      </c>
      <c r="BH299">
        <f t="shared" ref="BH299" si="2907">IF(B299=4,IF(AV298&lt;0.6,IF(AQ299&gt;=0,IF(K299&lt;1018,2,1),0),IF(AV298&gt;0.85,IF(AQ299&lt;=0,-0.5,0),0)),"")</f>
        <v>0</v>
      </c>
      <c r="BI299" t="str">
        <f t="shared" ref="BI299" si="2908">IF(B299=5,IF(AV298&lt;0.4,IF(AQ299&gt; -0.004,1,0),IF(AV298&lt;0.95,IF(AND(AO299&lt;0.85,AT299&lt;0.95,AQ299&gt;0,K299&lt;1115),0.5,0),0)),"")</f>
        <v/>
      </c>
      <c r="BJ299" s="25" t="str">
        <f t="shared" ref="BJ299" si="2909">IF(MAX(BE299:BI299)=0,"",MAX(BE299:BI299)*AR299)</f>
        <v/>
      </c>
    </row>
    <row r="300" spans="1:62" x14ac:dyDescent="0.15">
      <c r="A300" s="1">
        <v>42944</v>
      </c>
      <c r="B300" s="41">
        <f t="shared" si="291"/>
        <v>5</v>
      </c>
      <c r="C300">
        <v>3240.1727999999998</v>
      </c>
      <c r="D300">
        <v>3253.2404000000001</v>
      </c>
      <c r="E300">
        <v>3253.2404000000001</v>
      </c>
      <c r="F300" s="39">
        <v>3253.2404000000001</v>
      </c>
      <c r="G300">
        <v>3248.3357000000001</v>
      </c>
      <c r="H300">
        <v>3253.4391999999998</v>
      </c>
      <c r="I300">
        <v>3233.0630000000001</v>
      </c>
      <c r="J300">
        <v>1044</v>
      </c>
      <c r="K300">
        <v>944</v>
      </c>
      <c r="L300">
        <v>3248.3357000000001</v>
      </c>
      <c r="M300">
        <v>3247.7381</v>
      </c>
      <c r="N300">
        <v>3254.1251999999999</v>
      </c>
      <c r="O300">
        <v>3256.2015999999999</v>
      </c>
      <c r="P300">
        <v>3246.0720000000001</v>
      </c>
      <c r="Q300">
        <v>1424</v>
      </c>
      <c r="R300">
        <v>1336</v>
      </c>
      <c r="S300">
        <f t="shared" si="195"/>
        <v>3216.5595199999998</v>
      </c>
      <c r="T300" t="str">
        <f t="shared" ref="T300" si="2910">IF(AVERAGE(N299)&lt;S299,"熊",IF(AVERAGE(N299)&gt;S299,"牛",""))</f>
        <v>牛</v>
      </c>
      <c r="U300">
        <f t="shared" ref="U300" si="2911">MAX(H300,O300)</f>
        <v>3256.2015999999999</v>
      </c>
      <c r="V300">
        <f t="shared" ref="V300" si="2912">MIN(I300,P300)</f>
        <v>3233.0630000000001</v>
      </c>
      <c r="W300" s="40">
        <f t="shared" ref="W300" si="2913">LN(U300/V300)</f>
        <v>7.1313775870247634E-3</v>
      </c>
      <c r="X300">
        <f t="shared" ref="X300" si="2914">IF(U300=H300,J300,Q300)</f>
        <v>1424</v>
      </c>
      <c r="Y300">
        <f t="shared" ref="Y300" si="2915">IF(V300=I300,K300,R300)</f>
        <v>944</v>
      </c>
      <c r="Z300" s="25">
        <f t="shared" ref="Z300" si="2916">(U300-V300)/(C300)</f>
        <v>7.1411623478845852E-3</v>
      </c>
      <c r="AA300" s="25">
        <f t="shared" ref="AA300" si="2917">LN(C300/N299)</f>
        <v>-2.8106801720033741E-3</v>
      </c>
      <c r="AB300" s="25">
        <f t="shared" ref="AB300" si="2918">LN(N300/U300)</f>
        <v>-6.3787890660278875E-4</v>
      </c>
      <c r="AC300" s="25">
        <f t="shared" ref="AC300" si="2919">LN(N300/V300)</f>
        <v>6.493498680422042E-3</v>
      </c>
      <c r="AD300" s="25">
        <f t="shared" ref="AD300" si="2920">LN(U300/C300)</f>
        <v>4.9347009700656339E-3</v>
      </c>
      <c r="AE300" s="25">
        <f t="shared" ref="AE300" si="2921">LN(V300/C300)</f>
        <v>-2.1966766169591407E-3</v>
      </c>
      <c r="AF300" s="25">
        <f t="shared" ref="AF300" si="2922">LN(N300/C300)</f>
        <v>4.2968220634627659E-3</v>
      </c>
      <c r="AG300" s="25">
        <f t="shared" ref="AG300" si="2923">LN(N300/N299)</f>
        <v>1.4861418914595261E-3</v>
      </c>
      <c r="AH300" s="25">
        <f t="shared" ref="AH300" si="2924">LN(D300/C300)</f>
        <v>4.0248840597176642E-3</v>
      </c>
      <c r="AI300" s="25">
        <f t="shared" ref="AI300" si="2925">LN(E300/C300)</f>
        <v>4.0248840597176642E-3</v>
      </c>
      <c r="AJ300" s="25">
        <f t="shared" ref="AJ300" si="2926">LN(F300/C300)</f>
        <v>4.0248840597176642E-3</v>
      </c>
      <c r="AK300" s="25">
        <f t="shared" ref="AK300" si="2927">+LN(G300/C300)</f>
        <v>2.5161111545078637E-3</v>
      </c>
      <c r="AL300" s="25">
        <f t="shared" ref="AL300" si="2928">LN(H300/I300)</f>
        <v>6.2826671126112394E-3</v>
      </c>
      <c r="AM300" s="25">
        <f t="shared" ref="AM300" si="2929">LN(O300/P300)</f>
        <v>3.1157126930378156E-3</v>
      </c>
      <c r="AN300" s="25">
        <f t="shared" ref="AN300" si="2930">LN(L300/G300)</f>
        <v>0</v>
      </c>
      <c r="AO300" s="40">
        <f t="shared" ref="AO300" si="2931">(C300-I300)/(H300-I300)</f>
        <v>0.34892668898027246</v>
      </c>
      <c r="AP300" s="40">
        <f t="shared" ref="AP300" si="2932">(N299-I300)/(H300-I300)</f>
        <v>0.79650278265820451</v>
      </c>
      <c r="AQ300" s="25">
        <f t="shared" ref="AQ300" si="2933">LN(M300/L300)</f>
        <v>-1.8398805804392107E-4</v>
      </c>
      <c r="AR300" s="25">
        <f t="shared" ref="AR300" si="2934">LN(N300/L300)</f>
        <v>1.7807109089550367E-3</v>
      </c>
      <c r="AS300" s="25">
        <f t="shared" ref="AS300" si="2935">LN(N300/C300)</f>
        <v>4.2968220634627659E-3</v>
      </c>
      <c r="AT300" s="28">
        <f t="shared" ref="AT300" si="2936">+(G300-I300)/(H300-I300)</f>
        <v>0.74953622363346517</v>
      </c>
      <c r="AU300" s="28">
        <f t="shared" ref="AU300" si="2937">+(N300-P300)/(O300-P300)</f>
        <v>0.7950165850576556</v>
      </c>
      <c r="AV300" s="40">
        <f t="shared" ref="AV300" si="2938">+(N300-V300)/(U300-V300)</f>
        <v>0.91026250507809714</v>
      </c>
      <c r="AW300" s="25">
        <f t="shared" ref="AW300" si="2939">LN(N300/C300)</f>
        <v>4.2968220634627659E-3</v>
      </c>
      <c r="AX300" s="28">
        <f t="shared" ref="AX300" si="2940">(N300-L300)/(U300-V300)</f>
        <v>0.25020960645846851</v>
      </c>
      <c r="AY300" s="25">
        <f t="shared" ref="AY300" si="2941">LN(G300/I300)</f>
        <v>4.7127877714669541E-3</v>
      </c>
      <c r="AZ300" s="25">
        <f t="shared" ref="AZ300" si="2942">LN(N300/P300)</f>
        <v>2.4778337864351857E-3</v>
      </c>
      <c r="BA300" s="25">
        <f t="shared" ref="BA300" si="2943">AV299</f>
        <v>0.91541152322858099</v>
      </c>
      <c r="BB300" s="25">
        <f t="shared" ref="BB300" si="2944">AR299</f>
        <v>3.7783806079650941E-3</v>
      </c>
      <c r="BC300" s="25">
        <f t="shared" ref="BC300" si="2945">AS299</f>
        <v>1.7026496885766973E-3</v>
      </c>
      <c r="BD300" s="39">
        <f t="shared" ref="BD300" si="2946">IF(AR299&lt;0,1,0)</f>
        <v>0</v>
      </c>
      <c r="BE300" t="str">
        <f t="shared" ref="BE300" si="2947">IF(B300=2,IF(AV299&lt;0.226,IF(AND(ABS(AA300)&lt;0.03,AO300&lt;0.8),IF(AND(AT300&lt;0.5 &amp; Q299&lt;14),2,1),0),IF(AV299&lt;0.8,IF(AND(AT300&gt;0.2,AK300&gt;-0.03,AA300&gt;-0.01),1,0),0)),"")</f>
        <v/>
      </c>
      <c r="BF300" t="str">
        <f t="shared" ref="BF300" si="2948">IF(B300=2,IF(AV299&lt;0.226,IF(AND(ABS(AA300)&lt;0.03,AO300&lt;0.8),IF(AND(AT300&lt;0.5 &amp; Q299&lt;14),2,1),0),IF(AV299&lt;0.8,IF(AND(AT300&gt;0.2,AK300&gt;-0.03,AA300&gt;-0.01),1,0),0)),"")</f>
        <v/>
      </c>
      <c r="BG300" t="str">
        <f t="shared" ref="BG300" si="2949">IF(B300=3,IF(AV299&lt;0.85,IF(AND(K300&gt;942,AT300&gt;0.9),0.25,1)*IF(AR299&lt;-0.004,1,0.5),0),"")</f>
        <v/>
      </c>
      <c r="BH300" t="str">
        <f t="shared" ref="BH300" si="2950">IF(B300=4,IF(AV299&lt;0.6,IF(AQ300&gt;=0,IF(K300&lt;1018,2,1),0),IF(AV299&gt;0.85,IF(AQ300&lt;=0,-0.5,0),0)),"")</f>
        <v/>
      </c>
      <c r="BI300">
        <f t="shared" ref="BI300" si="2951">IF(B300=5,IF(AV299&lt;0.4,IF(AQ300&gt; -0.004,1,0),IF(AV299&lt;0.95,IF(AND(AO300&lt;0.85,AT300&lt;0.95,AQ300&gt;0,K300&lt;1115),0.5,0),0)),"")</f>
        <v>0</v>
      </c>
      <c r="BJ300" s="25" t="str">
        <f t="shared" ref="BJ300" si="2952">IF(MAX(BE300:BI300)=0,"",MAX(BE300:BI300)*AR300)</f>
        <v/>
      </c>
    </row>
    <row r="301" spans="1:62" x14ac:dyDescent="0.15">
      <c r="A301" s="1">
        <v>42947</v>
      </c>
      <c r="B301" s="41">
        <f t="shared" si="291"/>
        <v>1</v>
      </c>
      <c r="C301">
        <v>3252.7519000000002</v>
      </c>
      <c r="D301">
        <v>3254.9657999999999</v>
      </c>
      <c r="E301">
        <v>3256.9749000000002</v>
      </c>
      <c r="F301" s="39">
        <v>3259.9450000000002</v>
      </c>
      <c r="G301">
        <v>3272.2386000000001</v>
      </c>
      <c r="H301">
        <v>3272.2545</v>
      </c>
      <c r="I301">
        <v>3251.1941000000002</v>
      </c>
      <c r="J301">
        <v>1130</v>
      </c>
      <c r="K301">
        <v>951</v>
      </c>
      <c r="L301">
        <v>3272.2386000000001</v>
      </c>
      <c r="M301">
        <v>3273.7460000000001</v>
      </c>
      <c r="N301">
        <v>3274.1327999999999</v>
      </c>
      <c r="O301">
        <v>3276.9461000000001</v>
      </c>
      <c r="P301">
        <v>3268.6122</v>
      </c>
      <c r="Q301">
        <v>1313</v>
      </c>
      <c r="R301">
        <v>1404</v>
      </c>
      <c r="S301">
        <f t="shared" si="195"/>
        <v>3219.7125799999994</v>
      </c>
      <c r="T301" t="str">
        <f t="shared" ref="T301" si="2953">IF(AVERAGE(N300)&lt;S300,"熊",IF(AVERAGE(N300)&gt;S300,"牛",""))</f>
        <v>牛</v>
      </c>
      <c r="U301">
        <f t="shared" ref="U301" si="2954">MAX(H301,O301)</f>
        <v>3276.9461000000001</v>
      </c>
      <c r="V301">
        <f t="shared" ref="V301" si="2955">MIN(I301,P301)</f>
        <v>3251.1941000000002</v>
      </c>
      <c r="W301" s="40">
        <f t="shared" ref="W301" si="2956">LN(U301/V301)</f>
        <v>7.8895773649457889E-3</v>
      </c>
      <c r="X301">
        <f t="shared" ref="X301" si="2957">IF(U301=H301,J301,Q301)</f>
        <v>1313</v>
      </c>
      <c r="Y301">
        <f t="shared" ref="Y301" si="2958">IF(V301=I301,K301,R301)</f>
        <v>951</v>
      </c>
      <c r="Z301" s="25">
        <f t="shared" ref="Z301" si="2959">(U301-V301)/(C301)</f>
        <v>7.916988688869862E-3</v>
      </c>
      <c r="AA301" s="25">
        <f t="shared" ref="AA301" si="2960">LN(C301/N300)</f>
        <v>-4.221072564565555E-4</v>
      </c>
      <c r="AB301" s="25">
        <f t="shared" ref="AB301" si="2961">LN(N301/U301)</f>
        <v>-8.5888148071079705E-4</v>
      </c>
      <c r="AC301" s="25">
        <f t="shared" ref="AC301" si="2962">LN(N301/V301)</f>
        <v>7.0306958842350168E-3</v>
      </c>
      <c r="AD301" s="25">
        <f t="shared" ref="AD301" si="2963">LN(U301/C301)</f>
        <v>7.4105450882972603E-3</v>
      </c>
      <c r="AE301" s="25">
        <f t="shared" ref="AE301" si="2964">LN(V301/C301)</f>
        <v>-4.7903227664846223E-4</v>
      </c>
      <c r="AF301" s="25">
        <f t="shared" ref="AF301" si="2965">LN(N301/C301)</f>
        <v>6.5516636075864509E-3</v>
      </c>
      <c r="AG301" s="25">
        <f t="shared" ref="AG301" si="2966">LN(N301/N300)</f>
        <v>6.1295563511300022E-3</v>
      </c>
      <c r="AH301" s="25">
        <f t="shared" ref="AH301" si="2967">LN(D301/C301)</f>
        <v>6.8039217048627087E-4</v>
      </c>
      <c r="AI301" s="25">
        <f t="shared" ref="AI301" si="2968">LN(E301/C301)</f>
        <v>1.2974432636411772E-3</v>
      </c>
      <c r="AJ301" s="25">
        <f t="shared" ref="AJ301" si="2969">LN(F301/C301)</f>
        <v>2.2089475482465486E-3</v>
      </c>
      <c r="AK301" s="25">
        <f t="shared" ref="AK301" si="2970">+LN(G301/C301)</f>
        <v>5.9729613198234348E-3</v>
      </c>
      <c r="AL301" s="25">
        <f t="shared" ref="AL301" si="2971">LN(H301/I301)</f>
        <v>6.4568526435384854E-3</v>
      </c>
      <c r="AM301" s="25">
        <f t="shared" ref="AM301" si="2972">LN(O301/P301)</f>
        <v>2.5464304559924878E-3</v>
      </c>
      <c r="AN301" s="25">
        <f t="shared" ref="AN301" si="2973">LN(L301/G301)</f>
        <v>0</v>
      </c>
      <c r="AO301" s="40">
        <f t="shared" ref="AO301" si="2974">(C301-I301)/(H301-I301)</f>
        <v>7.3968205732087441E-2</v>
      </c>
      <c r="AP301" s="40">
        <f t="shared" ref="AP301" si="2975">(N300-I301)/(H301-I301)</f>
        <v>0.13917589409506986</v>
      </c>
      <c r="AQ301" s="25">
        <f t="shared" ref="AQ301" si="2976">LN(M301/L301)</f>
        <v>4.6055715641145654E-4</v>
      </c>
      <c r="AR301" s="25">
        <f t="shared" ref="AR301" si="2977">LN(N301/L301)</f>
        <v>5.7870228776291577E-4</v>
      </c>
      <c r="AS301" s="25">
        <f t="shared" ref="AS301" si="2978">LN(N301/C301)</f>
        <v>6.5516636075864509E-3</v>
      </c>
      <c r="AT301" s="28">
        <f t="shared" ref="AT301" si="2979">+(G301-I301)/(H301-I301)</f>
        <v>0.99924502858445829</v>
      </c>
      <c r="AU301" s="28">
        <f t="shared" ref="AU301" si="2980">+(N301-P301)/(O301-P301)</f>
        <v>0.66242695496703519</v>
      </c>
      <c r="AV301" s="40">
        <f t="shared" ref="AV301" si="2981">+(N301-V301)/(U301-V301)</f>
        <v>0.89075411618514055</v>
      </c>
      <c r="AW301" s="25">
        <f t="shared" ref="AW301" si="2982">LN(N301/C301)</f>
        <v>6.5516636075864509E-3</v>
      </c>
      <c r="AX301" s="28">
        <f t="shared" ref="AX301" si="2983">(N301-L301)/(U301-V301)</f>
        <v>7.3555452003717436E-2</v>
      </c>
      <c r="AY301" s="25">
        <f t="shared" ref="AY301" si="2984">LN(G301/I301)</f>
        <v>6.4519935964720701E-3</v>
      </c>
      <c r="AZ301" s="25">
        <f t="shared" ref="AZ301" si="2985">LN(N301/P301)</f>
        <v>1.6875489752817933E-3</v>
      </c>
      <c r="BA301" s="25">
        <f t="shared" ref="BA301" si="2986">AV300</f>
        <v>0.91026250507809714</v>
      </c>
      <c r="BB301" s="25">
        <f t="shared" ref="BB301" si="2987">AR300</f>
        <v>1.7807109089550367E-3</v>
      </c>
      <c r="BC301" s="25">
        <f t="shared" ref="BC301" si="2988">AS300</f>
        <v>4.2968220634627659E-3</v>
      </c>
      <c r="BD301" s="39">
        <f t="shared" ref="BD301" si="2989">IF(AR300&lt;0,1,0)</f>
        <v>0</v>
      </c>
      <c r="BE301" t="str">
        <f t="shared" ref="BE301" si="2990">IF(B301=2,IF(AV300&lt;0.226,IF(AND(ABS(AA301)&lt;0.03,AO301&lt;0.8),IF(AND(AT301&lt;0.5 &amp; Q300&lt;14),2,1),0),IF(AV300&lt;0.8,IF(AND(AT301&gt;0.2,AK301&gt;-0.03,AA301&gt;-0.01),1,0),0)),"")</f>
        <v/>
      </c>
      <c r="BF301" t="str">
        <f t="shared" ref="BF301" si="2991">IF(B301=2,IF(AV300&lt;0.226,IF(AND(ABS(AA301)&lt;0.03,AO301&lt;0.8),IF(AND(AT301&lt;0.5 &amp; Q300&lt;14),2,1),0),IF(AV300&lt;0.8,IF(AND(AT301&gt;0.2,AK301&gt;-0.03,AA301&gt;-0.01),1,0),0)),"")</f>
        <v/>
      </c>
      <c r="BG301" t="str">
        <f t="shared" ref="BG301" si="2992">IF(B301=3,IF(AV300&lt;0.85,IF(AND(K301&gt;942,AT301&gt;0.9),0.25,1)*IF(AR300&lt;-0.004,1,0.5),0),"")</f>
        <v/>
      </c>
      <c r="BH301" t="str">
        <f t="shared" ref="BH301" si="2993">IF(B301=4,IF(AV300&lt;0.6,IF(AQ301&gt;=0,IF(K301&lt;1018,2,1),0),IF(AV300&gt;0.85,IF(AQ301&lt;=0,-0.5,0),0)),"")</f>
        <v/>
      </c>
      <c r="BI301" t="str">
        <f t="shared" ref="BI301" si="2994">IF(B301=5,IF(AV300&lt;0.4,IF(AQ301&gt; -0.004,1,0),IF(AV300&lt;0.95,IF(AND(AO301&lt;0.85,AT301&lt;0.95,AQ301&gt;0,K301&lt;1115),0.5,0),0)),"")</f>
        <v/>
      </c>
      <c r="BJ301" s="25" t="str">
        <f t="shared" ref="BJ301" si="2995">IF(MAX(BE301:BI301)=0,"",MAX(BE301:BI301)*AR301)</f>
        <v/>
      </c>
    </row>
    <row r="302" spans="1:62" x14ac:dyDescent="0.15">
      <c r="A302" s="1">
        <v>42948</v>
      </c>
      <c r="B302" s="41">
        <f t="shared" ref="B302:B329" si="2996">WEEKDAY(A302,2)</f>
        <v>2</v>
      </c>
      <c r="C302">
        <v>3274.3685</v>
      </c>
      <c r="D302">
        <v>3275.0074</v>
      </c>
      <c r="E302">
        <v>3274.9627999999998</v>
      </c>
      <c r="F302" s="39">
        <v>3281.8344000000002</v>
      </c>
      <c r="G302">
        <v>3286.3094999999998</v>
      </c>
      <c r="H302">
        <v>3288.5030000000002</v>
      </c>
      <c r="I302">
        <v>3273.6570999999999</v>
      </c>
      <c r="J302">
        <v>1123</v>
      </c>
      <c r="K302">
        <v>934</v>
      </c>
      <c r="L302">
        <v>3286.3094999999998</v>
      </c>
      <c r="M302">
        <v>3287.0657000000001</v>
      </c>
      <c r="N302">
        <v>3292.2847000000002</v>
      </c>
      <c r="O302">
        <v>3292.5009</v>
      </c>
      <c r="P302">
        <v>3274.7651999999998</v>
      </c>
      <c r="Q302">
        <v>1459</v>
      </c>
      <c r="R302">
        <v>1340</v>
      </c>
      <c r="S302">
        <f t="shared" si="195"/>
        <v>3223.6797950000005</v>
      </c>
      <c r="T302" t="str">
        <f t="shared" ref="T302" si="2997">IF(AVERAGE(N301)&lt;S301,"熊",IF(AVERAGE(N301)&gt;S301,"牛",""))</f>
        <v>牛</v>
      </c>
      <c r="U302">
        <f t="shared" ref="U302" si="2998">MAX(H302,O302)</f>
        <v>3292.5009</v>
      </c>
      <c r="V302">
        <f t="shared" ref="V302" si="2999">MIN(I302,P302)</f>
        <v>3273.6570999999999</v>
      </c>
      <c r="W302" s="40">
        <f t="shared" ref="W302" si="3000">LN(U302/V302)</f>
        <v>5.739688789860746E-3</v>
      </c>
      <c r="X302">
        <f t="shared" ref="X302" si="3001">IF(U302=H302,J302,Q302)</f>
        <v>1459</v>
      </c>
      <c r="Y302">
        <f t="shared" ref="Y302" si="3002">IF(V302=I302,K302,R302)</f>
        <v>934</v>
      </c>
      <c r="Z302" s="25">
        <f t="shared" ref="Z302" si="3003">(U302-V302)/(C302)</f>
        <v>5.7549417544177145E-3</v>
      </c>
      <c r="AA302" s="25">
        <f t="shared" ref="AA302" si="3004">LN(C302/N301)</f>
        <v>7.1985936721633931E-5</v>
      </c>
      <c r="AB302" s="25">
        <f t="shared" ref="AB302" si="3005">LN(N302/U302)</f>
        <v>-6.566652681219145E-5</v>
      </c>
      <c r="AC302" s="25">
        <f t="shared" ref="AC302" si="3006">LN(N302/V302)</f>
        <v>5.6740222630484892E-3</v>
      </c>
      <c r="AD302" s="25">
        <f t="shared" ref="AD302" si="3007">LN(U302/C302)</f>
        <v>5.5224019170668597E-3</v>
      </c>
      <c r="AE302" s="25">
        <f t="shared" ref="AE302" si="3008">LN(V302/C302)</f>
        <v>-2.1728687279392038E-4</v>
      </c>
      <c r="AF302" s="25">
        <f t="shared" ref="AF302" si="3009">LN(N302/C302)</f>
        <v>5.4567353902546904E-3</v>
      </c>
      <c r="AG302" s="25">
        <f t="shared" ref="AG302" si="3010">LN(N302/N301)</f>
        <v>5.5287213269763344E-3</v>
      </c>
      <c r="AH302" s="25">
        <f t="shared" ref="AH302" si="3011">LN(D302/C302)</f>
        <v>1.9510255993302589E-4</v>
      </c>
      <c r="AI302" s="25">
        <f t="shared" ref="AI302" si="3012">LN(E302/C302)</f>
        <v>1.8148417736365969E-4</v>
      </c>
      <c r="AJ302" s="25">
        <f t="shared" ref="AJ302" si="3013">LN(F302/C302)</f>
        <v>2.2775082897946112E-3</v>
      </c>
      <c r="AK302" s="25">
        <f t="shared" ref="AK302" si="3014">+LN(G302/C302)</f>
        <v>3.6401765749613261E-3</v>
      </c>
      <c r="AL302" s="25">
        <f t="shared" ref="AL302" si="3015">LN(H302/I302)</f>
        <v>4.5247068349641836E-3</v>
      </c>
      <c r="AM302" s="25">
        <f t="shared" ref="AM302" si="3016">LN(O302/P302)</f>
        <v>5.4012561232392097E-3</v>
      </c>
      <c r="AN302" s="25">
        <f t="shared" ref="AN302" si="3017">LN(L302/G302)</f>
        <v>0</v>
      </c>
      <c r="AO302" s="40">
        <f t="shared" ref="AO302" si="3018">(C302-I302)/(H302-I302)</f>
        <v>4.7918954054663405E-2</v>
      </c>
      <c r="AP302" s="40">
        <f t="shared" ref="AP302" si="3019">(N301-I302)/(H302-I302)</f>
        <v>3.2042516789143972E-2</v>
      </c>
      <c r="AQ302" s="25">
        <f t="shared" ref="AQ302" si="3020">LN(M302/L302)</f>
        <v>2.3007967150157698E-4</v>
      </c>
      <c r="AR302" s="25">
        <f t="shared" ref="AR302" si="3021">LN(N302/L302)</f>
        <v>1.8165588152931668E-3</v>
      </c>
      <c r="AS302" s="25">
        <f t="shared" ref="AS302" si="3022">LN(N302/C302)</f>
        <v>5.4567353902546904E-3</v>
      </c>
      <c r="AT302" s="28">
        <f t="shared" ref="AT302" si="3023">+(G302-I302)/(H302-I302)</f>
        <v>0.85224876902038438</v>
      </c>
      <c r="AU302" s="28">
        <f t="shared" ref="AU302" si="3024">+(N302-P302)/(O302-P302)</f>
        <v>0.98780989755127557</v>
      </c>
      <c r="AV302" s="40">
        <f t="shared" ref="AV302" si="3025">+(N302-V302)/(U302-V302)</f>
        <v>0.98852673027734095</v>
      </c>
      <c r="AW302" s="25">
        <f t="shared" ref="AW302" si="3026">LN(N302/C302)</f>
        <v>5.4567353902546904E-3</v>
      </c>
      <c r="AX302" s="28">
        <f t="shared" ref="AX302" si="3027">(N302-L302)/(U302-V302)</f>
        <v>0.31709103259429</v>
      </c>
      <c r="AY302" s="25">
        <f t="shared" ref="AY302" si="3028">LN(G302/I302)</f>
        <v>3.8574634477552181E-3</v>
      </c>
      <c r="AZ302" s="25">
        <f t="shared" ref="AZ302" si="3029">LN(N302/P302)</f>
        <v>5.335589596427031E-3</v>
      </c>
      <c r="BA302" s="25">
        <f t="shared" ref="BA302" si="3030">AV301</f>
        <v>0.89075411618514055</v>
      </c>
      <c r="BB302" s="25">
        <f t="shared" ref="BB302" si="3031">AR301</f>
        <v>5.7870228776291577E-4</v>
      </c>
      <c r="BC302" s="25">
        <f t="shared" ref="BC302" si="3032">AS301</f>
        <v>6.5516636075864509E-3</v>
      </c>
      <c r="BD302" s="39">
        <f t="shared" ref="BD302" si="3033">IF(AR301&lt;0,1,0)</f>
        <v>0</v>
      </c>
      <c r="BE302">
        <f t="shared" ref="BE302" si="3034">IF(B302=2,IF(AV301&lt;0.226,IF(AND(ABS(AA302)&lt;0.03,AO302&lt;0.8),IF(AND(AT302&lt;0.5 &amp; Q301&lt;14),2,1),0),IF(AV301&lt;0.8,IF(AND(AT302&gt;0.2,AK302&gt;-0.03,AA302&gt;-0.01),1,0),0)),"")</f>
        <v>0</v>
      </c>
      <c r="BF302">
        <f t="shared" ref="BF302" si="3035">IF(B302=2,IF(AV301&lt;0.226,IF(AND(ABS(AA302)&lt;0.03,AO302&lt;0.8),IF(AND(AT302&lt;0.5 &amp; Q301&lt;14),2,1),0),IF(AV301&lt;0.8,IF(AND(AT302&gt;0.2,AK302&gt;-0.03,AA302&gt;-0.01),1,0),0)),"")</f>
        <v>0</v>
      </c>
      <c r="BG302" t="str">
        <f t="shared" ref="BG302" si="3036">IF(B302=3,IF(AV301&lt;0.85,IF(AND(K302&gt;942,AT302&gt;0.9),0.25,1)*IF(AR301&lt;-0.004,1,0.5),0),"")</f>
        <v/>
      </c>
      <c r="BH302" t="str">
        <f t="shared" ref="BH302" si="3037">IF(B302=4,IF(AV301&lt;0.6,IF(AQ302&gt;=0,IF(K302&lt;1018,2,1),0),IF(AV301&gt;0.85,IF(AQ302&lt;=0,-0.5,0),0)),"")</f>
        <v/>
      </c>
      <c r="BI302" t="str">
        <f t="shared" ref="BI302" si="3038">IF(B302=5,IF(AV301&lt;0.4,IF(AQ302&gt; -0.004,1,0),IF(AV301&lt;0.95,IF(AND(AO302&lt;0.85,AT302&lt;0.95,AQ302&gt;0,K302&lt;1115),0.5,0),0)),"")</f>
        <v/>
      </c>
      <c r="BJ302" s="25" t="str">
        <f t="shared" ref="BJ302" si="3039">IF(MAX(BE302:BI302)=0,"",MAX(BE302:BI302)*AR302)</f>
        <v/>
      </c>
    </row>
    <row r="303" spans="1:62" x14ac:dyDescent="0.15">
      <c r="A303" s="1">
        <v>42949</v>
      </c>
      <c r="B303" s="41">
        <f t="shared" si="2996"/>
        <v>3</v>
      </c>
      <c r="C303">
        <v>3288.5183000000002</v>
      </c>
      <c r="D303">
        <v>3287.4784</v>
      </c>
      <c r="E303">
        <v>3291.5951</v>
      </c>
      <c r="F303" s="39">
        <v>3292.3337000000001</v>
      </c>
      <c r="G303">
        <v>3294.4114</v>
      </c>
      <c r="H303">
        <v>3300.5146</v>
      </c>
      <c r="I303">
        <v>3282.3346000000001</v>
      </c>
      <c r="J303">
        <v>1009</v>
      </c>
      <c r="K303">
        <v>1023</v>
      </c>
      <c r="L303">
        <v>3294.4114</v>
      </c>
      <c r="M303">
        <v>3296.3807999999999</v>
      </c>
      <c r="N303">
        <v>3286.0154000000002</v>
      </c>
      <c r="O303">
        <v>3305.0621999999998</v>
      </c>
      <c r="P303">
        <v>3282.6705000000002</v>
      </c>
      <c r="Q303">
        <v>1323</v>
      </c>
      <c r="R303">
        <v>1457</v>
      </c>
      <c r="S303">
        <f t="shared" si="195"/>
        <v>3229.1538350000001</v>
      </c>
      <c r="T303" t="str">
        <f t="shared" ref="T303" si="3040">IF(AVERAGE(N302)&lt;S302,"熊",IF(AVERAGE(N302)&gt;S302,"牛",""))</f>
        <v>牛</v>
      </c>
      <c r="U303">
        <f t="shared" ref="U303" si="3041">MAX(H303,O303)</f>
        <v>3305.0621999999998</v>
      </c>
      <c r="V303">
        <f t="shared" ref="V303" si="3042">MIN(I303,P303)</f>
        <v>3282.3346000000001</v>
      </c>
      <c r="W303" s="40">
        <f t="shared" ref="W303" si="3043">LN(U303/V303)</f>
        <v>6.9003555944816362E-3</v>
      </c>
      <c r="X303">
        <f t="shared" ref="X303" si="3044">IF(U303=H303,J303,Q303)</f>
        <v>1323</v>
      </c>
      <c r="Y303">
        <f t="shared" ref="Y303" si="3045">IF(V303=I303,K303,R303)</f>
        <v>1023</v>
      </c>
      <c r="Z303" s="25">
        <f t="shared" ref="Z303" si="3046">(U303-V303)/(C303)</f>
        <v>6.9111976661342311E-3</v>
      </c>
      <c r="AA303" s="25">
        <f t="shared" ref="AA303" si="3047">LN(C303/N302)</f>
        <v>-1.1446628659891147E-3</v>
      </c>
      <c r="AB303" s="25">
        <f t="shared" ref="AB303" si="3048">LN(N303/U303)</f>
        <v>-5.7795869432086472E-3</v>
      </c>
      <c r="AC303" s="25">
        <f t="shared" ref="AC303" si="3049">LN(N303/V303)</f>
        <v>1.1207686512731542E-3</v>
      </c>
      <c r="AD303" s="25">
        <f t="shared" ref="AD303" si="3050">LN(U303/C303)</f>
        <v>5.0181945053192371E-3</v>
      </c>
      <c r="AE303" s="25">
        <f t="shared" ref="AE303" si="3051">LN(V303/C303)</f>
        <v>-1.882161089162483E-3</v>
      </c>
      <c r="AF303" s="25">
        <f t="shared" ref="AF303" si="3052">LN(N303/C303)</f>
        <v>-7.613924378894356E-4</v>
      </c>
      <c r="AG303" s="25">
        <f t="shared" ref="AG303" si="3053">LN(N303/N302)</f>
        <v>-1.9060553038785343E-3</v>
      </c>
      <c r="AH303" s="25">
        <f t="shared" ref="AH303" si="3054">LN(D303/C303)</f>
        <v>-3.162714508869818E-4</v>
      </c>
      <c r="AI303" s="25">
        <f t="shared" ref="AI303" si="3055">LN(E303/C303)</f>
        <v>9.3518151958848074E-4</v>
      </c>
      <c r="AJ303" s="25">
        <f t="shared" ref="AJ303" si="3056">LN(F303/C303)</f>
        <v>1.1595460367438695E-3</v>
      </c>
      <c r="AK303" s="25">
        <f t="shared" ref="AK303" si="3057">+LN(G303/C303)</f>
        <v>1.7904191120995032E-3</v>
      </c>
      <c r="AL303" s="25">
        <f t="shared" ref="AL303" si="3058">LN(H303/I303)</f>
        <v>5.5234582072732769E-3</v>
      </c>
      <c r="AM303" s="25">
        <f t="shared" ref="AM303" si="3059">LN(O303/P303)</f>
        <v>6.7980251331411171E-3</v>
      </c>
      <c r="AN303" s="25">
        <f t="shared" ref="AN303" si="3060">LN(L303/G303)</f>
        <v>0</v>
      </c>
      <c r="AO303" s="40">
        <f t="shared" ref="AO303" si="3061">(C303-I303)/(H303-I303)</f>
        <v>0.34013751375138063</v>
      </c>
      <c r="AP303" s="40">
        <f t="shared" ref="AP303" si="3062">(N302-I303)/(H303-I303)</f>
        <v>0.54731023102310838</v>
      </c>
      <c r="AQ303" s="25">
        <f t="shared" ref="AQ303" si="3063">LN(M303/L303)</f>
        <v>5.9762165119225919E-4</v>
      </c>
      <c r="AR303" s="25">
        <f t="shared" ref="AR303" si="3064">LN(N303/L303)</f>
        <v>-2.551811549988914E-3</v>
      </c>
      <c r="AS303" s="25">
        <f t="shared" ref="AS303" si="3065">LN(N303/C303)</f>
        <v>-7.613924378894356E-4</v>
      </c>
      <c r="AT303" s="28">
        <f t="shared" ref="AT303" si="3066">+(G303-I303)/(H303-I303)</f>
        <v>0.66429042904290048</v>
      </c>
      <c r="AU303" s="28">
        <f t="shared" ref="AU303" si="3067">+(N303-P303)/(O303-P303)</f>
        <v>0.1493812439430727</v>
      </c>
      <c r="AV303" s="40">
        <f t="shared" ref="AV303" si="3068">+(N303-V303)/(U303-V303)</f>
        <v>0.16195286787870858</v>
      </c>
      <c r="AW303" s="25">
        <f t="shared" ref="AW303" si="3069">LN(N303/C303)</f>
        <v>-7.613924378894356E-4</v>
      </c>
      <c r="AX303" s="28">
        <f t="shared" ref="AX303" si="3070">(N303-L303)/(U303-V303)</f>
        <v>-0.36941868037099551</v>
      </c>
      <c r="AY303" s="25">
        <f t="shared" ref="AY303" si="3071">LN(G303/I303)</f>
        <v>3.6725802012618704E-3</v>
      </c>
      <c r="AZ303" s="25">
        <f t="shared" ref="AZ303" si="3072">LN(N303/P303)</f>
        <v>1.0184381899324157E-3</v>
      </c>
      <c r="BA303" s="25">
        <f t="shared" ref="BA303" si="3073">AV302</f>
        <v>0.98852673027734095</v>
      </c>
      <c r="BB303" s="25">
        <f t="shared" ref="BB303" si="3074">AR302</f>
        <v>1.8165588152931668E-3</v>
      </c>
      <c r="BC303" s="25">
        <f t="shared" ref="BC303" si="3075">AS302</f>
        <v>5.4567353902546904E-3</v>
      </c>
      <c r="BD303" s="39">
        <f t="shared" ref="BD303" si="3076">IF(AR302&lt;0,1,0)</f>
        <v>0</v>
      </c>
      <c r="BE303" t="str">
        <f t="shared" ref="BE303" si="3077">IF(B303=2,IF(AV302&lt;0.226,IF(AND(ABS(AA303)&lt;0.03,AO303&lt;0.8),IF(AND(AT303&lt;0.5 &amp; Q302&lt;14),2,1),0),IF(AV302&lt;0.8,IF(AND(AT303&gt;0.2,AK303&gt;-0.03,AA303&gt;-0.01),1,0),0)),"")</f>
        <v/>
      </c>
      <c r="BF303" t="str">
        <f t="shared" ref="BF303" si="3078">IF(B303=2,IF(AV302&lt;0.226,IF(AND(ABS(AA303)&lt;0.03,AO303&lt;0.8),IF(AND(AT303&lt;0.5 &amp; Q302&lt;14),2,1),0),IF(AV302&lt;0.8,IF(AND(AT303&gt;0.2,AK303&gt;-0.03,AA303&gt;-0.01),1,0),0)),"")</f>
        <v/>
      </c>
      <c r="BG303">
        <f t="shared" ref="BG303" si="3079">IF(B303=3,IF(AV302&lt;0.85,IF(AND(K303&gt;942,AT303&gt;0.9),0.25,1)*IF(AR302&lt;-0.004,1,0.5),0),"")</f>
        <v>0</v>
      </c>
      <c r="BH303" t="str">
        <f t="shared" ref="BH303" si="3080">IF(B303=4,IF(AV302&lt;0.6,IF(AQ303&gt;=0,IF(K303&lt;1018,2,1),0),IF(AV302&gt;0.85,IF(AQ303&lt;=0,-0.5,0),0)),"")</f>
        <v/>
      </c>
      <c r="BI303" t="str">
        <f t="shared" ref="BI303" si="3081">IF(B303=5,IF(AV302&lt;0.4,IF(AQ303&gt; -0.004,1,0),IF(AV302&lt;0.95,IF(AND(AO303&lt;0.85,AT303&lt;0.95,AQ303&gt;0,K303&lt;1115),0.5,0),0)),"")</f>
        <v/>
      </c>
      <c r="BJ303" s="25" t="str">
        <f t="shared" ref="BJ303" si="3082">IF(MAX(BE303:BI303)=0,"",MAX(BE303:BI303)*AR303)</f>
        <v/>
      </c>
    </row>
    <row r="304" spans="1:62" x14ac:dyDescent="0.15">
      <c r="A304" s="1">
        <v>42950</v>
      </c>
      <c r="B304" s="41">
        <f t="shared" si="2996"/>
        <v>4</v>
      </c>
      <c r="C304">
        <v>3279.9863999999998</v>
      </c>
      <c r="D304">
        <v>3281.7532999999999</v>
      </c>
      <c r="E304">
        <v>3286.1374000000001</v>
      </c>
      <c r="F304" s="39">
        <v>3292.3281000000002</v>
      </c>
      <c r="G304">
        <v>3277.1853000000001</v>
      </c>
      <c r="H304">
        <v>3293.0101</v>
      </c>
      <c r="I304">
        <v>3275.7674000000002</v>
      </c>
      <c r="J304">
        <v>939</v>
      </c>
      <c r="K304">
        <v>1129</v>
      </c>
      <c r="L304">
        <v>3277.1853000000001</v>
      </c>
      <c r="M304">
        <v>3279.0399000000002</v>
      </c>
      <c r="N304">
        <v>3273.4088000000002</v>
      </c>
      <c r="O304">
        <v>3280.6082999999999</v>
      </c>
      <c r="P304">
        <v>3262.3795</v>
      </c>
      <c r="Q304">
        <v>1313</v>
      </c>
      <c r="R304">
        <v>1442</v>
      </c>
      <c r="S304">
        <f t="shared" si="195"/>
        <v>3233.10052</v>
      </c>
      <c r="T304" t="str">
        <f t="shared" ref="T304" si="3083">IF(AVERAGE(N303)&lt;S303,"熊",IF(AVERAGE(N303)&gt;S303,"牛",""))</f>
        <v>牛</v>
      </c>
      <c r="U304">
        <f t="shared" ref="U304" si="3084">MAX(H304,O304)</f>
        <v>3293.0101</v>
      </c>
      <c r="V304">
        <f t="shared" ref="V304" si="3085">MIN(I304,P304)</f>
        <v>3262.3795</v>
      </c>
      <c r="W304" s="40">
        <f t="shared" ref="W304" si="3086">LN(U304/V304)</f>
        <v>9.3452334007769495E-3</v>
      </c>
      <c r="X304">
        <f t="shared" ref="X304" si="3087">IF(U304=H304,J304,Q304)</f>
        <v>939</v>
      </c>
      <c r="Y304">
        <f t="shared" ref="Y304" si="3088">IF(V304=I304,K304,R304)</f>
        <v>1442</v>
      </c>
      <c r="Z304" s="25">
        <f t="shared" ref="Z304" si="3089">(U304-V304)/(C304)</f>
        <v>9.3386362821504254E-3</v>
      </c>
      <c r="AA304" s="25">
        <f t="shared" ref="AA304" si="3090">LN(C304/N303)</f>
        <v>-1.8364301070975207E-3</v>
      </c>
      <c r="AB304" s="25">
        <f t="shared" ref="AB304" si="3091">LN(N304/U304)</f>
        <v>-5.9701820792600968E-3</v>
      </c>
      <c r="AC304" s="25">
        <f t="shared" ref="AC304" si="3092">LN(N304/V304)</f>
        <v>3.375051321516922E-3</v>
      </c>
      <c r="AD304" s="25">
        <f t="shared" ref="AD304" si="3093">LN(U304/C304)</f>
        <v>3.9627944555866877E-3</v>
      </c>
      <c r="AE304" s="25">
        <f t="shared" ref="AE304" si="3094">LN(V304/C304)</f>
        <v>-5.3824389451903121E-3</v>
      </c>
      <c r="AF304" s="25">
        <f t="shared" ref="AF304" si="3095">LN(N304/C304)</f>
        <v>-2.0073876236733658E-3</v>
      </c>
      <c r="AG304" s="25">
        <f t="shared" ref="AG304" si="3096">LN(N304/N303)</f>
        <v>-3.843817730770977E-3</v>
      </c>
      <c r="AH304" s="25">
        <f t="shared" ref="AH304" si="3097">LN(D304/C304)</f>
        <v>5.3854621593864629E-4</v>
      </c>
      <c r="AI304" s="25">
        <f t="shared" ref="AI304" si="3098">LN(E304/C304)</f>
        <v>1.8735564502384337E-3</v>
      </c>
      <c r="AJ304" s="25">
        <f t="shared" ref="AJ304" si="3099">LN(F304/C304)</f>
        <v>3.7556676591413264E-3</v>
      </c>
      <c r="AK304" s="25">
        <f t="shared" ref="AK304" si="3100">+LN(G304/C304)</f>
        <v>-8.5436230696380063E-4</v>
      </c>
      <c r="AL304" s="25">
        <f t="shared" ref="AL304" si="3101">LN(H304/I304)</f>
        <v>5.2499082524636127E-3</v>
      </c>
      <c r="AM304" s="25">
        <f t="shared" ref="AM304" si="3102">LN(O304/P304)</f>
        <v>5.5720254172406704E-3</v>
      </c>
      <c r="AN304" s="25">
        <f t="shared" ref="AN304" si="3103">LN(L304/G304)</f>
        <v>0</v>
      </c>
      <c r="AO304" s="40">
        <f t="shared" ref="AO304" si="3104">(C304-I304)/(H304-I304)</f>
        <v>0.24468325726247331</v>
      </c>
      <c r="AP304" s="40">
        <f t="shared" ref="AP304" si="3105">(N303-I304)/(H304-I304)</f>
        <v>0.5943384736729268</v>
      </c>
      <c r="AQ304" s="25">
        <f t="shared" ref="AQ304" si="3106">LN(M304/L304)</f>
        <v>5.6575239345581609E-4</v>
      </c>
      <c r="AR304" s="25">
        <f t="shared" ref="AR304" si="3107">LN(N304/L304)</f>
        <v>-1.1530253167095898E-3</v>
      </c>
      <c r="AS304" s="25">
        <f t="shared" ref="AS304" si="3108">LN(N304/C304)</f>
        <v>-2.0073876236733658E-3</v>
      </c>
      <c r="AT304" s="28">
        <f t="shared" ref="AT304" si="3109">+(G304-I304)/(H304-I304)</f>
        <v>8.223190103637687E-2</v>
      </c>
      <c r="AU304" s="28">
        <f t="shared" ref="AU304" si="3110">+(N304-P304)/(O304-P304)</f>
        <v>0.60504805582376409</v>
      </c>
      <c r="AV304" s="40">
        <f t="shared" ref="AV304" si="3111">+(N304-V304)/(U304-V304)</f>
        <v>0.36007456595692422</v>
      </c>
      <c r="AW304" s="25">
        <f t="shared" ref="AW304" si="3112">LN(N304/C304)</f>
        <v>-2.0073876236733658E-3</v>
      </c>
      <c r="AX304" s="28">
        <f t="shared" ref="AX304" si="3113">(N304-L304)/(U304-V304)</f>
        <v>-0.12329174093879802</v>
      </c>
      <c r="AY304" s="25">
        <f t="shared" ref="AY304" si="3114">LN(G304/I304)</f>
        <v>4.3275148991326939E-4</v>
      </c>
      <c r="AZ304" s="25">
        <f t="shared" ref="AZ304" si="3115">LN(N304/P304)</f>
        <v>3.375051321516922E-3</v>
      </c>
      <c r="BA304" s="25">
        <f t="shared" ref="BA304" si="3116">AV303</f>
        <v>0.16195286787870858</v>
      </c>
      <c r="BB304" s="25">
        <f t="shared" ref="BB304" si="3117">AR303</f>
        <v>-2.551811549988914E-3</v>
      </c>
      <c r="BC304" s="25">
        <f t="shared" ref="BC304" si="3118">AS303</f>
        <v>-7.613924378894356E-4</v>
      </c>
      <c r="BD304" s="39">
        <f t="shared" ref="BD304" si="3119">IF(AR303&lt;0,1,0)</f>
        <v>1</v>
      </c>
      <c r="BE304" t="str">
        <f t="shared" ref="BE304" si="3120">IF(B304=2,IF(AV303&lt;0.226,IF(AND(ABS(AA304)&lt;0.03,AO304&lt;0.8),IF(AND(AT304&lt;0.5 &amp; Q303&lt;14),2,1),0),IF(AV303&lt;0.8,IF(AND(AT304&gt;0.2,AK304&gt;-0.03,AA304&gt;-0.01),1,0),0)),"")</f>
        <v/>
      </c>
      <c r="BF304" t="str">
        <f t="shared" ref="BF304" si="3121">IF(B304=2,IF(AV303&lt;0.226,IF(AND(ABS(AA304)&lt;0.03,AO304&lt;0.8),IF(AND(AT304&lt;0.5 &amp; Q303&lt;14),2,1),0),IF(AV303&lt;0.8,IF(AND(AT304&gt;0.2,AK304&gt;-0.03,AA304&gt;-0.01),1,0),0)),"")</f>
        <v/>
      </c>
      <c r="BG304" t="str">
        <f t="shared" ref="BG304" si="3122">IF(B304=3,IF(AV303&lt;0.85,IF(AND(K304&gt;942,AT304&gt;0.9),0.25,1)*IF(AR303&lt;-0.004,1,0.5),0),"")</f>
        <v/>
      </c>
      <c r="BH304">
        <f t="shared" ref="BH304" si="3123">IF(B304=4,IF(AV303&lt;0.6,IF(AQ304&gt;=0,IF(K304&lt;1018,2,1),0),IF(AV303&gt;0.85,IF(AQ304&lt;=0,-0.5,0),0)),"")</f>
        <v>1</v>
      </c>
      <c r="BI304" t="str">
        <f t="shared" ref="BI304" si="3124">IF(B304=5,IF(AV303&lt;0.4,IF(AQ304&gt; -0.004,1,0),IF(AV303&lt;0.95,IF(AND(AO304&lt;0.85,AT304&lt;0.95,AQ304&gt;0,K304&lt;1115),0.5,0),0)),"")</f>
        <v/>
      </c>
      <c r="BJ304" s="25">
        <f t="shared" ref="BJ304" si="3125">IF(MAX(BE304:BI304)=0,"",MAX(BE304:BI304)*AR304)</f>
        <v>-1.1530253167095898E-3</v>
      </c>
    </row>
    <row r="305" spans="1:63" x14ac:dyDescent="0.15">
      <c r="A305" s="1">
        <v>42951</v>
      </c>
      <c r="B305" s="41">
        <f t="shared" si="2996"/>
        <v>5</v>
      </c>
      <c r="C305">
        <v>3269.3182000000002</v>
      </c>
      <c r="D305">
        <v>3272.4531999999999</v>
      </c>
      <c r="E305">
        <v>3277.8397</v>
      </c>
      <c r="F305" s="39">
        <v>3271.0731999999998</v>
      </c>
      <c r="G305">
        <v>3280.7613999999999</v>
      </c>
      <c r="H305">
        <v>3286.5120999999999</v>
      </c>
      <c r="I305">
        <v>3269.3182000000002</v>
      </c>
      <c r="J305">
        <v>1035</v>
      </c>
      <c r="K305">
        <v>930</v>
      </c>
      <c r="L305">
        <v>3280.7613999999999</v>
      </c>
      <c r="M305">
        <v>3282.2388000000001</v>
      </c>
      <c r="N305">
        <v>3261.317</v>
      </c>
      <c r="O305">
        <v>3287.0012000000002</v>
      </c>
      <c r="P305">
        <v>3261.317</v>
      </c>
      <c r="Q305">
        <v>1324</v>
      </c>
      <c r="R305">
        <v>1500</v>
      </c>
      <c r="S305">
        <f t="shared" si="195"/>
        <v>3236.1453750000005</v>
      </c>
      <c r="T305" t="str">
        <f t="shared" ref="T305" si="3126">IF(AVERAGE(N304)&lt;S304,"熊",IF(AVERAGE(N304)&gt;S304,"牛",""))</f>
        <v>牛</v>
      </c>
      <c r="U305">
        <f t="shared" ref="U305" si="3127">MAX(H305,O305)</f>
        <v>3287.0012000000002</v>
      </c>
      <c r="V305">
        <f t="shared" ref="V305" si="3128">MIN(I305,P305)</f>
        <v>3261.317</v>
      </c>
      <c r="W305" s="40">
        <f t="shared" ref="W305" si="3129">LN(U305/V305)</f>
        <v>7.8445582289460355E-3</v>
      </c>
      <c r="X305">
        <f t="shared" ref="X305" si="3130">IF(U305=H305,J305,Q305)</f>
        <v>1324</v>
      </c>
      <c r="Y305">
        <f t="shared" ref="Y305" si="3131">IF(V305=I305,K305,R305)</f>
        <v>1500</v>
      </c>
      <c r="Z305" s="25">
        <f t="shared" ref="Z305" si="3132">(U305-V305)/(C305)</f>
        <v>7.856133428676396E-3</v>
      </c>
      <c r="AA305" s="25">
        <f t="shared" ref="AA305" si="3133">LN(C305/N304)</f>
        <v>-1.2504267816749275E-3</v>
      </c>
      <c r="AB305" s="25">
        <f t="shared" ref="AB305" si="3134">LN(N305/U305)</f>
        <v>-7.8445582289460788E-3</v>
      </c>
      <c r="AC305" s="25">
        <f t="shared" ref="AC305" si="3135">LN(N305/V305)</f>
        <v>0</v>
      </c>
      <c r="AD305" s="25">
        <f t="shared" ref="AD305" si="3136">LN(U305/C305)</f>
        <v>5.3941981159073872E-3</v>
      </c>
      <c r="AE305" s="25">
        <f t="shared" ref="AE305" si="3137">LN(V305/C305)</f>
        <v>-2.4503601130387419E-3</v>
      </c>
      <c r="AF305" s="25">
        <f t="shared" ref="AF305" si="3138">LN(N305/C305)</f>
        <v>-2.4503601130387419E-3</v>
      </c>
      <c r="AG305" s="25">
        <f t="shared" ref="AG305" si="3139">LN(N305/N304)</f>
        <v>-3.700786894713648E-3</v>
      </c>
      <c r="AH305" s="25">
        <f t="shared" ref="AH305" si="3140">LN(D305/C305)</f>
        <v>9.5845606588871365E-4</v>
      </c>
      <c r="AI305" s="25">
        <f t="shared" ref="AI305" si="3141">LN(E305/C305)</f>
        <v>2.6031157158913527E-3</v>
      </c>
      <c r="AJ305" s="25">
        <f t="shared" ref="AJ305" si="3142">LN(F305/C305)</f>
        <v>5.3666514273789244E-4</v>
      </c>
      <c r="AK305" s="25">
        <f t="shared" ref="AK305" si="3143">+LN(G305/C305)</f>
        <v>3.4940679627873598E-3</v>
      </c>
      <c r="AL305" s="25">
        <f t="shared" ref="AL305" si="3144">LN(H305/I305)</f>
        <v>5.2453888023542587E-3</v>
      </c>
      <c r="AM305" s="25">
        <f t="shared" ref="AM305" si="3145">LN(O305/P305)</f>
        <v>7.8445582289460355E-3</v>
      </c>
      <c r="AN305" s="25">
        <f t="shared" ref="AN305" si="3146">LN(L305/G305)</f>
        <v>0</v>
      </c>
      <c r="AO305" s="40">
        <f t="shared" ref="AO305" si="3147">(C305-I305)/(H305-I305)</f>
        <v>0</v>
      </c>
      <c r="AP305" s="40">
        <f t="shared" ref="AP305" si="3148">(N304-I305)/(H305-I305)</f>
        <v>0.23790995643804214</v>
      </c>
      <c r="AQ305" s="25">
        <f t="shared" ref="AQ305" si="3149">LN(M305/L305)</f>
        <v>4.5022092943279362E-4</v>
      </c>
      <c r="AR305" s="25">
        <f t="shared" ref="AR305" si="3150">LN(N305/L305)</f>
        <v>-5.9444280758260597E-3</v>
      </c>
      <c r="AS305" s="25">
        <f t="shared" ref="AS305" si="3151">LN(N305/C305)</f>
        <v>-2.4503601130387419E-3</v>
      </c>
      <c r="AT305" s="28">
        <f t="shared" ref="AT305" si="3152">+(G305-I305)/(H305-I305)</f>
        <v>0.66553835953447837</v>
      </c>
      <c r="AU305" s="28">
        <f t="shared" ref="AU305" si="3153">+(N305-P305)/(O305-P305)</f>
        <v>0</v>
      </c>
      <c r="AV305" s="40">
        <f t="shared" ref="AV305" si="3154">+(N305-V305)/(U305-V305)</f>
        <v>0</v>
      </c>
      <c r="AW305" s="25">
        <f t="shared" ref="AW305" si="3155">LN(N305/C305)</f>
        <v>-2.4503601130387419E-3</v>
      </c>
      <c r="AX305" s="28">
        <f t="shared" ref="AX305" si="3156">(N305-L305)/(U305-V305)</f>
        <v>-0.75705686764624747</v>
      </c>
      <c r="AY305" s="25">
        <f t="shared" ref="AY305" si="3157">LN(G305/I305)</f>
        <v>3.4940679627873598E-3</v>
      </c>
      <c r="AZ305" s="25">
        <f t="shared" ref="AZ305" si="3158">LN(N305/P305)</f>
        <v>0</v>
      </c>
      <c r="BA305" s="25">
        <f t="shared" ref="BA305" si="3159">AV304</f>
        <v>0.36007456595692422</v>
      </c>
      <c r="BB305" s="25">
        <f t="shared" ref="BB305" si="3160">AR304</f>
        <v>-1.1530253167095898E-3</v>
      </c>
      <c r="BC305" s="25">
        <f t="shared" ref="BC305" si="3161">AS304</f>
        <v>-2.0073876236733658E-3</v>
      </c>
      <c r="BD305" s="39">
        <f t="shared" ref="BD305" si="3162">IF(AR304&lt;0,1,0)</f>
        <v>1</v>
      </c>
      <c r="BE305" t="str">
        <f t="shared" ref="BE305" si="3163">IF(B305=2,IF(AV304&lt;0.226,IF(AND(ABS(AA305)&lt;0.03,AO305&lt;0.8),IF(AND(AT305&lt;0.5 &amp; Q304&lt;14),2,1),0),IF(AV304&lt;0.8,IF(AND(AT305&gt;0.2,AK305&gt;-0.03,AA305&gt;-0.01),1,0),0)),"")</f>
        <v/>
      </c>
      <c r="BF305" t="str">
        <f t="shared" ref="BF305" si="3164">IF(B305=2,IF(AV304&lt;0.226,IF(AND(ABS(AA305)&lt;0.03,AO305&lt;0.8),IF(AND(AT305&lt;0.5 &amp; Q304&lt;14),2,1),0),IF(AV304&lt;0.8,IF(AND(AT305&gt;0.2,AK305&gt;-0.03,AA305&gt;-0.01),1,0),0)),"")</f>
        <v/>
      </c>
      <c r="BG305" t="str">
        <f t="shared" ref="BG305" si="3165">IF(B305=3,IF(AV304&lt;0.85,IF(AND(K305&gt;942,AT305&gt;0.9),0.25,1)*IF(AR304&lt;-0.004,1,0.5),0),"")</f>
        <v/>
      </c>
      <c r="BH305" t="str">
        <f t="shared" ref="BH305" si="3166">IF(B305=4,IF(AV304&lt;0.6,IF(AQ305&gt;=0,IF(K305&lt;1018,2,1),0),IF(AV304&gt;0.85,IF(AQ305&lt;=0,-0.5,0),0)),"")</f>
        <v/>
      </c>
      <c r="BI305">
        <f t="shared" ref="BI305" si="3167">IF(B305=5,IF(AV304&lt;0.4,IF(AQ305&gt; -0.004,1,0),IF(AV304&lt;0.95,IF(AND(AO305&lt;0.85,AT305&lt;0.95,AQ305&gt;0,K305&lt;1115),0.5,0),0)),"")</f>
        <v>1</v>
      </c>
      <c r="BJ305" s="25">
        <f t="shared" ref="BJ305" si="3168">IF(MAX(BE305:BI305)=0,"",MAX(BE305:BI305)*AR305)</f>
        <v>-5.9444280758260597E-3</v>
      </c>
    </row>
    <row r="306" spans="1:63" x14ac:dyDescent="0.15">
      <c r="A306" s="1">
        <v>42954</v>
      </c>
      <c r="B306" s="41">
        <f t="shared" si="2996"/>
        <v>1</v>
      </c>
      <c r="C306">
        <v>3257.67</v>
      </c>
      <c r="D306">
        <v>3261.4960000000001</v>
      </c>
      <c r="E306">
        <v>3263.0509999999999</v>
      </c>
      <c r="F306" s="39">
        <v>3253.1815999999999</v>
      </c>
      <c r="G306">
        <v>3256.6763999999998</v>
      </c>
      <c r="H306">
        <v>3266.0556999999999</v>
      </c>
      <c r="I306">
        <v>3243.7152999999998</v>
      </c>
      <c r="J306">
        <v>1017</v>
      </c>
      <c r="K306">
        <v>958</v>
      </c>
      <c r="L306">
        <v>3256.6763999999998</v>
      </c>
      <c r="M306">
        <v>3261.8838999999998</v>
      </c>
      <c r="N306">
        <v>3279.5441000000001</v>
      </c>
      <c r="O306">
        <v>3279.7687999999998</v>
      </c>
      <c r="P306">
        <v>3256.2474999999999</v>
      </c>
      <c r="Q306">
        <v>1431</v>
      </c>
      <c r="R306">
        <v>1300</v>
      </c>
      <c r="S306">
        <f t="shared" si="195"/>
        <v>3238.33059</v>
      </c>
      <c r="T306" t="str">
        <f t="shared" ref="T306" si="3169">IF(AVERAGE(N305)&lt;S305,"熊",IF(AVERAGE(N305)&gt;S305,"牛",""))</f>
        <v>牛</v>
      </c>
      <c r="U306">
        <f t="shared" ref="U306" si="3170">MAX(H306,O306)</f>
        <v>3279.7687999999998</v>
      </c>
      <c r="V306">
        <f t="shared" ref="V306" si="3171">MIN(I306,P306)</f>
        <v>3243.7152999999998</v>
      </c>
      <c r="W306" s="40">
        <f t="shared" ref="W306" si="3172">LN(U306/V306)</f>
        <v>1.1053561727132094E-2</v>
      </c>
      <c r="X306">
        <f t="shared" ref="X306" si="3173">IF(U306=H306,J306,Q306)</f>
        <v>1431</v>
      </c>
      <c r="Y306">
        <f t="shared" ref="Y306" si="3174">IF(V306=I306,K306,R306)</f>
        <v>958</v>
      </c>
      <c r="Z306" s="25">
        <f t="shared" ref="Z306" si="3175">(U306-V306)/(C306)</f>
        <v>1.1067265867936282E-2</v>
      </c>
      <c r="AA306" s="25">
        <f t="shared" ref="AA306" si="3176">LN(C306/N305)</f>
        <v>-1.1188856122813849E-3</v>
      </c>
      <c r="AB306" s="25">
        <f t="shared" ref="AB306" si="3177">LN(N306/U306)</f>
        <v>-6.8513273726495598E-5</v>
      </c>
      <c r="AC306" s="25">
        <f t="shared" ref="AC306" si="3178">LN(N306/V306)</f>
        <v>1.09850484534058E-2</v>
      </c>
      <c r="AD306" s="25">
        <f t="shared" ref="AD306" si="3179">LN(U306/C306)</f>
        <v>6.760716191467786E-3</v>
      </c>
      <c r="AE306" s="25">
        <f t="shared" ref="AE306" si="3180">LN(V306/C306)</f>
        <v>-4.2928455356642777E-3</v>
      </c>
      <c r="AF306" s="25">
        <f t="shared" ref="AF306" si="3181">LN(N306/C306)</f>
        <v>6.6922029177413625E-3</v>
      </c>
      <c r="AG306" s="25">
        <f t="shared" ref="AG306" si="3182">LN(N306/N305)</f>
        <v>5.5733173054599147E-3</v>
      </c>
      <c r="AH306" s="25">
        <f t="shared" ref="AH306" si="3183">LN(D306/C306)</f>
        <v>1.1737699083802708E-3</v>
      </c>
      <c r="AI306" s="25">
        <f t="shared" ref="AI306" si="3184">LN(E306/C306)</f>
        <v>1.6504313622535771E-3</v>
      </c>
      <c r="AJ306" s="25">
        <f t="shared" ref="AJ306" si="3185">LN(F306/C306)</f>
        <v>-1.3787445903432327E-3</v>
      </c>
      <c r="AK306" s="25">
        <f t="shared" ref="AK306" si="3186">+LN(G306/C306)</f>
        <v>-3.0504979216491662E-4</v>
      </c>
      <c r="AL306" s="25">
        <f t="shared" ref="AL306" si="3187">LN(H306/I306)</f>
        <v>6.863678524105566E-3</v>
      </c>
      <c r="AM306" s="25">
        <f t="shared" ref="AM306" si="3188">LN(O306/P306)</f>
        <v>7.1974733418655379E-3</v>
      </c>
      <c r="AN306" s="25">
        <f t="shared" ref="AN306" si="3189">LN(L306/G306)</f>
        <v>0</v>
      </c>
      <c r="AO306" s="40">
        <f t="shared" ref="AO306" si="3190">(C306-I306)/(H306-I306)</f>
        <v>0.62463966625486567</v>
      </c>
      <c r="AP306" s="40">
        <f t="shared" ref="AP306" si="3191">(N305-I306)/(H306-I306)</f>
        <v>0.78788651948936139</v>
      </c>
      <c r="AQ306" s="25">
        <f t="shared" ref="AQ306" si="3192">LN(M306/L306)</f>
        <v>1.5977457807070583E-3</v>
      </c>
      <c r="AR306" s="25">
        <f t="shared" ref="AR306" si="3193">LN(N306/L306)</f>
        <v>6.9972527099063887E-3</v>
      </c>
      <c r="AS306" s="25">
        <f t="shared" ref="AS306" si="3194">LN(N306/C306)</f>
        <v>6.6922029177413625E-3</v>
      </c>
      <c r="AT306" s="28">
        <f t="shared" ref="AT306" si="3195">+(G306-I306)/(H306-I306)</f>
        <v>0.58016418685430704</v>
      </c>
      <c r="AU306" s="28">
        <f t="shared" ref="AU306" si="3196">+(N306-P306)/(O306-P306)</f>
        <v>0.99044695658829407</v>
      </c>
      <c r="AV306" s="40">
        <f t="shared" ref="AV306" si="3197">+(N306-V306)/(U306-V306)</f>
        <v>0.99376759537909609</v>
      </c>
      <c r="AW306" s="25">
        <f t="shared" ref="AW306" si="3198">LN(N306/C306)</f>
        <v>6.6922029177413625E-3</v>
      </c>
      <c r="AX306" s="28">
        <f t="shared" ref="AX306" si="3199">(N306-L306)/(U306-V306)</f>
        <v>0.63427129127547255</v>
      </c>
      <c r="AY306" s="25">
        <f t="shared" ref="AY306" si="3200">LN(G306/I306)</f>
        <v>3.9877957434993087E-3</v>
      </c>
      <c r="AZ306" s="25">
        <f t="shared" ref="AZ306" si="3201">LN(N306/P306)</f>
        <v>7.1289600681391065E-3</v>
      </c>
      <c r="BA306" s="25">
        <f t="shared" ref="BA306" si="3202">AV305</f>
        <v>0</v>
      </c>
      <c r="BB306" s="25">
        <f t="shared" ref="BB306" si="3203">AR305</f>
        <v>-5.9444280758260597E-3</v>
      </c>
      <c r="BC306" s="25">
        <f t="shared" ref="BC306" si="3204">AS305</f>
        <v>-2.4503601130387419E-3</v>
      </c>
      <c r="BD306" s="39">
        <f t="shared" ref="BD306" si="3205">IF(AR305&lt;0,1,0)</f>
        <v>1</v>
      </c>
      <c r="BE306" t="str">
        <f t="shared" ref="BE306" si="3206">IF(B306=2,IF(AV305&lt;0.226,IF(AND(ABS(AA306)&lt;0.03,AO306&lt;0.8),IF(AND(AT306&lt;0.5 &amp; Q305&lt;14),2,1),0),IF(AV305&lt;0.8,IF(AND(AT306&gt;0.2,AK306&gt;-0.03,AA306&gt;-0.01),1,0),0)),"")</f>
        <v/>
      </c>
      <c r="BF306" t="str">
        <f t="shared" ref="BF306" si="3207">IF(B306=2,IF(AV305&lt;0.226,IF(AND(ABS(AA306)&lt;0.03,AO306&lt;0.8),IF(AND(AT306&lt;0.5 &amp; Q305&lt;14),2,1),0),IF(AV305&lt;0.8,IF(AND(AT306&gt;0.2,AK306&gt;-0.03,AA306&gt;-0.01),1,0),0)),"")</f>
        <v/>
      </c>
      <c r="BG306" t="str">
        <f t="shared" ref="BG306" si="3208">IF(B306=3,IF(AV305&lt;0.85,IF(AND(K306&gt;942,AT306&gt;0.9),0.25,1)*IF(AR305&lt;-0.004,1,0.5),0),"")</f>
        <v/>
      </c>
      <c r="BH306" t="str">
        <f t="shared" ref="BH306" si="3209">IF(B306=4,IF(AV305&lt;0.6,IF(AQ306&gt;=0,IF(K306&lt;1018,2,1),0),IF(AV305&gt;0.85,IF(AQ306&lt;=0,-0.5,0),0)),"")</f>
        <v/>
      </c>
      <c r="BI306" t="str">
        <f t="shared" ref="BI306" si="3210">IF(B306=5,IF(AV305&lt;0.4,IF(AQ306&gt; -0.004,1,0),IF(AV305&lt;0.95,IF(AND(AO306&lt;0.85,AT306&lt;0.95,AQ306&gt;0,K306&lt;1115),0.5,0),0)),"")</f>
        <v/>
      </c>
      <c r="BJ306" s="25" t="str">
        <f t="shared" ref="BJ306" si="3211">IF(MAX(BE306:BI306)=0,"",MAX(BE306:BI306)*AR306)</f>
        <v/>
      </c>
    </row>
    <row r="307" spans="1:63" x14ac:dyDescent="0.15">
      <c r="A307" s="1">
        <v>42955</v>
      </c>
      <c r="B307" s="41">
        <f t="shared" si="2996"/>
        <v>2</v>
      </c>
      <c r="C307">
        <v>3277.1887000000002</v>
      </c>
      <c r="D307">
        <v>3273.8751000000002</v>
      </c>
      <c r="E307">
        <v>3277.6572000000001</v>
      </c>
      <c r="F307" s="39">
        <v>3276.5599000000002</v>
      </c>
      <c r="G307">
        <v>3273.0513999999998</v>
      </c>
      <c r="H307">
        <v>3282.6307000000002</v>
      </c>
      <c r="I307">
        <v>3270.1965</v>
      </c>
      <c r="J307">
        <v>1004</v>
      </c>
      <c r="K307">
        <v>1021</v>
      </c>
      <c r="L307">
        <v>3273.0513999999998</v>
      </c>
      <c r="M307">
        <v>3272.6558</v>
      </c>
      <c r="N307">
        <v>3282.9466000000002</v>
      </c>
      <c r="O307">
        <v>3285.1529</v>
      </c>
      <c r="P307">
        <v>3271.6219999999998</v>
      </c>
      <c r="Q307">
        <v>1338</v>
      </c>
      <c r="R307">
        <v>1308</v>
      </c>
      <c r="S307">
        <f t="shared" si="195"/>
        <v>3241.7152200000005</v>
      </c>
      <c r="T307" t="str">
        <f t="shared" ref="T307" si="3212">IF(AVERAGE(N306)&lt;S306,"熊",IF(AVERAGE(N306)&gt;S306,"牛",""))</f>
        <v>牛</v>
      </c>
      <c r="U307">
        <f t="shared" ref="U307" si="3213">MAX(H307,O307)</f>
        <v>3285.1529</v>
      </c>
      <c r="V307">
        <f t="shared" ref="V307" si="3214">MIN(I307,P307)</f>
        <v>3270.1965</v>
      </c>
      <c r="W307" s="40">
        <f t="shared" ref="W307" si="3215">LN(U307/V307)</f>
        <v>4.5631209076140962E-3</v>
      </c>
      <c r="X307">
        <f t="shared" ref="X307" si="3216">IF(U307=H307,J307,Q307)</f>
        <v>1338</v>
      </c>
      <c r="Y307">
        <f t="shared" ref="Y307" si="3217">IF(V307=I307,K307,R307)</f>
        <v>1021</v>
      </c>
      <c r="Z307" s="25">
        <f t="shared" ref="Z307" si="3218">(U307-V307)/(C307)</f>
        <v>4.5637896896202623E-3</v>
      </c>
      <c r="AA307" s="25">
        <f t="shared" ref="AA307" si="3219">LN(C307/N306)</f>
        <v>-7.1846761890934205E-4</v>
      </c>
      <c r="AB307" s="25">
        <f t="shared" ref="AB307" si="3220">LN(N307/U307)</f>
        <v>-6.7182297801165255E-4</v>
      </c>
      <c r="AC307" s="25">
        <f t="shared" ref="AC307" si="3221">LN(N307/V307)</f>
        <v>3.8912979296025002E-3</v>
      </c>
      <c r="AD307" s="25">
        <f t="shared" ref="AD307" si="3222">LN(U307/C307)</f>
        <v>2.4272445403026258E-3</v>
      </c>
      <c r="AE307" s="25">
        <f t="shared" ref="AE307" si="3223">LN(V307/C307)</f>
        <v>-2.1358763673115211E-3</v>
      </c>
      <c r="AF307" s="25">
        <f t="shared" ref="AF307" si="3224">LN(N307/C307)</f>
        <v>1.7554215622909183E-3</v>
      </c>
      <c r="AG307" s="25">
        <f t="shared" ref="AG307" si="3225">LN(N307/N306)</f>
        <v>1.0369539433816044E-3</v>
      </c>
      <c r="AH307" s="25">
        <f t="shared" ref="AH307" si="3226">LN(D307/C307)</f>
        <v>-1.0116220460527968E-3</v>
      </c>
      <c r="AI307" s="25">
        <f t="shared" ref="AI307" si="3227">LN(E307/C307)</f>
        <v>1.4294767808275036E-4</v>
      </c>
      <c r="AJ307" s="25">
        <f t="shared" ref="AJ307" si="3228">LN(F307/C307)</f>
        <v>-1.9189018081334011E-4</v>
      </c>
      <c r="AK307" s="25">
        <f t="shared" ref="AK307" si="3229">+LN(G307/C307)</f>
        <v>-1.26325157155506E-3</v>
      </c>
      <c r="AL307" s="25">
        <f t="shared" ref="AL307" si="3230">LN(H307/I307)</f>
        <v>3.795068767775744E-3</v>
      </c>
      <c r="AM307" s="25">
        <f t="shared" ref="AM307" si="3231">LN(O307/P307)</f>
        <v>4.1273093599345275E-3</v>
      </c>
      <c r="AN307" s="25">
        <f t="shared" ref="AN307" si="3232">LN(L307/G307)</f>
        <v>0</v>
      </c>
      <c r="AO307" s="40">
        <f t="shared" ref="AO307" si="3233">(C307-I307)/(H307-I307)</f>
        <v>0.5623361374274225</v>
      </c>
      <c r="AP307" s="40">
        <f t="shared" ref="AP307" si="3234">(N306-I307)/(H307-I307)</f>
        <v>0.75176529249971424</v>
      </c>
      <c r="AQ307" s="25">
        <f t="shared" ref="AQ307" si="3235">LN(M307/L307)</f>
        <v>-1.2087311222278606E-4</v>
      </c>
      <c r="AR307" s="25">
        <f t="shared" ref="AR307" si="3236">LN(N307/L307)</f>
        <v>3.0186731338459252E-3</v>
      </c>
      <c r="AS307" s="25">
        <f t="shared" ref="AS307" si="3237">LN(N307/C307)</f>
        <v>1.7554215622909183E-3</v>
      </c>
      <c r="AT307" s="28">
        <f t="shared" ref="AT307" si="3238">+(G307-I307)/(H307-I307)</f>
        <v>0.22960061765129902</v>
      </c>
      <c r="AU307" s="28">
        <f t="shared" ref="AU307" si="3239">+(N307-P307)/(O307-P307)</f>
        <v>0.83694358837920646</v>
      </c>
      <c r="AV307" s="40">
        <f t="shared" ref="AV307" si="3240">+(N307-V307)/(U307-V307)</f>
        <v>0.85248455510685572</v>
      </c>
      <c r="AW307" s="25">
        <f t="shared" ref="AW307" si="3241">LN(N307/C307)</f>
        <v>1.7554215622909183E-3</v>
      </c>
      <c r="AX307" s="28">
        <f t="shared" ref="AX307" si="3242">(N307-L307)/(U307-V307)</f>
        <v>0.66160305955981158</v>
      </c>
      <c r="AY307" s="25">
        <f t="shared" ref="AY307" si="3243">LN(G307/I307)</f>
        <v>8.726247957565414E-4</v>
      </c>
      <c r="AZ307" s="25">
        <f t="shared" ref="AZ307" si="3244">LN(N307/P307)</f>
        <v>3.455486381922836E-3</v>
      </c>
      <c r="BA307" s="25">
        <f t="shared" ref="BA307" si="3245">AV306</f>
        <v>0.99376759537909609</v>
      </c>
      <c r="BB307" s="25">
        <f t="shared" ref="BB307" si="3246">AR306</f>
        <v>6.9972527099063887E-3</v>
      </c>
      <c r="BC307" s="25">
        <f t="shared" ref="BC307" si="3247">AS306</f>
        <v>6.6922029177413625E-3</v>
      </c>
      <c r="BD307" s="39">
        <f t="shared" ref="BD307" si="3248">IF(AR306&lt;0,1,0)</f>
        <v>0</v>
      </c>
      <c r="BE307">
        <f t="shared" ref="BE307" si="3249">IF(B307=2,IF(AV306&lt;0.226,IF(AND(ABS(AA307)&lt;0.03,AO307&lt;0.8),IF(AND(AT307&lt;0.5 &amp; Q306&lt;14),2,1),0),IF(AV306&lt;0.8,IF(AND(AT307&gt;0.2,AK307&gt;-0.03,AA307&gt;-0.01),1,0),0)),"")</f>
        <v>0</v>
      </c>
      <c r="BF307">
        <f t="shared" ref="BF307" si="3250">IF(B307=2,IF(AV306&lt;0.226,IF(AND(ABS(AA307)&lt;0.03,AO307&lt;0.8),IF(AND(AT307&lt;0.5 &amp; Q306&lt;14),2,1),0),IF(AV306&lt;0.8,IF(AND(AT307&gt;0.2,AK307&gt;-0.03,AA307&gt;-0.01),1,0),0)),"")</f>
        <v>0</v>
      </c>
      <c r="BG307" t="str">
        <f t="shared" ref="BG307" si="3251">IF(B307=3,IF(AV306&lt;0.85,IF(AND(K307&gt;942,AT307&gt;0.9),0.25,1)*IF(AR306&lt;-0.004,1,0.5),0),"")</f>
        <v/>
      </c>
      <c r="BH307" t="str">
        <f t="shared" ref="BH307" si="3252">IF(B307=4,IF(AV306&lt;0.6,IF(AQ307&gt;=0,IF(K307&lt;1018,2,1),0),IF(AV306&gt;0.85,IF(AQ307&lt;=0,-0.5,0),0)),"")</f>
        <v/>
      </c>
      <c r="BI307" t="str">
        <f t="shared" ref="BI307" si="3253">IF(B307=5,IF(AV306&lt;0.4,IF(AQ307&gt; -0.004,1,0),IF(AV306&lt;0.95,IF(AND(AO307&lt;0.85,AT307&lt;0.95,AQ307&gt;0,K307&lt;1115),0.5,0),0)),"")</f>
        <v/>
      </c>
      <c r="BJ307" s="25" t="str">
        <f t="shared" ref="BJ307" si="3254">IF(MAX(BE307:BI307)=0,"",MAX(BE307:BI307)*AR307)</f>
        <v/>
      </c>
    </row>
    <row r="308" spans="1:63" x14ac:dyDescent="0.15">
      <c r="A308" s="1">
        <v>42956</v>
      </c>
      <c r="B308" s="41">
        <f t="shared" si="2996"/>
        <v>3</v>
      </c>
      <c r="C308">
        <v>3277.8083000000001</v>
      </c>
      <c r="D308">
        <v>3273.9306000000001</v>
      </c>
      <c r="E308">
        <v>3273.4785000000002</v>
      </c>
      <c r="F308" s="39">
        <v>3272.4</v>
      </c>
      <c r="G308">
        <v>3275.0063</v>
      </c>
      <c r="H308">
        <v>3277.9317999999998</v>
      </c>
      <c r="I308">
        <v>3264.0672</v>
      </c>
      <c r="J308">
        <v>930</v>
      </c>
      <c r="K308">
        <v>1100</v>
      </c>
      <c r="L308">
        <v>3275.0063</v>
      </c>
      <c r="M308">
        <v>3275.4086000000002</v>
      </c>
      <c r="N308">
        <v>3276.6817999999998</v>
      </c>
      <c r="O308">
        <v>3277.6574000000001</v>
      </c>
      <c r="P308">
        <v>3268.1828999999998</v>
      </c>
      <c r="Q308">
        <v>1333</v>
      </c>
      <c r="R308">
        <v>1358</v>
      </c>
      <c r="S308">
        <f t="shared" si="195"/>
        <v>3245.7034750000003</v>
      </c>
      <c r="T308" t="str">
        <f t="shared" ref="T308" si="3255">IF(AVERAGE(N307)&lt;S307,"熊",IF(AVERAGE(N307)&gt;S307,"牛",""))</f>
        <v>牛</v>
      </c>
      <c r="U308">
        <f t="shared" ref="U308" si="3256">MAX(H308,O308)</f>
        <v>3277.9317999999998</v>
      </c>
      <c r="V308">
        <f t="shared" ref="V308" si="3257">MIN(I308,P308)</f>
        <v>3264.0672</v>
      </c>
      <c r="W308" s="40">
        <f t="shared" ref="W308" si="3258">LN(U308/V308)</f>
        <v>4.2386496108558439E-3</v>
      </c>
      <c r="X308">
        <f t="shared" ref="X308" si="3259">IF(U308=H308,J308,Q308)</f>
        <v>930</v>
      </c>
      <c r="Y308">
        <f t="shared" ref="Y308" si="3260">IF(V308=I308,K308,R308)</f>
        <v>1100</v>
      </c>
      <c r="Z308" s="25">
        <f t="shared" ref="Z308" si="3261">(U308-V308)/(C308)</f>
        <v>4.2298385784183537E-3</v>
      </c>
      <c r="AA308" s="25">
        <f t="shared" ref="AA308" si="3262">LN(C308/N307)</f>
        <v>-1.5663749458408858E-3</v>
      </c>
      <c r="AB308" s="25">
        <f t="shared" ref="AB308" si="3263">LN(N308/U308)</f>
        <v>-3.8141074102473072E-4</v>
      </c>
      <c r="AC308" s="25">
        <f t="shared" ref="AC308" si="3264">LN(N308/V308)</f>
        <v>3.8572388698309688E-3</v>
      </c>
      <c r="AD308" s="25">
        <f t="shared" ref="AD308" si="3265">LN(U308/C308)</f>
        <v>3.76769054693454E-5</v>
      </c>
      <c r="AE308" s="25">
        <f t="shared" ref="AE308" si="3266">LN(V308/C308)</f>
        <v>-4.2009727053865199E-3</v>
      </c>
      <c r="AF308" s="25">
        <f t="shared" ref="AF308" si="3267">LN(N308/C308)</f>
        <v>-3.4373383555552921E-4</v>
      </c>
      <c r="AG308" s="25">
        <f t="shared" ref="AG308" si="3268">LN(N308/N307)</f>
        <v>-1.9101087813963534E-3</v>
      </c>
      <c r="AH308" s="25">
        <f t="shared" ref="AH308" si="3269">LN(D308/C308)</f>
        <v>-1.1837164184858413E-3</v>
      </c>
      <c r="AI308" s="25">
        <f t="shared" ref="AI308" si="3270">LN(E308/C308)</f>
        <v>-1.3218168468578536E-3</v>
      </c>
      <c r="AJ308" s="25">
        <f t="shared" ref="AJ308" si="3271">LN(F308/C308)</f>
        <v>-1.6513371732003177E-3</v>
      </c>
      <c r="AK308" s="25">
        <f t="shared" ref="AK308" si="3272">+LN(G308/C308)</f>
        <v>-8.5520508111929633E-4</v>
      </c>
      <c r="AL308" s="25">
        <f t="shared" ref="AL308" si="3273">LN(H308/I308)</f>
        <v>4.2386496108558439E-3</v>
      </c>
      <c r="AM308" s="25">
        <f t="shared" ref="AM308" si="3274">LN(O308/P308)</f>
        <v>2.8948175275016483E-3</v>
      </c>
      <c r="AN308" s="25">
        <f t="shared" ref="AN308" si="3275">LN(L308/G308)</f>
        <v>0</v>
      </c>
      <c r="AO308" s="40">
        <f t="shared" ref="AO308" si="3276">(C308-I308)/(H308-I308)</f>
        <v>0.99109242242836471</v>
      </c>
      <c r="AP308" s="40">
        <f t="shared" ref="AP308" si="3277">(N307-I308)/(H308-I308)</f>
        <v>1.3616981377032458</v>
      </c>
      <c r="AQ308" s="25">
        <f t="shared" ref="AQ308" si="3278">LN(M308/L308)</f>
        <v>1.2283191420632623E-4</v>
      </c>
      <c r="AR308" s="25">
        <f t="shared" ref="AR308" si="3279">LN(N308/L308)</f>
        <v>5.1147124556381884E-4</v>
      </c>
      <c r="AS308" s="25">
        <f t="shared" ref="AS308" si="3280">LN(N308/C308)</f>
        <v>-3.4373383555552921E-4</v>
      </c>
      <c r="AT308" s="28">
        <f t="shared" ref="AT308" si="3281">+(G308-I308)/(H308-I308)</f>
        <v>0.78899499444629817</v>
      </c>
      <c r="AU308" s="28">
        <f t="shared" ref="AU308" si="3282">+(N308-P308)/(O308-P308)</f>
        <v>0.89702886695865891</v>
      </c>
      <c r="AV308" s="40">
        <f t="shared" ref="AV308" si="3283">+(N308-V308)/(U308-V308)</f>
        <v>0.90984233227067424</v>
      </c>
      <c r="AW308" s="25">
        <f t="shared" ref="AW308" si="3284">LN(N308/C308)</f>
        <v>-3.4373383555552921E-4</v>
      </c>
      <c r="AX308" s="28">
        <f t="shared" ref="AX308" si="3285">(N308-L308)/(U308-V308)</f>
        <v>0.12084733782437598</v>
      </c>
      <c r="AY308" s="25">
        <f t="shared" ref="AY308" si="3286">LN(G308/I308)</f>
        <v>3.3457676242672255E-3</v>
      </c>
      <c r="AZ308" s="25">
        <f t="shared" ref="AZ308" si="3287">LN(N308/P308)</f>
        <v>2.5971216111214663E-3</v>
      </c>
      <c r="BA308" s="25">
        <f t="shared" ref="BA308" si="3288">AV307</f>
        <v>0.85248455510685572</v>
      </c>
      <c r="BB308" s="25">
        <f t="shared" ref="BB308" si="3289">AR307</f>
        <v>3.0186731338459252E-3</v>
      </c>
      <c r="BC308" s="25">
        <f t="shared" ref="BC308" si="3290">AS307</f>
        <v>1.7554215622909183E-3</v>
      </c>
      <c r="BD308" s="39">
        <f t="shared" ref="BD308" si="3291">IF(AR307&lt;0,1,0)</f>
        <v>0</v>
      </c>
      <c r="BE308" t="str">
        <f t="shared" ref="BE308" si="3292">IF(B308=2,IF(AV307&lt;0.226,IF(AND(ABS(AA308)&lt;0.03,AO308&lt;0.8),IF(AND(AT308&lt;0.5 &amp; Q307&lt;14),2,1),0),IF(AV307&lt;0.8,IF(AND(AT308&gt;0.2,AK308&gt;-0.03,AA308&gt;-0.01),1,0),0)),"")</f>
        <v/>
      </c>
      <c r="BF308" t="str">
        <f t="shared" ref="BF308" si="3293">IF(B308=2,IF(AV307&lt;0.226,IF(AND(ABS(AA308)&lt;0.03,AO308&lt;0.8),IF(AND(AT308&lt;0.5 &amp; Q307&lt;14),2,1),0),IF(AV307&lt;0.8,IF(AND(AT308&gt;0.2,AK308&gt;-0.03,AA308&gt;-0.01),1,0),0)),"")</f>
        <v/>
      </c>
      <c r="BG308">
        <f t="shared" ref="BG308" si="3294">IF(B308=3,IF(AV307&lt;0.85,IF(AND(K308&gt;942,AT308&gt;0.9),0.25,1)*IF(AR307&lt;-0.004,1,0.5),0),"")</f>
        <v>0</v>
      </c>
      <c r="BH308" t="str">
        <f t="shared" ref="BH308" si="3295">IF(B308=4,IF(AV307&lt;0.6,IF(AQ308&gt;=0,IF(K308&lt;1018,2,1),0),IF(AV307&gt;0.85,IF(AQ308&lt;=0,-0.5,0),0)),"")</f>
        <v/>
      </c>
      <c r="BI308" t="str">
        <f t="shared" ref="BI308" si="3296">IF(B308=5,IF(AV307&lt;0.4,IF(AQ308&gt; -0.004,1,0),IF(AV307&lt;0.95,IF(AND(AO308&lt;0.85,AT308&lt;0.95,AQ308&gt;0,K308&lt;1115),0.5,0),0)),"")</f>
        <v/>
      </c>
      <c r="BJ308" s="25" t="str">
        <f t="shared" ref="BJ308" si="3297">IF(MAX(BE308:BI308)=0,"",MAX(BE308:BI308)*AR308)</f>
        <v/>
      </c>
    </row>
    <row r="309" spans="1:63" x14ac:dyDescent="0.15">
      <c r="A309" s="1">
        <v>42957</v>
      </c>
      <c r="B309" s="41">
        <f t="shared" si="2996"/>
        <v>4</v>
      </c>
      <c r="C309">
        <v>3269.7347</v>
      </c>
      <c r="D309">
        <v>3268.1075999999998</v>
      </c>
      <c r="E309">
        <v>3269.0216</v>
      </c>
      <c r="F309" s="39">
        <v>3272.3220999999999</v>
      </c>
      <c r="G309">
        <v>3240.6898000000001</v>
      </c>
      <c r="H309">
        <v>3281.9947999999999</v>
      </c>
      <c r="I309">
        <v>3240.1278000000002</v>
      </c>
      <c r="J309">
        <v>957</v>
      </c>
      <c r="K309">
        <v>1129</v>
      </c>
      <c r="L309">
        <v>3240.6898000000001</v>
      </c>
      <c r="M309">
        <v>3246.0432000000001</v>
      </c>
      <c r="N309">
        <v>3261.8018999999999</v>
      </c>
      <c r="O309">
        <v>3264.4351999999999</v>
      </c>
      <c r="P309">
        <v>3236.4816999999998</v>
      </c>
      <c r="Q309">
        <v>1438</v>
      </c>
      <c r="R309">
        <v>1301</v>
      </c>
      <c r="S309">
        <f t="shared" si="195"/>
        <v>3249.6363000000006</v>
      </c>
      <c r="T309" t="str">
        <f t="shared" ref="T309" si="3298">IF(AVERAGE(N308)&lt;S308,"熊",IF(AVERAGE(N308)&gt;S308,"牛",""))</f>
        <v>牛</v>
      </c>
      <c r="U309">
        <f t="shared" ref="U309" si="3299">MAX(H309,O309)</f>
        <v>3281.9947999999999</v>
      </c>
      <c r="V309">
        <f t="shared" ref="V309" si="3300">MIN(I309,P309)</f>
        <v>3236.4816999999998</v>
      </c>
      <c r="W309" s="40">
        <f t="shared" ref="W309" si="3301">LN(U309/V309)</f>
        <v>1.3964563535586255E-2</v>
      </c>
      <c r="X309">
        <f t="shared" ref="X309" si="3302">IF(U309=H309,J309,Q309)</f>
        <v>957</v>
      </c>
      <c r="Y309">
        <f t="shared" ref="Y309" si="3303">IF(V309=I309,K309,R309)</f>
        <v>1301</v>
      </c>
      <c r="Z309" s="25">
        <f t="shared" ref="Z309" si="3304">(U309-V309)/(C309)</f>
        <v>1.3919508515476844E-2</v>
      </c>
      <c r="AA309" s="25">
        <f t="shared" ref="AA309" si="3305">LN(C309/N308)</f>
        <v>-2.1224138756978433E-3</v>
      </c>
      <c r="AB309" s="25">
        <f t="shared" ref="AB309" si="3306">LN(N309/U309)</f>
        <v>-6.1716355259171874E-3</v>
      </c>
      <c r="AC309" s="25">
        <f t="shared" ref="AC309" si="3307">LN(N309/V309)</f>
        <v>7.7929280096691094E-3</v>
      </c>
      <c r="AD309" s="25">
        <f t="shared" ref="AD309" si="3308">LN(U309/C309)</f>
        <v>3.7425581475346763E-3</v>
      </c>
      <c r="AE309" s="25">
        <f t="shared" ref="AE309" si="3309">LN(V309/C309)</f>
        <v>-1.022200538805155E-2</v>
      </c>
      <c r="AF309" s="25">
        <f t="shared" ref="AF309" si="3310">LN(N309/C309)</f>
        <v>-2.4290773783824382E-3</v>
      </c>
      <c r="AG309" s="25">
        <f t="shared" ref="AG309" si="3311">LN(N309/N308)</f>
        <v>-4.5514912540803075E-3</v>
      </c>
      <c r="AH309" s="25">
        <f t="shared" ref="AH309" si="3312">LN(D309/C309)</f>
        <v>-4.9774832702636791E-4</v>
      </c>
      <c r="AI309" s="25">
        <f t="shared" ref="AI309" si="3313">LN(E309/C309)</f>
        <v>-2.1811487387195694E-4</v>
      </c>
      <c r="AJ309" s="25">
        <f t="shared" ref="AJ309" si="3314">LN(F309/C309)</f>
        <v>7.9100509641210064E-4</v>
      </c>
      <c r="AK309" s="25">
        <f t="shared" ref="AK309" si="3315">+LN(G309/C309)</f>
        <v>-8.9226417407986952E-3</v>
      </c>
      <c r="AL309" s="25">
        <f t="shared" ref="AL309" si="3316">LN(H309/I309)</f>
        <v>1.2838634796116796E-2</v>
      </c>
      <c r="AM309" s="25">
        <f t="shared" ref="AM309" si="3317">LN(O309/P309)</f>
        <v>8.5999168157934666E-3</v>
      </c>
      <c r="AN309" s="25">
        <f t="shared" ref="AN309" si="3318">LN(L309/G309)</f>
        <v>0</v>
      </c>
      <c r="AO309" s="40">
        <f t="shared" ref="AO309" si="3319">(C309-I309)/(H309-I309)</f>
        <v>0.70716554804499865</v>
      </c>
      <c r="AP309" s="40">
        <f t="shared" ref="AP309" si="3320">(N308-I309)/(H309-I309)</f>
        <v>0.87309814412305309</v>
      </c>
      <c r="AQ309" s="25">
        <f t="shared" ref="AQ309" si="3321">LN(M309/L309)</f>
        <v>1.6505693129008306E-3</v>
      </c>
      <c r="AR309" s="25">
        <f t="shared" ref="AR309" si="3322">LN(N309/L309)</f>
        <v>6.4935643624161746E-3</v>
      </c>
      <c r="AS309" s="25">
        <f t="shared" ref="AS309" si="3323">LN(N309/C309)</f>
        <v>-2.4290773783824382E-3</v>
      </c>
      <c r="AT309" s="28">
        <f t="shared" ref="AT309" si="3324">+(G309-I309)/(H309-I309)</f>
        <v>1.3423460004296981E-2</v>
      </c>
      <c r="AU309" s="28">
        <f t="shared" ref="AU309" si="3325">+(N309-P309)/(O309-P309)</f>
        <v>0.90579712737224483</v>
      </c>
      <c r="AV309" s="40">
        <f t="shared" ref="AV309" si="3326">+(N309-V309)/(U309-V309)</f>
        <v>0.55632773860712725</v>
      </c>
      <c r="AW309" s="25">
        <f t="shared" ref="AW309" si="3327">LN(N309/C309)</f>
        <v>-2.4290773783824382E-3</v>
      </c>
      <c r="AX309" s="28">
        <f t="shared" ref="AX309" si="3328">(N309-L309)/(U309-V309)</f>
        <v>0.46386864441226311</v>
      </c>
      <c r="AY309" s="25">
        <f t="shared" ref="AY309" si="3329">LN(G309/I309)</f>
        <v>1.7343490778353626E-4</v>
      </c>
      <c r="AZ309" s="25">
        <f t="shared" ref="AZ309" si="3330">LN(N309/P309)</f>
        <v>7.7929280096691094E-3</v>
      </c>
      <c r="BA309" s="25">
        <f t="shared" ref="BA309" si="3331">AV308</f>
        <v>0.90984233227067424</v>
      </c>
      <c r="BB309" s="25">
        <f t="shared" ref="BB309" si="3332">AR308</f>
        <v>5.1147124556381884E-4</v>
      </c>
      <c r="BC309" s="25">
        <f t="shared" ref="BC309" si="3333">AS308</f>
        <v>-3.4373383555552921E-4</v>
      </c>
      <c r="BD309" s="39">
        <f t="shared" ref="BD309" si="3334">IF(AR308&lt;0,1,0)</f>
        <v>0</v>
      </c>
      <c r="BE309" t="str">
        <f t="shared" ref="BE309" si="3335">IF(B309=2,IF(AV308&lt;0.226,IF(AND(ABS(AA309)&lt;0.03,AO309&lt;0.8),IF(AND(AT309&lt;0.5 &amp; Q308&lt;14),2,1),0),IF(AV308&lt;0.8,IF(AND(AT309&gt;0.2,AK309&gt;-0.03,AA309&gt;-0.01),1,0),0)),"")</f>
        <v/>
      </c>
      <c r="BF309" t="str">
        <f t="shared" ref="BF309" si="3336">IF(B309=2,IF(AV308&lt;0.226,IF(AND(ABS(AA309)&lt;0.03,AO309&lt;0.8),IF(AND(AT309&lt;0.5 &amp; Q308&lt;14),2,1),0),IF(AV308&lt;0.8,IF(AND(AT309&gt;0.2,AK309&gt;-0.03,AA309&gt;-0.01),1,0),0)),"")</f>
        <v/>
      </c>
      <c r="BG309" t="str">
        <f t="shared" ref="BG309" si="3337">IF(B309=3,IF(AV308&lt;0.85,IF(AND(K309&gt;942,AT309&gt;0.9),0.25,1)*IF(AR308&lt;-0.004,1,0.5),0),"")</f>
        <v/>
      </c>
      <c r="BH309">
        <f t="shared" ref="BH309" si="3338">IF(B309=4,IF(AV308&lt;0.6,IF(AQ309&gt;=0,IF(K309&lt;1018,2,1),0),IF(AV308&gt;0.85,IF(AQ309&lt;=0,-0.5,0),0)),"")</f>
        <v>0</v>
      </c>
      <c r="BI309" t="str">
        <f t="shared" ref="BI309" si="3339">IF(B309=5,IF(AV308&lt;0.4,IF(AQ309&gt; -0.004,1,0),IF(AV308&lt;0.95,IF(AND(AO309&lt;0.85,AT309&lt;0.95,AQ309&gt;0,K309&lt;1115),0.5,0),0)),"")</f>
        <v/>
      </c>
      <c r="BJ309" s="25" t="str">
        <f t="shared" ref="BJ309" si="3340">IF(MAX(BE309:BI309)=0,"",MAX(BE309:BI309)*AR309)</f>
        <v/>
      </c>
    </row>
    <row r="310" spans="1:63" x14ac:dyDescent="0.15">
      <c r="A310" s="1">
        <v>42958</v>
      </c>
      <c r="B310" s="41">
        <f t="shared" si="2996"/>
        <v>5</v>
      </c>
      <c r="C310">
        <v>3237.9222</v>
      </c>
      <c r="D310">
        <v>3236.7784000000001</v>
      </c>
      <c r="E310">
        <v>3237.4544000000001</v>
      </c>
      <c r="F310" s="39">
        <v>3240.3458000000001</v>
      </c>
      <c r="G310">
        <v>3209.6648</v>
      </c>
      <c r="H310">
        <v>3244.9362000000001</v>
      </c>
      <c r="I310">
        <v>3209.0916000000002</v>
      </c>
      <c r="J310">
        <v>946</v>
      </c>
      <c r="K310">
        <v>1128</v>
      </c>
      <c r="L310">
        <v>3209.6648</v>
      </c>
      <c r="M310">
        <v>3212.4762999999998</v>
      </c>
      <c r="N310">
        <v>3209.8047000000001</v>
      </c>
      <c r="O310">
        <v>3220.5691999999999</v>
      </c>
      <c r="P310">
        <v>3200.8206</v>
      </c>
      <c r="Q310">
        <v>1413</v>
      </c>
      <c r="R310">
        <v>1430</v>
      </c>
      <c r="S310">
        <f t="shared" si="195"/>
        <v>3251.7745300000006</v>
      </c>
      <c r="T310" t="str">
        <f t="shared" ref="T310" si="3341">IF(AVERAGE(N309)&lt;S309,"熊",IF(AVERAGE(N309)&gt;S309,"牛",""))</f>
        <v>牛</v>
      </c>
      <c r="U310">
        <f t="shared" ref="U310" si="3342">MAX(H310,O310)</f>
        <v>3244.9362000000001</v>
      </c>
      <c r="V310">
        <f t="shared" ref="V310" si="3343">MIN(I310,P310)</f>
        <v>3200.8206</v>
      </c>
      <c r="W310" s="40">
        <f t="shared" ref="W310" si="3344">LN(U310/V310)</f>
        <v>1.3688474514618744E-2</v>
      </c>
      <c r="X310">
        <f t="shared" ref="X310" si="3345">IF(U310=H310,J310,Q310)</f>
        <v>946</v>
      </c>
      <c r="Y310">
        <f t="shared" ref="Y310" si="3346">IF(V310=I310,K310,R310)</f>
        <v>1430</v>
      </c>
      <c r="Z310" s="25">
        <f t="shared" ref="Z310" si="3347">(U310-V310)/(C310)</f>
        <v>1.3624663372084754E-2</v>
      </c>
      <c r="AA310" s="25">
        <f t="shared" ref="AA310" si="3348">LN(C310/N309)</f>
        <v>-7.347944951454387E-3</v>
      </c>
      <c r="AB310" s="25">
        <f t="shared" ref="AB310" si="3349">LN(N310/U310)</f>
        <v>-1.0885594776290733E-2</v>
      </c>
      <c r="AC310" s="25">
        <f t="shared" ref="AC310" si="3350">LN(N310/V310)</f>
        <v>2.8028797383278649E-3</v>
      </c>
      <c r="AD310" s="25">
        <f t="shared" ref="AD310" si="3351">LN(U310/C310)</f>
        <v>2.163861156307745E-3</v>
      </c>
      <c r="AE310" s="25">
        <f t="shared" ref="AE310" si="3352">LN(V310/C310)</f>
        <v>-1.1524613358310946E-2</v>
      </c>
      <c r="AF310" s="25">
        <f t="shared" ref="AF310" si="3353">LN(N310/C310)</f>
        <v>-8.7217336199831158E-3</v>
      </c>
      <c r="AG310" s="25">
        <f t="shared" ref="AG310" si="3354">LN(N310/N309)</f>
        <v>-1.6069678571437446E-2</v>
      </c>
      <c r="AH310" s="25">
        <f t="shared" ref="AH310" si="3355">LN(D310/C310)</f>
        <v>-3.5331363797678534E-4</v>
      </c>
      <c r="AI310" s="25">
        <f t="shared" ref="AI310" si="3356">LN(E310/C310)</f>
        <v>-1.4448580513869733E-4</v>
      </c>
      <c r="AJ310" s="25">
        <f t="shared" ref="AJ310" si="3357">LN(F310/C310)</f>
        <v>7.4822471471363303E-4</v>
      </c>
      <c r="AK310" s="25">
        <f t="shared" ref="AK310" si="3358">+LN(G310/C310)</f>
        <v>-8.765319776135783E-3</v>
      </c>
      <c r="AL310" s="25">
        <f t="shared" ref="AL310" si="3359">LN(H310/I310)</f>
        <v>1.1107782507516012E-2</v>
      </c>
      <c r="AM310" s="25">
        <f t="shared" ref="AM310" si="3360">LN(O310/P310)</f>
        <v>6.150899689438721E-3</v>
      </c>
      <c r="AN310" s="25">
        <f t="shared" ref="AN310" si="3361">LN(L310/G310)</f>
        <v>0</v>
      </c>
      <c r="AO310" s="40">
        <f t="shared" ref="AO310" si="3362">(C310-I310)/(H310-I310)</f>
        <v>0.80432198992316439</v>
      </c>
      <c r="AP310" s="40">
        <f t="shared" ref="AP310" si="3363">(N309-I310)/(H310-I310)</f>
        <v>1.4705227565658392</v>
      </c>
      <c r="AQ310" s="25">
        <f t="shared" ref="AQ310" si="3364">LN(M310/L310)</f>
        <v>8.7556474883770702E-4</v>
      </c>
      <c r="AR310" s="25">
        <f t="shared" ref="AR310" si="3365">LN(N310/L310)</f>
        <v>4.3586156152603556E-5</v>
      </c>
      <c r="AS310" s="25">
        <f t="shared" ref="AS310" si="3366">LN(N310/C310)</f>
        <v>-8.7217336199831158E-3</v>
      </c>
      <c r="AT310" s="28">
        <f t="shared" ref="AT310" si="3367">+(G310-I310)/(H310-I310)</f>
        <v>1.5991251122897641E-2</v>
      </c>
      <c r="AU310" s="28">
        <f t="shared" ref="AU310" si="3368">+(N310-P310)/(O310-P310)</f>
        <v>0.45492338697427526</v>
      </c>
      <c r="AV310" s="40">
        <f t="shared" ref="AV310" si="3369">+(N310-V310)/(U310-V310)</f>
        <v>0.2036490493158907</v>
      </c>
      <c r="AW310" s="25">
        <f t="shared" ref="AW310" si="3370">LN(N310/C310)</f>
        <v>-8.7217336199831158E-3</v>
      </c>
      <c r="AX310" s="28">
        <f t="shared" ref="AX310" si="3371">(N310-L310)/(U310-V310)</f>
        <v>3.171213810990327E-3</v>
      </c>
      <c r="AY310" s="25">
        <f t="shared" ref="AY310" si="3372">LN(G310/I310)</f>
        <v>1.7860157507249174E-4</v>
      </c>
      <c r="AZ310" s="25">
        <f t="shared" ref="AZ310" si="3373">LN(N310/P310)</f>
        <v>2.8028797383278649E-3</v>
      </c>
      <c r="BA310" s="25">
        <f t="shared" ref="BA310" si="3374">AV309</f>
        <v>0.55632773860712725</v>
      </c>
      <c r="BB310" s="25">
        <f t="shared" ref="BB310" si="3375">AR309</f>
        <v>6.4935643624161746E-3</v>
      </c>
      <c r="BC310" s="25">
        <f t="shared" ref="BC310" si="3376">AS309</f>
        <v>-2.4290773783824382E-3</v>
      </c>
      <c r="BD310" s="39">
        <f t="shared" ref="BD310" si="3377">IF(AR309&lt;0,1,0)</f>
        <v>0</v>
      </c>
      <c r="BE310" t="str">
        <f t="shared" ref="BE310" si="3378">IF(B310=2,IF(AV309&lt;0.226,IF(AND(ABS(AA310)&lt;0.03,AO310&lt;0.8),IF(AND(AT310&lt;0.5 &amp; Q309&lt;14),2,1),0),IF(AV309&lt;0.8,IF(AND(AT310&gt;0.2,AK310&gt;-0.03,AA310&gt;-0.01),1,0),0)),"")</f>
        <v/>
      </c>
      <c r="BF310" t="str">
        <f t="shared" ref="BF310" si="3379">IF(B310=2,IF(AV309&lt;0.226,IF(AND(ABS(AA310)&lt;0.03,AO310&lt;0.8),IF(AND(AT310&lt;0.5 &amp; Q309&lt;14),2,1),0),IF(AV309&lt;0.8,IF(AND(AT310&gt;0.2,AK310&gt;-0.03,AA310&gt;-0.01),1,0),0)),"")</f>
        <v/>
      </c>
      <c r="BG310" t="str">
        <f t="shared" ref="BG310" si="3380">IF(B310=3,IF(AV309&lt;0.85,IF(AND(K310&gt;942,AT310&gt;0.9),0.25,1)*IF(AR309&lt;-0.004,1,0.5),0),"")</f>
        <v/>
      </c>
      <c r="BH310" t="str">
        <f t="shared" ref="BH310" si="3381">IF(B310=4,IF(AV309&lt;0.6,IF(AQ310&gt;=0,IF(K310&lt;1018,2,1),0),IF(AV309&gt;0.85,IF(AQ310&lt;=0,-0.5,0),0)),"")</f>
        <v/>
      </c>
      <c r="BI310">
        <f t="shared" ref="BI310" si="3382">IF(B310=5,IF(AV309&lt;0.4,IF(AQ310&gt; -0.004,1,0),IF(AV309&lt;0.95,IF(AND(AO310&lt;0.85,AT310&lt;0.95,AQ310&gt;0,K310&lt;1115),0.5,0),0)),"")</f>
        <v>0</v>
      </c>
      <c r="BJ310" s="25" t="str">
        <f t="shared" ref="BJ310" si="3383">IF(MAX(BE310:BI310)=0,"",MAX(BE310:BI310)*AR310)</f>
        <v/>
      </c>
    </row>
    <row r="311" spans="1:63" x14ac:dyDescent="0.15">
      <c r="A311" s="1">
        <v>42961</v>
      </c>
      <c r="B311" s="41">
        <f t="shared" si="2996"/>
        <v>1</v>
      </c>
      <c r="C311">
        <v>3206.0436</v>
      </c>
      <c r="D311">
        <v>3207.1131</v>
      </c>
      <c r="E311">
        <v>3211.5983000000001</v>
      </c>
      <c r="F311" s="39">
        <v>3210.5725000000002</v>
      </c>
      <c r="G311">
        <v>3222.4785000000002</v>
      </c>
      <c r="H311">
        <v>3223.6019999999999</v>
      </c>
      <c r="I311">
        <v>3206.0436</v>
      </c>
      <c r="J311">
        <v>1129</v>
      </c>
      <c r="K311">
        <v>930</v>
      </c>
      <c r="L311">
        <v>3222.4785000000002</v>
      </c>
      <c r="M311">
        <v>3228.0396999999998</v>
      </c>
      <c r="N311">
        <v>3236.93</v>
      </c>
      <c r="O311">
        <v>3239.6668</v>
      </c>
      <c r="P311">
        <v>3222.4785000000002</v>
      </c>
      <c r="Q311">
        <v>1422</v>
      </c>
      <c r="R311">
        <v>1300</v>
      </c>
      <c r="S311">
        <f t="shared" si="195"/>
        <v>3251.1492400000002</v>
      </c>
      <c r="T311" t="str">
        <f t="shared" ref="T311" si="3384">IF(AVERAGE(N310)&lt;S310,"熊",IF(AVERAGE(N310)&gt;S310,"牛",""))</f>
        <v>熊</v>
      </c>
      <c r="U311">
        <f t="shared" ref="U311" si="3385">MAX(H311,O311)</f>
        <v>3239.6668</v>
      </c>
      <c r="V311">
        <f t="shared" ref="V311" si="3386">MIN(I311,P311)</f>
        <v>3206.0436</v>
      </c>
      <c r="W311" s="40">
        <f t="shared" ref="W311" si="3387">LN(U311/V311)</f>
        <v>1.0432831413896034E-2</v>
      </c>
      <c r="X311">
        <f t="shared" ref="X311" si="3388">IF(U311=H311,J311,Q311)</f>
        <v>1422</v>
      </c>
      <c r="Y311">
        <f t="shared" ref="Y311" si="3389">IF(V311=I311,K311,R311)</f>
        <v>930</v>
      </c>
      <c r="Z311" s="25">
        <f t="shared" ref="Z311" si="3390">(U311-V311)/(C311)</f>
        <v>1.0487443152675777E-2</v>
      </c>
      <c r="AA311" s="25">
        <f t="shared" ref="AA311" si="3391">LN(C311/N310)</f>
        <v>-1.1724405737085584E-3</v>
      </c>
      <c r="AB311" s="25">
        <f t="shared" ref="AB311" si="3392">LN(N311/U311)</f>
        <v>-8.4513526082013774E-4</v>
      </c>
      <c r="AC311" s="25">
        <f t="shared" ref="AC311" si="3393">LN(N311/V311)</f>
        <v>9.5876961530757896E-3</v>
      </c>
      <c r="AD311" s="25">
        <f t="shared" ref="AD311" si="3394">LN(U311/C311)</f>
        <v>1.0432831413896034E-2</v>
      </c>
      <c r="AE311" s="25">
        <f t="shared" ref="AE311" si="3395">LN(V311/C311)</f>
        <v>0</v>
      </c>
      <c r="AF311" s="25">
        <f t="shared" ref="AF311" si="3396">LN(N311/C311)</f>
        <v>9.5876961530757896E-3</v>
      </c>
      <c r="AG311" s="25">
        <f t="shared" ref="AG311" si="3397">LN(N311/N310)</f>
        <v>8.4152555793673318E-3</v>
      </c>
      <c r="AH311" s="25">
        <f t="shared" ref="AH311" si="3398">LN(D311/C311)</f>
        <v>3.3353309764424567E-4</v>
      </c>
      <c r="AI311" s="25">
        <f t="shared" ref="AI311" si="3399">LN(E311/C311)</f>
        <v>1.7310724012528002E-3</v>
      </c>
      <c r="AJ311" s="25">
        <f t="shared" ref="AJ311" si="3400">LN(F311/C311)</f>
        <v>1.4116165534812496E-3</v>
      </c>
      <c r="AK311" s="25">
        <f t="shared" ref="AK311" si="3401">+LN(G311/C311)</f>
        <v>5.1131303744894894E-3</v>
      </c>
      <c r="AL311" s="25">
        <f t="shared" ref="AL311" si="3402">LN(H311/I311)</f>
        <v>5.4617142965723876E-3</v>
      </c>
      <c r="AM311" s="25">
        <f t="shared" ref="AM311" si="3403">LN(O311/P311)</f>
        <v>5.3197010394066095E-3</v>
      </c>
      <c r="AN311" s="25">
        <f t="shared" ref="AN311" si="3404">LN(L311/G311)</f>
        <v>0</v>
      </c>
      <c r="AO311" s="40">
        <f t="shared" ref="AO311" si="3405">(C311-I311)/(H311-I311)</f>
        <v>0</v>
      </c>
      <c r="AP311" s="40">
        <f t="shared" ref="AP311" si="3406">(N310-I311)/(H311-I311)</f>
        <v>0.2142051667578021</v>
      </c>
      <c r="AQ311" s="25">
        <f t="shared" ref="AQ311" si="3407">LN(M311/L311)</f>
        <v>1.7242649986874358E-3</v>
      </c>
      <c r="AR311" s="25">
        <f t="shared" ref="AR311" si="3408">LN(N311/L311)</f>
        <v>4.4745657785864651E-3</v>
      </c>
      <c r="AS311" s="25">
        <f t="shared" ref="AS311" si="3409">LN(N311/C311)</f>
        <v>9.5876961530757896E-3</v>
      </c>
      <c r="AT311" s="28">
        <f t="shared" ref="AT311" si="3410">+(G311-I311)/(H311-I311)</f>
        <v>0.93601353198470805</v>
      </c>
      <c r="AU311" s="28">
        <f t="shared" ref="AU311" si="3411">+(N311-P311)/(O311-P311)</f>
        <v>0.84077541118085197</v>
      </c>
      <c r="AV311" s="40">
        <f t="shared" ref="AV311" si="3412">+(N311-V311)/(U311-V311)</f>
        <v>0.91860382117109229</v>
      </c>
      <c r="AW311" s="25">
        <f t="shared" ref="AW311" si="3413">LN(N311/C311)</f>
        <v>9.5876961530757896E-3</v>
      </c>
      <c r="AX311" s="28">
        <f t="shared" ref="AX311" si="3414">(N311-L311)/(U311-V311)</f>
        <v>0.42980739489399195</v>
      </c>
      <c r="AY311" s="25">
        <f t="shared" ref="AY311" si="3415">LN(G311/I311)</f>
        <v>5.1131303744894894E-3</v>
      </c>
      <c r="AZ311" s="25">
        <f t="shared" ref="AZ311" si="3416">LN(N311/P311)</f>
        <v>4.4745657785864651E-3</v>
      </c>
      <c r="BA311" s="25">
        <f t="shared" ref="BA311" si="3417">AV310</f>
        <v>0.2036490493158907</v>
      </c>
      <c r="BB311" s="25">
        <f t="shared" ref="BB311" si="3418">AR310</f>
        <v>4.3586156152603556E-5</v>
      </c>
      <c r="BC311" s="25">
        <f t="shared" ref="BC311" si="3419">AS310</f>
        <v>-8.7217336199831158E-3</v>
      </c>
      <c r="BD311" s="39">
        <f t="shared" ref="BD311" si="3420">IF(AR310&lt;0,1,0)</f>
        <v>0</v>
      </c>
      <c r="BE311" t="str">
        <f t="shared" ref="BE311" si="3421">IF(B311=2,IF(AV310&lt;0.226,IF(AND(ABS(AA311)&lt;0.03,AO311&lt;0.8),IF(AND(AT311&lt;0.5 &amp; Q310&lt;14),2,1),0),IF(AV310&lt;0.8,IF(AND(AT311&gt;0.2,AK311&gt;-0.03,AA311&gt;-0.01),1,0),0)),"")</f>
        <v/>
      </c>
      <c r="BF311" t="str">
        <f t="shared" ref="BF311" si="3422">IF(B311=2,IF(AV310&lt;0.226,IF(AND(ABS(AA311)&lt;0.03,AO311&lt;0.8),IF(AND(AT311&lt;0.5 &amp; Q310&lt;14),2,1),0),IF(AV310&lt;0.8,IF(AND(AT311&gt;0.2,AK311&gt;-0.03,AA311&gt;-0.01),1,0),0)),"")</f>
        <v/>
      </c>
      <c r="BG311" t="str">
        <f t="shared" ref="BG311" si="3423">IF(B311=3,IF(AV310&lt;0.85,IF(AND(K311&gt;942,AT311&gt;0.9),0.25,1)*IF(AR310&lt;-0.004,1,0.5),0),"")</f>
        <v/>
      </c>
      <c r="BH311" t="str">
        <f t="shared" ref="BH311" si="3424">IF(B311=4,IF(AV310&lt;0.6,IF(AQ311&gt;=0,IF(K311&lt;1018,2,1),0),IF(AV310&gt;0.85,IF(AQ311&lt;=0,-0.5,0),0)),"")</f>
        <v/>
      </c>
      <c r="BI311" t="str">
        <f t="shared" ref="BI311" si="3425">IF(B311=5,IF(AV310&lt;0.4,IF(AQ311&gt; -0.004,1,0),IF(AV310&lt;0.95,IF(AND(AO311&lt;0.85,AT311&lt;0.95,AQ311&gt;0,K311&lt;1115),0.5,0),0)),"")</f>
        <v/>
      </c>
      <c r="BJ311" s="25" t="str">
        <f t="shared" ref="BJ311" si="3426">IF(MAX(BE311:BI311)=0,"",MAX(BE311:BI311)*AR311)</f>
        <v/>
      </c>
    </row>
    <row r="312" spans="1:63" x14ac:dyDescent="0.15">
      <c r="A312" s="1">
        <v>42962</v>
      </c>
      <c r="B312" s="41">
        <f t="shared" si="2996"/>
        <v>2</v>
      </c>
      <c r="C312">
        <v>3235.23</v>
      </c>
      <c r="D312">
        <v>3238.69</v>
      </c>
      <c r="E312">
        <v>3245.35</v>
      </c>
      <c r="F312" s="39">
        <v>3248.05</v>
      </c>
      <c r="G312">
        <v>3257.71</v>
      </c>
      <c r="H312">
        <v>3263.57</v>
      </c>
      <c r="I312">
        <v>3235.23</v>
      </c>
      <c r="J312">
        <v>1100</v>
      </c>
      <c r="K312">
        <v>930</v>
      </c>
      <c r="L312">
        <v>3258.74</v>
      </c>
      <c r="M312">
        <v>3254.63</v>
      </c>
      <c r="N312">
        <v>3251.26</v>
      </c>
      <c r="O312">
        <v>3259.02</v>
      </c>
      <c r="P312">
        <v>3240.21</v>
      </c>
      <c r="Q312">
        <v>1301</v>
      </c>
      <c r="R312">
        <v>1410</v>
      </c>
      <c r="S312">
        <f t="shared" si="195"/>
        <v>3254.1708349999999</v>
      </c>
      <c r="T312" t="str">
        <f t="shared" ref="T312" si="3427">IF(AVERAGE(N311)&lt;S311,"熊",IF(AVERAGE(N311)&gt;S311,"牛",""))</f>
        <v>熊</v>
      </c>
      <c r="U312">
        <f t="shared" ref="U312" si="3428">MAX(H312,O312)</f>
        <v>3263.57</v>
      </c>
      <c r="V312">
        <f t="shared" ref="V312" si="3429">MIN(I312,P312)</f>
        <v>3235.23</v>
      </c>
      <c r="W312" s="40">
        <f t="shared" ref="W312" si="3430">LN(U312/V312)</f>
        <v>8.7216654292265119E-3</v>
      </c>
      <c r="X312">
        <f t="shared" ref="X312" si="3431">IF(U312=H312,J312,Q312)</f>
        <v>1100</v>
      </c>
      <c r="Y312">
        <f t="shared" ref="Y312" si="3432">IF(V312=I312,K312,R312)</f>
        <v>930</v>
      </c>
      <c r="Z312" s="25">
        <f t="shared" ref="Z312" si="3433">(U312-V312)/(C312)</f>
        <v>8.7598099671430309E-3</v>
      </c>
      <c r="AA312" s="25">
        <f t="shared" ref="AA312" si="3434">LN(C312/N311)</f>
        <v>-5.2532695084654734E-4</v>
      </c>
      <c r="AB312" s="25">
        <f t="shared" ref="AB312" si="3435">LN(N312/U312)</f>
        <v>-3.7790747111861494E-3</v>
      </c>
      <c r="AC312" s="25">
        <f t="shared" ref="AC312" si="3436">LN(N312/V312)</f>
        <v>4.9425907180402984E-3</v>
      </c>
      <c r="AD312" s="25">
        <f t="shared" ref="AD312" si="3437">LN(U312/C312)</f>
        <v>8.7216654292265119E-3</v>
      </c>
      <c r="AE312" s="25">
        <f t="shared" ref="AE312" si="3438">LN(V312/C312)</f>
        <v>0</v>
      </c>
      <c r="AF312" s="25">
        <f t="shared" ref="AF312" si="3439">LN(N312/C312)</f>
        <v>4.9425907180402984E-3</v>
      </c>
      <c r="AG312" s="25">
        <f t="shared" ref="AG312" si="3440">LN(N312/N311)</f>
        <v>4.4172637671937654E-3</v>
      </c>
      <c r="AH312" s="25">
        <f t="shared" ref="AH312" si="3441">LN(D312/C312)</f>
        <v>1.0689042587603667E-3</v>
      </c>
      <c r="AI312" s="25">
        <f t="shared" ref="AI312" si="3442">LN(E312/C312)</f>
        <v>3.1231797851688312E-3</v>
      </c>
      <c r="AJ312" s="25">
        <f t="shared" ref="AJ312" si="3443">LN(F312/C312)</f>
        <v>3.9547934715599376E-3</v>
      </c>
      <c r="AK312" s="25">
        <f t="shared" ref="AK312" si="3444">+LN(G312/C312)</f>
        <v>6.9244717564289522E-3</v>
      </c>
      <c r="AL312" s="25">
        <f t="shared" ref="AL312" si="3445">LN(H312/I312)</f>
        <v>8.7216654292265119E-3</v>
      </c>
      <c r="AM312" s="25">
        <f t="shared" ref="AM312" si="3446">LN(O312/P312)</f>
        <v>5.7883941697256386E-3</v>
      </c>
      <c r="AN312" s="25">
        <f t="shared" ref="AN312" si="3447">LN(L312/G312)</f>
        <v>3.1612304508660982E-4</v>
      </c>
      <c r="AO312" s="40">
        <f t="shared" ref="AO312" si="3448">(C312-I312)/(H312-I312)</f>
        <v>0</v>
      </c>
      <c r="AP312" s="40">
        <f t="shared" ref="AP312" si="3449">(N311-I312)/(H312-I312)</f>
        <v>5.9985885673952341E-2</v>
      </c>
      <c r="AQ312" s="25">
        <f t="shared" ref="AQ312" si="3450">LN(M312/L312)</f>
        <v>-1.2620196750675336E-3</v>
      </c>
      <c r="AR312" s="25">
        <f t="shared" ref="AR312" si="3451">LN(N312/L312)</f>
        <v>-2.2980040834753089E-3</v>
      </c>
      <c r="AS312" s="25">
        <f t="shared" ref="AS312" si="3452">LN(N312/C312)</f>
        <v>4.9425907180402984E-3</v>
      </c>
      <c r="AT312" s="28">
        <f t="shared" ref="AT312" si="3453">+(G312-I312)/(H312-I312)</f>
        <v>0.79322512350034946</v>
      </c>
      <c r="AU312" s="28">
        <f t="shared" ref="AU312" si="3454">+(N312-P312)/(O312-P312)</f>
        <v>0.58745348219033566</v>
      </c>
      <c r="AV312" s="40">
        <f t="shared" ref="AV312" si="3455">+(N312-V312)/(U312-V312)</f>
        <v>0.56563161609033585</v>
      </c>
      <c r="AW312" s="25">
        <f t="shared" ref="AW312" si="3456">LN(N312/C312)</f>
        <v>4.9425907180402984E-3</v>
      </c>
      <c r="AX312" s="28">
        <f t="shared" ref="AX312" si="3457">(N312-L312)/(U312-V312)</f>
        <v>-0.26393789696540315</v>
      </c>
      <c r="AY312" s="25">
        <f t="shared" ref="AY312" si="3458">LN(G312/I312)</f>
        <v>6.9244717564289522E-3</v>
      </c>
      <c r="AZ312" s="25">
        <f t="shared" ref="AZ312" si="3459">LN(N312/P312)</f>
        <v>3.4044709974306378E-3</v>
      </c>
      <c r="BA312" s="25">
        <f t="shared" ref="BA312" si="3460">AV311</f>
        <v>0.91860382117109229</v>
      </c>
      <c r="BB312" s="25">
        <f t="shared" ref="BB312" si="3461">AR311</f>
        <v>4.4745657785864651E-3</v>
      </c>
      <c r="BC312" s="25">
        <f t="shared" ref="BC312" si="3462">AS311</f>
        <v>9.5876961530757896E-3</v>
      </c>
      <c r="BD312" s="39">
        <f t="shared" ref="BD312" si="3463">IF(AR311&lt;0,1,0)</f>
        <v>0</v>
      </c>
      <c r="BE312">
        <f t="shared" ref="BE312" si="3464">IF(B312=2,IF(AV311&lt;0.226,IF(AND(ABS(AA312)&lt;0.03,AO312&lt;0.8),IF(AND(AT312&lt;0.5 &amp; Q311&lt;14),2,1),0),IF(AV311&lt;0.8,IF(AND(AT312&gt;0.2,AK312&gt;-0.03,AA312&gt;-0.01),1,0),0)),"")</f>
        <v>0</v>
      </c>
      <c r="BF312">
        <f t="shared" ref="BF312" si="3465">IF(B312=2,IF(AV311&lt;0.226,IF(AND(ABS(AA312)&lt;0.03,AO312&lt;0.8),IF(AND(AT312&lt;0.5 &amp; Q311&lt;14),2,1),0),IF(AV311&lt;0.8,IF(AND(AT312&gt;0.2,AK312&gt;-0.03,AA312&gt;-0.01),1,0),0)),"")</f>
        <v>0</v>
      </c>
      <c r="BG312" t="str">
        <f t="shared" ref="BG312" si="3466">IF(B312=3,IF(AV311&lt;0.85,IF(AND(K312&gt;942,AT312&gt;0.9),0.25,1)*IF(AR311&lt;-0.004,1,0.5),0),"")</f>
        <v/>
      </c>
      <c r="BH312" t="str">
        <f t="shared" ref="BH312" si="3467">IF(B312=4,IF(AV311&lt;0.6,IF(AQ312&gt;=0,IF(K312&lt;1018,2,1),0),IF(AV311&gt;0.85,IF(AQ312&lt;=0,-0.5,0),0)),"")</f>
        <v/>
      </c>
      <c r="BI312" t="str">
        <f t="shared" ref="BI312" si="3468">IF(B312=5,IF(AV311&lt;0.4,IF(AQ312&gt; -0.004,1,0),IF(AV311&lt;0.95,IF(AND(AO312&lt;0.85,AT312&lt;0.95,AQ312&gt;0,K312&lt;1115),0.5,0),0)),"")</f>
        <v/>
      </c>
      <c r="BJ312" s="25" t="str">
        <f t="shared" ref="BJ312" si="3469">IF(MAX(BE312:BI312)=0,"",MAX(BE312:BI312)*AR312)</f>
        <v/>
      </c>
    </row>
    <row r="313" spans="1:63" x14ac:dyDescent="0.15">
      <c r="A313" s="1">
        <v>42963</v>
      </c>
      <c r="B313" s="41">
        <f t="shared" si="2996"/>
        <v>3</v>
      </c>
      <c r="C313">
        <v>3247.8525</v>
      </c>
      <c r="D313">
        <v>3245.1999000000001</v>
      </c>
      <c r="E313">
        <v>3247.0396000000001</v>
      </c>
      <c r="F313" s="39">
        <v>3242.9501</v>
      </c>
      <c r="G313">
        <v>3245.3119000000002</v>
      </c>
      <c r="H313">
        <v>3247.9321</v>
      </c>
      <c r="I313">
        <v>3228.8705</v>
      </c>
      <c r="J313">
        <v>930</v>
      </c>
      <c r="K313">
        <v>1013</v>
      </c>
      <c r="L313">
        <v>3245.3119000000002</v>
      </c>
      <c r="M313">
        <v>3245.9259000000002</v>
      </c>
      <c r="N313">
        <v>3246.6244999999999</v>
      </c>
      <c r="O313">
        <v>3248.5891999999999</v>
      </c>
      <c r="P313">
        <v>3239.8389999999999</v>
      </c>
      <c r="Q313">
        <v>1406</v>
      </c>
      <c r="R313">
        <v>1437</v>
      </c>
      <c r="S313">
        <f t="shared" si="195"/>
        <v>3257.3872550000001</v>
      </c>
      <c r="T313" t="str">
        <f t="shared" ref="T313" si="3470">IF(AVERAGE(N312)&lt;S312,"熊",IF(AVERAGE(N312)&gt;S312,"牛",""))</f>
        <v>熊</v>
      </c>
      <c r="U313">
        <f t="shared" ref="U313" si="3471">MAX(H313,O313)</f>
        <v>3248.5891999999999</v>
      </c>
      <c r="V313">
        <f t="shared" ref="V313" si="3472">MIN(I313,P313)</f>
        <v>3228.8705</v>
      </c>
      <c r="W313" s="40">
        <f t="shared" ref="W313" si="3473">LN(U313/V313)</f>
        <v>6.0884241124708896E-3</v>
      </c>
      <c r="X313">
        <f t="shared" ref="X313" si="3474">IF(U313=H313,J313,Q313)</f>
        <v>1406</v>
      </c>
      <c r="Y313">
        <f t="shared" ref="Y313" si="3475">IF(V313=I313,K313,R313)</f>
        <v>1013</v>
      </c>
      <c r="Z313" s="25">
        <f t="shared" ref="Z313" si="3476">(U313-V313)/(C313)</f>
        <v>6.0713040385916225E-3</v>
      </c>
      <c r="AA313" s="25">
        <f t="shared" ref="AA313" si="3477">LN(C313/N312)</f>
        <v>-1.0486048094206556E-3</v>
      </c>
      <c r="AB313" s="25">
        <f t="shared" ref="AB313" si="3478">LN(N313/U313)</f>
        <v>-6.0496856629091813E-4</v>
      </c>
      <c r="AC313" s="25">
        <f t="shared" ref="AC313" si="3479">LN(N313/V313)</f>
        <v>5.4834555461799146E-3</v>
      </c>
      <c r="AD313" s="25">
        <f t="shared" ref="AD313" si="3480">LN(U313/C313)</f>
        <v>2.2680108193937022E-4</v>
      </c>
      <c r="AE313" s="25">
        <f t="shared" ref="AE313" si="3481">LN(V313/C313)</f>
        <v>-5.86162303053148E-3</v>
      </c>
      <c r="AF313" s="25">
        <f t="shared" ref="AF313" si="3482">LN(N313/C313)</f>
        <v>-3.7816748435169346E-4</v>
      </c>
      <c r="AG313" s="25">
        <f t="shared" ref="AG313" si="3483">LN(N313/N312)</f>
        <v>-1.4267722937722572E-3</v>
      </c>
      <c r="AH313" s="25">
        <f t="shared" ref="AH313" si="3484">LN(D313/C313)</f>
        <v>-8.1705798264287022E-4</v>
      </c>
      <c r="AI313" s="25">
        <f t="shared" ref="AI313" si="3485">LN(E313/C313)</f>
        <v>-2.5031978722002879E-4</v>
      </c>
      <c r="AJ313" s="25">
        <f t="shared" ref="AJ313" si="3486">LN(F313/C313)</f>
        <v>-1.5105684872308922E-3</v>
      </c>
      <c r="AK313" s="25">
        <f t="shared" ref="AK313" si="3487">+LN(G313/C313)</f>
        <v>-7.8254606633719817E-4</v>
      </c>
      <c r="AL313" s="25">
        <f t="shared" ref="AL313" si="3488">LN(H313/I313)</f>
        <v>5.886131232359368E-3</v>
      </c>
      <c r="AM313" s="25">
        <f t="shared" ref="AM313" si="3489">LN(O313/P313)</f>
        <v>2.6971725770560829E-3</v>
      </c>
      <c r="AN313" s="25">
        <f t="shared" ref="AN313" si="3490">LN(L313/G313)</f>
        <v>0</v>
      </c>
      <c r="AO313" s="40">
        <f t="shared" ref="AO313" si="3491">(C313-I313)/(H313-I313)</f>
        <v>0.9958240651361886</v>
      </c>
      <c r="AP313" s="40">
        <f t="shared" ref="AP313" si="3492">(N312-I313)/(H313-I313)</f>
        <v>1.1745866034330921</v>
      </c>
      <c r="AQ313" s="25">
        <f t="shared" ref="AQ313" si="3493">LN(M313/L313)</f>
        <v>1.8917809538000868E-4</v>
      </c>
      <c r="AR313" s="25">
        <f t="shared" ref="AR313" si="3494">LN(N313/L313)</f>
        <v>4.0437858198560348E-4</v>
      </c>
      <c r="AS313" s="25">
        <f t="shared" ref="AS313" si="3495">LN(N313/C313)</f>
        <v>-3.7816748435169346E-4</v>
      </c>
      <c r="AT313" s="28">
        <f t="shared" ref="AT313" si="3496">+(G313-I313)/(H313-I313)</f>
        <v>0.86254039534982163</v>
      </c>
      <c r="AU313" s="28">
        <f t="shared" ref="AU313" si="3497">+(N313-P313)/(O313-P313)</f>
        <v>0.77546798930310112</v>
      </c>
      <c r="AV313" s="40">
        <f t="shared" ref="AV313" si="3498">+(N313-V313)/(U313-V313)</f>
        <v>0.90036361423420386</v>
      </c>
      <c r="AW313" s="25">
        <f t="shared" ref="AW313" si="3499">LN(N313/C313)</f>
        <v>-3.7816748435169346E-4</v>
      </c>
      <c r="AX313" s="28">
        <f t="shared" ref="AX313" si="3500">(N313-L313)/(U313-V313)</f>
        <v>6.6566254367668984E-2</v>
      </c>
      <c r="AY313" s="25">
        <f t="shared" ref="AY313" si="3501">LN(G313/I313)</f>
        <v>5.079076964194241E-3</v>
      </c>
      <c r="AZ313" s="25">
        <f t="shared" ref="AZ313" si="3502">LN(N313/P313)</f>
        <v>2.0922040107649999E-3</v>
      </c>
      <c r="BA313" s="25">
        <f t="shared" ref="BA313" si="3503">AV312</f>
        <v>0.56563161609033585</v>
      </c>
      <c r="BB313" s="25">
        <f t="shared" ref="BB313" si="3504">AR312</f>
        <v>-2.2980040834753089E-3</v>
      </c>
      <c r="BC313" s="25">
        <f t="shared" ref="BC313" si="3505">AS312</f>
        <v>4.9425907180402984E-3</v>
      </c>
      <c r="BD313" s="39">
        <f t="shared" ref="BD313" si="3506">IF(AR312&lt;0,1,0)</f>
        <v>1</v>
      </c>
      <c r="BE313" t="str">
        <f t="shared" ref="BE313" si="3507">IF(B313=2,IF(AV312&lt;0.226,IF(AND(ABS(AA313)&lt;0.03,AO313&lt;0.8),IF(AND(AT313&lt;0.5 &amp; Q312&lt;14),2,1),0),IF(AV312&lt;0.8,IF(AND(AT313&gt;0.2,AK313&gt;-0.03,AA313&gt;-0.01),1,0),0)),"")</f>
        <v/>
      </c>
      <c r="BF313" t="str">
        <f t="shared" ref="BF313" si="3508">IF(B313=2,IF(AV312&lt;0.226,IF(AND(ABS(AA313)&lt;0.03,AO313&lt;0.8),IF(AND(AT313&lt;0.5 &amp; Q312&lt;14),2,1),0),IF(AV312&lt;0.8,IF(AND(AT313&gt;0.2,AK313&gt;-0.03,AA313&gt;-0.01),1,0),0)),"")</f>
        <v/>
      </c>
      <c r="BG313">
        <f t="shared" ref="BG313" si="3509">IF(B313=3,IF(AV312&lt;0.85,IF(AND(K313&gt;942,AT313&gt;0.9),0.25,1)*IF(AR312&lt;-0.004,1,0.5),0),"")</f>
        <v>0.5</v>
      </c>
      <c r="BH313" t="str">
        <f t="shared" ref="BH313" si="3510">IF(B313=4,IF(AV312&lt;0.6,IF(AQ313&gt;=0,IF(K313&lt;1018,2,1),0),IF(AV312&gt;0.85,IF(AQ313&lt;=0,-0.5,0),0)),"")</f>
        <v/>
      </c>
      <c r="BI313" t="str">
        <f t="shared" ref="BI313" si="3511">IF(B313=5,IF(AV312&lt;0.4,IF(AQ313&gt; -0.004,1,0),IF(AV312&lt;0.95,IF(AND(AO313&lt;0.85,AT313&lt;0.95,AQ313&gt;0,K313&lt;1115),0.5,0),0)),"")</f>
        <v/>
      </c>
      <c r="BJ313" s="25">
        <f t="shared" ref="BJ313" si="3512">IF(MAX(BE313:BI313)=0,"",MAX(BE313:BI313)*AR313)</f>
        <v>2.0218929099280174E-4</v>
      </c>
    </row>
    <row r="314" spans="1:63" x14ac:dyDescent="0.15">
      <c r="A314" s="1">
        <v>42964</v>
      </c>
      <c r="B314" s="41">
        <f t="shared" si="2996"/>
        <v>4</v>
      </c>
      <c r="C314">
        <v>3253.8454999999999</v>
      </c>
      <c r="D314">
        <v>3255.3452000000002</v>
      </c>
      <c r="E314">
        <v>3258.4243999999999</v>
      </c>
      <c r="F314">
        <v>3258.9895000000001</v>
      </c>
      <c r="G314">
        <v>3258.9086000000002</v>
      </c>
      <c r="H314">
        <v>3262.0482000000002</v>
      </c>
      <c r="I314">
        <v>3251.5219000000002</v>
      </c>
      <c r="J314">
        <v>947</v>
      </c>
      <c r="K314">
        <v>1102</v>
      </c>
      <c r="L314">
        <v>3258.9086000000002</v>
      </c>
      <c r="M314">
        <v>3261.3328999999999</v>
      </c>
      <c r="N314">
        <v>3268.6181999999999</v>
      </c>
      <c r="O314">
        <v>3269.0581000000002</v>
      </c>
      <c r="P314">
        <v>3255.5183999999999</v>
      </c>
      <c r="Q314">
        <v>1500</v>
      </c>
      <c r="R314">
        <v>1337</v>
      </c>
      <c r="S314">
        <f t="shared" si="195"/>
        <v>3258.0751449999998</v>
      </c>
      <c r="T314" t="str">
        <f t="shared" ref="T314" si="3513">IF(AVERAGE(N313)&lt;S313,"熊",IF(AVERAGE(N313)&gt;S313,"牛",""))</f>
        <v>熊</v>
      </c>
      <c r="U314">
        <f t="shared" ref="U314" si="3514">MAX(H314,O314)</f>
        <v>3269.0581000000002</v>
      </c>
      <c r="V314">
        <f t="shared" ref="V314" si="3515">MIN(I314,P314)</f>
        <v>3251.5219000000002</v>
      </c>
      <c r="W314" s="40">
        <f t="shared" ref="W314" si="3516">LN(U314/V314)</f>
        <v>5.3787369461061971E-3</v>
      </c>
      <c r="X314">
        <f t="shared" ref="X314" si="3517">IF(U314=H314,J314,Q314)</f>
        <v>1500</v>
      </c>
      <c r="Y314">
        <f t="shared" ref="Y314" si="3518">IF(V314=I314,K314,R314)</f>
        <v>1102</v>
      </c>
      <c r="Z314" s="25">
        <f t="shared" ref="Z314" si="3519">(U314-V314)/(C314)</f>
        <v>5.3893769694965564E-3</v>
      </c>
      <c r="AA314" s="25">
        <f t="shared" ref="AA314" si="3520">LN(C314/N313)</f>
        <v>2.2216864227269264E-3</v>
      </c>
      <c r="AB314" s="25">
        <f t="shared" ref="AB314" si="3521">LN(N314/U314)</f>
        <v>-1.3457380894314668E-4</v>
      </c>
      <c r="AC314" s="25">
        <f t="shared" ref="AC314" si="3522">LN(N314/V314)</f>
        <v>5.2441631371630184E-3</v>
      </c>
      <c r="AD314" s="25">
        <f t="shared" ref="AD314" si="3523">LN(U314/C314)</f>
        <v>4.6643729583583917E-3</v>
      </c>
      <c r="AE314" s="25">
        <f t="shared" ref="AE314" si="3524">LN(V314/C314)</f>
        <v>-7.1436398774770283E-4</v>
      </c>
      <c r="AF314" s="25">
        <f t="shared" ref="AF314" si="3525">LN(N314/C314)</f>
        <v>4.5297991494153821E-3</v>
      </c>
      <c r="AG314" s="25">
        <f t="shared" ref="AG314" si="3526">LN(N314/N313)</f>
        <v>6.7514855721423203E-3</v>
      </c>
      <c r="AH314" s="25">
        <f t="shared" ref="AH314" si="3527">LN(D314/C314)</f>
        <v>4.6079461968638992E-4</v>
      </c>
      <c r="AI314" s="25">
        <f t="shared" ref="AI314" si="3528">LN(E314/C314)</f>
        <v>1.4062380168138723E-3</v>
      </c>
      <c r="AJ314" s="25">
        <f t="shared" ref="AJ314" si="3529">LN(F314/C314)</f>
        <v>1.5796503579932313E-3</v>
      </c>
      <c r="AK314" s="25">
        <f t="shared" ref="AK314" si="3530">+LN(G314/C314)</f>
        <v>1.5548264043925863E-3</v>
      </c>
      <c r="AL314" s="25">
        <f t="shared" ref="AL314" si="3531">LN(H314/I314)</f>
        <v>3.2321166432674794E-3</v>
      </c>
      <c r="AM314" s="25">
        <f t="shared" ref="AM314" si="3532">LN(O314/P314)</f>
        <v>4.1503749510168591E-3</v>
      </c>
      <c r="AN314" s="25">
        <f t="shared" ref="AN314" si="3533">LN(L314/G314)</f>
        <v>0</v>
      </c>
      <c r="AO314" s="40">
        <f t="shared" ref="AO314" si="3534">(C314-I314)/(H314-I314)</f>
        <v>0.22074233111346975</v>
      </c>
      <c r="AP314" s="40">
        <f t="shared" ref="AP314" si="3535">(N313-I314)/(H314-I314)</f>
        <v>-0.46525369788057463</v>
      </c>
      <c r="AQ314" s="25">
        <f t="shared" ref="AQ314" si="3536">LN(M314/L314)</f>
        <v>7.4362279731945177E-4</v>
      </c>
      <c r="AR314" s="25">
        <f t="shared" ref="AR314" si="3537">LN(N314/L314)</f>
        <v>2.9749727450228136E-3</v>
      </c>
      <c r="AS314" s="25">
        <f t="shared" ref="AS314" si="3538">LN(N314/C314)</f>
        <v>4.5297991494153821E-3</v>
      </c>
      <c r="AT314" s="28">
        <f t="shared" ref="AT314" si="3539">+(G314-I314)/(H314-I314)</f>
        <v>0.70173755260633119</v>
      </c>
      <c r="AU314" s="28">
        <f t="shared" ref="AU314" si="3540">+(N314-P314)/(O314-P314)</f>
        <v>0.96751035842741728</v>
      </c>
      <c r="AV314" s="40">
        <f t="shared" ref="AV314" si="3541">+(N314-V314)/(U314-V314)</f>
        <v>0.97491474777886278</v>
      </c>
      <c r="AW314" s="25">
        <f t="shared" ref="AW314" si="3542">LN(N314/C314)</f>
        <v>4.5297991494153821E-3</v>
      </c>
      <c r="AX314" s="28">
        <f t="shared" ref="AX314" si="3543">(N314-L314)/(U314-V314)</f>
        <v>0.5536889405914438</v>
      </c>
      <c r="AY314" s="25">
        <f t="shared" ref="AY314" si="3544">LN(G314/I314)</f>
        <v>2.2691903921401514E-3</v>
      </c>
      <c r="AZ314" s="25">
        <f t="shared" ref="AZ314" si="3545">LN(N314/P314)</f>
        <v>4.0158011420736812E-3</v>
      </c>
      <c r="BA314" s="25">
        <f t="shared" ref="BA314" si="3546">AV313</f>
        <v>0.90036361423420386</v>
      </c>
      <c r="BB314" s="25">
        <f t="shared" ref="BB314" si="3547">AR313</f>
        <v>4.0437858198560348E-4</v>
      </c>
      <c r="BC314" s="25">
        <f t="shared" ref="BC314" si="3548">AS313</f>
        <v>-3.7816748435169346E-4</v>
      </c>
      <c r="BD314" s="39">
        <f t="shared" ref="BD314" si="3549">IF(AR313&lt;0,1,0)</f>
        <v>0</v>
      </c>
      <c r="BE314" t="str">
        <f t="shared" ref="BE314" si="3550">IF(B314=2,IF(AV313&lt;0.226,IF(AND(ABS(AA314)&lt;0.03,AO314&lt;0.8),IF(AND(AT314&lt;0.5 &amp; Q313&lt;14),2,1),0),IF(AV313&lt;0.8,IF(AND(AT314&gt;0.2,AK314&gt;-0.03,AA314&gt;-0.01),1,0),0)),"")</f>
        <v/>
      </c>
      <c r="BF314" t="str">
        <f t="shared" ref="BF314" si="3551">IF(B314=2,IF(AV313&lt;0.226,IF(AND(ABS(AA314)&lt;0.03,AO314&lt;0.8),IF(AND(AT314&lt;0.5 &amp; Q313&lt;14),2,1),0),IF(AV313&lt;0.8,IF(AND(AT314&gt;0.2,AK314&gt;-0.03,AA314&gt;-0.01),1,0),0)),"")</f>
        <v/>
      </c>
      <c r="BG314" t="str">
        <f t="shared" ref="BG314" si="3552">IF(B314=3,IF(AV313&lt;0.85,IF(AND(K314&gt;942,AT314&gt;0.9),0.25,1)*IF(AR313&lt;-0.004,1,0.5),0),"")</f>
        <v/>
      </c>
      <c r="BH314">
        <f t="shared" ref="BH314" si="3553">IF(B314=4,IF(AV313&lt;0.6,IF(AQ314&gt;=0,IF(K314&lt;1018,2,1),0),IF(AV313&gt;0.85,IF(AQ314&lt;=0,-0.5,0),0)),"")</f>
        <v>0</v>
      </c>
      <c r="BI314" t="str">
        <f t="shared" ref="BI314" si="3554">IF(B314=5,IF(AV313&lt;0.4,IF(AQ314&gt; -0.004,1,0),IF(AV313&lt;0.95,IF(AND(AO314&lt;0.85,AT314&lt;0.95,AQ314&gt;0,K314&lt;1115),0.5,0),0)),"")</f>
        <v/>
      </c>
      <c r="BJ314" s="25" t="str">
        <f t="shared" ref="BJ314" si="3555">IF(MAX(BE314:BI314)=0,"",MAX(BE314:BI314)*AR314)</f>
        <v/>
      </c>
    </row>
    <row r="315" spans="1:63" x14ac:dyDescent="0.15">
      <c r="A315" s="1">
        <v>42965</v>
      </c>
      <c r="B315" s="41">
        <f t="shared" si="2996"/>
        <v>5</v>
      </c>
      <c r="C315">
        <v>3253.2433999999998</v>
      </c>
      <c r="D315">
        <v>3248.8249000000001</v>
      </c>
      <c r="E315">
        <v>3255.4722999999999</v>
      </c>
      <c r="F315">
        <v>3255.3294000000001</v>
      </c>
      <c r="G315">
        <v>3262.0118000000002</v>
      </c>
      <c r="H315">
        <v>3262.0118000000002</v>
      </c>
      <c r="I315">
        <v>3248.3031999999998</v>
      </c>
      <c r="J315">
        <v>1130</v>
      </c>
      <c r="K315">
        <v>931</v>
      </c>
      <c r="L315">
        <v>3262.0118000000002</v>
      </c>
      <c r="M315">
        <v>3262.0273000000002</v>
      </c>
      <c r="N315">
        <v>3269.2415000000001</v>
      </c>
      <c r="O315">
        <v>3275.0394000000001</v>
      </c>
      <c r="P315">
        <v>3260.6527000000001</v>
      </c>
      <c r="Q315">
        <v>1341</v>
      </c>
      <c r="R315">
        <v>1302</v>
      </c>
      <c r="S315">
        <f t="shared" si="195"/>
        <v>3259.23936</v>
      </c>
      <c r="T315" t="str">
        <f t="shared" ref="T315" si="3556">IF(AVERAGE(N314)&lt;S314,"熊",IF(AVERAGE(N314)&gt;S314,"牛",""))</f>
        <v>牛</v>
      </c>
      <c r="U315">
        <f t="shared" ref="U315" si="3557">MAX(H315,O315)</f>
        <v>3275.0394000000001</v>
      </c>
      <c r="V315">
        <f t="shared" ref="V315" si="3558">MIN(I315,P315)</f>
        <v>3248.3031999999998</v>
      </c>
      <c r="W315" s="40">
        <f t="shared" ref="W315" si="3559">LN(U315/V315)</f>
        <v>8.1971318528912592E-3</v>
      </c>
      <c r="X315">
        <f t="shared" ref="X315" si="3560">IF(U315=H315,J315,Q315)</f>
        <v>1341</v>
      </c>
      <c r="Y315">
        <f t="shared" ref="Y315" si="3561">IF(V315=I315,K315,R315)</f>
        <v>931</v>
      </c>
      <c r="Z315" s="25">
        <f t="shared" ref="Z315" si="3562">(U315-V315)/(C315)</f>
        <v>8.2183214449924897E-3</v>
      </c>
      <c r="AA315" s="25">
        <f t="shared" ref="AA315" si="3563">LN(C315/N314)</f>
        <v>-4.7148588622828091E-3</v>
      </c>
      <c r="AB315" s="25">
        <f t="shared" ref="AB315" si="3564">LN(N315/U315)</f>
        <v>-1.7718987328114687E-3</v>
      </c>
      <c r="AC315" s="25">
        <f t="shared" ref="AC315" si="3565">LN(N315/V315)</f>
        <v>6.425233120079814E-3</v>
      </c>
      <c r="AD315" s="25">
        <f t="shared" ref="AD315" si="3566">LN(U315/C315)</f>
        <v>6.6774316170187097E-3</v>
      </c>
      <c r="AE315" s="25">
        <f t="shared" ref="AE315" si="3567">LN(V315/C315)</f>
        <v>-1.519700235872456E-3</v>
      </c>
      <c r="AF315" s="25">
        <f t="shared" ref="AF315" si="3568">LN(N315/C315)</f>
        <v>4.9055328842073252E-3</v>
      </c>
      <c r="AG315" s="25">
        <f t="shared" ref="AG315" si="3569">LN(N315/N314)</f>
        <v>1.9067402192449583E-4</v>
      </c>
      <c r="AH315" s="25">
        <f t="shared" ref="AH315" si="3570">LN(D315/C315)</f>
        <v>-1.3591062032193403E-3</v>
      </c>
      <c r="AI315" s="25">
        <f t="shared" ref="AI315" si="3571">LN(E315/C315)</f>
        <v>6.8489704877668805E-4</v>
      </c>
      <c r="AJ315" s="25">
        <f t="shared" ref="AJ315" si="3572">LN(F315/C315)</f>
        <v>6.410007648452676E-4</v>
      </c>
      <c r="AK315" s="25">
        <f t="shared" ref="AK315" si="3573">+LN(G315/C315)</f>
        <v>2.6916536727281397E-3</v>
      </c>
      <c r="AL315" s="25">
        <f t="shared" ref="AL315" si="3574">LN(H315/I315)</f>
        <v>4.2113539086006428E-3</v>
      </c>
      <c r="AM315" s="25">
        <f t="shared" ref="AM315" si="3575">LN(O315/P315)</f>
        <v>4.4025094869503305E-3</v>
      </c>
      <c r="AN315" s="25">
        <f t="shared" ref="AN315" si="3576">LN(L315/G315)</f>
        <v>0</v>
      </c>
      <c r="AO315" s="40">
        <f t="shared" ref="AO315" si="3577">(C315-I315)/(H315-I315)</f>
        <v>0.36037232102474831</v>
      </c>
      <c r="AP315" s="40">
        <f t="shared" ref="AP315" si="3578">(N314-I315)/(H315-I315)</f>
        <v>1.481916461199501</v>
      </c>
      <c r="AQ315" s="25">
        <f t="shared" ref="AQ315" si="3579">LN(M315/L315)</f>
        <v>4.7516576043228023E-6</v>
      </c>
      <c r="AR315" s="25">
        <f t="shared" ref="AR315" si="3580">LN(N315/L315)</f>
        <v>2.2138792114790957E-3</v>
      </c>
      <c r="AS315" s="25">
        <f t="shared" ref="AS315" si="3581">LN(N315/C315)</f>
        <v>4.9055328842073252E-3</v>
      </c>
      <c r="AT315" s="28">
        <f t="shared" ref="AT315" si="3582">+(G315-I315)/(H315-I315)</f>
        <v>1</v>
      </c>
      <c r="AU315" s="28">
        <f t="shared" ref="AU315" si="3583">+(N315-P315)/(O315-P315)</f>
        <v>0.59699583643225906</v>
      </c>
      <c r="AV315" s="40">
        <f t="shared" ref="AV315" si="3584">+(N315-V315)/(U315-V315)</f>
        <v>0.78314420149460406</v>
      </c>
      <c r="AW315" s="25">
        <f t="shared" ref="AW315" si="3585">LN(N315/C315)</f>
        <v>4.9055328842073252E-3</v>
      </c>
      <c r="AX315" s="28">
        <f t="shared" ref="AX315" si="3586">(N315-L315)/(U315-V315)</f>
        <v>0.27040865942055303</v>
      </c>
      <c r="AY315" s="25">
        <f t="shared" ref="AY315" si="3587">LN(G315/I315)</f>
        <v>4.2113539086006428E-3</v>
      </c>
      <c r="AZ315" s="25">
        <f t="shared" ref="AZ315" si="3588">LN(N315/P315)</f>
        <v>2.6306107541390861E-3</v>
      </c>
      <c r="BA315" s="25">
        <f t="shared" ref="BA315" si="3589">AV314</f>
        <v>0.97491474777886278</v>
      </c>
      <c r="BB315" s="25">
        <f t="shared" ref="BB315" si="3590">AR314</f>
        <v>2.9749727450228136E-3</v>
      </c>
      <c r="BC315" s="25">
        <f t="shared" ref="BC315" si="3591">AS314</f>
        <v>4.5297991494153821E-3</v>
      </c>
      <c r="BD315" s="39">
        <f t="shared" ref="BD315" si="3592">IF(AR314&lt;0,1,0)</f>
        <v>0</v>
      </c>
      <c r="BE315" t="str">
        <f t="shared" ref="BE315" si="3593">IF(B315=2,IF(AV314&lt;0.226,IF(AND(ABS(AA315)&lt;0.03,AO315&lt;0.8),IF(AND(AT315&lt;0.5 &amp; Q314&lt;14),2,1),0),IF(AV314&lt;0.8,IF(AND(AT315&gt;0.2,AK315&gt;-0.03,AA315&gt;-0.01),1,0),0)),"")</f>
        <v/>
      </c>
      <c r="BF315" t="str">
        <f t="shared" ref="BF315" si="3594">IF(B315=2,IF(AV314&lt;0.226,IF(AND(ABS(AA315)&lt;0.03,AO315&lt;0.8),IF(AND(AT315&lt;0.5 &amp; Q314&lt;14),2,1),0),IF(AV314&lt;0.8,IF(AND(AT315&gt;0.2,AK315&gt;-0.03,AA315&gt;-0.01),1,0),0)),"")</f>
        <v/>
      </c>
      <c r="BG315" t="str">
        <f t="shared" ref="BG315" si="3595">IF(B315=3,IF(AV314&lt;0.85,IF(AND(K315&gt;942,AT315&gt;0.9),0.25,1)*IF(AR314&lt;-0.004,1,0.5),0),"")</f>
        <v/>
      </c>
      <c r="BH315" t="str">
        <f t="shared" ref="BH315" si="3596">IF(B315=4,IF(AV314&lt;0.6,IF(AQ315&gt;=0,IF(K315&lt;1018,2,1),0),IF(AV314&gt;0.85,IF(AQ315&lt;=0,-0.5,0),0)),"")</f>
        <v/>
      </c>
      <c r="BI315">
        <f t="shared" ref="BI315" si="3597">IF(B315=5,IF(AV314&lt;0.4,IF(AQ315&gt; -0.004,1,0),IF(AV314&lt;0.95,IF(AND(AO315&lt;0.85,AT315&lt;0.95,AQ315&gt;0,K315&lt;1115),0.5,0),0)),"")</f>
        <v>0</v>
      </c>
      <c r="BJ315" s="25" t="str">
        <f t="shared" ref="BJ315" si="3598">IF(MAX(BE315:BI315)=0,"",MAX(BE315:BI315)*AR315)</f>
        <v/>
      </c>
    </row>
    <row r="316" spans="1:63" x14ac:dyDescent="0.15">
      <c r="A316" s="1">
        <v>42968</v>
      </c>
      <c r="B316" s="41">
        <f t="shared" si="2996"/>
        <v>1</v>
      </c>
      <c r="C316">
        <v>3274.5805</v>
      </c>
      <c r="D316">
        <v>3279.665</v>
      </c>
      <c r="E316">
        <v>3280.5176000000001</v>
      </c>
      <c r="F316">
        <v>3277.4299000000001</v>
      </c>
      <c r="G316">
        <v>3276.4964</v>
      </c>
      <c r="H316">
        <v>3282.2123999999999</v>
      </c>
      <c r="I316">
        <v>3270.4753000000001</v>
      </c>
      <c r="J316">
        <v>937</v>
      </c>
      <c r="K316">
        <v>1109</v>
      </c>
      <c r="L316">
        <v>3276.4964</v>
      </c>
      <c r="M316">
        <v>3278.6405</v>
      </c>
      <c r="N316">
        <v>3287.3220000000001</v>
      </c>
      <c r="O316">
        <v>3287.3427999999999</v>
      </c>
      <c r="P316">
        <v>3276.1723999999999</v>
      </c>
      <c r="Q316">
        <v>1459</v>
      </c>
      <c r="R316">
        <v>1321</v>
      </c>
      <c r="S316">
        <f t="shared" si="195"/>
        <v>3260.7935299999999</v>
      </c>
      <c r="T316" t="str">
        <f t="shared" ref="T316" si="3599">IF(AVERAGE(N315)&lt;S315,"熊",IF(AVERAGE(N315)&gt;S315,"牛",""))</f>
        <v>牛</v>
      </c>
      <c r="U316">
        <f t="shared" ref="U316" si="3600">MAX(H316,O316)</f>
        <v>3287.3427999999999</v>
      </c>
      <c r="V316">
        <f t="shared" ref="V316" si="3601">MIN(I316,P316)</f>
        <v>3270.4753000000001</v>
      </c>
      <c r="W316" s="40">
        <f t="shared" ref="W316" si="3602">LN(U316/V316)</f>
        <v>5.1442528415090042E-3</v>
      </c>
      <c r="X316">
        <f t="shared" ref="X316" si="3603">IF(U316=H316,J316,Q316)</f>
        <v>1459</v>
      </c>
      <c r="Y316">
        <f t="shared" ref="Y316" si="3604">IF(V316=I316,K316,R316)</f>
        <v>1109</v>
      </c>
      <c r="Z316" s="25">
        <f t="shared" ref="Z316" si="3605">(U316-V316)/(C316)</f>
        <v>5.151041484550414E-3</v>
      </c>
      <c r="AA316" s="25">
        <f t="shared" ref="AA316" si="3606">LN(C316/N315)</f>
        <v>1.6317684633430278E-3</v>
      </c>
      <c r="AB316" s="25">
        <f t="shared" ref="AB316" si="3607">LN(N316/U316)</f>
        <v>-6.3273187706007078E-6</v>
      </c>
      <c r="AC316" s="25">
        <f t="shared" ref="AC316" si="3608">LN(N316/V316)</f>
        <v>5.1379255227383394E-3</v>
      </c>
      <c r="AD316" s="25">
        <f t="shared" ref="AD316" si="3609">LN(U316/C316)</f>
        <v>3.8898095903640581E-3</v>
      </c>
      <c r="AE316" s="25">
        <f t="shared" ref="AE316" si="3610">LN(V316/C316)</f>
        <v>-1.2544432511448478E-3</v>
      </c>
      <c r="AF316" s="25">
        <f t="shared" ref="AF316" si="3611">LN(N316/C316)</f>
        <v>3.8834822715934857E-3</v>
      </c>
      <c r="AG316" s="25">
        <f t="shared" ref="AG316" si="3612">LN(N316/N315)</f>
        <v>5.5152507349366204E-3</v>
      </c>
      <c r="AH316" s="25">
        <f t="shared" ref="AH316" si="3613">LN(D316/C316)</f>
        <v>1.5515137539321023E-3</v>
      </c>
      <c r="AI316" s="25">
        <f t="shared" ref="AI316" si="3614">LN(E316/C316)</f>
        <v>1.8114455444893267E-3</v>
      </c>
      <c r="AJ316" s="25">
        <f t="shared" ref="AJ316" si="3615">LN(F316/C316)</f>
        <v>8.697788940122609E-4</v>
      </c>
      <c r="AK316" s="25">
        <f t="shared" ref="AK316" si="3616">+LN(G316/C316)</f>
        <v>5.8491148367459942E-4</v>
      </c>
      <c r="AL316" s="25">
        <f t="shared" ref="AL316" si="3617">LN(H316/I316)</f>
        <v>3.5823811814783666E-3</v>
      </c>
      <c r="AM316" s="25">
        <f t="shared" ref="AM316" si="3618">LN(O316/P316)</f>
        <v>3.4037891113025739E-3</v>
      </c>
      <c r="AN316" s="25">
        <f t="shared" ref="AN316" si="3619">LN(L316/G316)</f>
        <v>0</v>
      </c>
      <c r="AO316" s="40">
        <f t="shared" ref="AO316" si="3620">(C316-I316)/(H316-I316)</f>
        <v>0.34976271821830163</v>
      </c>
      <c r="AP316" s="40">
        <f t="shared" ref="AP316" si="3621">(N315-I316)/(H316-I316)</f>
        <v>-0.10511966328990908</v>
      </c>
      <c r="AQ316" s="25">
        <f t="shared" ref="AQ316" si="3622">LN(M316/L316)</f>
        <v>6.5417400404347485E-4</v>
      </c>
      <c r="AR316" s="25">
        <f t="shared" ref="AR316" si="3623">LN(N316/L316)</f>
        <v>3.2985707879190007E-3</v>
      </c>
      <c r="AS316" s="25">
        <f t="shared" ref="AS316" si="3624">LN(N316/C316)</f>
        <v>3.8834822715934857E-3</v>
      </c>
      <c r="AT316" s="28">
        <f t="shared" ref="AT316" si="3625">+(G316-I316)/(H316-I316)</f>
        <v>0.51299724804253366</v>
      </c>
      <c r="AU316" s="28">
        <f t="shared" ref="AU316" si="3626">+(N316-P316)/(O316-P316)</f>
        <v>0.99813793597366418</v>
      </c>
      <c r="AV316" s="40">
        <f t="shared" ref="AV316" si="3627">+(N316-V316)/(U316-V316)</f>
        <v>0.99876685934490705</v>
      </c>
      <c r="AW316" s="25">
        <f t="shared" ref="AW316" si="3628">LN(N316/C316)</f>
        <v>3.8834822715934857E-3</v>
      </c>
      <c r="AX316" s="28">
        <f t="shared" ref="AX316" si="3629">(N316-L316)/(U316-V316)</f>
        <v>0.64180228249593763</v>
      </c>
      <c r="AY316" s="25">
        <f t="shared" ref="AY316" si="3630">LN(G316/I316)</f>
        <v>1.8393547348192858E-3</v>
      </c>
      <c r="AZ316" s="25">
        <f t="shared" ref="AZ316" si="3631">LN(N316/P316)</f>
        <v>3.3974617925318774E-3</v>
      </c>
      <c r="BA316" s="25">
        <f t="shared" ref="BA316" si="3632">AV315</f>
        <v>0.78314420149460406</v>
      </c>
      <c r="BB316" s="25">
        <f t="shared" ref="BB316" si="3633">AR315</f>
        <v>2.2138792114790957E-3</v>
      </c>
      <c r="BC316" s="25">
        <f t="shared" ref="BC316" si="3634">AS315</f>
        <v>4.9055328842073252E-3</v>
      </c>
      <c r="BD316" s="39">
        <f t="shared" ref="BD316" si="3635">IF(AR315&lt;0,1,0)</f>
        <v>0</v>
      </c>
      <c r="BE316" t="str">
        <f t="shared" ref="BE316" si="3636">IF(B316=2,IF(AV315&lt;0.226,IF(AND(ABS(AA316)&lt;0.03,AO316&lt;0.8),IF(AND(AT316&lt;0.5 &amp; Q315&lt;14),2,1),0),IF(AV315&lt;0.8,IF(AND(AT316&gt;0.2,AK316&gt;-0.03,AA316&gt;-0.01),1,0),0)),"")</f>
        <v/>
      </c>
      <c r="BF316" t="str">
        <f t="shared" ref="BF316" si="3637">IF(B316=2,IF(AV315&lt;0.226,IF(AND(ABS(AA316)&lt;0.03,AO316&lt;0.8),IF(AND(AT316&lt;0.5 &amp; Q315&lt;14),2,1),0),IF(AV315&lt;0.8,IF(AND(AT316&gt;0.2,AK316&gt;-0.03,AA316&gt;-0.01),1,0),0)),"")</f>
        <v/>
      </c>
      <c r="BG316" t="str">
        <f t="shared" ref="BG316" si="3638">IF(B316=3,IF(AV315&lt;0.85,IF(AND(K316&gt;942,AT316&gt;0.9),0.25,1)*IF(AR315&lt;-0.004,1,0.5),0),"")</f>
        <v/>
      </c>
      <c r="BH316" t="str">
        <f t="shared" ref="BH316" si="3639">IF(B316=4,IF(AV315&lt;0.6,IF(AQ316&gt;=0,IF(K316&lt;1018,2,1),0),IF(AV315&gt;0.85,IF(AQ316&lt;=0,-0.5,0),0)),"")</f>
        <v/>
      </c>
      <c r="BI316" t="str">
        <f t="shared" ref="BI316" si="3640">IF(B316=5,IF(AV315&lt;0.4,IF(AQ316&gt; -0.004,1,0),IF(AV315&lt;0.95,IF(AND(AO316&lt;0.85,AT316&lt;0.95,AQ316&gt;0,K316&lt;1115),0.5,0),0)),"")</f>
        <v/>
      </c>
      <c r="BJ316" s="25" t="str">
        <f t="shared" ref="BJ316" si="3641">IF(MAX(BE316:BI316)=0,"",MAX(BE316:BI316)*AR316)</f>
        <v/>
      </c>
    </row>
    <row r="317" spans="1:63" x14ac:dyDescent="0.15">
      <c r="A317" s="1">
        <v>42969</v>
      </c>
      <c r="B317" s="41">
        <f t="shared" si="2996"/>
        <v>2</v>
      </c>
      <c r="C317">
        <v>3287.6147000000001</v>
      </c>
      <c r="D317">
        <v>3286.3247999999999</v>
      </c>
      <c r="E317" s="39">
        <v>3283.1764004629631</v>
      </c>
      <c r="F317">
        <v>3282.7338</v>
      </c>
      <c r="G317">
        <v>3291.7053999999998</v>
      </c>
      <c r="H317">
        <v>3293.4760000000001</v>
      </c>
      <c r="I317">
        <v>3274.9924999999998</v>
      </c>
      <c r="J317">
        <v>1121</v>
      </c>
      <c r="K317">
        <v>1004</v>
      </c>
      <c r="L317">
        <v>3291.7053999999998</v>
      </c>
      <c r="M317">
        <v>3289.0191</v>
      </c>
      <c r="N317">
        <v>3291.0254</v>
      </c>
      <c r="O317">
        <v>3293.4531000000002</v>
      </c>
      <c r="P317">
        <v>3280.8209000000002</v>
      </c>
      <c r="Q317">
        <v>1340</v>
      </c>
      <c r="R317">
        <v>1444</v>
      </c>
      <c r="S317" s="92">
        <f t="shared" si="195"/>
        <v>3262.6350499999999</v>
      </c>
      <c r="T317" s="92" t="str">
        <f t="shared" ref="T317" si="3642">IF(AVERAGE(N316)&lt;S316,"熊",IF(AVERAGE(N316)&gt;S316,"牛",""))</f>
        <v>牛</v>
      </c>
      <c r="U317" s="92">
        <f t="shared" ref="U317" si="3643">MAX(H317,O317)</f>
        <v>3293.4760000000001</v>
      </c>
      <c r="V317" s="92">
        <f t="shared" ref="V317" si="3644">MIN(I317,P317)</f>
        <v>3274.9924999999998</v>
      </c>
      <c r="W317" s="40">
        <f t="shared" ref="W317" si="3645">LN(U317/V317)</f>
        <v>5.6279629831892386E-3</v>
      </c>
      <c r="X317" s="92">
        <f t="shared" ref="X317" si="3646">IF(U317=H317,J317,Q317)</f>
        <v>1121</v>
      </c>
      <c r="Y317" s="92">
        <f t="shared" ref="Y317" si="3647">IF(V317=I317,K317,R317)</f>
        <v>1004</v>
      </c>
      <c r="Z317" s="93">
        <f t="shared" ref="Z317" si="3648">(U317-V317)/(C317)</f>
        <v>5.6221612587388286E-3</v>
      </c>
      <c r="AA317" s="93">
        <f t="shared" ref="AA317" si="3649">LN(C317/N316)</f>
        <v>8.903507776541694E-5</v>
      </c>
      <c r="AB317" s="93">
        <f t="shared" ref="AB317" si="3650">LN(N317/U317)</f>
        <v>-7.4435404118798111E-4</v>
      </c>
      <c r="AC317" s="93">
        <f t="shared" ref="AC317" si="3651">LN(N317/V317)</f>
        <v>4.8836089420012914E-3</v>
      </c>
      <c r="AD317" s="93">
        <f t="shared" ref="AD317" si="3652">LN(U317/C317)</f>
        <v>1.7812553623556351E-3</v>
      </c>
      <c r="AE317" s="93">
        <f t="shared" ref="AE317" si="3653">LN(V317/C317)</f>
        <v>-3.846707620833546E-3</v>
      </c>
      <c r="AF317" s="93">
        <f t="shared" ref="AF317" si="3654">LN(N317/C317)</f>
        <v>1.0369013211677493E-3</v>
      </c>
      <c r="AG317" s="93">
        <f t="shared" ref="AG317" si="3655">LN(N317/N316)</f>
        <v>1.1259363989330716E-3</v>
      </c>
      <c r="AH317" s="93">
        <f t="shared" ref="AH317" si="3656">LN(D317/C317)</f>
        <v>-3.9242831989973865E-4</v>
      </c>
      <c r="AI317" s="93">
        <f t="shared" ref="AI317" si="3657">LN(E317/C317)</f>
        <v>-1.3509180688176076E-3</v>
      </c>
      <c r="AJ317" s="93">
        <f t="shared" ref="AJ317" si="3658">LN(F317/C317)</f>
        <v>-1.4857357711987856E-3</v>
      </c>
      <c r="AK317" s="93">
        <f t="shared" ref="AK317" si="3659">+LN(G317/C317)</f>
        <v>1.2435025093610358E-3</v>
      </c>
      <c r="AL317" s="93">
        <f t="shared" ref="AL317" si="3660">LN(H317/I317)</f>
        <v>5.6279629831892386E-3</v>
      </c>
      <c r="AM317" s="93">
        <f t="shared" ref="AM317" si="3661">LN(O317/P317)</f>
        <v>3.8429233543009244E-3</v>
      </c>
      <c r="AN317" s="93">
        <f t="shared" ref="AN317" si="3662">LN(L317/G317)</f>
        <v>0</v>
      </c>
      <c r="AO317" s="40">
        <f t="shared" ref="AO317" si="3663">(C317-I317)/(H317-I317)</f>
        <v>0.68289014526469871</v>
      </c>
      <c r="AP317" s="40">
        <f t="shared" ref="AP317" si="3664">(N316-I317)/(H317-I317)</f>
        <v>0.66705439987015969</v>
      </c>
      <c r="AQ317" s="93">
        <f t="shared" ref="AQ317" si="3665">LN(M317/L317)</f>
        <v>-8.1641471215178286E-4</v>
      </c>
      <c r="AR317" s="93">
        <f t="shared" ref="AR317" si="3666">LN(N317/L317)</f>
        <v>-2.0660118819340606E-4</v>
      </c>
      <c r="AS317" s="93">
        <f t="shared" ref="AS317" si="3667">LN(N317/C317)</f>
        <v>1.0369013211677493E-3</v>
      </c>
      <c r="AT317" s="28">
        <f t="shared" ref="AT317" si="3668">+(G317-I317)/(H317-I317)</f>
        <v>0.90420645440526637</v>
      </c>
      <c r="AU317" s="28">
        <f t="shared" ref="AU317" si="3669">+(N317-P317)/(O317-P317)</f>
        <v>0.80781653235381135</v>
      </c>
      <c r="AV317" s="40">
        <f t="shared" ref="AV317" si="3670">+(N317-V317)/(U317-V317)</f>
        <v>0.86741688533015471</v>
      </c>
      <c r="AW317" s="93">
        <f t="shared" ref="AW317" si="3671">LN(N317/C317)</f>
        <v>1.0369013211677493E-3</v>
      </c>
      <c r="AX317" s="28">
        <f t="shared" ref="AX317" si="3672">(N317-L317)/(U317-V317)</f>
        <v>-3.6789569075111647E-2</v>
      </c>
      <c r="AY317" s="93">
        <f t="shared" ref="AY317" si="3673">LN(G317/I317)</f>
        <v>5.0902101301947798E-3</v>
      </c>
      <c r="AZ317" s="93">
        <f t="shared" ref="AZ317" si="3674">LN(N317/P317)</f>
        <v>3.1055224773726656E-3</v>
      </c>
      <c r="BA317" s="93">
        <f t="shared" ref="BA317" si="3675">AV316</f>
        <v>0.99876685934490705</v>
      </c>
      <c r="BB317" s="93">
        <f t="shared" ref="BB317" si="3676">AR316</f>
        <v>3.2985707879190007E-3</v>
      </c>
      <c r="BC317" s="93">
        <f t="shared" ref="BC317" si="3677">AS316</f>
        <v>3.8834822715934857E-3</v>
      </c>
      <c r="BD317" s="39">
        <f t="shared" ref="BD317" si="3678">IF(AR316&lt;0,1,0)</f>
        <v>0</v>
      </c>
      <c r="BE317" s="92">
        <f t="shared" ref="BE317" si="3679">IF(B317=2,IF(AV316&lt;0.226,IF(AND(ABS(AA317)&lt;0.03,AO317&lt;0.8),IF(AND(AT317&lt;0.5 &amp; Q316&lt;14),2,1),0),IF(AV316&lt;0.8,IF(AND(AT317&gt;0.2,AK317&gt;-0.03,AA317&gt;-0.01),1,0),0)),"")</f>
        <v>0</v>
      </c>
      <c r="BF317" s="92">
        <f t="shared" ref="BF317" si="3680">IF(B317=2,IF(AV316&lt;0.226,IF(AND(ABS(AA317)&lt;0.03,AO317&lt;0.8),IF(AND(AT317&lt;0.5 &amp; Q316&lt;14),2,1),0),IF(AV316&lt;0.8,IF(AND(AT317&gt;0.2,AK317&gt;-0.03,AA317&gt;-0.01),1,0),0)),"")</f>
        <v>0</v>
      </c>
      <c r="BG317" s="92" t="str">
        <f t="shared" ref="BG317" si="3681">IF(B317=3,IF(AV316&lt;0.85,IF(AND(K317&gt;942,AT317&gt;0.9),0.25,1)*IF(AR316&lt;-0.004,1,0.5),0),"")</f>
        <v/>
      </c>
      <c r="BH317" s="92" t="str">
        <f t="shared" ref="BH317" si="3682">IF(B317=4,IF(AV316&lt;0.6,IF(AQ317&gt;=0,IF(K317&lt;1018,2,1),0),IF(AV316&gt;0.85,IF(AQ317&lt;=0,-0.5,0),0)),"")</f>
        <v/>
      </c>
      <c r="BI317" s="92" t="str">
        <f t="shared" ref="BI317" si="3683">IF(B317=5,IF(AV316&lt;0.4,IF(AQ317&gt; -0.004,1,0),IF(AV316&lt;0.95,IF(AND(AO317&lt;0.85,AT317&lt;0.95,AQ317&gt;0,K317&lt;1115),0.5,0),0)),"")</f>
        <v/>
      </c>
      <c r="BJ317" s="93" t="str">
        <f t="shared" ref="BJ317" si="3684">IF(MAX(BE317:BI317)=0,"",MAX(BE317:BI317)*AR317)</f>
        <v/>
      </c>
    </row>
    <row r="318" spans="1:63" x14ac:dyDescent="0.15">
      <c r="A318" s="1">
        <v>42970</v>
      </c>
      <c r="B318" s="41">
        <f t="shared" si="2996"/>
        <v>3</v>
      </c>
      <c r="C318">
        <v>3283.7966000000001</v>
      </c>
      <c r="D318">
        <v>3283.8168000000001</v>
      </c>
      <c r="E318" s="39">
        <v>3284.7123032407408</v>
      </c>
      <c r="F318">
        <v>3282.8078999999998</v>
      </c>
      <c r="G318">
        <v>3283.4097000000002</v>
      </c>
      <c r="H318">
        <v>3294.3371000000002</v>
      </c>
      <c r="I318">
        <v>3274.5729000000001</v>
      </c>
      <c r="J318">
        <v>957</v>
      </c>
      <c r="K318">
        <v>1108</v>
      </c>
      <c r="L318">
        <v>3283.4097000000002</v>
      </c>
      <c r="M318">
        <v>3286.4216000000001</v>
      </c>
      <c r="N318">
        <v>3287.6795999999999</v>
      </c>
      <c r="O318">
        <v>3299.1131999999998</v>
      </c>
      <c r="P318">
        <v>3283.0136000000002</v>
      </c>
      <c r="Q318">
        <v>1412</v>
      </c>
      <c r="R318">
        <v>1303</v>
      </c>
      <c r="S318" s="92">
        <f t="shared" si="195"/>
        <v>3264.9980349999996</v>
      </c>
      <c r="T318" s="92" t="str">
        <f t="shared" ref="T318" si="3685">IF(AVERAGE(N317)&lt;S317,"熊",IF(AVERAGE(N317)&gt;S317,"牛",""))</f>
        <v>牛</v>
      </c>
      <c r="U318" s="92">
        <f t="shared" ref="U318" si="3686">MAX(H318,O318)</f>
        <v>3299.1131999999998</v>
      </c>
      <c r="V318" s="92">
        <f t="shared" ref="V318" si="3687">MIN(I318,P318)</f>
        <v>3274.5729000000001</v>
      </c>
      <c r="W318" s="40">
        <f t="shared" ref="W318" si="3688">LN(U318/V318)</f>
        <v>7.4662567170009761E-3</v>
      </c>
      <c r="X318" s="92">
        <f t="shared" ref="X318" si="3689">IF(U318=H318,J318,Q318)</f>
        <v>1412</v>
      </c>
      <c r="Y318" s="92">
        <f t="shared" ref="Y318" si="3690">IF(V318=I318,K318,R318)</f>
        <v>1108</v>
      </c>
      <c r="Z318" s="93">
        <f t="shared" ref="Z318" si="3691">(U318-V318)/(C318)</f>
        <v>7.4731486109705031E-3</v>
      </c>
      <c r="AA318" s="93">
        <f t="shared" ref="AA318" si="3692">LN(C318/N317)</f>
        <v>-2.1989349408374171E-3</v>
      </c>
      <c r="AB318" s="93">
        <f t="shared" ref="AB318" si="3693">LN(N318/U318)</f>
        <v>-3.4716778957020744E-3</v>
      </c>
      <c r="AC318" s="93">
        <f t="shared" ref="AC318" si="3694">LN(N318/V318)</f>
        <v>3.9945788212989953E-3</v>
      </c>
      <c r="AD318" s="93">
        <f t="shared" ref="AD318" si="3695">LN(U318/C318)</f>
        <v>4.6534520766426677E-3</v>
      </c>
      <c r="AE318" s="93">
        <f t="shared" ref="AE318" si="3696">LN(V318/C318)</f>
        <v>-2.8128046403583318E-3</v>
      </c>
      <c r="AF318" s="93">
        <f t="shared" ref="AF318" si="3697">LN(N318/C318)</f>
        <v>1.181774180940721E-3</v>
      </c>
      <c r="AG318" s="93">
        <f t="shared" ref="AG318" si="3698">LN(N318/N317)</f>
        <v>-1.0171607598967146E-3</v>
      </c>
      <c r="AH318" s="93">
        <f t="shared" ref="AH318" si="3699">LN(D318/C318)</f>
        <v>6.1513974011036915E-6</v>
      </c>
      <c r="AI318" s="93">
        <f t="shared" ref="AI318" si="3700">LN(E318/C318)</f>
        <v>2.7881616974621408E-4</v>
      </c>
      <c r="AJ318" s="93">
        <f t="shared" ref="AJ318" si="3701">LN(F318/C318)</f>
        <v>-3.0112975662583856E-4</v>
      </c>
      <c r="AK318" s="93">
        <f t="shared" ref="AK318" si="3702">+LN(G318/C318)</f>
        <v>-1.1782788076798662E-4</v>
      </c>
      <c r="AL318" s="93">
        <f t="shared" ref="AL318" si="3703">LN(H318/I318)</f>
        <v>6.0175157337377218E-3</v>
      </c>
      <c r="AM318" s="93">
        <f t="shared" ref="AM318" si="3704">LN(O318/P318)</f>
        <v>4.891924022645015E-3</v>
      </c>
      <c r="AN318" s="93">
        <f t="shared" ref="AN318" si="3705">LN(L318/G318)</f>
        <v>0</v>
      </c>
      <c r="AO318" s="40">
        <f t="shared" ref="AO318" si="3706">(C318-I318)/(H318-I318)</f>
        <v>0.46668724259013639</v>
      </c>
      <c r="AP318" s="40">
        <f t="shared" ref="AP318" si="3707">(N317-I318)/(H318-I318)</f>
        <v>0.83243946124810575</v>
      </c>
      <c r="AQ318" s="93">
        <f t="shared" ref="AQ318" si="3708">LN(M318/L318)</f>
        <v>9.1688814323278146E-4</v>
      </c>
      <c r="AR318" s="93">
        <f t="shared" ref="AR318" si="3709">LN(N318/L318)</f>
        <v>1.2996020617086191E-3</v>
      </c>
      <c r="AS318" s="93">
        <f t="shared" ref="AS318" si="3710">LN(N318/C318)</f>
        <v>1.181774180940721E-3</v>
      </c>
      <c r="AT318" s="28">
        <f t="shared" ref="AT318" si="3711">+(G318-I318)/(H318-I318)</f>
        <v>0.44711144392386265</v>
      </c>
      <c r="AU318" s="28">
        <f t="shared" ref="AU318" si="3712">+(N318-P318)/(O318-P318)</f>
        <v>0.28982086511465138</v>
      </c>
      <c r="AV318" s="40">
        <f t="shared" ref="AV318" si="3713">+(N318-V318)/(U318-V318)</f>
        <v>0.53408882531998381</v>
      </c>
      <c r="AW318" s="93">
        <f t="shared" ref="AW318" si="3714">LN(N318/C318)</f>
        <v>1.181774180940721E-3</v>
      </c>
      <c r="AX318" s="28">
        <f t="shared" ref="AX318" si="3715">(N318-L318)/(U318-V318)</f>
        <v>0.17399542792874734</v>
      </c>
      <c r="AY318" s="93">
        <f t="shared" ref="AY318" si="3716">LN(G318/I318)</f>
        <v>2.6949767595903858E-3</v>
      </c>
      <c r="AZ318" s="93">
        <f t="shared" ref="AZ318" si="3717">LN(N318/P318)</f>
        <v>1.4202461269429804E-3</v>
      </c>
      <c r="BA318" s="93">
        <f t="shared" ref="BA318" si="3718">AV317</f>
        <v>0.86741688533015471</v>
      </c>
      <c r="BB318" s="93">
        <f t="shared" ref="BB318" si="3719">AR317</f>
        <v>-2.0660118819340606E-4</v>
      </c>
      <c r="BC318" s="93">
        <f t="shared" ref="BC318" si="3720">AS317</f>
        <v>1.0369013211677493E-3</v>
      </c>
      <c r="BD318" s="39">
        <f t="shared" ref="BD318" si="3721">IF(AR317&lt;0,1,0)</f>
        <v>1</v>
      </c>
      <c r="BE318" s="92" t="str">
        <f t="shared" ref="BE318" si="3722">IF(B318=2,IF(AV317&lt;0.226,IF(AND(ABS(AA318)&lt;0.03,AO318&lt;0.8),IF(AND(AT318&lt;0.5 &amp; Q317&lt;14),2,1),0),IF(AV317&lt;0.8,IF(AND(AT318&gt;0.2,AK318&gt;-0.03,AA318&gt;-0.01),1,0),0)),"")</f>
        <v/>
      </c>
      <c r="BF318" s="92" t="str">
        <f t="shared" ref="BF318" si="3723">IF(B318=2,IF(AV317&lt;0.226,IF(AND(ABS(AA318)&lt;0.03,AO318&lt;0.8),IF(AND(AT318&lt;0.5 &amp; Q317&lt;14),2,1),0),IF(AV317&lt;0.8,IF(AND(AT318&gt;0.2,AK318&gt;-0.03,AA318&gt;-0.01),1,0),0)),"")</f>
        <v/>
      </c>
      <c r="BG318" s="92">
        <f t="shared" ref="BG318" si="3724">IF(B318=3,IF(AV317&lt;0.85,IF(AND(K318&gt;942,AT318&gt;0.9),0.25,1)*IF(AR317&lt;-0.004,1,0.5),0),"")</f>
        <v>0</v>
      </c>
      <c r="BH318" s="92" t="str">
        <f t="shared" ref="BH318" si="3725">IF(B318=4,IF(AV317&lt;0.6,IF(AQ318&gt;=0,IF(K318&lt;1018,2,1),0),IF(AV317&gt;0.85,IF(AQ318&lt;=0,-0.5,0),0)),"")</f>
        <v/>
      </c>
      <c r="BI318" s="92" t="str">
        <f t="shared" ref="BI318" si="3726">IF(B318=5,IF(AV317&lt;0.4,IF(AQ318&gt; -0.004,1,0),IF(AV317&lt;0.95,IF(AND(AO318&lt;0.85,AT318&lt;0.95,AQ318&gt;0,K318&lt;1115),0.5,0),0)),"")</f>
        <v/>
      </c>
      <c r="BJ318" s="93" t="str">
        <f t="shared" ref="BJ318" si="3727">IF(MAX(BE318:BI318)=0,"",MAX(BE318:BI318)*AR318)</f>
        <v/>
      </c>
    </row>
    <row r="319" spans="1:63" x14ac:dyDescent="0.15">
      <c r="A319" s="1">
        <v>42971</v>
      </c>
      <c r="B319" s="41">
        <f t="shared" si="2996"/>
        <v>4</v>
      </c>
      <c r="C319">
        <v>3287.9594000000002</v>
      </c>
      <c r="D319">
        <v>3288.4425999999999</v>
      </c>
      <c r="E319" s="39">
        <v>3291.8359953703703</v>
      </c>
      <c r="F319">
        <v>3291.9477999999999</v>
      </c>
      <c r="G319">
        <v>3286.4209999999998</v>
      </c>
      <c r="H319">
        <v>3297.9007999999999</v>
      </c>
      <c r="I319">
        <v>3274.5237000000002</v>
      </c>
      <c r="J319">
        <v>946</v>
      </c>
      <c r="K319">
        <v>1036</v>
      </c>
      <c r="L319">
        <v>3286.4209999999998</v>
      </c>
      <c r="M319">
        <v>3284.1567</v>
      </c>
      <c r="N319">
        <v>3271.9924999999998</v>
      </c>
      <c r="O319">
        <v>3287.2238000000002</v>
      </c>
      <c r="P319">
        <v>3266.4767999999999</v>
      </c>
      <c r="Q319">
        <v>1300</v>
      </c>
      <c r="R319">
        <v>1439</v>
      </c>
      <c r="S319" s="92">
        <f t="shared" si="195"/>
        <v>3267.002845</v>
      </c>
      <c r="T319" s="92" t="str">
        <f t="shared" ref="T319" si="3728">IF(AVERAGE(N318)&lt;S318,"熊",IF(AVERAGE(N318)&gt;S318,"牛",""))</f>
        <v>牛</v>
      </c>
      <c r="U319" s="92">
        <f t="shared" ref="U319" si="3729">MAX(H319,O319)</f>
        <v>3297.9007999999999</v>
      </c>
      <c r="V319" s="92">
        <f t="shared" ref="V319" si="3730">MIN(I319,P319)</f>
        <v>3266.4767999999999</v>
      </c>
      <c r="W319" s="40">
        <f t="shared" ref="W319" si="3731">LN(U319/V319)</f>
        <v>9.5741719791100337E-3</v>
      </c>
      <c r="X319" s="92">
        <f t="shared" ref="X319" si="3732">IF(U319=H319,J319,Q319)</f>
        <v>946</v>
      </c>
      <c r="Y319" s="92">
        <f t="shared" ref="Y319" si="3733">IF(V319=I319,K319,R319)</f>
        <v>1439</v>
      </c>
      <c r="Z319" s="93">
        <f t="shared" ref="Z319" si="3734">(U319-V319)/(C319)</f>
        <v>9.5572956284070837E-3</v>
      </c>
      <c r="AA319" s="93">
        <f t="shared" ref="AA319" si="3735">LN(C319/N318)</f>
        <v>8.5101995462148012E-5</v>
      </c>
      <c r="AB319" s="93">
        <f t="shared" ref="AB319" si="3736">LN(N319/U319)</f>
        <v>-7.887018287537512E-3</v>
      </c>
      <c r="AC319" s="93">
        <f t="shared" ref="AC319" si="3737">LN(N319/V319)</f>
        <v>1.6871536915724263E-3</v>
      </c>
      <c r="AD319" s="93">
        <f t="shared" ref="AD319" si="3738">LN(U319/C319)</f>
        <v>3.0190156635480966E-3</v>
      </c>
      <c r="AE319" s="93">
        <f t="shared" ref="AE319" si="3739">LN(V319/C319)</f>
        <v>-6.5551563155618036E-3</v>
      </c>
      <c r="AF319" s="93">
        <f t="shared" ref="AF319" si="3740">LN(N319/C319)</f>
        <v>-4.8680026239892827E-3</v>
      </c>
      <c r="AG319" s="93">
        <f t="shared" ref="AG319" si="3741">LN(N319/N318)</f>
        <v>-4.7829006285272889E-3</v>
      </c>
      <c r="AH319" s="93">
        <f t="shared" ref="AH319" si="3742">LN(D319/C319)</f>
        <v>1.4694965449776816E-4</v>
      </c>
      <c r="AI319" s="93">
        <f t="shared" ref="AI319" si="3743">LN(E319/C319)</f>
        <v>1.1783332416817254E-3</v>
      </c>
      <c r="AJ319" s="93">
        <f t="shared" ref="AJ319" si="3744">LN(F319/C319)</f>
        <v>1.2122968811678729E-3</v>
      </c>
      <c r="AK319" s="93">
        <f t="shared" ref="AK319" si="3745">+LN(G319/C319)</f>
        <v>-4.6799848334879817E-4</v>
      </c>
      <c r="AL319" s="93">
        <f t="shared" ref="AL319" si="3746">LN(H319/I319)</f>
        <v>7.1137214533721462E-3</v>
      </c>
      <c r="AM319" s="93">
        <f t="shared" ref="AM319" si="3747">LN(O319/P319)</f>
        <v>6.3314058950203166E-3</v>
      </c>
      <c r="AN319" s="93">
        <f t="shared" ref="AN319" si="3748">LN(L319/G319)</f>
        <v>0</v>
      </c>
      <c r="AO319" s="40">
        <f t="shared" ref="AO319" si="3749">(C319-I319)/(H319-I319)</f>
        <v>0.57473767062638947</v>
      </c>
      <c r="AP319" s="40">
        <f t="shared" ref="AP319" si="3750">(N318-I319)/(H319-I319)</f>
        <v>0.56276869243832273</v>
      </c>
      <c r="AQ319" s="93">
        <f t="shared" ref="AQ319" si="3751">LN(M319/L319)</f>
        <v>-6.8922405091839992E-4</v>
      </c>
      <c r="AR319" s="93">
        <f t="shared" ref="AR319" si="3752">LN(N319/L319)</f>
        <v>-4.4000041406404697E-3</v>
      </c>
      <c r="AS319" s="93">
        <f t="shared" ref="AS319" si="3753">LN(N319/C319)</f>
        <v>-4.8680026239892827E-3</v>
      </c>
      <c r="AT319" s="28">
        <f t="shared" ref="AT319" si="3754">+(G319-I319)/(H319-I319)</f>
        <v>0.50892967904486808</v>
      </c>
      <c r="AU319" s="28">
        <f t="shared" ref="AU319" si="3755">+(N319-P319)/(O319-P319)</f>
        <v>0.26585530438134886</v>
      </c>
      <c r="AV319" s="40">
        <f t="shared" ref="AV319" si="3756">+(N319-V319)/(U319-V319)</f>
        <v>0.17552507637474313</v>
      </c>
      <c r="AW319" s="93">
        <f t="shared" ref="AW319" si="3757">LN(N319/C319)</f>
        <v>-4.8680026239892827E-3</v>
      </c>
      <c r="AX319" s="28">
        <f t="shared" ref="AX319" si="3758">(N319-L319)/(U319-V319)</f>
        <v>-0.45915542260692449</v>
      </c>
      <c r="AY319" s="93">
        <f t="shared" ref="AY319" si="3759">LN(G319/I319)</f>
        <v>3.626707306475096E-3</v>
      </c>
      <c r="AZ319" s="93">
        <f t="shared" ref="AZ319" si="3760">LN(N319/P319)</f>
        <v>1.6871536915724263E-3</v>
      </c>
      <c r="BA319" s="93">
        <f t="shared" ref="BA319" si="3761">AV318</f>
        <v>0.53408882531998381</v>
      </c>
      <c r="BB319" s="93">
        <f t="shared" ref="BB319" si="3762">AR318</f>
        <v>1.2996020617086191E-3</v>
      </c>
      <c r="BC319" s="93">
        <f t="shared" ref="BC319" si="3763">AS318</f>
        <v>1.181774180940721E-3</v>
      </c>
      <c r="BD319" s="39">
        <f t="shared" ref="BD319" si="3764">IF(AR318&lt;0,1,0)</f>
        <v>0</v>
      </c>
      <c r="BE319" s="92" t="str">
        <f t="shared" ref="BE319" si="3765">IF(B319=2,IF(AV318&lt;0.226,IF(AND(ABS(AA319)&lt;0.03,AO319&lt;0.8),IF(AND(AT319&lt;0.5 &amp; Q318&lt;14),2,1),0),IF(AV318&lt;0.8,IF(AND(AT319&gt;0.2,AK319&gt;-0.03,AA319&gt;-0.01),1,0),0)),"")</f>
        <v/>
      </c>
      <c r="BF319" s="92" t="str">
        <f t="shared" ref="BF319" si="3766">IF(B319=2,IF(AV318&lt;0.226,IF(AND(ABS(AA319)&lt;0.03,AO319&lt;0.8),IF(AND(AT319&lt;0.5 &amp; Q318&lt;14),2,1),0),IF(AV318&lt;0.8,IF(AND(AT319&gt;0.2,AK319&gt;-0.03,AA319&gt;-0.01),1,0),0)),"")</f>
        <v/>
      </c>
      <c r="BG319" s="92" t="str">
        <f t="shared" ref="BG319" si="3767">IF(B319=3,IF(AV318&lt;0.85,IF(AND(K319&gt;942,AT319&gt;0.9),0.25,1)*IF(AR318&lt;-0.004,1,0.5),0),"")</f>
        <v/>
      </c>
      <c r="BH319" s="92">
        <f t="shared" ref="BH319" si="3768">IF(B319=4,IF(AV318&lt;0.6,IF(AQ319&gt;=0,IF(K319&lt;1018,2,1),0),IF(AV318&gt;0.85,IF(AQ319&lt;=0,-0.5,0),0)),"")</f>
        <v>0</v>
      </c>
      <c r="BI319" s="92" t="str">
        <f t="shared" ref="BI319" si="3769">IF(B319=5,IF(AV318&lt;0.4,IF(AQ319&gt; -0.004,1,0),IF(AV318&lt;0.95,IF(AND(AO319&lt;0.85,AT319&lt;0.95,AQ319&gt;0,K319&lt;1115),0.5,0),0)),"")</f>
        <v/>
      </c>
      <c r="BJ319" s="93" t="str">
        <f t="shared" ref="BJ319" si="3770">IF(MAX(BE319:BI319)=0,"",MAX(BE319:BI319)*AR319)</f>
        <v/>
      </c>
    </row>
    <row r="320" spans="1:63" ht="40.5" x14ac:dyDescent="0.15">
      <c r="A320" s="1">
        <v>42972</v>
      </c>
      <c r="B320" s="41">
        <f t="shared" si="2996"/>
        <v>5</v>
      </c>
      <c r="C320">
        <v>3271.4607999999998</v>
      </c>
      <c r="D320">
        <v>3277.0138999999999</v>
      </c>
      <c r="E320" s="39">
        <v>3278.6754050925924</v>
      </c>
      <c r="F320">
        <v>3284.8026</v>
      </c>
      <c r="G320">
        <v>3309.31</v>
      </c>
      <c r="H320">
        <v>3309.31</v>
      </c>
      <c r="I320">
        <v>3271.4607999999998</v>
      </c>
      <c r="J320">
        <v>1130</v>
      </c>
      <c r="K320">
        <v>930</v>
      </c>
      <c r="L320">
        <v>3309.31</v>
      </c>
      <c r="M320">
        <v>3316.1914000000002</v>
      </c>
      <c r="N320">
        <v>3331.6641</v>
      </c>
      <c r="O320">
        <v>3331.6641</v>
      </c>
      <c r="P320">
        <v>3309.31</v>
      </c>
      <c r="Q320">
        <v>1500</v>
      </c>
      <c r="R320">
        <v>1300</v>
      </c>
      <c r="S320" s="92">
        <f t="shared" si="195"/>
        <v>3268.1378349999995</v>
      </c>
      <c r="T320" s="92" t="str">
        <f t="shared" ref="T320" si="3771">IF(AVERAGE(N319)&lt;S319,"熊",IF(AVERAGE(N319)&gt;S319,"牛",""))</f>
        <v>牛</v>
      </c>
      <c r="U320" s="92">
        <f t="shared" ref="U320" si="3772">MAX(H320,O320)</f>
        <v>3331.6641</v>
      </c>
      <c r="V320" s="92">
        <f t="shared" ref="V320" si="3773">MIN(I320,P320)</f>
        <v>3271.4607999999998</v>
      </c>
      <c r="W320" s="40">
        <f t="shared" ref="W320" si="3774">LN(U320/V320)</f>
        <v>1.8235295914025396E-2</v>
      </c>
      <c r="X320" s="92">
        <f t="shared" ref="X320" si="3775">IF(U320=H320,J320,Q320)</f>
        <v>1500</v>
      </c>
      <c r="Y320" s="92">
        <f t="shared" ref="Y320" si="3776">IF(V320=I320,K320,R320)</f>
        <v>930</v>
      </c>
      <c r="Z320" s="93">
        <f t="shared" ref="Z320" si="3777">(U320-V320)/(C320)</f>
        <v>1.8402574165033592E-2</v>
      </c>
      <c r="AA320" s="93">
        <f t="shared" ref="AA320" si="3778">LN(C320/N319)</f>
        <v>-1.6251357709549675E-4</v>
      </c>
      <c r="AB320" s="93">
        <f t="shared" ref="AB320" si="3779">LN(N320/U320)</f>
        <v>0</v>
      </c>
      <c r="AC320" s="93">
        <f t="shared" ref="AC320" si="3780">LN(N320/V320)</f>
        <v>1.8235295914025396E-2</v>
      </c>
      <c r="AD320" s="93">
        <f t="shared" ref="AD320" si="3781">LN(U320/C320)</f>
        <v>1.8235295914025396E-2</v>
      </c>
      <c r="AE320" s="93">
        <f t="shared" ref="AE320" si="3782">LN(V320/C320)</f>
        <v>0</v>
      </c>
      <c r="AF320" s="93">
        <f t="shared" ref="AF320" si="3783">LN(N320/C320)</f>
        <v>1.8235295914025396E-2</v>
      </c>
      <c r="AG320" s="93">
        <f t="shared" ref="AG320" si="3784">LN(N320/N319)</f>
        <v>1.8072782336929907E-2</v>
      </c>
      <c r="AH320" s="93">
        <f t="shared" ref="AH320" si="3785">LN(D320/C320)</f>
        <v>1.6959984074102624E-3</v>
      </c>
      <c r="AI320" s="93">
        <f t="shared" ref="AI320" si="3786">LN(E320/C320)</f>
        <v>2.2028879352214903E-3</v>
      </c>
      <c r="AJ320" s="93">
        <f t="shared" ref="AJ320" si="3787">LN(F320/C320)</f>
        <v>4.0699458220780403E-3</v>
      </c>
      <c r="AK320" s="93">
        <f t="shared" ref="AK320" si="3788">+LN(G320/C320)</f>
        <v>1.1503095459089046E-2</v>
      </c>
      <c r="AL320" s="93">
        <f t="shared" ref="AL320" si="3789">LN(H320/I320)</f>
        <v>1.1503095459089046E-2</v>
      </c>
      <c r="AM320" s="93">
        <f t="shared" ref="AM320" si="3790">LN(O320/P320)</f>
        <v>6.7322004549363627E-3</v>
      </c>
      <c r="AN320" s="93">
        <f t="shared" ref="AN320" si="3791">LN(L320/G320)</f>
        <v>0</v>
      </c>
      <c r="AO320" s="40">
        <f t="shared" ref="AO320" si="3792">(C320-I320)/(H320-I320)</f>
        <v>0</v>
      </c>
      <c r="AP320" s="40">
        <f t="shared" ref="AP320" si="3793">(N319-I320)/(H320-I320)</f>
        <v>1.4047853058981411E-2</v>
      </c>
      <c r="AQ320" s="93">
        <f t="shared" ref="AQ320" si="3794">LN(M320/L320)</f>
        <v>2.0772473082298171E-3</v>
      </c>
      <c r="AR320" s="93">
        <f t="shared" ref="AR320" si="3795">LN(N320/L320)</f>
        <v>6.7322004549363627E-3</v>
      </c>
      <c r="AS320" s="93">
        <f t="shared" ref="AS320" si="3796">LN(N320/C320)</f>
        <v>1.8235295914025396E-2</v>
      </c>
      <c r="AT320" s="28">
        <f t="shared" ref="AT320" si="3797">+(G320-I320)/(H320-I320)</f>
        <v>1</v>
      </c>
      <c r="AU320" s="28">
        <f t="shared" ref="AU320" si="3798">+(N320-P320)/(O320-P320)</f>
        <v>1</v>
      </c>
      <c r="AV320" s="40">
        <f t="shared" ref="AV320" si="3799">+(N320-V320)/(U320-V320)</f>
        <v>1</v>
      </c>
      <c r="AW320" s="93">
        <f t="shared" ref="AW320" si="3800">LN(N320/C320)</f>
        <v>1.8235295914025396E-2</v>
      </c>
      <c r="AX320" s="28">
        <f t="shared" ref="AX320" si="3801">(N320-L320)/(U320-V320)</f>
        <v>0.37131021056985197</v>
      </c>
      <c r="AY320" s="93">
        <f t="shared" ref="AY320" si="3802">LN(G320/I320)</f>
        <v>1.1503095459089046E-2</v>
      </c>
      <c r="AZ320" s="93">
        <f t="shared" ref="AZ320" si="3803">LN(N320/P320)</f>
        <v>6.7322004549363627E-3</v>
      </c>
      <c r="BA320" s="93">
        <f t="shared" ref="BA320" si="3804">AV319</f>
        <v>0.17552507637474313</v>
      </c>
      <c r="BB320" s="93">
        <f t="shared" ref="BB320" si="3805">AR319</f>
        <v>-4.4000041406404697E-3</v>
      </c>
      <c r="BC320" s="93">
        <f t="shared" ref="BC320" si="3806">AS319</f>
        <v>-4.8680026239892827E-3</v>
      </c>
      <c r="BD320" s="39">
        <f t="shared" ref="BD320" si="3807">IF(AR319&lt;0,1,0)</f>
        <v>1</v>
      </c>
      <c r="BE320" s="92" t="str">
        <f t="shared" ref="BE320" si="3808">IF(B320=2,IF(AV319&lt;0.226,IF(AND(ABS(AA320)&lt;0.03,AO320&lt;0.8),IF(AND(AT320&lt;0.5 &amp; Q319&lt;14),2,1),0),IF(AV319&lt;0.8,IF(AND(AT320&gt;0.2,AK320&gt;-0.03,AA320&gt;-0.01),1,0),0)),"")</f>
        <v/>
      </c>
      <c r="BF320" s="92" t="str">
        <f t="shared" ref="BF320" si="3809">IF(B320=2,IF(AV319&lt;0.226,IF(AND(ABS(AA320)&lt;0.03,AO320&lt;0.8),IF(AND(AT320&lt;0.5 &amp; Q319&lt;14),2,1),0),IF(AV319&lt;0.8,IF(AND(AT320&gt;0.2,AK320&gt;-0.03,AA320&gt;-0.01),1,0),0)),"")</f>
        <v/>
      </c>
      <c r="BG320" s="92" t="str">
        <f t="shared" ref="BG320" si="3810">IF(B320=3,IF(AV319&lt;0.85,IF(AND(K320&gt;942,AT320&gt;0.9),0.25,1)*IF(AR319&lt;-0.004,1,0.5),0),"")</f>
        <v/>
      </c>
      <c r="BH320" s="92" t="str">
        <f t="shared" ref="BH320" si="3811">IF(B320=4,IF(AV319&lt;0.6,IF(AQ320&gt;=0,IF(K320&lt;1018,2,1),0),IF(AV319&gt;0.85,IF(AQ320&lt;=0,-0.5,0),0)),"")</f>
        <v/>
      </c>
      <c r="BI320" s="92">
        <f t="shared" ref="BI320" si="3812">IF(B320=5,IF(AV319&lt;0.4,IF(AQ320&gt; -0.004,1,0),IF(AV319&lt;0.95,IF(AND(AO320&lt;0.85,AT320&lt;0.95,AQ320&gt;0,K320&lt;1115),0.5,0),0)),"")</f>
        <v>1</v>
      </c>
      <c r="BJ320" s="93">
        <f t="shared" ref="BJ320" si="3813">IF(MAX(BE320:BI320)=0,"",MAX(BE320:BI320)*AR320)</f>
        <v>6.7322004549363627E-3</v>
      </c>
      <c r="BK320" s="50" t="s">
        <v>422</v>
      </c>
    </row>
    <row r="321" spans="1:62" x14ac:dyDescent="0.15">
      <c r="A321" s="90">
        <v>42975</v>
      </c>
      <c r="B321" s="41">
        <f t="shared" si="2996"/>
        <v>1</v>
      </c>
      <c r="C321">
        <v>3336.1264000000001</v>
      </c>
      <c r="D321">
        <v>3340.4940000000001</v>
      </c>
      <c r="E321" s="39">
        <v>3343.0626041666665</v>
      </c>
      <c r="F321">
        <v>3352.6531</v>
      </c>
      <c r="G321">
        <v>3360.1675</v>
      </c>
      <c r="H321">
        <v>3374.6493999999998</v>
      </c>
      <c r="I321">
        <v>3336.1264000000001</v>
      </c>
      <c r="J321">
        <v>1036</v>
      </c>
      <c r="K321">
        <v>930</v>
      </c>
      <c r="L321">
        <v>3360.1675</v>
      </c>
      <c r="M321">
        <v>3363.1288</v>
      </c>
      <c r="N321">
        <v>3362.8150999999998</v>
      </c>
      <c r="O321">
        <v>3373.9940999999999</v>
      </c>
      <c r="P321">
        <v>3350.2328000000002</v>
      </c>
      <c r="Q321">
        <v>1351</v>
      </c>
      <c r="R321">
        <v>1428</v>
      </c>
      <c r="S321" s="92">
        <f t="shared" si="195"/>
        <v>3272.01478</v>
      </c>
      <c r="T321" s="92" t="str">
        <f t="shared" ref="T321" si="3814">IF(AVERAGE(N320)&lt;S320,"熊",IF(AVERAGE(N320)&gt;S320,"牛",""))</f>
        <v>牛</v>
      </c>
      <c r="U321" s="92">
        <f t="shared" ref="U321" si="3815">MAX(H321,O321)</f>
        <v>3374.6493999999998</v>
      </c>
      <c r="V321" s="92">
        <f t="shared" ref="V321" si="3816">MIN(I321,P321)</f>
        <v>3336.1264000000001</v>
      </c>
      <c r="W321" s="40">
        <f t="shared" ref="W321" si="3817">LN(U321/V321)</f>
        <v>1.1481063980003141E-2</v>
      </c>
      <c r="X321" s="92">
        <f t="shared" ref="X321" si="3818">IF(U321=H321,J321,Q321)</f>
        <v>1036</v>
      </c>
      <c r="Y321" s="92">
        <f t="shared" ref="Y321" si="3819">IF(V321=I321,K321,R321)</f>
        <v>930</v>
      </c>
      <c r="Z321" s="93">
        <f t="shared" ref="Z321" si="3820">(U321-V321)/(C321)</f>
        <v>1.1547224349772744E-2</v>
      </c>
      <c r="AA321" s="93">
        <f t="shared" ref="AA321" si="3821">LN(C321/N320)</f>
        <v>1.3384645681893158E-3</v>
      </c>
      <c r="AB321" s="93">
        <f t="shared" ref="AB321" si="3822">LN(N321/U321)</f>
        <v>-3.512986872335869E-3</v>
      </c>
      <c r="AC321" s="93">
        <f t="shared" ref="AC321" si="3823">LN(N321/V321)</f>
        <v>7.9680771076672749E-3</v>
      </c>
      <c r="AD321" s="93">
        <f t="shared" ref="AD321" si="3824">LN(U321/C321)</f>
        <v>1.1481063980003141E-2</v>
      </c>
      <c r="AE321" s="93">
        <f t="shared" ref="AE321" si="3825">LN(V321/C321)</f>
        <v>0</v>
      </c>
      <c r="AF321" s="93">
        <f t="shared" ref="AF321" si="3826">LN(N321/C321)</f>
        <v>7.9680771076672749E-3</v>
      </c>
      <c r="AG321" s="93">
        <f t="shared" ref="AG321" si="3827">LN(N321/N320)</f>
        <v>9.3065416758566256E-3</v>
      </c>
      <c r="AH321" s="93">
        <f t="shared" ref="AH321" si="3828">LN(D321/C321)</f>
        <v>1.3083267765256134E-3</v>
      </c>
      <c r="AI321" s="93">
        <f t="shared" ref="AI321" si="3829">LN(E321/C321)</f>
        <v>2.0769607375294946E-3</v>
      </c>
      <c r="AJ321" s="93">
        <f t="shared" ref="AJ321" si="3830">LN(F321/C321)</f>
        <v>4.9416290763970886E-3</v>
      </c>
      <c r="AK321" s="93">
        <f t="shared" ref="AK321" si="3831">+LN(G321/C321)</f>
        <v>7.1804504561061985E-3</v>
      </c>
      <c r="AL321" s="93">
        <f t="shared" ref="AL321" si="3832">LN(H321/I321)</f>
        <v>1.1481063980003141E-2</v>
      </c>
      <c r="AM321" s="93">
        <f t="shared" ref="AM321" si="3833">LN(O321/P321)</f>
        <v>7.0673994961819907E-3</v>
      </c>
      <c r="AN321" s="93">
        <f t="shared" ref="AN321" si="3834">LN(L321/G321)</f>
        <v>0</v>
      </c>
      <c r="AO321" s="40">
        <f t="shared" ref="AO321" si="3835">(C321-I321)/(H321-I321)</f>
        <v>0</v>
      </c>
      <c r="AP321" s="40">
        <f t="shared" ref="AP321" si="3836">(N320-I321)/(H321-I321)</f>
        <v>-0.11583469615554806</v>
      </c>
      <c r="AQ321" s="93">
        <f t="shared" ref="AQ321" si="3837">LN(M321/L321)</f>
        <v>8.8090723935422405E-4</v>
      </c>
      <c r="AR321" s="93">
        <f t="shared" ref="AR321" si="3838">LN(N321/L321)</f>
        <v>7.8762665156124293E-4</v>
      </c>
      <c r="AS321" s="93">
        <f t="shared" ref="AS321" si="3839">LN(N321/C321)</f>
        <v>7.9680771076672749E-3</v>
      </c>
      <c r="AT321" s="28">
        <f t="shared" ref="AT321" si="3840">+(G321-I321)/(H321-I321)</f>
        <v>0.62407133400825776</v>
      </c>
      <c r="AU321" s="28">
        <f t="shared" ref="AU321" si="3841">+(N321-P321)/(O321-P321)</f>
        <v>0.52952910825585109</v>
      </c>
      <c r="AV321" s="40">
        <f t="shared" ref="AV321" si="3842">+(N321-V321)/(U321-V321)</f>
        <v>0.69279910702696879</v>
      </c>
      <c r="AW321" s="93">
        <f t="shared" ref="AW321" si="3843">LN(N321/C321)</f>
        <v>7.9680771076672749E-3</v>
      </c>
      <c r="AX321" s="28">
        <f t="shared" ref="AX321" si="3844">(N321-L321)/(U321-V321)</f>
        <v>6.8727773018711052E-2</v>
      </c>
      <c r="AY321" s="93">
        <f t="shared" ref="AY321" si="3845">LN(G321/I321)</f>
        <v>7.1804504561061985E-3</v>
      </c>
      <c r="AZ321" s="93">
        <f t="shared" ref="AZ321" si="3846">LN(N321/P321)</f>
        <v>3.7486146148268847E-3</v>
      </c>
      <c r="BA321" s="93">
        <f t="shared" ref="BA321" si="3847">AV320</f>
        <v>1</v>
      </c>
      <c r="BB321" s="93">
        <f t="shared" ref="BB321" si="3848">AR320</f>
        <v>6.7322004549363627E-3</v>
      </c>
      <c r="BC321" s="93">
        <f t="shared" ref="BC321" si="3849">AS320</f>
        <v>1.8235295914025396E-2</v>
      </c>
      <c r="BD321" s="39">
        <f t="shared" ref="BD321" si="3850">IF(AR320&lt;0,1,0)</f>
        <v>0</v>
      </c>
      <c r="BE321" s="92" t="str">
        <f t="shared" ref="BE321" si="3851">IF(B321=2,IF(AV320&lt;0.226,IF(AND(ABS(AA321)&lt;0.03,AO321&lt;0.8),IF(AND(AT321&lt;0.5 &amp; Q320&lt;14),2,1),0),IF(AV320&lt;0.8,IF(AND(AT321&gt;0.2,AK321&gt;-0.03,AA321&gt;-0.01),1,0),0)),"")</f>
        <v/>
      </c>
      <c r="BF321" s="92" t="str">
        <f t="shared" ref="BF321" si="3852">IF(B321=2,IF(AV320&lt;0.226,IF(AND(ABS(AA321)&lt;0.03,AO321&lt;0.8),IF(AND(AT321&lt;0.5 &amp; Q320&lt;14),2,1),0),IF(AV320&lt;0.8,IF(AND(AT321&gt;0.2,AK321&gt;-0.03,AA321&gt;-0.01),1,0),0)),"")</f>
        <v/>
      </c>
      <c r="BG321" s="92" t="str">
        <f t="shared" ref="BG321" si="3853">IF(B321=3,IF(AV320&lt;0.85,IF(AND(K321&gt;942,AT321&gt;0.9),0.25,1)*IF(AR320&lt;-0.004,1,0.5),0),"")</f>
        <v/>
      </c>
      <c r="BH321" s="92" t="str">
        <f t="shared" ref="BH321" si="3854">IF(B321=4,IF(AV320&lt;0.6,IF(AQ321&gt;=0,IF(K321&lt;1018,2,1),0),IF(AV320&gt;0.85,IF(AQ321&lt;=0,-0.5,0),0)),"")</f>
        <v/>
      </c>
      <c r="BI321" s="92" t="str">
        <f t="shared" ref="BI321" si="3855">IF(B321=5,IF(AV320&lt;0.4,IF(AQ321&gt; -0.004,1,0),IF(AV320&lt;0.95,IF(AND(AO321&lt;0.85,AT321&lt;0.95,AQ321&gt;0,K321&lt;1115),0.5,0),0)),"")</f>
        <v/>
      </c>
      <c r="BJ321" s="93" t="str">
        <f t="shared" ref="BJ321" si="3856">IF(MAX(BE321:BI321)=0,"",MAX(BE321:BI321)*AR321)</f>
        <v/>
      </c>
    </row>
    <row r="322" spans="1:62" x14ac:dyDescent="0.15">
      <c r="A322" s="90">
        <v>42976</v>
      </c>
      <c r="B322" s="41">
        <f t="shared" si="2996"/>
        <v>2</v>
      </c>
      <c r="C322" s="92">
        <v>3362.0603999999998</v>
      </c>
      <c r="D322" s="92">
        <v>3355.6909000000001</v>
      </c>
      <c r="E322" s="39">
        <v>3359.2662</v>
      </c>
      <c r="F322" s="41">
        <v>3365.3013000000001</v>
      </c>
      <c r="G322" s="92">
        <v>3364.7192</v>
      </c>
      <c r="H322" s="92">
        <v>3374.5947000000001</v>
      </c>
      <c r="I322" s="92">
        <v>3354.4627</v>
      </c>
      <c r="J322" s="92">
        <v>1022</v>
      </c>
      <c r="K322" s="92">
        <v>932</v>
      </c>
      <c r="L322" s="92">
        <v>3364.7192</v>
      </c>
      <c r="M322" s="92">
        <v>3366.2692000000002</v>
      </c>
      <c r="N322" s="92">
        <v>3365.6279</v>
      </c>
      <c r="O322" s="92">
        <v>3369.4065999999998</v>
      </c>
      <c r="P322" s="92">
        <v>3357.4234999999999</v>
      </c>
      <c r="Q322" s="92">
        <v>1432</v>
      </c>
      <c r="R322" s="92">
        <v>1343</v>
      </c>
      <c r="S322" s="92">
        <f t="shared" si="195"/>
        <v>3276.4488949999995</v>
      </c>
      <c r="T322" s="92" t="str">
        <f t="shared" ref="T322" si="3857">IF(AVERAGE(N321)&lt;S321,"熊",IF(AVERAGE(N321)&gt;S321,"牛",""))</f>
        <v>牛</v>
      </c>
      <c r="U322" s="92">
        <f t="shared" ref="U322" si="3858">MAX(H322,O322)</f>
        <v>3374.5947000000001</v>
      </c>
      <c r="V322" s="92">
        <f t="shared" ref="V322" si="3859">MIN(I322,P322)</f>
        <v>3354.4627</v>
      </c>
      <c r="W322" s="40">
        <f t="shared" ref="W322" si="3860">LN(U322/V322)</f>
        <v>5.9836196572333137E-3</v>
      </c>
      <c r="X322" s="92">
        <f t="shared" ref="X322" si="3861">IF(U322=H322,J322,Q322)</f>
        <v>1022</v>
      </c>
      <c r="Y322" s="92">
        <f t="shared" ref="Y322" si="3862">IF(V322=I322,K322,R322)</f>
        <v>932</v>
      </c>
      <c r="Z322" s="93">
        <f t="shared" ref="Z322" si="3863">(U322-V322)/(C322)</f>
        <v>5.9879947427476507E-3</v>
      </c>
      <c r="AA322" s="93">
        <f t="shared" ref="AA322" si="3864">LN(C322/N321)</f>
        <v>-2.2445025284657742E-4</v>
      </c>
      <c r="AB322" s="93">
        <f t="shared" ref="AB322" si="3865">LN(N322/U322)</f>
        <v>-2.6606852093721514E-3</v>
      </c>
      <c r="AC322" s="93">
        <f t="shared" ref="AC322" si="3866">LN(N322/V322)</f>
        <v>3.3229344478611167E-3</v>
      </c>
      <c r="AD322" s="93">
        <f t="shared" ref="AD322" si="3867">LN(U322/C322)</f>
        <v>3.7212279025820669E-3</v>
      </c>
      <c r="AE322" s="93">
        <f t="shared" ref="AE322" si="3868">LN(V322/C322)</f>
        <v>-2.2623917546511865E-3</v>
      </c>
      <c r="AF322" s="93">
        <f t="shared" ref="AF322" si="3869">LN(N322/C322)</f>
        <v>1.0605426932097828E-3</v>
      </c>
      <c r="AG322" s="93">
        <f t="shared" ref="AG322" si="3870">LN(N322/N321)</f>
        <v>8.3609244036338137E-4</v>
      </c>
      <c r="AH322" s="93">
        <f t="shared" ref="AH322" si="3871">LN(D322/C322)</f>
        <v>-1.8963196534951576E-3</v>
      </c>
      <c r="AI322" s="93">
        <f t="shared" ref="AI322" si="3872">LN(E322/C322)</f>
        <v>-8.3144305499706069E-4</v>
      </c>
      <c r="AJ322" s="93">
        <f t="shared" ref="AJ322" si="3873">LN(F322/C322)</f>
        <v>9.6349814243473027E-4</v>
      </c>
      <c r="AK322" s="93">
        <f t="shared" ref="AK322" si="3874">+LN(G322/C322)</f>
        <v>7.9051204188684495E-4</v>
      </c>
      <c r="AL322" s="93">
        <f t="shared" ref="AL322" si="3875">LN(H322/I322)</f>
        <v>5.9836196572333137E-3</v>
      </c>
      <c r="AM322" s="93">
        <f t="shared" ref="AM322" si="3876">LN(O322/P322)</f>
        <v>3.5627814282189999E-3</v>
      </c>
      <c r="AN322" s="93">
        <f t="shared" ref="AN322" si="3877">LN(L322/G322)</f>
        <v>0</v>
      </c>
      <c r="AO322" s="40">
        <f t="shared" ref="AO322" si="3878">(C322-I322)/(H322-I322)</f>
        <v>0.37739419829126669</v>
      </c>
      <c r="AP322" s="40">
        <f t="shared" ref="AP322" si="3879">(N321-I322)/(H322-I322)</f>
        <v>0.41488178025033456</v>
      </c>
      <c r="AQ322" s="93">
        <f t="shared" ref="AQ322" si="3880">LN(M322/L322)</f>
        <v>4.6055643994222071E-4</v>
      </c>
      <c r="AR322" s="93">
        <f t="shared" ref="AR322" si="3881">LN(N322/L322)</f>
        <v>2.7003065132307895E-4</v>
      </c>
      <c r="AS322" s="93">
        <f t="shared" ref="AS322" si="3882">LN(N322/C322)</f>
        <v>1.0605426932097828E-3</v>
      </c>
      <c r="AT322" s="28">
        <f t="shared" ref="AT322" si="3883">+(G322-I322)/(H322-I322)</f>
        <v>0.509462547188552</v>
      </c>
      <c r="AU322" s="28">
        <f t="shared" ref="AU322" si="3884">+(N322-P322)/(O322-P322)</f>
        <v>0.68466423546495736</v>
      </c>
      <c r="AV322" s="40">
        <f t="shared" ref="AV322" si="3885">+(N322-V322)/(U322-V322)</f>
        <v>0.55459964236041526</v>
      </c>
      <c r="AW322" s="93">
        <f t="shared" ref="AW322" si="3886">LN(N322/C322)</f>
        <v>1.0605426932097828E-3</v>
      </c>
      <c r="AX322" s="28">
        <f t="shared" ref="AX322" si="3887">(N322-L322)/(U322-V322)</f>
        <v>4.5137095171863234E-2</v>
      </c>
      <c r="AY322" s="93">
        <f t="shared" ref="AY322" si="3888">LN(G322/I322)</f>
        <v>3.0529037965379363E-3</v>
      </c>
      <c r="AZ322" s="93">
        <f t="shared" ref="AZ322" si="3889">LN(N322/P322)</f>
        <v>2.4406786694330411E-3</v>
      </c>
      <c r="BA322" s="93">
        <f t="shared" ref="BA322" si="3890">AV321</f>
        <v>0.69279910702696879</v>
      </c>
      <c r="BB322" s="93">
        <f t="shared" ref="BB322" si="3891">AR321</f>
        <v>7.8762665156124293E-4</v>
      </c>
      <c r="BC322" s="93">
        <f t="shared" ref="BC322" si="3892">AS321</f>
        <v>7.9680771076672749E-3</v>
      </c>
      <c r="BD322" s="39">
        <f t="shared" ref="BD322" si="3893">IF(AR321&lt;0,1,0)</f>
        <v>0</v>
      </c>
    </row>
    <row r="323" spans="1:62" x14ac:dyDescent="0.15">
      <c r="A323" s="90">
        <v>42977</v>
      </c>
      <c r="B323" s="41">
        <f t="shared" ref="B323" si="3894">WEEKDAY(A323,2)</f>
        <v>3</v>
      </c>
      <c r="C323" s="92">
        <v>3361.8207000000002</v>
      </c>
      <c r="D323" s="92">
        <v>3364.1970000000001</v>
      </c>
      <c r="E323" s="39">
        <v>3372.5379050925926</v>
      </c>
      <c r="F323" s="92">
        <v>3374.7276000000002</v>
      </c>
      <c r="G323" s="92">
        <v>3364.3209999999999</v>
      </c>
      <c r="H323" s="92">
        <v>3376.6471999999999</v>
      </c>
      <c r="I323" s="92">
        <v>3361.8207000000002</v>
      </c>
      <c r="J323" s="92">
        <v>938</v>
      </c>
      <c r="K323" s="92">
        <v>930</v>
      </c>
      <c r="L323" s="92">
        <v>3364.3209999999999</v>
      </c>
      <c r="M323" s="92">
        <v>3367.5691999999999</v>
      </c>
      <c r="N323" s="92">
        <v>3362.9947000000002</v>
      </c>
      <c r="O323" s="92">
        <v>3374.5082000000002</v>
      </c>
      <c r="P323" s="92">
        <v>3357.2460000000001</v>
      </c>
      <c r="Q323" s="92">
        <v>1430</v>
      </c>
      <c r="R323" s="92">
        <v>1455</v>
      </c>
      <c r="S323" s="92">
        <f t="shared" si="195"/>
        <v>3280.116055</v>
      </c>
      <c r="T323" s="92" t="str">
        <f t="shared" ref="T323" si="3895">IF(AVERAGE(N322)&lt;S322,"熊",IF(AVERAGE(N322)&gt;S322,"牛",""))</f>
        <v>牛</v>
      </c>
      <c r="U323" s="92">
        <f t="shared" ref="U323" si="3896">MAX(H323,O323)</f>
        <v>3376.6471999999999</v>
      </c>
      <c r="V323" s="92">
        <f t="shared" ref="V323" si="3897">MIN(I323,P323)</f>
        <v>3357.2460000000001</v>
      </c>
      <c r="W323" s="40">
        <f t="shared" ref="W323" si="3898">LN(U323/V323)</f>
        <v>5.7622694944689072E-3</v>
      </c>
      <c r="X323" s="92">
        <f t="shared" ref="X323" si="3899">IF(U323=H323,J323,Q323)</f>
        <v>938</v>
      </c>
      <c r="Y323" s="92">
        <f t="shared" ref="Y323" si="3900">IF(V323=I323,K323,R323)</f>
        <v>1455</v>
      </c>
      <c r="Z323" s="93">
        <f t="shared" ref="Z323" si="3901">(U323-V323)/(C323)</f>
        <v>5.7710394846458611E-3</v>
      </c>
      <c r="AA323" s="93">
        <f t="shared" ref="AA323" si="3902">LN(C323/N322)</f>
        <v>-1.1318408011139836E-3</v>
      </c>
      <c r="AB323" s="93">
        <f t="shared" ref="AB323" si="3903">LN(N323/U323)</f>
        <v>-4.0514077385122547E-3</v>
      </c>
      <c r="AC323" s="93">
        <f t="shared" ref="AC323" si="3904">LN(N323/V323)</f>
        <v>1.7108617559566158E-3</v>
      </c>
      <c r="AD323" s="93">
        <f t="shared" ref="AD323" si="3905">LN(U323/C323)</f>
        <v>4.4005623076998415E-3</v>
      </c>
      <c r="AE323" s="93">
        <f t="shared" ref="AE323" si="3906">LN(V323/C323)</f>
        <v>-1.3617071867690746E-3</v>
      </c>
      <c r="AF323" s="93">
        <f t="shared" ref="AF323" si="3907">LN(N323/C323)</f>
        <v>3.4915456918757935E-4</v>
      </c>
      <c r="AG323" s="93">
        <f t="shared" ref="AG323" si="3908">LN(N323/N322)</f>
        <v>-7.8268623192632005E-4</v>
      </c>
      <c r="AH323" s="93">
        <f t="shared" ref="AH323" si="3909">LN(D323/C323)</f>
        <v>7.0659941881223438E-4</v>
      </c>
      <c r="AI323" s="93">
        <f t="shared" ref="AI323" si="3910">LN(E323/C323)</f>
        <v>3.1828462868162821E-3</v>
      </c>
      <c r="AJ323" s="93">
        <f t="shared" ref="AJ323" si="3911">LN(F323/C323)</f>
        <v>3.831907742194782E-3</v>
      </c>
      <c r="AK323" s="93">
        <f t="shared" ref="AK323" si="3912">+LN(G323/C323)</f>
        <v>7.4345746095871228E-4</v>
      </c>
      <c r="AL323" s="93">
        <f t="shared" ref="AL323" si="3913">LN(H323/I323)</f>
        <v>4.4005623076998415E-3</v>
      </c>
      <c r="AM323" s="93">
        <f t="shared" ref="AM323" si="3914">LN(O323/P323)</f>
        <v>5.1286001608986786E-3</v>
      </c>
      <c r="AN323" s="93">
        <f t="shared" ref="AN323" si="3915">LN(L323/G323)</f>
        <v>0</v>
      </c>
      <c r="AO323" s="40">
        <f t="shared" ref="AO323" si="3916">(C323-I323)/(H323-I323)</f>
        <v>0</v>
      </c>
      <c r="AP323" s="40">
        <f t="shared" ref="AP323" si="3917">(N322-I323)/(H323-I323)</f>
        <v>0.25678346204430069</v>
      </c>
      <c r="AQ323" s="93">
        <f t="shared" ref="AQ323" si="3918">LN(M323/L323)</f>
        <v>9.6501878538569289E-4</v>
      </c>
      <c r="AR323" s="93">
        <f t="shared" ref="AR323" si="3919">LN(N323/L323)</f>
        <v>-3.9430289177106906E-4</v>
      </c>
      <c r="AS323" s="93">
        <f t="shared" ref="AS323" si="3920">LN(N323/C323)</f>
        <v>3.4915456918757935E-4</v>
      </c>
      <c r="AT323" s="28">
        <f t="shared" ref="AT323" si="3921">+(G323-I323)/(H323-I323)</f>
        <v>0.16863723737900066</v>
      </c>
      <c r="AU323" s="28">
        <f t="shared" ref="AU323" si="3922">+(N323-P323)/(O323-P323)</f>
        <v>0.33302244209892473</v>
      </c>
      <c r="AV323" s="40">
        <f t="shared" ref="AV323" si="3923">+(N323-V323)/(U323-V323)</f>
        <v>0.29630641403625352</v>
      </c>
      <c r="AW323" s="93">
        <f t="shared" ref="AW323" si="3924">LN(N323/C323)</f>
        <v>3.4915456918757935E-4</v>
      </c>
      <c r="AX323" s="28">
        <f t="shared" ref="AX323" si="3925">(N323-L323)/(U323-V323)</f>
        <v>-6.8361750819523198E-2</v>
      </c>
      <c r="AY323" s="93">
        <f t="shared" ref="AY323" si="3926">LN(G323/I323)</f>
        <v>7.4345746095871228E-4</v>
      </c>
      <c r="AZ323" s="93">
        <f t="shared" ref="AZ323" si="3927">LN(N323/P323)</f>
        <v>1.7108617559566158E-3</v>
      </c>
      <c r="BA323" s="93">
        <f t="shared" ref="BA323" si="3928">AV322</f>
        <v>0.55459964236041526</v>
      </c>
      <c r="BB323" s="93">
        <f t="shared" ref="BB323" si="3929">AR322</f>
        <v>2.7003065132307895E-4</v>
      </c>
      <c r="BC323" s="93">
        <f t="shared" ref="BC323" si="3930">AS322</f>
        <v>1.0605426932097828E-3</v>
      </c>
      <c r="BD323" s="39">
        <f t="shared" ref="BD323" si="3931">IF(AR322&lt;0,1,0)</f>
        <v>0</v>
      </c>
    </row>
    <row r="324" spans="1:62" x14ac:dyDescent="0.15">
      <c r="A324" s="90">
        <v>42978</v>
      </c>
      <c r="B324" s="41">
        <f t="shared" si="2996"/>
        <v>4</v>
      </c>
      <c r="C324">
        <v>3361.4621000000002</v>
      </c>
      <c r="D324">
        <v>3364.2370999999998</v>
      </c>
      <c r="E324" s="39">
        <v>3362.595300925926</v>
      </c>
      <c r="F324">
        <v>3366.9609999999998</v>
      </c>
      <c r="G324">
        <v>3341.8308000000002</v>
      </c>
      <c r="H324">
        <v>3367.3580999999999</v>
      </c>
      <c r="I324">
        <v>3340.8438999999998</v>
      </c>
      <c r="J324">
        <v>940</v>
      </c>
      <c r="K324">
        <v>1128</v>
      </c>
      <c r="L324">
        <v>3341.8308000000002</v>
      </c>
      <c r="M324">
        <v>3346.7130000000002</v>
      </c>
      <c r="N324">
        <v>3360.9958999999999</v>
      </c>
      <c r="O324">
        <v>3362.1667000000002</v>
      </c>
      <c r="P324">
        <v>3341.7048</v>
      </c>
      <c r="Q324">
        <v>1440</v>
      </c>
      <c r="R324">
        <v>1300</v>
      </c>
      <c r="S324" s="92">
        <f t="shared" si="195"/>
        <v>3283.9650199999996</v>
      </c>
      <c r="T324" s="92" t="str">
        <f t="shared" ref="T324" si="3932">IF(AVERAGE(N323)&lt;S323,"熊",IF(AVERAGE(N323)&gt;S323,"牛",""))</f>
        <v>牛</v>
      </c>
      <c r="U324" s="92">
        <f t="shared" ref="U324" si="3933">MAX(H324,O324)</f>
        <v>3367.3580999999999</v>
      </c>
      <c r="V324" s="92">
        <f t="shared" ref="V324" si="3934">MIN(I324,P324)</f>
        <v>3340.8438999999998</v>
      </c>
      <c r="W324" s="40">
        <f t="shared" ref="W324" si="3935">LN(U324/V324)</f>
        <v>7.9050505849900324E-3</v>
      </c>
      <c r="X324" s="92">
        <f t="shared" ref="X324" si="3936">IF(U324=H324,J324,Q324)</f>
        <v>940</v>
      </c>
      <c r="Y324" s="92">
        <f t="shared" ref="Y324" si="3937">IF(V324=I324,K324,R324)</f>
        <v>1128</v>
      </c>
      <c r="Z324" s="93">
        <f t="shared" ref="Z324" si="3938">(U324-V324)/(C324)</f>
        <v>7.8876986297123711E-3</v>
      </c>
      <c r="AA324" s="93">
        <f t="shared" ref="AA324" si="3939">LN(C324/N323)</f>
        <v>-4.5582864820755455E-4</v>
      </c>
      <c r="AB324" s="93">
        <f t="shared" ref="AB324" si="3940">LN(N324/U324)</f>
        <v>-1.8911614627280635E-3</v>
      </c>
      <c r="AC324" s="93">
        <f t="shared" ref="AC324" si="3941">LN(N324/V324)</f>
        <v>6.0138891222619459E-3</v>
      </c>
      <c r="AD324" s="93">
        <f t="shared" ref="AD324" si="3942">LN(U324/C324)</f>
        <v>1.7524621950651589E-3</v>
      </c>
      <c r="AE324" s="93">
        <f t="shared" ref="AE324" si="3943">LN(V324/C324)</f>
        <v>-6.1525883899249765E-3</v>
      </c>
      <c r="AF324" s="93">
        <f t="shared" ref="AF324" si="3944">LN(N324/C324)</f>
        <v>-1.3869926766299053E-4</v>
      </c>
      <c r="AG324" s="93">
        <f t="shared" ref="AG324" si="3945">LN(N324/N323)</f>
        <v>-5.9452791587055363E-4</v>
      </c>
      <c r="AH324" s="93">
        <f t="shared" ref="AH324" si="3946">LN(D324/C324)</f>
        <v>8.2519306170212236E-4</v>
      </c>
      <c r="AI324" s="93">
        <f t="shared" ref="AI324" si="3947">LN(E324/C324)</f>
        <v>3.3705867427558908E-4</v>
      </c>
      <c r="AJ324" s="93">
        <f t="shared" ref="AJ324" si="3948">LN(F324/C324)</f>
        <v>1.6345289654204924E-3</v>
      </c>
      <c r="AK324" s="93">
        <f t="shared" ref="AK324" si="3949">+LN(G324/C324)</f>
        <v>-5.85722760955509E-3</v>
      </c>
      <c r="AL324" s="93">
        <f t="shared" ref="AL324" si="3950">LN(H324/I324)</f>
        <v>7.9050505849900324E-3</v>
      </c>
      <c r="AM324" s="93">
        <f t="shared" ref="AM324" si="3951">LN(O324/P324)</f>
        <v>6.104521407665842E-3</v>
      </c>
      <c r="AN324" s="93">
        <f t="shared" ref="AN324" si="3952">LN(L324/G324)</f>
        <v>0</v>
      </c>
      <c r="AO324" s="40">
        <f t="shared" ref="AO324" si="3953">(C324-I324)/(H324-I324)</f>
        <v>0.77762859147175045</v>
      </c>
      <c r="AP324" s="40">
        <f t="shared" ref="AP324" si="3954">(N323-I324)/(H324-I324)</f>
        <v>0.83543158005899798</v>
      </c>
      <c r="AQ324" s="93">
        <f t="shared" ref="AQ324" si="3955">LN(M324/L324)</f>
        <v>1.4598695958562286E-3</v>
      </c>
      <c r="AR324" s="93">
        <f t="shared" ref="AR324" si="3956">LN(N324/L324)</f>
        <v>5.7185283418920768E-3</v>
      </c>
      <c r="AS324" s="93">
        <f t="shared" ref="AS324" si="3957">LN(N324/C324)</f>
        <v>-1.3869926766299053E-4</v>
      </c>
      <c r="AT324" s="28">
        <f t="shared" ref="AT324" si="3958">+(G324-I324)/(H324-I324)</f>
        <v>3.7221564293862523E-2</v>
      </c>
      <c r="AU324" s="28">
        <f t="shared" ref="AU324" si="3959">+(N324-P324)/(O324-P324)</f>
        <v>0.94278146213204483</v>
      </c>
      <c r="AV324" s="40">
        <f t="shared" ref="AV324" si="3960">+(N324-V324)/(U324-V324)</f>
        <v>0.76004556049211325</v>
      </c>
      <c r="AW324" s="93">
        <f t="shared" ref="AW324" si="3961">LN(N324/C324)</f>
        <v>-1.3869926766299053E-4</v>
      </c>
      <c r="AX324" s="28">
        <f t="shared" ref="AX324" si="3962">(N324-L324)/(U324-V324)</f>
        <v>0.72282399619825066</v>
      </c>
      <c r="AY324" s="93">
        <f t="shared" ref="AY324" si="3963">LN(G324/I324)</f>
        <v>2.9536078036977264E-4</v>
      </c>
      <c r="AZ324" s="93">
        <f t="shared" ref="AZ324" si="3964">LN(N324/P324)</f>
        <v>5.7562329364527773E-3</v>
      </c>
      <c r="BA324" s="93">
        <f t="shared" ref="BA324" si="3965">AV323</f>
        <v>0.29630641403625352</v>
      </c>
      <c r="BB324" s="93">
        <f t="shared" ref="BB324" si="3966">AR323</f>
        <v>-3.9430289177106906E-4</v>
      </c>
      <c r="BC324" s="93">
        <f t="shared" ref="BC324" si="3967">AS323</f>
        <v>3.4915456918757935E-4</v>
      </c>
      <c r="BD324" s="39">
        <f t="shared" ref="BD324" si="3968">IF(AR323&lt;0,1,0)</f>
        <v>1</v>
      </c>
    </row>
    <row r="325" spans="1:62" x14ac:dyDescent="0.15">
      <c r="A325" s="90">
        <v>42979</v>
      </c>
      <c r="B325" s="41">
        <f t="shared" si="2996"/>
        <v>5</v>
      </c>
      <c r="C325">
        <v>3365.9913000000001</v>
      </c>
      <c r="D325">
        <v>3367.7087000000001</v>
      </c>
      <c r="E325" s="39">
        <v>3372.2921990740742</v>
      </c>
      <c r="F325">
        <v>3375.2408</v>
      </c>
      <c r="G325">
        <v>3379.9409999999998</v>
      </c>
      <c r="H325">
        <v>3379.9483</v>
      </c>
      <c r="I325">
        <v>3365.9913000000001</v>
      </c>
      <c r="J325">
        <v>1129</v>
      </c>
      <c r="K325">
        <v>930</v>
      </c>
      <c r="L325">
        <v>3379.9409999999998</v>
      </c>
      <c r="M325">
        <v>3373.9404</v>
      </c>
      <c r="N325">
        <v>3367.3004000000001</v>
      </c>
      <c r="O325">
        <v>3381.9252000000001</v>
      </c>
      <c r="P325">
        <v>3358.6810999999998</v>
      </c>
      <c r="Q325">
        <v>1301</v>
      </c>
      <c r="R325">
        <v>1427</v>
      </c>
      <c r="S325" s="92">
        <f t="shared" si="195"/>
        <v>3288.3443750000006</v>
      </c>
      <c r="T325" s="92" t="str">
        <f t="shared" ref="T325" si="3969">IF(AVERAGE(N324)&lt;S324,"熊",IF(AVERAGE(N324)&gt;S324,"牛",""))</f>
        <v>牛</v>
      </c>
      <c r="U325" s="92">
        <f t="shared" ref="U325" si="3970">MAX(H325,O325)</f>
        <v>3381.9252000000001</v>
      </c>
      <c r="V325" s="92">
        <f t="shared" ref="V325" si="3971">MIN(I325,P325)</f>
        <v>3358.6810999999998</v>
      </c>
      <c r="W325" s="40">
        <f t="shared" ref="W325" si="3972">LN(U325/V325)</f>
        <v>6.8967659880882692E-3</v>
      </c>
      <c r="X325" s="92">
        <f t="shared" ref="X325" si="3973">IF(U325=H325,J325,Q325)</f>
        <v>1301</v>
      </c>
      <c r="Y325" s="92">
        <f t="shared" ref="Y325" si="3974">IF(V325=I325,K325,R325)</f>
        <v>1427</v>
      </c>
      <c r="Z325" s="93">
        <f t="shared" ref="Z325" si="3975">(U325-V325)/(C325)</f>
        <v>6.9055734041856684E-3</v>
      </c>
      <c r="AA325" s="93">
        <f t="shared" ref="AA325" si="3976">LN(C325/N324)</f>
        <v>1.4851822278550077E-3</v>
      </c>
      <c r="AB325" s="93">
        <f t="shared" ref="AB325" si="3977">LN(N325/U325)</f>
        <v>-4.3337780529351675E-3</v>
      </c>
      <c r="AC325" s="93">
        <f t="shared" ref="AC325" si="3978">LN(N325/V325)</f>
        <v>2.5629879351530441E-3</v>
      </c>
      <c r="AD325" s="93">
        <f t="shared" ref="AD325" si="3979">LN(U325/C325)</f>
        <v>4.7226220462808638E-3</v>
      </c>
      <c r="AE325" s="93">
        <f t="shared" ref="AE325" si="3980">LN(V325/C325)</f>
        <v>-2.1741439418075073E-3</v>
      </c>
      <c r="AF325" s="93">
        <f t="shared" ref="AF325" si="3981">LN(N325/C325)</f>
        <v>3.8884399334555939E-4</v>
      </c>
      <c r="AG325" s="93">
        <f t="shared" ref="AG325" si="3982">LN(N325/N324)</f>
        <v>1.8740262212006843E-3</v>
      </c>
      <c r="AH325" s="93">
        <f t="shared" ref="AH325" si="3983">LN(D325/C325)</f>
        <v>5.1009104570673598E-4</v>
      </c>
      <c r="AI325" s="93">
        <f t="shared" ref="AI325" si="3984">LN(E325/C325)</f>
        <v>1.87017981995774E-3</v>
      </c>
      <c r="AJ325" s="93">
        <f t="shared" ref="AJ325" si="3985">LN(F325/C325)</f>
        <v>2.744158832441038E-3</v>
      </c>
      <c r="AK325" s="93">
        <f t="shared" ref="AK325" si="3986">+LN(G325/C325)</f>
        <v>4.1357426262321169E-3</v>
      </c>
      <c r="AL325" s="93">
        <f t="shared" ref="AL325" si="3987">LN(H325/I325)</f>
        <v>4.137902424914199E-3</v>
      </c>
      <c r="AM325" s="93">
        <f t="shared" ref="AM325" si="3988">LN(O325/P325)</f>
        <v>6.8967659880882692E-3</v>
      </c>
      <c r="AN325" s="93">
        <f t="shared" ref="AN325" si="3989">LN(L325/G325)</f>
        <v>0</v>
      </c>
      <c r="AO325" s="40">
        <f t="shared" ref="AO325" si="3990">(C325-I325)/(H325-I325)</f>
        <v>0</v>
      </c>
      <c r="AP325" s="40">
        <f t="shared" ref="AP325" si="3991">(N324-I325)/(H325-I325)</f>
        <v>-0.35791359174609788</v>
      </c>
      <c r="AQ325" s="93">
        <f t="shared" ref="AQ325" si="3992">LN(M325/L325)</f>
        <v>-1.7769342467000438E-3</v>
      </c>
      <c r="AR325" s="93">
        <f t="shared" ref="AR325" si="3993">LN(N325/L325)</f>
        <v>-3.7468986328865251E-3</v>
      </c>
      <c r="AS325" s="93">
        <f t="shared" ref="AS325" si="3994">LN(N325/C325)</f>
        <v>3.8884399334555939E-4</v>
      </c>
      <c r="AT325" s="28">
        <f t="shared" ref="AT325" si="3995">+(G325-I325)/(H325-I325)</f>
        <v>0.99947696496380212</v>
      </c>
      <c r="AU325" s="28">
        <f t="shared" ref="AU325" si="3996">+(N325-P325)/(O325-P325)</f>
        <v>0.37081668036190546</v>
      </c>
      <c r="AV325" s="40">
        <f t="shared" ref="AV325" si="3997">+(N325-V325)/(U325-V325)</f>
        <v>0.37081668036190546</v>
      </c>
      <c r="AW325" s="93">
        <f t="shared" ref="AW325" si="3998">LN(N325/C325)</f>
        <v>3.8884399334555939E-4</v>
      </c>
      <c r="AX325" s="28">
        <f t="shared" ref="AX325" si="3999">(N325-L325)/(U325-V325)</f>
        <v>-0.54381972199394835</v>
      </c>
      <c r="AY325" s="93">
        <f t="shared" ref="AY325" si="4000">LN(G325/I325)</f>
        <v>4.1357426262321169E-3</v>
      </c>
      <c r="AZ325" s="93">
        <f t="shared" ref="AZ325" si="4001">LN(N325/P325)</f>
        <v>2.5629879351530441E-3</v>
      </c>
      <c r="BA325" s="93">
        <f t="shared" ref="BA325" si="4002">AV324</f>
        <v>0.76004556049211325</v>
      </c>
      <c r="BB325" s="93">
        <f t="shared" ref="BB325" si="4003">AR324</f>
        <v>5.7185283418920768E-3</v>
      </c>
      <c r="BC325" s="93">
        <f t="shared" ref="BC325" si="4004">AS324</f>
        <v>-1.3869926766299053E-4</v>
      </c>
      <c r="BD325" s="39">
        <f t="shared" ref="BD325" si="4005">IF(AR324&lt;0,1,0)</f>
        <v>0</v>
      </c>
    </row>
    <row r="326" spans="1:62" x14ac:dyDescent="0.15">
      <c r="A326" s="90">
        <v>42982</v>
      </c>
      <c r="B326" s="41">
        <f t="shared" si="2996"/>
        <v>1</v>
      </c>
      <c r="C326" s="92">
        <v>3369.72</v>
      </c>
      <c r="D326" s="92">
        <v>3369.43</v>
      </c>
      <c r="E326" s="39">
        <v>3364.26</v>
      </c>
      <c r="F326" s="41">
        <v>3363.55</v>
      </c>
      <c r="G326" s="92">
        <v>3371.21</v>
      </c>
      <c r="H326" s="92">
        <v>3377.25</v>
      </c>
      <c r="I326" s="92">
        <v>3359.13</v>
      </c>
      <c r="J326" s="92">
        <v>1005</v>
      </c>
      <c r="K326" s="92">
        <v>938</v>
      </c>
      <c r="L326" s="92">
        <v>3372.42</v>
      </c>
      <c r="M326" s="92">
        <v>3374.97</v>
      </c>
      <c r="N326" s="92">
        <v>3379.58</v>
      </c>
      <c r="O326" s="92">
        <v>3381.15</v>
      </c>
      <c r="P326" s="92">
        <v>3366.61</v>
      </c>
      <c r="Q326" s="92">
        <v>1343</v>
      </c>
      <c r="R326" s="92">
        <v>1425</v>
      </c>
      <c r="S326" s="92">
        <f t="shared" si="195"/>
        <v>3293.6435450000004</v>
      </c>
      <c r="T326" s="92" t="str">
        <f t="shared" ref="T326" si="4006">IF(AVERAGE(N325)&lt;S325,"熊",IF(AVERAGE(N325)&gt;S325,"牛",""))</f>
        <v>牛</v>
      </c>
      <c r="U326" s="92">
        <f t="shared" ref="U326" si="4007">MAX(H326,O326)</f>
        <v>3381.15</v>
      </c>
      <c r="V326" s="92">
        <f t="shared" ref="V326" si="4008">MIN(I326,P326)</f>
        <v>3359.13</v>
      </c>
      <c r="W326" s="40">
        <f t="shared" ref="W326" si="4009">LN(U326/V326)</f>
        <v>6.5338764380477934E-3</v>
      </c>
      <c r="X326" s="92">
        <f t="shared" ref="X326" si="4010">IF(U326=H326,J326,Q326)</f>
        <v>1343</v>
      </c>
      <c r="Y326" s="92">
        <f t="shared" ref="Y326" si="4011">IF(V326=I326,K326,R326)</f>
        <v>938</v>
      </c>
      <c r="Z326" s="93">
        <f t="shared" ref="Z326" si="4012">(U326-V326)/(C326)</f>
        <v>6.5346675688187691E-3</v>
      </c>
      <c r="AA326" s="93">
        <f t="shared" ref="AA326" si="4013">LN(C326/N325)</f>
        <v>7.1829977063253136E-4</v>
      </c>
      <c r="AB326" s="93">
        <f t="shared" ref="AB326" si="4014">LN(N326/U326)</f>
        <v>-4.6444689500169356E-4</v>
      </c>
      <c r="AC326" s="93">
        <f t="shared" ref="AC326" si="4015">LN(N326/V326)</f>
        <v>6.0694295430461388E-3</v>
      </c>
      <c r="AD326" s="93">
        <f t="shared" ref="AD326" si="4016">LN(U326/C326)</f>
        <v>3.3862334549213751E-3</v>
      </c>
      <c r="AE326" s="93">
        <f t="shared" ref="AE326" si="4017">LN(V326/C326)</f>
        <v>-3.1476429831264023E-3</v>
      </c>
      <c r="AF326" s="93">
        <f t="shared" ref="AF326" si="4018">LN(N326/C326)</f>
        <v>2.9217865599197972E-3</v>
      </c>
      <c r="AG326" s="93">
        <f t="shared" ref="AG326" si="4019">LN(N326/N325)</f>
        <v>3.640086330552321E-3</v>
      </c>
      <c r="AH326" s="93">
        <f t="shared" ref="AH326" si="4020">LN(D326/C326)</f>
        <v>-8.6064266318119434E-5</v>
      </c>
      <c r="AI326" s="93">
        <f t="shared" ref="AI326" si="4021">LN(E326/C326)</f>
        <v>-1.6216267932190967E-3</v>
      </c>
      <c r="AJ326" s="93">
        <f t="shared" ref="AJ326" si="4022">LN(F326/C326)</f>
        <v>-1.8326910184680667E-3</v>
      </c>
      <c r="AK326" s="93">
        <f t="shared" ref="AK326" si="4023">+LN(G326/C326)</f>
        <v>4.4207550716770697E-4</v>
      </c>
      <c r="AL326" s="93">
        <f t="shared" ref="AL326" si="4024">LN(H326/I326)</f>
        <v>5.379756991759614E-3</v>
      </c>
      <c r="AM326" s="93">
        <f t="shared" ref="AM326" si="4025">LN(O326/P326)</f>
        <v>4.3095849596604492E-3</v>
      </c>
      <c r="AN326" s="93">
        <f t="shared" ref="AN326" si="4026">LN(L326/G326)</f>
        <v>3.5885717721315878E-4</v>
      </c>
      <c r="AO326" s="40">
        <f t="shared" ref="AO326" si="4027">(C326-I326)/(H326-I326)</f>
        <v>0.58443708609270173</v>
      </c>
      <c r="AP326" s="40">
        <f t="shared" ref="AP326" si="4028">(N325-I326)/(H326-I326)</f>
        <v>0.45090507726269435</v>
      </c>
      <c r="AQ326" s="93">
        <f t="shared" ref="AQ326" si="4029">LN(M326/L326)</f>
        <v>7.5584785269635832E-4</v>
      </c>
      <c r="AR326" s="93">
        <f t="shared" ref="AR326" si="4030">LN(N326/L326)</f>
        <v>2.1208538755388968E-3</v>
      </c>
      <c r="AS326" s="93">
        <f t="shared" ref="AS326" si="4031">LN(N326/C326)</f>
        <v>2.9217865599197972E-3</v>
      </c>
      <c r="AT326" s="28">
        <f t="shared" ref="AT326" si="4032">+(G326-I326)/(H326-I326)</f>
        <v>0.66666666666666663</v>
      </c>
      <c r="AU326" s="28">
        <f t="shared" ref="AU326" si="4033">+(N326-P326)/(O326-P326)</f>
        <v>0.89202200825308342</v>
      </c>
      <c r="AV326" s="40">
        <f t="shared" ref="AV326" si="4034">+(N326-V326)/(U326-V326)</f>
        <v>0.92870118074476993</v>
      </c>
      <c r="AW326" s="93">
        <f t="shared" ref="AW326" si="4035">LN(N326/C326)</f>
        <v>2.9217865599197972E-3</v>
      </c>
      <c r="AX326" s="28">
        <f t="shared" ref="AX326" si="4036">(N326-L326)/(U326-V326)</f>
        <v>0.32515894641234605</v>
      </c>
      <c r="AY326" s="93">
        <f t="shared" ref="AY326" si="4037">LN(G326/I326)</f>
        <v>3.589718490294195E-3</v>
      </c>
      <c r="AZ326" s="93">
        <f t="shared" ref="AZ326" si="4038">LN(N326/P326)</f>
        <v>3.8451380646588136E-3</v>
      </c>
      <c r="BA326" s="93">
        <f t="shared" ref="BA326" si="4039">AV325</f>
        <v>0.37081668036190546</v>
      </c>
      <c r="BB326" s="93">
        <f t="shared" ref="BB326" si="4040">AR325</f>
        <v>-3.7468986328865251E-3</v>
      </c>
      <c r="BC326" s="93">
        <f t="shared" ref="BC326" si="4041">AS325</f>
        <v>3.8884399334555939E-4</v>
      </c>
      <c r="BD326" s="39">
        <f t="shared" ref="BD326:BD328" si="4042">IF(AR325&lt;0,1,0)</f>
        <v>1</v>
      </c>
      <c r="BE326" s="92"/>
      <c r="BF326" s="92"/>
      <c r="BG326" s="92"/>
      <c r="BH326" s="92"/>
      <c r="BI326" s="92"/>
      <c r="BJ326" s="92"/>
    </row>
    <row r="327" spans="1:62" x14ac:dyDescent="0.15">
      <c r="A327" s="90">
        <v>42983</v>
      </c>
      <c r="B327" s="41">
        <f t="shared" ref="B327" si="4043">WEEKDAY(A327,2)</f>
        <v>2</v>
      </c>
      <c r="C327" s="92">
        <v>3377.1968000000002</v>
      </c>
      <c r="D327" s="92">
        <v>3376.2019</v>
      </c>
      <c r="E327" s="39">
        <v>3377.8274999999999</v>
      </c>
      <c r="F327" s="92">
        <v>3375.4079000000002</v>
      </c>
      <c r="G327" s="92">
        <v>3386.1938</v>
      </c>
      <c r="H327" s="92">
        <v>3387.5891999999999</v>
      </c>
      <c r="I327" s="92">
        <v>3371.8227000000002</v>
      </c>
      <c r="J327" s="92">
        <v>1019</v>
      </c>
      <c r="K327" s="92">
        <v>945</v>
      </c>
      <c r="L327" s="92">
        <v>3386.1938</v>
      </c>
      <c r="M327" s="92">
        <v>3386.9911999999999</v>
      </c>
      <c r="N327" s="92">
        <v>3385.1293000000001</v>
      </c>
      <c r="O327" s="92">
        <v>3390.7864</v>
      </c>
      <c r="P327" s="92">
        <v>3380.9231</v>
      </c>
      <c r="Q327" s="92">
        <v>1318</v>
      </c>
      <c r="R327" s="92">
        <v>1449</v>
      </c>
      <c r="S327" s="92">
        <f t="shared" si="195"/>
        <v>3298.6453400000005</v>
      </c>
      <c r="T327" s="92" t="str">
        <f t="shared" ref="T327" si="4044">IF(AVERAGE(N326)&lt;S326,"熊",IF(AVERAGE(N326)&gt;S326,"牛",""))</f>
        <v>牛</v>
      </c>
      <c r="U327" s="92">
        <f t="shared" ref="U327" si="4045">MAX(H327,O327)</f>
        <v>3390.7864</v>
      </c>
      <c r="V327" s="92">
        <f t="shared" ref="V327" si="4046">MIN(I327,P327)</f>
        <v>3371.8227000000002</v>
      </c>
      <c r="W327" s="40">
        <f t="shared" ref="W327" si="4047">LN(U327/V327)</f>
        <v>5.6084122051195734E-3</v>
      </c>
      <c r="X327" s="92">
        <f t="shared" ref="X327" si="4048">IF(U327=H327,J327,Q327)</f>
        <v>1318</v>
      </c>
      <c r="Y327" s="92">
        <f t="shared" ref="Y327" si="4049">IF(V327=I327,K327,R327)</f>
        <v>945</v>
      </c>
      <c r="Z327" s="93">
        <f t="shared" ref="Z327" si="4050">(U327-V327)/(C327)</f>
        <v>5.6152191071600528E-3</v>
      </c>
      <c r="AA327" s="93">
        <f t="shared" ref="AA327" si="4051">LN(C327/N326)</f>
        <v>-7.0542513667994121E-4</v>
      </c>
      <c r="AB327" s="93">
        <f t="shared" ref="AB327" si="4052">LN(N327/U327)</f>
        <v>-1.6697673244047808E-3</v>
      </c>
      <c r="AC327" s="93">
        <f t="shared" ref="AC327" si="4053">LN(N327/V327)</f>
        <v>3.9386448807147683E-3</v>
      </c>
      <c r="AD327" s="93">
        <f t="shared" ref="AD327" si="4054">LN(U327/C327)</f>
        <v>4.0158546089136523E-3</v>
      </c>
      <c r="AE327" s="93">
        <f t="shared" ref="AE327" si="4055">LN(V327/C327)</f>
        <v>-1.5925575962059805E-3</v>
      </c>
      <c r="AF327" s="93">
        <f t="shared" ref="AF327" si="4056">LN(N327/C327)</f>
        <v>2.3460872845086703E-3</v>
      </c>
      <c r="AG327" s="93">
        <f t="shared" ref="AG327" si="4057">LN(N327/N326)</f>
        <v>1.6406621478288041E-3</v>
      </c>
      <c r="AH327" s="93">
        <f t="shared" ref="AH327" si="4058">LN(D327/C327)</f>
        <v>-2.9463683439792242E-4</v>
      </c>
      <c r="AI327" s="93">
        <f t="shared" ref="AI327" si="4059">LN(E327/C327)</f>
        <v>1.8673508008925892E-4</v>
      </c>
      <c r="AJ327" s="93">
        <f t="shared" ref="AJ327" si="4060">LN(F327/C327)</f>
        <v>-5.298400013997274E-4</v>
      </c>
      <c r="AK327" s="93">
        <f t="shared" ref="AK327" si="4061">+LN(G327/C327)</f>
        <v>2.6605014670985968E-3</v>
      </c>
      <c r="AL327" s="93">
        <f t="shared" ref="AL327" si="4062">LN(H327/I327)</f>
        <v>4.6650592764022067E-3</v>
      </c>
      <c r="AM327" s="93">
        <f t="shared" ref="AM327" si="4063">LN(O327/P327)</f>
        <v>2.9130921741647078E-3</v>
      </c>
      <c r="AN327" s="93">
        <f t="shared" ref="AN327" si="4064">LN(L327/G327)</f>
        <v>0</v>
      </c>
      <c r="AO327" s="40">
        <f t="shared" ref="AO327" si="4065">(C327-I327)/(H327-I327)</f>
        <v>0.34085561158152367</v>
      </c>
      <c r="AP327" s="40">
        <f t="shared" ref="AP327" si="4066">(N326-I327)/(H327-I327)</f>
        <v>0.49201154346239784</v>
      </c>
      <c r="AQ327" s="93">
        <f t="shared" ref="AQ327" si="4067">LN(M327/L327)</f>
        <v>2.3545791342882515E-4</v>
      </c>
      <c r="AR327" s="93">
        <f t="shared" ref="AR327" si="4068">LN(N327/L327)</f>
        <v>-3.1441418258985892E-4</v>
      </c>
      <c r="AS327" s="93">
        <f t="shared" ref="AS327" si="4069">LN(N327/C327)</f>
        <v>2.3460872845086703E-3</v>
      </c>
      <c r="AT327" s="28">
        <f t="shared" ref="AT327" si="4070">+(G327-I327)/(H327-I327)</f>
        <v>0.91149589319126589</v>
      </c>
      <c r="AU327" s="28">
        <f t="shared" ref="AU327" si="4071">+(N327-P327)/(O327-P327)</f>
        <v>0.42644956556123093</v>
      </c>
      <c r="AV327" s="40">
        <f t="shared" ref="AV327" si="4072">+(N327-V327)/(U327-V327)</f>
        <v>0.70168796173742665</v>
      </c>
      <c r="AW327" s="93">
        <f t="shared" ref="AW327" si="4073">LN(N327/C327)</f>
        <v>2.3460872845086703E-3</v>
      </c>
      <c r="AX327" s="28">
        <f t="shared" ref="AX327" si="4074">(N327-L327)/(U327-V327)</f>
        <v>-5.6133560433879702E-2</v>
      </c>
      <c r="AY327" s="93">
        <f t="shared" ref="AY327" si="4075">LN(G327/I327)</f>
        <v>4.2530590633047208E-3</v>
      </c>
      <c r="AZ327" s="93">
        <f t="shared" ref="AZ327" si="4076">LN(N327/P327)</f>
        <v>1.2433248497599268E-3</v>
      </c>
      <c r="BA327" s="93">
        <f t="shared" ref="BA327" si="4077">AV326</f>
        <v>0.92870118074476993</v>
      </c>
      <c r="BB327" s="93">
        <f t="shared" ref="BB327" si="4078">AR326</f>
        <v>2.1208538755388968E-3</v>
      </c>
      <c r="BC327" s="93">
        <f t="shared" ref="BC327" si="4079">AS326</f>
        <v>2.9217865599197972E-3</v>
      </c>
      <c r="BD327" s="39">
        <f t="shared" si="4042"/>
        <v>0</v>
      </c>
      <c r="BE327" s="92"/>
      <c r="BF327" s="92"/>
      <c r="BG327" s="92"/>
      <c r="BH327" s="92"/>
      <c r="BI327" s="92"/>
      <c r="BJ327" s="92"/>
    </row>
    <row r="328" spans="1:62" x14ac:dyDescent="0.15">
      <c r="A328" s="90">
        <v>42984</v>
      </c>
      <c r="B328" s="41">
        <f t="shared" si="2996"/>
        <v>3</v>
      </c>
      <c r="C328">
        <v>3372.42</v>
      </c>
      <c r="D328">
        <v>3370.02</v>
      </c>
      <c r="E328" s="39">
        <v>3373.55</v>
      </c>
      <c r="F328">
        <v>3375.05</v>
      </c>
      <c r="G328">
        <v>3374.38</v>
      </c>
      <c r="H328">
        <v>3376.78</v>
      </c>
      <c r="I328">
        <v>3364.86</v>
      </c>
      <c r="J328">
        <v>947</v>
      </c>
      <c r="K328">
        <v>1044</v>
      </c>
      <c r="L328">
        <v>3375.32</v>
      </c>
      <c r="M328">
        <v>3380.16</v>
      </c>
      <c r="N328">
        <v>3385.38</v>
      </c>
      <c r="O328">
        <v>3390.91</v>
      </c>
      <c r="P328">
        <v>3375.25</v>
      </c>
      <c r="Q328">
        <v>1349</v>
      </c>
      <c r="R328">
        <v>1301</v>
      </c>
      <c r="S328" s="92">
        <f t="shared" si="195"/>
        <v>3303.7544750000002</v>
      </c>
      <c r="T328" s="92" t="str">
        <f t="shared" ref="T328" si="4080">IF(AVERAGE(N327)&lt;S327,"熊",IF(AVERAGE(N327)&gt;S327,"牛",""))</f>
        <v>牛</v>
      </c>
      <c r="U328" s="92">
        <f t="shared" ref="U328" si="4081">MAX(H328,O328)</f>
        <v>3390.91</v>
      </c>
      <c r="V328" s="92">
        <f t="shared" ref="V328" si="4082">MIN(I328,P328)</f>
        <v>3364.86</v>
      </c>
      <c r="W328" s="40">
        <f t="shared" ref="W328" si="4083">LN(U328/V328)</f>
        <v>7.7119644715178959E-3</v>
      </c>
      <c r="X328" s="92">
        <f t="shared" ref="X328" si="4084">IF(U328=H328,J328,Q328)</f>
        <v>1349</v>
      </c>
      <c r="Y328" s="92">
        <f t="shared" ref="Y328" si="4085">IF(V328=I328,K328,R328)</f>
        <v>1044</v>
      </c>
      <c r="Z328" s="93">
        <f t="shared" ref="Z328" si="4086">(U328-V328)/(C328)</f>
        <v>7.7244234110815753E-3</v>
      </c>
      <c r="AA328" s="93">
        <f t="shared" ref="AA328" si="4087">LN(C328/N327)</f>
        <v>-3.7615160233675899E-3</v>
      </c>
      <c r="AB328" s="93">
        <f t="shared" ref="AB328" si="4088">LN(N328/U328)</f>
        <v>-1.6321619138608223E-3</v>
      </c>
      <c r="AC328" s="93">
        <f t="shared" ref="AC328" si="4089">LN(N328/V328)</f>
        <v>6.0798025576570148E-3</v>
      </c>
      <c r="AD328" s="93">
        <f t="shared" ref="AD328" si="4090">LN(U328/C328)</f>
        <v>5.4677344044765618E-3</v>
      </c>
      <c r="AE328" s="93">
        <f t="shared" ref="AE328" si="4091">LN(V328/C328)</f>
        <v>-2.2442300670413111E-3</v>
      </c>
      <c r="AF328" s="93">
        <f t="shared" ref="AF328" si="4092">LN(N328/C328)</f>
        <v>3.835572490615757E-3</v>
      </c>
      <c r="AG328" s="93">
        <f t="shared" ref="AG328" si="4093">LN(N328/N327)</f>
        <v>7.4056467248238389E-5</v>
      </c>
      <c r="AH328" s="93">
        <f t="shared" ref="AH328" si="4094">LN(D328/C328)</f>
        <v>-7.1190847864058293E-4</v>
      </c>
      <c r="AI328" s="93">
        <f t="shared" ref="AI328" si="4095">LN(E328/C328)</f>
        <v>3.350148342102243E-4</v>
      </c>
      <c r="AJ328" s="93">
        <f t="shared" ref="AJ328" si="4096">LN(F328/C328)</f>
        <v>7.7955148616822045E-4</v>
      </c>
      <c r="AK328" s="93">
        <f t="shared" ref="AK328" si="4097">+LN(G328/C328)</f>
        <v>5.8101620179572592E-4</v>
      </c>
      <c r="AL328" s="93">
        <f t="shared" ref="AL328" si="4098">LN(H328/I328)</f>
        <v>3.5362352251353574E-3</v>
      </c>
      <c r="AM328" s="93">
        <f t="shared" ref="AM328" si="4099">LN(O328/P328)</f>
        <v>4.6289262926596016E-3</v>
      </c>
      <c r="AN328" s="93">
        <f t="shared" ref="AN328" si="4100">LN(L328/G328)</f>
        <v>2.785308994703222E-4</v>
      </c>
      <c r="AO328" s="40">
        <f t="shared" ref="AO328" si="4101">(C328-I328)/(H328-I328)</f>
        <v>0.63422818791945468</v>
      </c>
      <c r="AP328" s="40">
        <f t="shared" ref="AP328" si="4102">(N327-I328)/(H328-I328)</f>
        <v>1.700444630872467</v>
      </c>
      <c r="AQ328" s="93">
        <f t="shared" ref="AQ328" si="4103">LN(M328/L328)</f>
        <v>1.4329110079927027E-3</v>
      </c>
      <c r="AR328" s="93">
        <f t="shared" ref="AR328" si="4104">LN(N328/L328)</f>
        <v>2.9760253893497618E-3</v>
      </c>
      <c r="AS328" s="93">
        <f t="shared" ref="AS328" si="4105">LN(N328/C328)</f>
        <v>3.835572490615757E-3</v>
      </c>
      <c r="AT328" s="28">
        <f t="shared" ref="AT328" si="4106">+(G328-I328)/(H328-I328)</f>
        <v>0.798657718120799</v>
      </c>
      <c r="AU328" s="28">
        <f t="shared" ref="AU328" si="4107">+(N328-P328)/(O328-P328)</f>
        <v>0.64687100893998739</v>
      </c>
      <c r="AV328" s="40">
        <f t="shared" ref="AV328" si="4108">+(N328-V328)/(U328-V328)</f>
        <v>0.78771593090211889</v>
      </c>
      <c r="AW328" s="93">
        <f t="shared" ref="AW328" si="4109">LN(N328/C328)</f>
        <v>3.835572490615757E-3</v>
      </c>
      <c r="AX328" s="28">
        <f t="shared" ref="AX328" si="4110">(N328-L328)/(U328-V328)</f>
        <v>0.3861804222648772</v>
      </c>
      <c r="AY328" s="93">
        <f t="shared" ref="AY328" si="4111">LN(G328/I328)</f>
        <v>2.8252462688371834E-3</v>
      </c>
      <c r="AZ328" s="93">
        <f t="shared" ref="AZ328" si="4112">LN(N328/P328)</f>
        <v>2.9967643787989127E-3</v>
      </c>
      <c r="BA328" s="93">
        <f t="shared" ref="BA328" si="4113">AV327</f>
        <v>0.70168796173742665</v>
      </c>
      <c r="BB328" s="93">
        <f t="shared" ref="BB328" si="4114">AR327</f>
        <v>-3.1441418258985892E-4</v>
      </c>
      <c r="BC328" s="93">
        <f t="shared" ref="BC328" si="4115">AS327</f>
        <v>2.3460872845086703E-3</v>
      </c>
      <c r="BD328" s="39">
        <f t="shared" si="4042"/>
        <v>1</v>
      </c>
      <c r="BE328" s="92"/>
      <c r="BF328" s="92"/>
      <c r="BG328" s="92"/>
      <c r="BH328" s="92"/>
      <c r="BI328" s="92"/>
      <c r="BJ328" s="92"/>
    </row>
    <row r="329" spans="1:62" x14ac:dyDescent="0.15">
      <c r="A329" s="90">
        <v>42985</v>
      </c>
      <c r="B329" s="41">
        <f t="shared" si="2996"/>
        <v>4</v>
      </c>
      <c r="C329">
        <v>3383.62</v>
      </c>
      <c r="D329">
        <v>3382.62</v>
      </c>
      <c r="E329" s="39">
        <v>3383.26</v>
      </c>
      <c r="F329">
        <v>3377.38</v>
      </c>
      <c r="G329">
        <v>3381.34</v>
      </c>
      <c r="H329">
        <v>3387.76</v>
      </c>
      <c r="I329">
        <v>3370.19</v>
      </c>
      <c r="J329">
        <v>1000</v>
      </c>
      <c r="K329">
        <v>1102</v>
      </c>
      <c r="L329">
        <v>3380.9</v>
      </c>
      <c r="M329">
        <v>3380.42</v>
      </c>
      <c r="N329">
        <v>3365.49</v>
      </c>
      <c r="O329">
        <v>3384.43</v>
      </c>
      <c r="P329">
        <v>3363.19</v>
      </c>
      <c r="Q329">
        <v>1328</v>
      </c>
      <c r="R329">
        <v>1453</v>
      </c>
      <c r="S329" s="92">
        <f t="shared" si="195"/>
        <v>3309.1893850000001</v>
      </c>
      <c r="T329" s="92" t="str">
        <f t="shared" ref="T329" si="4116">IF(AVERAGE(N328)&lt;S328,"熊",IF(AVERAGE(N328)&gt;S328,"牛",""))</f>
        <v>牛</v>
      </c>
      <c r="U329" s="92">
        <f t="shared" ref="U329" si="4117">MAX(H329,O329)</f>
        <v>3387.76</v>
      </c>
      <c r="V329" s="92">
        <f t="shared" ref="V329" si="4118">MIN(I329,P329)</f>
        <v>3363.19</v>
      </c>
      <c r="W329" s="40">
        <f t="shared" ref="W329" si="4119">LN(U329/V329)</f>
        <v>7.2790076906354764E-3</v>
      </c>
      <c r="X329" s="92">
        <f t="shared" ref="X329" si="4120">IF(U329=H329,J329,Q329)</f>
        <v>1000</v>
      </c>
      <c r="Y329" s="92">
        <f t="shared" ref="Y329" si="4121">IF(V329=I329,K329,R329)</f>
        <v>1453</v>
      </c>
      <c r="Z329" s="93">
        <f t="shared" ref="Z329" si="4122">(U329-V329)/(C329)</f>
        <v>7.2614537093409317E-3</v>
      </c>
      <c r="AA329" s="93">
        <f t="shared" ref="AA329" si="4123">LN(C329/N328)</f>
        <v>-5.2001773959570196E-4</v>
      </c>
      <c r="AB329" s="93">
        <f t="shared" ref="AB329" si="4124">LN(N329/U329)</f>
        <v>-6.595366890485151E-3</v>
      </c>
      <c r="AC329" s="93">
        <f t="shared" ref="AC329" si="4125">LN(N329/V329)</f>
        <v>6.836408001503724E-4</v>
      </c>
      <c r="AD329" s="93">
        <f t="shared" ref="AD329" si="4126">LN(U329/C329)</f>
        <v>1.2227937335824841E-3</v>
      </c>
      <c r="AE329" s="93">
        <f t="shared" ref="AE329" si="4127">LN(V329/C329)</f>
        <v>-6.0562139570530865E-3</v>
      </c>
      <c r="AF329" s="93">
        <f t="shared" ref="AF329" si="4128">LN(N329/C329)</f>
        <v>-5.3725731569027402E-3</v>
      </c>
      <c r="AG329" s="93">
        <f t="shared" ref="AG329" si="4129">LN(N329/N328)</f>
        <v>-5.8925908964983847E-3</v>
      </c>
      <c r="AH329" s="93">
        <f t="shared" ref="AH329" si="4130">LN(D329/C329)</f>
        <v>-2.9558514249598198E-4</v>
      </c>
      <c r="AI329" s="93">
        <f t="shared" ref="AI329" si="4131">LN(E329/C329)</f>
        <v>-1.064005864857059E-4</v>
      </c>
      <c r="AJ329" s="93">
        <f t="shared" ref="AJ329" si="4132">LN(F329/C329)</f>
        <v>-1.845881310984824E-3</v>
      </c>
      <c r="AK329" s="93">
        <f t="shared" ref="AK329" si="4133">+LN(G329/C329)</f>
        <v>-6.7406166077197121E-4</v>
      </c>
      <c r="AL329" s="93">
        <f t="shared" ref="AL329" si="4134">LN(H329/I329)</f>
        <v>5.1998134310575605E-3</v>
      </c>
      <c r="AM329" s="93">
        <f t="shared" ref="AM329" si="4135">LN(O329/P329)</f>
        <v>6.2955738920024689E-3</v>
      </c>
      <c r="AN329" s="93">
        <f t="shared" ref="AN329" si="4136">LN(L329/G329)</f>
        <v>-1.3013439352082829E-4</v>
      </c>
      <c r="AO329" s="40">
        <f t="shared" ref="AO329" si="4137">(C329-I329)/(H329-I329)</f>
        <v>0.76437108708023394</v>
      </c>
      <c r="AP329" s="40">
        <f t="shared" ref="AP329" si="4138">(N328-I329)/(H329-I329)</f>
        <v>0.86454183266931772</v>
      </c>
      <c r="AQ329" s="93">
        <f t="shared" ref="AQ329" si="4139">LN(M329/L329)</f>
        <v>-1.4198410985026783E-4</v>
      </c>
      <c r="AR329" s="93">
        <f t="shared" ref="AR329" si="4140">LN(N329/L329)</f>
        <v>-4.5683771026099572E-3</v>
      </c>
      <c r="AS329" s="93">
        <f t="shared" ref="AS329" si="4141">LN(N329/C329)</f>
        <v>-5.3725731569027402E-3</v>
      </c>
      <c r="AT329" s="28">
        <f t="shared" ref="AT329" si="4142">+(G329-I329)/(H329-I329)</f>
        <v>0.63460443938531519</v>
      </c>
      <c r="AU329" s="28">
        <f t="shared" ref="AU329" si="4143">+(N329-P329)/(O329-P329)</f>
        <v>0.10828625235403723</v>
      </c>
      <c r="AV329" s="40">
        <f t="shared" ref="AV329" si="4144">+(N329-V329)/(U329-V329)</f>
        <v>9.3610093610081879E-2</v>
      </c>
      <c r="AW329" s="93">
        <f t="shared" ref="AW329" si="4145">LN(N329/C329)</f>
        <v>-5.3725731569027402E-3</v>
      </c>
      <c r="AX329" s="28">
        <f t="shared" ref="AX329" si="4146">(N329-L329)/(U329-V329)</f>
        <v>-0.62718762718763554</v>
      </c>
      <c r="AY329" s="93">
        <f t="shared" ref="AY329" si="4147">LN(G329/I329)</f>
        <v>3.3029580367032484E-3</v>
      </c>
      <c r="AZ329" s="93">
        <f t="shared" ref="AZ329" si="4148">LN(N329/P329)</f>
        <v>6.836408001503724E-4</v>
      </c>
      <c r="BA329" s="93">
        <f t="shared" ref="BA329" si="4149">AV328</f>
        <v>0.78771593090211889</v>
      </c>
      <c r="BB329" s="93">
        <f t="shared" ref="BB329" si="4150">AR328</f>
        <v>2.9760253893497618E-3</v>
      </c>
      <c r="BC329" s="93">
        <f t="shared" ref="BC329" si="4151">AS328</f>
        <v>3.835572490615757E-3</v>
      </c>
      <c r="BD329" s="39">
        <f t="shared" ref="BD329" si="4152">IF(AR328&lt;0,1,0)</f>
        <v>0</v>
      </c>
    </row>
    <row r="330" spans="1:62" x14ac:dyDescent="0.15">
      <c r="A330" s="90">
        <v>42986</v>
      </c>
      <c r="B330" s="41">
        <f t="shared" ref="B330:B380" si="4153">WEEKDAY(A330,2)</f>
        <v>5</v>
      </c>
      <c r="C330" s="92">
        <v>3364.42</v>
      </c>
      <c r="D330" s="92">
        <v>3369.37</v>
      </c>
      <c r="E330" s="39">
        <v>3368.91</v>
      </c>
      <c r="F330" s="92">
        <v>3368.72</v>
      </c>
      <c r="G330" s="92">
        <v>3373.79</v>
      </c>
      <c r="H330" s="92">
        <v>3380.66</v>
      </c>
      <c r="I330" s="92">
        <v>3362.66</v>
      </c>
      <c r="J330" s="92">
        <v>1101</v>
      </c>
      <c r="K330" s="92">
        <v>1026</v>
      </c>
      <c r="L330" s="92">
        <v>3374.85</v>
      </c>
      <c r="M330" s="92">
        <v>3373.8</v>
      </c>
      <c r="N330" s="92">
        <v>3365.24</v>
      </c>
      <c r="O330" s="92">
        <v>3375.72</v>
      </c>
      <c r="P330" s="92">
        <v>3353.68</v>
      </c>
      <c r="Q330" s="92">
        <v>1303</v>
      </c>
      <c r="R330" s="92">
        <v>1414</v>
      </c>
      <c r="S330" s="92">
        <f t="shared" si="195"/>
        <v>3314.3737900000001</v>
      </c>
      <c r="T330" s="92" t="str">
        <f t="shared" ref="T330" si="4154">IF(AVERAGE(N329)&lt;S329,"熊",IF(AVERAGE(N329)&gt;S329,"牛",""))</f>
        <v>牛</v>
      </c>
      <c r="U330" s="92">
        <f t="shared" ref="U330" si="4155">MAX(H330,O330)</f>
        <v>3380.66</v>
      </c>
      <c r="V330" s="92">
        <f t="shared" ref="V330" si="4156">MIN(I330,P330)</f>
        <v>3353.68</v>
      </c>
      <c r="W330" s="40">
        <f t="shared" ref="W330" si="4157">LN(U330/V330)</f>
        <v>8.0127063233012691E-3</v>
      </c>
      <c r="X330" s="92">
        <f t="shared" ref="X330" si="4158">IF(U330=H330,J330,Q330)</f>
        <v>1101</v>
      </c>
      <c r="Y330" s="92">
        <f t="shared" ref="Y330" si="4159">IF(V330=I330,K330,R330)</f>
        <v>1414</v>
      </c>
      <c r="Z330" s="93">
        <f t="shared" ref="Z330" si="4160">(U330-V330)/(C330)</f>
        <v>8.0192128212292213E-3</v>
      </c>
      <c r="AA330" s="93">
        <f t="shared" ref="AA330" si="4161">LN(C330/N329)</f>
        <v>-3.179834526808901E-4</v>
      </c>
      <c r="AB330" s="93">
        <f t="shared" ref="AB330" si="4162">LN(N330/U330)</f>
        <v>-4.5716737149227027E-3</v>
      </c>
      <c r="AC330" s="93">
        <f t="shared" ref="AC330" si="4163">LN(N330/V330)</f>
        <v>3.4410326083787698E-3</v>
      </c>
      <c r="AD330" s="93">
        <f t="shared" ref="AD330" si="4164">LN(U330/C330)</f>
        <v>4.8153710203015961E-3</v>
      </c>
      <c r="AE330" s="93">
        <f t="shared" ref="AE330" si="4165">LN(V330/C330)</f>
        <v>-3.1973353029998604E-3</v>
      </c>
      <c r="AF330" s="93">
        <f t="shared" ref="AF330" si="4166">LN(N330/C330)</f>
        <v>2.4369730537889637E-4</v>
      </c>
      <c r="AG330" s="93">
        <f t="shared" ref="AG330" si="4167">LN(N330/N329)</f>
        <v>-7.4286147302034773E-5</v>
      </c>
      <c r="AH330" s="93">
        <f t="shared" ref="AH330" si="4168">LN(D330/C330)</f>
        <v>1.4701975831175936E-3</v>
      </c>
      <c r="AI330" s="93">
        <f t="shared" ref="AI330" si="4169">LN(E330/C330)</f>
        <v>1.3336642242441875E-3</v>
      </c>
      <c r="AJ330" s="93">
        <f t="shared" ref="AJ330" si="4170">LN(F330/C330)</f>
        <v>1.2772645703449496E-3</v>
      </c>
      <c r="AK330" s="93">
        <f t="shared" ref="AK330" si="4171">+LN(G330/C330)</f>
        <v>2.7811558380075262E-3</v>
      </c>
      <c r="AL330" s="93">
        <f t="shared" ref="AL330" si="4172">LN(H330/I330)</f>
        <v>5.3386292661250466E-3</v>
      </c>
      <c r="AM330" s="93">
        <f t="shared" ref="AM330" si="4173">LN(O330/P330)</f>
        <v>6.5503845236685159E-3</v>
      </c>
      <c r="AN330" s="93">
        <f t="shared" ref="AN330" si="4174">LN(L330/G330)</f>
        <v>3.141373695195535E-4</v>
      </c>
      <c r="AO330" s="40">
        <f t="shared" ref="AO330" si="4175">(C330-I330)/(H330-I330)</f>
        <v>9.7777777777789898E-2</v>
      </c>
      <c r="AP330" s="40">
        <f t="shared" ref="AP330" si="4176">(N329-I330)/(H330-I330)</f>
        <v>0.15722222222221818</v>
      </c>
      <c r="AQ330" s="93">
        <f t="shared" ref="AQ330" si="4177">LN(M330/L330)</f>
        <v>-3.1117334829105023E-4</v>
      </c>
      <c r="AR330" s="93">
        <f t="shared" ref="AR330" si="4178">LN(N330/L330)</f>
        <v>-2.8515959021482079E-3</v>
      </c>
      <c r="AS330" s="93">
        <f t="shared" ref="AS330" si="4179">LN(N330/C330)</f>
        <v>2.4369730537889637E-4</v>
      </c>
      <c r="AT330" s="28">
        <f t="shared" ref="AT330" si="4180">+(G330-I330)/(H330-I330)</f>
        <v>0.6183333333333394</v>
      </c>
      <c r="AU330" s="28">
        <f t="shared" ref="AU330" si="4181">+(N330-P330)/(O330-P330)</f>
        <v>0.52450090744101474</v>
      </c>
      <c r="AV330" s="40">
        <f t="shared" ref="AV330" si="4182">+(N330-V330)/(U330-V330)</f>
        <v>0.42846553002223636</v>
      </c>
      <c r="AW330" s="93">
        <f t="shared" ref="AW330" si="4183">LN(N330/C330)</f>
        <v>2.4369730537889637E-4</v>
      </c>
      <c r="AX330" s="28">
        <f t="shared" ref="AX330" si="4184">(N330-L330)/(U330-V330)</f>
        <v>-0.35618977020015274</v>
      </c>
      <c r="AY330" s="93">
        <f t="shared" ref="AY330" si="4185">LN(G330/I330)</f>
        <v>3.304414083831083E-3</v>
      </c>
      <c r="AZ330" s="93">
        <f t="shared" ref="AZ330" si="4186">LN(N330/P330)</f>
        <v>3.4410326083787698E-3</v>
      </c>
      <c r="BA330" s="93">
        <f t="shared" ref="BA330" si="4187">AV329</f>
        <v>9.3610093610081879E-2</v>
      </c>
      <c r="BB330" s="93">
        <f t="shared" ref="BB330" si="4188">AR329</f>
        <v>-4.5683771026099572E-3</v>
      </c>
      <c r="BC330" s="93">
        <f t="shared" ref="BC330" si="4189">AS329</f>
        <v>-5.3725731569027402E-3</v>
      </c>
      <c r="BD330" s="39">
        <f t="shared" ref="BD330" si="4190">IF(AR329&lt;0,1,0)</f>
        <v>1</v>
      </c>
    </row>
    <row r="331" spans="1:62" x14ac:dyDescent="0.15">
      <c r="A331" s="90">
        <v>42989</v>
      </c>
      <c r="B331" s="41">
        <f t="shared" si="4153"/>
        <v>1</v>
      </c>
      <c r="C331">
        <v>3365.3506000000002</v>
      </c>
      <c r="D331">
        <v>3365.7736</v>
      </c>
      <c r="E331" s="39">
        <v>3363.0162037037039</v>
      </c>
      <c r="F331">
        <v>3362.9688999999998</v>
      </c>
      <c r="G331">
        <v>3370.3636999999999</v>
      </c>
      <c r="H331">
        <v>3384.63</v>
      </c>
      <c r="I331">
        <v>3360.0848000000001</v>
      </c>
      <c r="J331">
        <v>1026</v>
      </c>
      <c r="K331">
        <v>938</v>
      </c>
      <c r="L331">
        <v>3369.5585000000001</v>
      </c>
      <c r="M331">
        <v>3370.4099000000001</v>
      </c>
      <c r="N331">
        <v>3377.67</v>
      </c>
      <c r="O331">
        <v>3377.8995</v>
      </c>
      <c r="P331">
        <v>3364.7586000000001</v>
      </c>
      <c r="Q331">
        <v>1500</v>
      </c>
      <c r="R331">
        <v>1320</v>
      </c>
      <c r="S331" s="92">
        <f t="shared" si="195"/>
        <v>3322.1455550000001</v>
      </c>
      <c r="T331" s="92" t="str">
        <f t="shared" ref="T331" si="4191">IF(AVERAGE(N330)&lt;S330,"熊",IF(AVERAGE(N330)&gt;S330,"牛",""))</f>
        <v>牛</v>
      </c>
      <c r="U331" s="92">
        <f t="shared" ref="U331" si="4192">MAX(H331,O331)</f>
        <v>3384.63</v>
      </c>
      <c r="V331" s="92">
        <f t="shared" ref="V331" si="4193">MIN(I331,P331)</f>
        <v>3360.0848000000001</v>
      </c>
      <c r="W331" s="40">
        <f t="shared" ref="W331" si="4194">LN(U331/V331)</f>
        <v>7.2783828773437679E-3</v>
      </c>
      <c r="X331" s="92">
        <f t="shared" ref="X331" si="4195">IF(U331=H331,J331,Q331)</f>
        <v>1026</v>
      </c>
      <c r="Y331" s="92">
        <f t="shared" ref="Y331" si="4196">IF(V331=I331,K331,R331)</f>
        <v>938</v>
      </c>
      <c r="Z331" s="93">
        <f t="shared" ref="Z331" si="4197">(U331-V331)/(C331)</f>
        <v>7.2935045757193976E-3</v>
      </c>
      <c r="AA331" s="93">
        <f t="shared" ref="AA331" si="4198">LN(C331/N330)</f>
        <v>3.2864872218045513E-5</v>
      </c>
      <c r="AB331" s="93">
        <f t="shared" ref="AB331" si="4199">LN(N331/U331)</f>
        <v>-2.0584719570671791E-3</v>
      </c>
      <c r="AC331" s="93">
        <f t="shared" ref="AC331" si="4200">LN(N331/V331)</f>
        <v>5.2199109202764916E-3</v>
      </c>
      <c r="AD331" s="93">
        <f t="shared" ref="AD331" si="4201">LN(U331/C331)</f>
        <v>5.7124467667844566E-3</v>
      </c>
      <c r="AE331" s="93">
        <f t="shared" ref="AE331" si="4202">LN(V331/C331)</f>
        <v>-1.5659361105592685E-3</v>
      </c>
      <c r="AF331" s="93">
        <f t="shared" ref="AF331" si="4203">LN(N331/C331)</f>
        <v>3.65397480971715E-3</v>
      </c>
      <c r="AG331" s="93">
        <f t="shared" ref="AG331" si="4204">LN(N331/N330)</f>
        <v>3.6868396819351892E-3</v>
      </c>
      <c r="AH331" s="93">
        <f t="shared" ref="AH331" si="4205">LN(D331/C331)</f>
        <v>1.2568480033599454E-4</v>
      </c>
      <c r="AI331" s="93">
        <f t="shared" ref="AI331" si="4206">LN(E331/C331)</f>
        <v>-6.9389688703577637E-4</v>
      </c>
      <c r="AJ331" s="93">
        <f t="shared" ref="AJ331" si="4207">LN(F331/C331)</f>
        <v>-7.0796284257260231E-4</v>
      </c>
      <c r="AK331" s="93">
        <f t="shared" ref="AK331" si="4208">+LN(G331/C331)</f>
        <v>1.4885135272483176E-3</v>
      </c>
      <c r="AL331" s="93">
        <f t="shared" ref="AL331" si="4209">LN(H331/I331)</f>
        <v>7.2783828773437679E-3</v>
      </c>
      <c r="AM331" s="93">
        <f t="shared" ref="AM331" si="4210">LN(O331/P331)</f>
        <v>3.8978445719147262E-3</v>
      </c>
      <c r="AN331" s="93">
        <f t="shared" ref="AN331" si="4211">LN(L331/G331)</f>
        <v>-2.3893450990592608E-4</v>
      </c>
      <c r="AO331" s="40">
        <f t="shared" ref="AO331" si="4212">(C331-I331)/(H331-I331)</f>
        <v>0.21453481739811131</v>
      </c>
      <c r="AP331" s="40">
        <f t="shared" ref="AP331" si="4213">(N330-I331)/(H331-I331)</f>
        <v>0.21002884474356251</v>
      </c>
      <c r="AQ331" s="93">
        <f t="shared" ref="AQ331" si="4214">LN(M331/L331)</f>
        <v>2.5264213539287299E-4</v>
      </c>
      <c r="AR331" s="93">
        <f t="shared" ref="AR331" si="4215">LN(N331/L331)</f>
        <v>2.4043957923746587E-3</v>
      </c>
      <c r="AS331" s="93">
        <f t="shared" ref="AS331" si="4216">LN(N331/C331)</f>
        <v>3.65397480971715E-3</v>
      </c>
      <c r="AT331" s="28">
        <f t="shared" ref="AT331" si="4217">+(G331-I331)/(H331-I331)</f>
        <v>0.41877434284502812</v>
      </c>
      <c r="AU331" s="28">
        <f t="shared" ref="AU331" si="4218">+(N331-P331)/(O331-P331)</f>
        <v>0.98253544277789817</v>
      </c>
      <c r="AV331" s="40">
        <f t="shared" ref="AV331" si="4219">+(N331-V331)/(U331-V331)</f>
        <v>0.71644150383781635</v>
      </c>
      <c r="AW331" s="93">
        <f t="shared" ref="AW331" si="4220">LN(N331/C331)</f>
        <v>3.65397480971715E-3</v>
      </c>
      <c r="AX331" s="28">
        <f t="shared" ref="AX331" si="4221">(N331-L331)/(U331-V331)</f>
        <v>0.3304719456349906</v>
      </c>
      <c r="AY331" s="93">
        <f t="shared" ref="AY331" si="4222">LN(G331/I331)</f>
        <v>3.0544496378077596E-3</v>
      </c>
      <c r="AZ331" s="93">
        <f t="shared" ref="AZ331" si="4223">LN(N331/P331)</f>
        <v>3.8299006331872993E-3</v>
      </c>
      <c r="BA331" s="93">
        <f t="shared" ref="BA331" si="4224">AV330</f>
        <v>0.42846553002223636</v>
      </c>
      <c r="BB331" s="93">
        <f t="shared" ref="BB331" si="4225">AR330</f>
        <v>-2.8515959021482079E-3</v>
      </c>
      <c r="BC331" s="93">
        <f t="shared" ref="BC331" si="4226">AS330</f>
        <v>2.4369730537889637E-4</v>
      </c>
      <c r="BD331" s="39">
        <f t="shared" ref="BD331" si="4227">IF(AR330&lt;0,1,0)</f>
        <v>1</v>
      </c>
    </row>
    <row r="332" spans="1:62" x14ac:dyDescent="0.15">
      <c r="A332" s="90">
        <v>42990</v>
      </c>
      <c r="B332" s="41">
        <f t="shared" si="4153"/>
        <v>2</v>
      </c>
      <c r="C332">
        <v>3381.48</v>
      </c>
      <c r="D332">
        <v>3381.99</v>
      </c>
      <c r="E332" s="39">
        <v>3385.08</v>
      </c>
      <c r="F332">
        <v>3380.94</v>
      </c>
      <c r="G332">
        <v>3377.92</v>
      </c>
      <c r="H332">
        <v>3385.67</v>
      </c>
      <c r="I332">
        <v>3374.09</v>
      </c>
      <c r="J332">
        <v>936</v>
      </c>
      <c r="K332">
        <v>1117</v>
      </c>
      <c r="L332">
        <v>3379.83</v>
      </c>
      <c r="M332">
        <v>3381.21</v>
      </c>
      <c r="N332">
        <v>3379.48</v>
      </c>
      <c r="O332">
        <v>3391.06</v>
      </c>
      <c r="P332">
        <v>3371.08</v>
      </c>
      <c r="Q332">
        <v>1333</v>
      </c>
      <c r="R332">
        <v>1439</v>
      </c>
      <c r="S332" s="92">
        <f t="shared" si="195"/>
        <v>3329.1825550000003</v>
      </c>
      <c r="T332" s="92" t="str">
        <f t="shared" ref="T332" si="4228">IF(AVERAGE(N331)&lt;S331,"熊",IF(AVERAGE(N331)&gt;S331,"牛",""))</f>
        <v>牛</v>
      </c>
      <c r="U332" s="92">
        <f t="shared" ref="U332" si="4229">MAX(H332,O332)</f>
        <v>3391.06</v>
      </c>
      <c r="V332" s="92">
        <f t="shared" ref="V332" si="4230">MIN(I332,P332)</f>
        <v>3371.08</v>
      </c>
      <c r="W332" s="40">
        <f t="shared" ref="W332" si="4231">LN(U332/V332)</f>
        <v>5.9093890819268413E-3</v>
      </c>
      <c r="X332" s="92">
        <f t="shared" ref="X332" si="4232">IF(U332=H332,J332,Q332)</f>
        <v>1333</v>
      </c>
      <c r="Y332" s="92">
        <f t="shared" ref="Y332" si="4233">IF(V332=I332,K332,R332)</f>
        <v>1439</v>
      </c>
      <c r="Z332" s="93">
        <f t="shared" ref="Z332" si="4234">(U332-V332)/(C332)</f>
        <v>5.9086553816672044E-3</v>
      </c>
      <c r="AA332" s="93">
        <f t="shared" ref="AA332" si="4235">LN(C332/N331)</f>
        <v>1.1273608082448944E-3</v>
      </c>
      <c r="AB332" s="93">
        <f t="shared" ref="AB332" si="4236">LN(N332/U332)</f>
        <v>-3.4207053770246515E-3</v>
      </c>
      <c r="AC332" s="93">
        <f t="shared" ref="AC332" si="4237">LN(N332/V332)</f>
        <v>2.4886837049021291E-3</v>
      </c>
      <c r="AD332" s="93">
        <f t="shared" ref="AD332" si="4238">LN(U332/C332)</f>
        <v>2.8290734021754588E-3</v>
      </c>
      <c r="AE332" s="93">
        <f t="shared" ref="AE332" si="4239">LN(V332/C332)</f>
        <v>-3.0803156797513205E-3</v>
      </c>
      <c r="AF332" s="93">
        <f t="shared" ref="AF332" si="4240">LN(N332/C332)</f>
        <v>-5.9163197484910337E-4</v>
      </c>
      <c r="AG332" s="93">
        <f t="shared" ref="AG332" si="4241">LN(N332/N331)</f>
        <v>5.3572883339574116E-4</v>
      </c>
      <c r="AH332" s="93">
        <f t="shared" ref="AH332" si="4242">LN(D332/C332)</f>
        <v>1.5081016134215389E-4</v>
      </c>
      <c r="AI332" s="93">
        <f t="shared" ref="AI332" si="4243">LN(E332/C332)</f>
        <v>1.0640562825614929E-3</v>
      </c>
      <c r="AJ332" s="93">
        <f t="shared" ref="AJ332" si="4244">LN(F332/C332)</f>
        <v>-1.597061410405626E-4</v>
      </c>
      <c r="AK332" s="93">
        <f t="shared" ref="AK332" si="4245">+LN(G332/C332)</f>
        <v>-1.0533480276840959E-3</v>
      </c>
      <c r="AL332" s="93">
        <f t="shared" ref="AL332" si="4246">LN(H332/I332)</f>
        <v>3.4261604931901668E-3</v>
      </c>
      <c r="AM332" s="93">
        <f t="shared" ref="AM332" si="4247">LN(O332/P332)</f>
        <v>5.9093890819268413E-3</v>
      </c>
      <c r="AN332" s="93">
        <f t="shared" ref="AN332" si="4248">LN(L332/G332)</f>
        <v>5.6527691934738931E-4</v>
      </c>
      <c r="AO332" s="40">
        <f t="shared" ref="AO332" si="4249">(C332-I332)/(H332-I332)</f>
        <v>0.63816925734023477</v>
      </c>
      <c r="AP332" s="40">
        <f t="shared" ref="AP332" si="4250">(N331-I332)/(H332-I332)</f>
        <v>0.30915371329878666</v>
      </c>
      <c r="AQ332" s="93">
        <f t="shared" ref="AQ332" si="4251">LN(M332/L332)</f>
        <v>4.0822122607291886E-4</v>
      </c>
      <c r="AR332" s="93">
        <f t="shared" ref="AR332" si="4252">LN(N332/L332)</f>
        <v>-1.0356086651230889E-4</v>
      </c>
      <c r="AS332" s="93">
        <f t="shared" ref="AS332" si="4253">LN(N332/C332)</f>
        <v>-5.9163197484910337E-4</v>
      </c>
      <c r="AT332" s="28">
        <f t="shared" ref="AT332" si="4254">+(G332-I332)/(H332-I332)</f>
        <v>0.33074265975819961</v>
      </c>
      <c r="AU332" s="28">
        <f t="shared" ref="AU332" si="4255">+(N332-P332)/(O332-P332)</f>
        <v>0.4204204204204246</v>
      </c>
      <c r="AV332" s="40">
        <f t="shared" ref="AV332" si="4256">+(N332-V332)/(U332-V332)</f>
        <v>0.4204204204204246</v>
      </c>
      <c r="AW332" s="93">
        <f t="shared" ref="AW332" si="4257">LN(N332/C332)</f>
        <v>-5.9163197484910337E-4</v>
      </c>
      <c r="AX332" s="28">
        <f t="shared" ref="AX332" si="4258">(N332-L332)/(U332-V332)</f>
        <v>-1.7517517517512949E-2</v>
      </c>
      <c r="AY332" s="93">
        <f t="shared" ref="AY332" si="4259">LN(G332/I332)</f>
        <v>1.134477114453257E-3</v>
      </c>
      <c r="AZ332" s="93">
        <f t="shared" ref="AZ332" si="4260">LN(N332/P332)</f>
        <v>2.4886837049021291E-3</v>
      </c>
      <c r="BA332" s="93">
        <f t="shared" ref="BA332" si="4261">AV331</f>
        <v>0.71644150383781635</v>
      </c>
      <c r="BB332" s="93">
        <f t="shared" ref="BB332" si="4262">AR331</f>
        <v>2.4043957923746587E-3</v>
      </c>
      <c r="BC332" s="93">
        <f t="shared" ref="BC332" si="4263">AS331</f>
        <v>3.65397480971715E-3</v>
      </c>
      <c r="BD332" s="39">
        <f t="shared" ref="BD332" si="4264">IF(AR331&lt;0,1,0)</f>
        <v>0</v>
      </c>
    </row>
    <row r="333" spans="1:62" x14ac:dyDescent="0.15">
      <c r="A333" s="90">
        <v>42991</v>
      </c>
      <c r="B333" s="41">
        <f t="shared" si="4153"/>
        <v>3</v>
      </c>
      <c r="C333">
        <v>3374.7184999999999</v>
      </c>
      <c r="D333">
        <v>3373.7011000000002</v>
      </c>
      <c r="E333" s="39">
        <v>3376.2631018518518</v>
      </c>
      <c r="F333">
        <v>3373.058</v>
      </c>
      <c r="G333">
        <v>3376.3921</v>
      </c>
      <c r="H333">
        <v>3380.9630000000002</v>
      </c>
      <c r="I333">
        <v>3366.7757999999999</v>
      </c>
      <c r="J333">
        <v>1114</v>
      </c>
      <c r="K333">
        <v>1020</v>
      </c>
      <c r="L333">
        <v>3376.3921</v>
      </c>
      <c r="M333">
        <v>3378.6956</v>
      </c>
      <c r="N333">
        <v>3385.5374999999999</v>
      </c>
      <c r="O333">
        <v>3387.0641999999998</v>
      </c>
      <c r="P333">
        <v>3376.3921</v>
      </c>
      <c r="Q333">
        <v>1412</v>
      </c>
      <c r="R333">
        <v>1300</v>
      </c>
      <c r="S333" s="92">
        <f t="shared" si="195"/>
        <v>3335.5935550000004</v>
      </c>
      <c r="T333" s="92" t="str">
        <f t="shared" ref="T333" si="4265">IF(AVERAGE(N332)&lt;S332,"熊",IF(AVERAGE(N332)&gt;S332,"牛",""))</f>
        <v>牛</v>
      </c>
      <c r="U333" s="92">
        <f t="shared" ref="U333" si="4266">MAX(H333,O333)</f>
        <v>3387.0641999999998</v>
      </c>
      <c r="V333" s="92">
        <f t="shared" ref="V333" si="4267">MIN(I333,P333)</f>
        <v>3366.7757999999999</v>
      </c>
      <c r="W333" s="40">
        <f t="shared" ref="W333" si="4268">LN(U333/V333)</f>
        <v>6.0079779879686837E-3</v>
      </c>
      <c r="X333" s="92">
        <f t="shared" ref="X333" si="4269">IF(U333=H333,J333,Q333)</f>
        <v>1412</v>
      </c>
      <c r="Y333" s="92">
        <f t="shared" ref="Y333" si="4270">IF(V333=I333,K333,R333)</f>
        <v>1020</v>
      </c>
      <c r="Z333" s="93">
        <f t="shared" ref="Z333" si="4271">(U333-V333)/(C333)</f>
        <v>6.0118792130365575E-3</v>
      </c>
      <c r="AA333" s="93">
        <f t="shared" ref="AA333" si="4272">LN(C333/N332)</f>
        <v>-1.409938067053348E-3</v>
      </c>
      <c r="AB333" s="93">
        <f t="shared" ref="AB333" si="4273">LN(N333/U333)</f>
        <v>-4.5084595063658742E-4</v>
      </c>
      <c r="AC333" s="93">
        <f t="shared" ref="AC333" si="4274">LN(N333/V333)</f>
        <v>5.5571320373320934E-3</v>
      </c>
      <c r="AD333" s="93">
        <f t="shared" ref="AD333" si="4275">LN(U333/C333)</f>
        <v>3.6516150447803574E-3</v>
      </c>
      <c r="AE333" s="93">
        <f t="shared" ref="AE333" si="4276">LN(V333/C333)</f>
        <v>-2.3563629431883068E-3</v>
      </c>
      <c r="AF333" s="93">
        <f t="shared" ref="AF333" si="4277">LN(N333/C333)</f>
        <v>3.2007690941437952E-3</v>
      </c>
      <c r="AG333" s="93">
        <f t="shared" ref="AG333" si="4278">LN(N333/N332)</f>
        <v>1.7908310270903446E-3</v>
      </c>
      <c r="AH333" s="93">
        <f t="shared" ref="AH333" si="4279">LN(D333/C333)</f>
        <v>-3.0152245059205019E-4</v>
      </c>
      <c r="AI333" s="93">
        <f t="shared" ref="AI333" si="4280">LN(E333/C333)</f>
        <v>4.575932715860817E-4</v>
      </c>
      <c r="AJ333" s="93">
        <f t="shared" ref="AJ333" si="4281">LN(F333/C333)</f>
        <v>-4.9216213178298869E-4</v>
      </c>
      <c r="AK333" s="93">
        <f t="shared" ref="AK333" si="4282">+LN(G333/C333)</f>
        <v>4.957999160266289E-4</v>
      </c>
      <c r="AL333" s="93">
        <f t="shared" ref="AL333" si="4283">LN(H333/I333)</f>
        <v>4.2050296627243917E-3</v>
      </c>
      <c r="AM333" s="93">
        <f t="shared" ref="AM333" si="4284">LN(O333/P333)</f>
        <v>3.1558151287537912E-3</v>
      </c>
      <c r="AN333" s="93">
        <f t="shared" ref="AN333" si="4285">LN(L333/G333)</f>
        <v>0</v>
      </c>
      <c r="AO333" s="40">
        <f t="shared" ref="AO333" si="4286">(C333-I333)/(H333-I333)</f>
        <v>0.55984972369459018</v>
      </c>
      <c r="AP333" s="40">
        <f t="shared" ref="AP333" si="4287">(N332-I333)/(H333-I333)</f>
        <v>0.89546915529490367</v>
      </c>
      <c r="AQ333" s="93">
        <f t="shared" ref="AQ333" si="4288">LN(M333/L333)</f>
        <v>6.8200449545170239E-4</v>
      </c>
      <c r="AR333" s="93">
        <f t="shared" ref="AR333" si="4289">LN(N333/L333)</f>
        <v>2.7049691781171619E-3</v>
      </c>
      <c r="AS333" s="93">
        <f t="shared" ref="AS333" si="4290">LN(N333/C333)</f>
        <v>3.2007690941437952E-3</v>
      </c>
      <c r="AT333" s="28">
        <f t="shared" ref="AT333" si="4291">+(G333-I333)/(H333-I333)</f>
        <v>0.67781521371376541</v>
      </c>
      <c r="AU333" s="28">
        <f t="shared" ref="AU333" si="4292">+(N333-P333)/(O333-P333)</f>
        <v>0.85694474377114871</v>
      </c>
      <c r="AV333" s="40">
        <f t="shared" ref="AV333" si="4293">+(N333-V333)/(U333-V333)</f>
        <v>0.92475010350742792</v>
      </c>
      <c r="AW333" s="93">
        <f t="shared" ref="AW333" si="4294">LN(N333/C333)</f>
        <v>3.2007690941437952E-3</v>
      </c>
      <c r="AX333" s="28">
        <f t="shared" ref="AX333" si="4295">(N333-L333)/(U333-V333)</f>
        <v>0.45076989806982914</v>
      </c>
      <c r="AY333" s="93">
        <f t="shared" ref="AY333" si="4296">LN(G333/I333)</f>
        <v>2.8521628592149645E-3</v>
      </c>
      <c r="AZ333" s="93">
        <f t="shared" ref="AZ333" si="4297">LN(N333/P333)</f>
        <v>2.7049691781171619E-3</v>
      </c>
      <c r="BA333" s="93">
        <f t="shared" ref="BA333" si="4298">AV332</f>
        <v>0.4204204204204246</v>
      </c>
      <c r="BB333" s="93">
        <f t="shared" ref="BB333" si="4299">AR332</f>
        <v>-1.0356086651230889E-4</v>
      </c>
      <c r="BC333" s="93">
        <f t="shared" ref="BC333" si="4300">AS332</f>
        <v>-5.9163197484910337E-4</v>
      </c>
      <c r="BD333" s="39">
        <f t="shared" ref="BD333" si="4301">IF(AR332&lt;0,1,0)</f>
        <v>1</v>
      </c>
    </row>
    <row r="334" spans="1:62" x14ac:dyDescent="0.15">
      <c r="A334" s="90">
        <v>42992</v>
      </c>
      <c r="B334" s="41">
        <f t="shared" si="4153"/>
        <v>4</v>
      </c>
      <c r="C334">
        <v>3383.47</v>
      </c>
      <c r="D334">
        <v>3385.06</v>
      </c>
      <c r="E334" s="39">
        <v>3382.51</v>
      </c>
      <c r="F334">
        <v>3383.28</v>
      </c>
      <c r="G334">
        <v>3378.54</v>
      </c>
      <c r="H334">
        <v>3391.64</v>
      </c>
      <c r="I334">
        <v>3375.26</v>
      </c>
      <c r="J334">
        <v>956</v>
      </c>
      <c r="K334">
        <v>1119</v>
      </c>
      <c r="L334">
        <v>3378.66</v>
      </c>
      <c r="M334">
        <v>3378.44</v>
      </c>
      <c r="N334">
        <v>3371.43</v>
      </c>
      <c r="O334">
        <v>3380.03</v>
      </c>
      <c r="P334">
        <v>3361.33</v>
      </c>
      <c r="Q334">
        <v>1307</v>
      </c>
      <c r="R334">
        <v>1402</v>
      </c>
      <c r="S334" s="92">
        <f t="shared" si="195"/>
        <v>3342.539205</v>
      </c>
      <c r="T334" s="92" t="str">
        <f t="shared" ref="T334" si="4302">IF(AVERAGE(N333)&lt;S333,"熊",IF(AVERAGE(N333)&gt;S333,"牛",""))</f>
        <v>牛</v>
      </c>
      <c r="U334" s="92">
        <f t="shared" ref="U334" si="4303">MAX(H334,O334)</f>
        <v>3391.64</v>
      </c>
      <c r="V334" s="92">
        <f t="shared" ref="V334" si="4304">MIN(I334,P334)</f>
        <v>3361.33</v>
      </c>
      <c r="W334" s="40">
        <f t="shared" ref="W334" si="4305">LN(U334/V334)</f>
        <v>8.9768512346779811E-3</v>
      </c>
      <c r="X334" s="92">
        <f t="shared" ref="X334" si="4306">IF(U334=H334,J334,Q334)</f>
        <v>956</v>
      </c>
      <c r="Y334" s="92">
        <f t="shared" ref="Y334" si="4307">IF(V334=I334,K334,R334)</f>
        <v>1402</v>
      </c>
      <c r="Z334" s="93">
        <f t="shared" ref="Z334" si="4308">(U334-V334)/(C334)</f>
        <v>8.9582588289536923E-3</v>
      </c>
      <c r="AA334" s="93">
        <f t="shared" ref="AA334" si="4309">LN(C334/N333)</f>
        <v>-6.1087244010094792E-4</v>
      </c>
      <c r="AB334" s="93">
        <f t="shared" ref="AB334" si="4310">LN(N334/U334)</f>
        <v>-5.9765935168028866E-3</v>
      </c>
      <c r="AC334" s="93">
        <f t="shared" ref="AC334" si="4311">LN(N334/V334)</f>
        <v>3.0002577178749679E-3</v>
      </c>
      <c r="AD334" s="93">
        <f t="shared" ref="AD334" si="4312">LN(U334/C334)</f>
        <v>2.4117701292404431E-3</v>
      </c>
      <c r="AE334" s="93">
        <f t="shared" ref="AE334" si="4313">LN(V334/C334)</f>
        <v>-6.5650811054375185E-3</v>
      </c>
      <c r="AF334" s="93">
        <f t="shared" ref="AF334" si="4314">LN(N334/C334)</f>
        <v>-3.5648233875624612E-3</v>
      </c>
      <c r="AG334" s="93">
        <f t="shared" ref="AG334" si="4315">LN(N334/N333)</f>
        <v>-4.1756958276635038E-3</v>
      </c>
      <c r="AH334" s="93">
        <f t="shared" ref="AH334" si="4316">LN(D334/C334)</f>
        <v>4.6982137310370417E-4</v>
      </c>
      <c r="AI334" s="93">
        <f t="shared" ref="AI334" si="4317">LN(E334/C334)</f>
        <v>-2.8377264090103066E-4</v>
      </c>
      <c r="AJ334" s="93">
        <f t="shared" ref="AJ334" si="4318">LN(F334/C334)</f>
        <v>-5.6156943894658942E-5</v>
      </c>
      <c r="AK334" s="93">
        <f t="shared" ref="AK334" si="4319">+LN(G334/C334)</f>
        <v>-1.4581465787569835E-3</v>
      </c>
      <c r="AL334" s="93">
        <f t="shared" ref="AL334" si="4320">LN(H334/I334)</f>
        <v>4.8412218274474905E-3</v>
      </c>
      <c r="AM334" s="93">
        <f t="shared" ref="AM334" si="4321">LN(O334/P334)</f>
        <v>5.5478562080835793E-3</v>
      </c>
      <c r="AN334" s="93">
        <f t="shared" ref="AN334" si="4322">LN(L334/G334)</f>
        <v>3.5517670044594196E-5</v>
      </c>
      <c r="AO334" s="40">
        <f t="shared" ref="AO334" si="4323">(C334-I334)/(H334-I334)</f>
        <v>0.50122100122098623</v>
      </c>
      <c r="AP334" s="40">
        <f t="shared" ref="AP334" si="4324">(N333-I334)/(H334-I334)</f>
        <v>0.62744200244199677</v>
      </c>
      <c r="AQ334" s="93">
        <f t="shared" ref="AQ334" si="4325">LN(M334/L334)</f>
        <v>-6.5116692094940702E-5</v>
      </c>
      <c r="AR334" s="93">
        <f t="shared" ref="AR334" si="4326">LN(N334/L334)</f>
        <v>-2.1421944788501458E-3</v>
      </c>
      <c r="AS334" s="93">
        <f t="shared" ref="AS334" si="4327">LN(N334/C334)</f>
        <v>-3.5648233875624612E-3</v>
      </c>
      <c r="AT334" s="28">
        <f t="shared" ref="AT334" si="4328">+(G334-I334)/(H334-I334)</f>
        <v>0.20024420024418893</v>
      </c>
      <c r="AU334" s="28">
        <f t="shared" ref="AU334" si="4329">+(N334-P334)/(O334-P334)</f>
        <v>0.54010695187164504</v>
      </c>
      <c r="AV334" s="40">
        <f t="shared" ref="AV334" si="4330">+(N334-V334)/(U334-V334)</f>
        <v>0.33322335862751329</v>
      </c>
      <c r="AW334" s="93">
        <f t="shared" ref="AW334" si="4331">LN(N334/C334)</f>
        <v>-3.5648233875624612E-3</v>
      </c>
      <c r="AX334" s="28">
        <f t="shared" ref="AX334" si="4332">(N334-L334)/(U334-V334)</f>
        <v>-0.23853513691850978</v>
      </c>
      <c r="AY334" s="93">
        <f t="shared" ref="AY334" si="4333">LN(G334/I334)</f>
        <v>9.713051194502212E-4</v>
      </c>
      <c r="AZ334" s="93">
        <f t="shared" ref="AZ334" si="4334">LN(N334/P334)</f>
        <v>3.0002577178749679E-3</v>
      </c>
      <c r="BA334" s="93">
        <f t="shared" ref="BA334" si="4335">AV333</f>
        <v>0.92475010350742792</v>
      </c>
      <c r="BB334" s="93">
        <f t="shared" ref="BB334" si="4336">AR333</f>
        <v>2.7049691781171619E-3</v>
      </c>
      <c r="BC334" s="93">
        <f t="shared" ref="BC334" si="4337">AS333</f>
        <v>3.2007690941437952E-3</v>
      </c>
      <c r="BD334" s="39">
        <f t="shared" ref="BD334" si="4338">IF(AR333&lt;0,1,0)</f>
        <v>0</v>
      </c>
    </row>
    <row r="335" spans="1:62" x14ac:dyDescent="0.15">
      <c r="A335" s="90">
        <v>42993</v>
      </c>
      <c r="B335" s="41">
        <f t="shared" si="4153"/>
        <v>5</v>
      </c>
      <c r="C335">
        <v>3365.1453999999999</v>
      </c>
      <c r="D335">
        <v>3363.0659000000001</v>
      </c>
      <c r="E335" s="39">
        <v>3360.4212037037037</v>
      </c>
      <c r="F335">
        <v>3358.2031999999999</v>
      </c>
      <c r="G335">
        <v>3360.6336000000001</v>
      </c>
      <c r="H335">
        <v>3365.4398000000001</v>
      </c>
      <c r="I335">
        <v>3345.3283000000001</v>
      </c>
      <c r="J335">
        <v>930</v>
      </c>
      <c r="K335">
        <v>1028</v>
      </c>
      <c r="L335">
        <v>3360.6336000000001</v>
      </c>
      <c r="M335">
        <v>3360.8849</v>
      </c>
      <c r="N335">
        <v>3353.6686</v>
      </c>
      <c r="O335">
        <v>3362.6867999999999</v>
      </c>
      <c r="P335">
        <v>3346.5798</v>
      </c>
      <c r="Q335">
        <v>1301</v>
      </c>
      <c r="R335">
        <v>1439</v>
      </c>
      <c r="S335" s="92">
        <f t="shared" si="195"/>
        <v>3347.6797949999991</v>
      </c>
      <c r="T335" s="92" t="str">
        <f t="shared" ref="T335" si="4339">IF(AVERAGE(N334)&lt;S334,"熊",IF(AVERAGE(N334)&gt;S334,"牛",""))</f>
        <v>牛</v>
      </c>
      <c r="U335" s="92">
        <f t="shared" ref="U335" si="4340">MAX(H335,O335)</f>
        <v>3365.4398000000001</v>
      </c>
      <c r="V335" s="92">
        <f t="shared" ref="V335" si="4341">MIN(I335,P335)</f>
        <v>3345.3283000000001</v>
      </c>
      <c r="W335" s="40">
        <f t="shared" ref="W335" si="4342">LN(U335/V335)</f>
        <v>5.9938176704963774E-3</v>
      </c>
      <c r="X335" s="92">
        <f t="shared" ref="X335" si="4343">IF(U335=H335,J335,Q335)</f>
        <v>930</v>
      </c>
      <c r="Y335" s="92">
        <f t="shared" ref="Y335" si="4344">IF(V335=I335,K335,R335)</f>
        <v>1028</v>
      </c>
      <c r="Z335" s="93">
        <f t="shared" ref="Z335" si="4345">(U335-V335)/(C335)</f>
        <v>5.9764133817219248E-3</v>
      </c>
      <c r="AA335" s="93">
        <f t="shared" ref="AA335" si="4346">LN(C335/N334)</f>
        <v>-1.8658150321294617E-3</v>
      </c>
      <c r="AB335" s="93">
        <f t="shared" ref="AB335" si="4347">LN(N335/U335)</f>
        <v>-3.5038017968426591E-3</v>
      </c>
      <c r="AC335" s="93">
        <f t="shared" ref="AC335" si="4348">LN(N335/V335)</f>
        <v>2.4900158736539165E-3</v>
      </c>
      <c r="AD335" s="93">
        <f t="shared" ref="AD335" si="4349">LN(U335/C335)</f>
        <v>8.7481249085959322E-5</v>
      </c>
      <c r="AE335" s="93">
        <f t="shared" ref="AE335" si="4350">LN(V335/C335)</f>
        <v>-5.9063364214104359E-3</v>
      </c>
      <c r="AF335" s="93">
        <f t="shared" ref="AF335" si="4351">LN(N335/C335)</f>
        <v>-3.4163205477566599E-3</v>
      </c>
      <c r="AG335" s="93">
        <f t="shared" ref="AG335" si="4352">LN(N335/N334)</f>
        <v>-5.2821355798860648E-3</v>
      </c>
      <c r="AH335" s="93">
        <f t="shared" ref="AH335" si="4353">LN(D335/C335)</f>
        <v>-6.1814350753668101E-4</v>
      </c>
      <c r="AI335" s="93">
        <f t="shared" ref="AI335" si="4354">LN(E335/C335)</f>
        <v>-1.4048473092708024E-3</v>
      </c>
      <c r="AJ335" s="93">
        <f t="shared" ref="AJ335" si="4355">LN(F335/C335)</f>
        <v>-2.0651026386376246E-3</v>
      </c>
      <c r="AK335" s="93">
        <f t="shared" ref="AK335" si="4356">+LN(G335/C335)</f>
        <v>-1.3416440465180673E-3</v>
      </c>
      <c r="AL335" s="93">
        <f t="shared" ref="AL335" si="4357">LN(H335/I335)</f>
        <v>5.9938176704963774E-3</v>
      </c>
      <c r="AM335" s="93">
        <f t="shared" ref="AM335" si="4358">LN(O335/P335)</f>
        <v>4.8014282049350081E-3</v>
      </c>
      <c r="AN335" s="93">
        <f t="shared" ref="AN335" si="4359">LN(L335/G335)</f>
        <v>0</v>
      </c>
      <c r="AO335" s="40">
        <f t="shared" ref="AO335" si="4360">(C335-I335)/(H335-I335)</f>
        <v>0.98536160902964853</v>
      </c>
      <c r="AP335" s="40">
        <f t="shared" ref="AP335" si="4361">(N334-I335)/(H335-I335)</f>
        <v>1.2978494890982641</v>
      </c>
      <c r="AQ335" s="93">
        <f t="shared" ref="AQ335" si="4362">LN(M335/L335)</f>
        <v>7.4774770051335725E-5</v>
      </c>
      <c r="AR335" s="93">
        <f t="shared" ref="AR335" si="4363">LN(N335/L335)</f>
        <v>-2.074676501238651E-3</v>
      </c>
      <c r="AS335" s="93">
        <f t="shared" ref="AS335" si="4364">LN(N335/C335)</f>
        <v>-3.4163205477566599E-3</v>
      </c>
      <c r="AT335" s="28">
        <f t="shared" ref="AT335" si="4365">+(G335-I335)/(H335-I335)</f>
        <v>0.7610223006737441</v>
      </c>
      <c r="AU335" s="28">
        <f t="shared" ref="AU335" si="4366">+(N335-P335)/(O335-P335)</f>
        <v>0.44010678586949803</v>
      </c>
      <c r="AV335" s="40">
        <f t="shared" ref="AV335" si="4367">+(N335-V335)/(U335-V335)</f>
        <v>0.41470303060437319</v>
      </c>
      <c r="AW335" s="93">
        <f t="shared" ref="AW335" si="4368">LN(N335/C335)</f>
        <v>-3.4163205477566599E-3</v>
      </c>
      <c r="AX335" s="28">
        <f t="shared" ref="AX335" si="4369">(N335-L335)/(U335-V335)</f>
        <v>-0.34631927006937091</v>
      </c>
      <c r="AY335" s="93">
        <f t="shared" ref="AY335" si="4370">LN(G335/I335)</f>
        <v>4.5646923748924803E-3</v>
      </c>
      <c r="AZ335" s="93">
        <f t="shared" ref="AZ335" si="4371">LN(N335/P335)</f>
        <v>2.1159820417814565E-3</v>
      </c>
      <c r="BA335" s="93">
        <f t="shared" ref="BA335" si="4372">AV334</f>
        <v>0.33322335862751329</v>
      </c>
      <c r="BB335" s="93">
        <f t="shared" ref="BB335" si="4373">AR334</f>
        <v>-2.1421944788501458E-3</v>
      </c>
      <c r="BC335" s="93">
        <f t="shared" ref="BC335" si="4374">AS334</f>
        <v>-3.5648233875624612E-3</v>
      </c>
      <c r="BD335" s="39">
        <f t="shared" ref="BD335" si="4375">IF(AR334&lt;0,1,0)</f>
        <v>1</v>
      </c>
    </row>
    <row r="336" spans="1:62" x14ac:dyDescent="0.15">
      <c r="A336" s="90">
        <v>42996</v>
      </c>
      <c r="B336" s="41">
        <f t="shared" si="4153"/>
        <v>1</v>
      </c>
      <c r="C336">
        <v>3352.5133999999998</v>
      </c>
      <c r="D336">
        <v>3355.6810999999998</v>
      </c>
      <c r="E336" s="39">
        <v>3362.0568055555555</v>
      </c>
      <c r="F336">
        <v>3364.2566999999999</v>
      </c>
      <c r="G336">
        <v>3361.9524000000001</v>
      </c>
      <c r="H336">
        <v>3371.7485999999999</v>
      </c>
      <c r="I336">
        <v>3352.5133999999998</v>
      </c>
      <c r="J336">
        <v>1022</v>
      </c>
      <c r="K336">
        <v>930</v>
      </c>
      <c r="L336">
        <v>3361.9524000000001</v>
      </c>
      <c r="M336">
        <v>3364.2096999999999</v>
      </c>
      <c r="N336">
        <v>3363.2192</v>
      </c>
      <c r="O336">
        <v>3368.8998000000001</v>
      </c>
      <c r="P336">
        <v>3356.0871000000002</v>
      </c>
      <c r="Q336">
        <v>1441</v>
      </c>
      <c r="R336">
        <v>1413</v>
      </c>
      <c r="S336" s="92">
        <f t="shared" si="195"/>
        <v>3351.9011500000001</v>
      </c>
      <c r="T336" s="92" t="str">
        <f t="shared" ref="T336" si="4376">IF(AVERAGE(N335)&lt;S335,"熊",IF(AVERAGE(N335)&gt;S335,"牛",""))</f>
        <v>牛</v>
      </c>
      <c r="U336" s="92">
        <f t="shared" ref="U336" si="4377">MAX(H336,O336)</f>
        <v>3371.7485999999999</v>
      </c>
      <c r="V336" s="92">
        <f t="shared" ref="V336" si="4378">MIN(I336,P336)</f>
        <v>3352.5133999999998</v>
      </c>
      <c r="W336" s="40">
        <f t="shared" ref="W336" si="4379">LN(U336/V336)</f>
        <v>5.721149017232724E-3</v>
      </c>
      <c r="X336" s="92">
        <f t="shared" ref="X336" si="4380">IF(U336=H336,J336,Q336)</f>
        <v>1022</v>
      </c>
      <c r="Y336" s="92">
        <f t="shared" ref="Y336" si="4381">IF(V336=I336,K336,R336)</f>
        <v>930</v>
      </c>
      <c r="Z336" s="93">
        <f t="shared" ref="Z336" si="4382">(U336-V336)/(C336)</f>
        <v>5.7375460453044213E-3</v>
      </c>
      <c r="AA336" s="93">
        <f t="shared" ref="AA336" si="4383">LN(C336/N335)</f>
        <v>-3.4451794222890863E-4</v>
      </c>
      <c r="AB336" s="93">
        <f t="shared" ref="AB336" si="4384">LN(N336/U336)</f>
        <v>-2.532871667177466E-3</v>
      </c>
      <c r="AC336" s="93">
        <f t="shared" ref="AC336" si="4385">LN(N336/V336)</f>
        <v>3.1882773500552216E-3</v>
      </c>
      <c r="AD336" s="93">
        <f t="shared" ref="AD336" si="4386">LN(U336/C336)</f>
        <v>5.721149017232724E-3</v>
      </c>
      <c r="AE336" s="93">
        <f t="shared" ref="AE336" si="4387">LN(V336/C336)</f>
        <v>0</v>
      </c>
      <c r="AF336" s="93">
        <f t="shared" ref="AF336" si="4388">LN(N336/C336)</f>
        <v>3.1882773500552216E-3</v>
      </c>
      <c r="AG336" s="93">
        <f t="shared" ref="AG336" si="4389">LN(N336/N335)</f>
        <v>2.8437594078262844E-3</v>
      </c>
      <c r="AH336" s="93">
        <f t="shared" ref="AH336" si="4390">LN(D336/C336)</f>
        <v>9.4442706914675436E-4</v>
      </c>
      <c r="AI336" s="93">
        <f t="shared" ref="AI336" si="4391">LN(E336/C336)</f>
        <v>2.8425980188102277E-3</v>
      </c>
      <c r="AJ336" s="93">
        <f t="shared" ref="AJ336" si="4392">LN(F336/C336)</f>
        <v>3.4967139832432926E-3</v>
      </c>
      <c r="AK336" s="93">
        <f t="shared" ref="AK336" si="4393">+LN(G336/C336)</f>
        <v>2.8115434641918183E-3</v>
      </c>
      <c r="AL336" s="93">
        <f t="shared" ref="AL336" si="4394">LN(H336/I336)</f>
        <v>5.721149017232724E-3</v>
      </c>
      <c r="AM336" s="93">
        <f t="shared" ref="AM336" si="4395">LN(O336/P336)</f>
        <v>3.8104804347227849E-3</v>
      </c>
      <c r="AN336" s="93">
        <f t="shared" ref="AN336" si="4396">LN(L336/G336)</f>
        <v>0</v>
      </c>
      <c r="AO336" s="40">
        <f t="shared" ref="AO336" si="4397">(C336-I336)/(H336-I336)</f>
        <v>0</v>
      </c>
      <c r="AP336" s="40">
        <f t="shared" ref="AP336" si="4398">(N335-I336)/(H336-I336)</f>
        <v>6.0056562967899747E-2</v>
      </c>
      <c r="AQ336" s="93">
        <f t="shared" ref="AQ336" si="4399">LN(M336/L336)</f>
        <v>6.7120002497233588E-4</v>
      </c>
      <c r="AR336" s="93">
        <f t="shared" ref="AR336" si="4400">LN(N336/L336)</f>
        <v>3.7673388586329816E-4</v>
      </c>
      <c r="AS336" s="93">
        <f t="shared" ref="AS336" si="4401">LN(N336/C336)</f>
        <v>3.1882773500552216E-3</v>
      </c>
      <c r="AT336" s="28">
        <f t="shared" ref="AT336" si="4402">+(G336-I336)/(H336-I336)</f>
        <v>0.49071493927800425</v>
      </c>
      <c r="AU336" s="28">
        <f t="shared" ref="AU336" si="4403">+(N336-P336)/(O336-P336)</f>
        <v>0.55664301825531215</v>
      </c>
      <c r="AV336" s="40">
        <f t="shared" ref="AV336" si="4404">+(N336-V336)/(U336-V336)</f>
        <v>0.55657336549659675</v>
      </c>
      <c r="AW336" s="93">
        <f t="shared" ref="AW336" si="4405">LN(N336/C336)</f>
        <v>3.1882773500552216E-3</v>
      </c>
      <c r="AX336" s="28">
        <f t="shared" ref="AX336" si="4406">(N336-L336)/(U336-V336)</f>
        <v>6.5858426218592503E-2</v>
      </c>
      <c r="AY336" s="93">
        <f t="shared" ref="AY336" si="4407">LN(G336/I336)</f>
        <v>2.8115434641918183E-3</v>
      </c>
      <c r="AZ336" s="93">
        <f t="shared" ref="AZ336" si="4408">LN(N336/P336)</f>
        <v>2.1228687486512343E-3</v>
      </c>
      <c r="BA336" s="93">
        <f t="shared" ref="BA336" si="4409">AV335</f>
        <v>0.41470303060437319</v>
      </c>
      <c r="BB336" s="93">
        <f t="shared" ref="BB336" si="4410">AR335</f>
        <v>-2.074676501238651E-3</v>
      </c>
      <c r="BC336" s="93">
        <f t="shared" ref="BC336" si="4411">AS335</f>
        <v>-3.4163205477566599E-3</v>
      </c>
      <c r="BD336" s="39">
        <f t="shared" ref="BD336" si="4412">IF(AR335&lt;0,1,0)</f>
        <v>1</v>
      </c>
    </row>
    <row r="337" spans="1:62" x14ac:dyDescent="0.15">
      <c r="A337" s="90">
        <v>42997</v>
      </c>
      <c r="B337" s="41">
        <f t="shared" si="4153"/>
        <v>2</v>
      </c>
      <c r="C337">
        <v>3365.5315000000001</v>
      </c>
      <c r="D337">
        <v>3365.9949000000001</v>
      </c>
      <c r="E337" s="39">
        <v>3369.5665972222223</v>
      </c>
      <c r="F337">
        <v>3368.3244</v>
      </c>
      <c r="G337">
        <v>3353.0436</v>
      </c>
      <c r="H337">
        <v>3370.4009000000001</v>
      </c>
      <c r="I337">
        <v>3352.9960000000001</v>
      </c>
      <c r="J337">
        <v>948</v>
      </c>
      <c r="K337">
        <v>1130</v>
      </c>
      <c r="L337">
        <v>3354.7269999999999</v>
      </c>
      <c r="M337">
        <v>3356.3224</v>
      </c>
      <c r="N337">
        <v>3356.6545999999998</v>
      </c>
      <c r="O337">
        <v>3366.6430999999998</v>
      </c>
      <c r="P337">
        <v>3344.7433999999998</v>
      </c>
      <c r="Q337">
        <v>1405</v>
      </c>
      <c r="R337">
        <v>1436</v>
      </c>
      <c r="S337" s="92">
        <f t="shared" si="195"/>
        <v>3355.6960099999997</v>
      </c>
      <c r="T337" s="92" t="str">
        <f t="shared" ref="T337" si="4413">IF(AVERAGE(N336)&lt;S336,"熊",IF(AVERAGE(N336)&gt;S336,"牛",""))</f>
        <v>牛</v>
      </c>
      <c r="U337" s="92">
        <f t="shared" ref="U337" si="4414">MAX(H337,O337)</f>
        <v>3370.4009000000001</v>
      </c>
      <c r="V337" s="92">
        <f t="shared" ref="V337" si="4415">MIN(I337,P337)</f>
        <v>3344.7433999999998</v>
      </c>
      <c r="W337" s="40">
        <f t="shared" ref="W337" si="4416">LN(U337/V337)</f>
        <v>7.6417195852561751E-3</v>
      </c>
      <c r="X337" s="92">
        <f t="shared" ref="X337" si="4417">IF(U337=H337,J337,Q337)</f>
        <v>948</v>
      </c>
      <c r="Y337" s="92">
        <f t="shared" ref="Y337" si="4418">IF(V337=I337,K337,R337)</f>
        <v>1436</v>
      </c>
      <c r="Z337" s="93">
        <f t="shared" ref="Z337" si="4419">(U337-V337)/(C337)</f>
        <v>7.6236101192338427E-3</v>
      </c>
      <c r="AA337" s="93">
        <f t="shared" ref="AA337" si="4420">LN(C337/N336)</f>
        <v>6.8728957101099294E-4</v>
      </c>
      <c r="AB337" s="93">
        <f t="shared" ref="AB337" si="4421">LN(N337/U337)</f>
        <v>-4.0868754935007839E-3</v>
      </c>
      <c r="AC337" s="93">
        <f t="shared" ref="AC337" si="4422">LN(N337/V337)</f>
        <v>3.5548440917554658E-3</v>
      </c>
      <c r="AD337" s="93">
        <f t="shared" ref="AD337" si="4423">LN(U337/C337)</f>
        <v>1.4457986093275668E-3</v>
      </c>
      <c r="AE337" s="93">
        <f t="shared" ref="AE337" si="4424">LN(V337/C337)</f>
        <v>-6.195920975928553E-3</v>
      </c>
      <c r="AF337" s="93">
        <f t="shared" ref="AF337" si="4425">LN(N337/C337)</f>
        <v>-2.6410768841732099E-3</v>
      </c>
      <c r="AG337" s="93">
        <f t="shared" ref="AG337" si="4426">LN(N337/N336)</f>
        <v>-1.9537873131622633E-3</v>
      </c>
      <c r="AH337" s="93">
        <f t="shared" ref="AH337" si="4427">LN(D337/C337)</f>
        <v>1.3768051202527545E-4</v>
      </c>
      <c r="AI337" s="93">
        <f t="shared" ref="AI337" si="4428">LN(E337/C337)</f>
        <v>1.1982298243498049E-3</v>
      </c>
      <c r="AJ337" s="93">
        <f t="shared" ref="AJ337" si="4429">LN(F337/C337)</f>
        <v>8.2950992763201079E-4</v>
      </c>
      <c r="AK337" s="93">
        <f t="shared" ref="AK337" si="4430">+LN(G337/C337)</f>
        <v>-3.7174294237321878E-3</v>
      </c>
      <c r="AL337" s="93">
        <f t="shared" ref="AL337" si="4431">LN(H337/I337)</f>
        <v>5.1774241914006106E-3</v>
      </c>
      <c r="AM337" s="93">
        <f t="shared" ref="AM337" si="4432">LN(O337/P337)</f>
        <v>6.5261560266064575E-3</v>
      </c>
      <c r="AN337" s="93">
        <f t="shared" ref="AN337" si="4433">LN(L337/G337)</f>
        <v>5.0192534471636642E-4</v>
      </c>
      <c r="AO337" s="40">
        <f t="shared" ref="AO337" si="4434">(C337-I337)/(H337-I337)</f>
        <v>0.7202282115955827</v>
      </c>
      <c r="AP337" s="40">
        <f t="shared" ref="AP337" si="4435">(N336-I337)/(H337-I337)</f>
        <v>0.5873748197346671</v>
      </c>
      <c r="AQ337" s="93">
        <f t="shared" ref="AQ337" si="4436">LN(M337/L337)</f>
        <v>4.7545471206176311E-4</v>
      </c>
      <c r="AR337" s="93">
        <f t="shared" ref="AR337" si="4437">LN(N337/L337)</f>
        <v>5.7442719484273295E-4</v>
      </c>
      <c r="AS337" s="93">
        <f t="shared" ref="AS337" si="4438">LN(N337/C337)</f>
        <v>-2.6410768841732099E-3</v>
      </c>
      <c r="AT337" s="28">
        <f t="shared" ref="AT337" si="4439">+(G337-I337)/(H337-I337)</f>
        <v>2.7348620216074127E-3</v>
      </c>
      <c r="AU337" s="28">
        <f t="shared" ref="AU337" si="4440">+(N337-P337)/(O337-P337)</f>
        <v>0.54389786161454456</v>
      </c>
      <c r="AV337" s="40">
        <f t="shared" ref="AV337" si="4441">+(N337-V337)/(U337-V337)</f>
        <v>0.46423852674656102</v>
      </c>
      <c r="AW337" s="93">
        <f t="shared" ref="AW337" si="4442">LN(N337/C337)</f>
        <v>-2.6410768841732099E-3</v>
      </c>
      <c r="AX337" s="28">
        <f t="shared" ref="AX337" si="4443">(N337-L337)/(U337-V337)</f>
        <v>7.5128130176360317E-2</v>
      </c>
      <c r="AY337" s="93">
        <f t="shared" ref="AY337" si="4444">LN(G337/I337)</f>
        <v>1.4196158340769766E-5</v>
      </c>
      <c r="AZ337" s="93">
        <f t="shared" ref="AZ337" si="4445">LN(N337/P337)</f>
        <v>3.5548440917554658E-3</v>
      </c>
      <c r="BA337" s="93">
        <f t="shared" ref="BA337" si="4446">AV336</f>
        <v>0.55657336549659675</v>
      </c>
      <c r="BB337" s="93">
        <f t="shared" ref="BB337" si="4447">AR336</f>
        <v>3.7673388586329816E-4</v>
      </c>
      <c r="BC337" s="93">
        <f t="shared" ref="BC337" si="4448">AS336</f>
        <v>3.1882773500552216E-3</v>
      </c>
      <c r="BD337" s="39">
        <f t="shared" ref="BD337" si="4449">IF(AR336&lt;0,1,0)</f>
        <v>0</v>
      </c>
    </row>
    <row r="338" spans="1:62" x14ac:dyDescent="0.15">
      <c r="A338" s="90">
        <v>42998</v>
      </c>
      <c r="B338" s="41">
        <f t="shared" si="4153"/>
        <v>3</v>
      </c>
      <c r="C338">
        <v>3352.1848</v>
      </c>
      <c r="D338">
        <v>3350.7172</v>
      </c>
      <c r="E338" s="39">
        <v>3352.3695949074072</v>
      </c>
      <c r="F338">
        <v>3352.6471000000001</v>
      </c>
      <c r="G338">
        <v>3364.3364000000001</v>
      </c>
      <c r="H338">
        <v>3364.3364000000001</v>
      </c>
      <c r="I338">
        <v>3346.5432000000001</v>
      </c>
      <c r="J338">
        <v>1130</v>
      </c>
      <c r="K338">
        <v>1038</v>
      </c>
      <c r="L338">
        <v>3364.3364000000001</v>
      </c>
      <c r="M338">
        <v>3364.8207000000002</v>
      </c>
      <c r="N338">
        <v>3366.3661999999999</v>
      </c>
      <c r="O338">
        <v>3370.0562</v>
      </c>
      <c r="P338">
        <v>3361.7963</v>
      </c>
      <c r="Q338">
        <v>1401</v>
      </c>
      <c r="R338">
        <v>1445</v>
      </c>
      <c r="S338" s="92">
        <f t="shared" si="195"/>
        <v>3358.9774699999994</v>
      </c>
      <c r="T338" s="92" t="str">
        <f t="shared" ref="T338" si="4450">IF(AVERAGE(N337)&lt;S337,"熊",IF(AVERAGE(N337)&gt;S337,"牛",""))</f>
        <v>牛</v>
      </c>
      <c r="U338" s="92">
        <f t="shared" ref="U338" si="4451">MAX(H338,O338)</f>
        <v>3370.0562</v>
      </c>
      <c r="V338" s="92">
        <f t="shared" ref="V338" si="4452">MIN(I338,P338)</f>
        <v>3346.5432000000001</v>
      </c>
      <c r="W338" s="40">
        <f t="shared" ref="W338" si="4453">LN(U338/V338)</f>
        <v>7.0014882984295018E-3</v>
      </c>
      <c r="X338" s="92">
        <f t="shared" ref="X338" si="4454">IF(U338=H338,J338,Q338)</f>
        <v>1401</v>
      </c>
      <c r="Y338" s="92">
        <f t="shared" ref="Y338" si="4455">IF(V338=I338,K338,R338)</f>
        <v>1038</v>
      </c>
      <c r="Z338" s="93">
        <f t="shared" ref="Z338" si="4456">(U338-V338)/(C338)</f>
        <v>7.0142314349733699E-3</v>
      </c>
      <c r="AA338" s="93">
        <f t="shared" ref="AA338" si="4457">LN(C338/N337)</f>
        <v>-1.3325108546720543E-3</v>
      </c>
      <c r="AB338" s="93">
        <f t="shared" ref="AB338" si="4458">LN(N338/U338)</f>
        <v>-1.0955371115273767E-3</v>
      </c>
      <c r="AC338" s="93">
        <f t="shared" ref="AC338" si="4459">LN(N338/V338)</f>
        <v>5.9059511869021947E-3</v>
      </c>
      <c r="AD338" s="93">
        <f t="shared" ref="AD338" si="4460">LN(U338/C338)</f>
        <v>5.3171084180008042E-3</v>
      </c>
      <c r="AE338" s="93">
        <f t="shared" ref="AE338" si="4461">LN(V338/C338)</f>
        <v>-1.684379880428559E-3</v>
      </c>
      <c r="AF338" s="93">
        <f t="shared" ref="AF338" si="4462">LN(N338/C338)</f>
        <v>4.2215713064734425E-3</v>
      </c>
      <c r="AG338" s="93">
        <f t="shared" ref="AG338" si="4463">LN(N338/N337)</f>
        <v>2.8890604518014723E-3</v>
      </c>
      <c r="AH338" s="93">
        <f t="shared" ref="AH338" si="4464">LN(D338/C338)</f>
        <v>-4.3789988976470002E-4</v>
      </c>
      <c r="AI338" s="93">
        <f t="shared" ref="AI338" si="4465">LN(E338/C338)</f>
        <v>5.5125187020435974E-5</v>
      </c>
      <c r="AJ338" s="93">
        <f t="shared" ref="AJ338" si="4466">LN(F338/C338)</f>
        <v>1.3790054922412895E-4</v>
      </c>
      <c r="AK338" s="93">
        <f t="shared" ref="AK338" si="4467">+LN(G338/C338)</f>
        <v>3.6184247459542401E-3</v>
      </c>
      <c r="AL338" s="93">
        <f t="shared" ref="AL338" si="4468">LN(H338/I338)</f>
        <v>5.3028046263827863E-3</v>
      </c>
      <c r="AM338" s="93">
        <f t="shared" ref="AM338" si="4469">LN(O338/P338)</f>
        <v>2.4539765673989894E-3</v>
      </c>
      <c r="AN338" s="93">
        <f t="shared" ref="AN338" si="4470">LN(L338/G338)</f>
        <v>0</v>
      </c>
      <c r="AO338" s="40">
        <f t="shared" ref="AO338" si="4471">(C338-I338)/(H338-I338)</f>
        <v>0.3170649461592015</v>
      </c>
      <c r="AP338" s="40">
        <f t="shared" ref="AP338" si="4472">(N337-I338)/(H338-I338)</f>
        <v>0.56827327293571339</v>
      </c>
      <c r="AQ338" s="93">
        <f t="shared" ref="AQ338" si="4473">LN(M338/L338)</f>
        <v>1.4394076216070852E-4</v>
      </c>
      <c r="AR338" s="93">
        <f t="shared" ref="AR338" si="4474">LN(N338/L338)</f>
        <v>6.0314656051929899E-4</v>
      </c>
      <c r="AS338" s="93">
        <f t="shared" ref="AS338" si="4475">LN(N338/C338)</f>
        <v>4.2215713064734425E-3</v>
      </c>
      <c r="AT338" s="28">
        <f t="shared" ref="AT338" si="4476">+(G338-I338)/(H338-I338)</f>
        <v>1</v>
      </c>
      <c r="AU338" s="28">
        <f t="shared" ref="AU338" si="4477">+(N338-P338)/(O338-P338)</f>
        <v>0.55326335669922788</v>
      </c>
      <c r="AV338" s="40">
        <f t="shared" ref="AV338" si="4478">+(N338-V338)/(U338-V338)</f>
        <v>0.84306553821290064</v>
      </c>
      <c r="AW338" s="93">
        <f t="shared" ref="AW338" si="4479">LN(N338/C338)</f>
        <v>4.2215713064734425E-3</v>
      </c>
      <c r="AX338" s="28">
        <f t="shared" ref="AX338" si="4480">(N338-L338)/(U338-V338)</f>
        <v>8.6326712882226958E-2</v>
      </c>
      <c r="AY338" s="93">
        <f t="shared" ref="AY338" si="4481">LN(G338/I338)</f>
        <v>5.3028046263827863E-3</v>
      </c>
      <c r="AZ338" s="93">
        <f t="shared" ref="AZ338" si="4482">LN(N338/P338)</f>
        <v>1.3584394558717292E-3</v>
      </c>
      <c r="BA338" s="93">
        <f t="shared" ref="BA338" si="4483">AV337</f>
        <v>0.46423852674656102</v>
      </c>
      <c r="BB338" s="93">
        <f t="shared" ref="BB338" si="4484">AR337</f>
        <v>5.7442719484273295E-4</v>
      </c>
      <c r="BC338" s="93">
        <f t="shared" ref="BC338" si="4485">AS337</f>
        <v>-2.6410768841732099E-3</v>
      </c>
      <c r="BD338" s="39">
        <f t="shared" ref="BD338" si="4486">IF(AR337&lt;0,1,0)</f>
        <v>0</v>
      </c>
    </row>
    <row r="339" spans="1:62" x14ac:dyDescent="0.15">
      <c r="A339" s="90">
        <v>42999</v>
      </c>
      <c r="B339" s="41">
        <f t="shared" si="4153"/>
        <v>4</v>
      </c>
      <c r="C339">
        <v>3364.6977000000002</v>
      </c>
      <c r="D339">
        <v>3362.5203000000001</v>
      </c>
      <c r="E339" s="39">
        <v>3363.1973032407409</v>
      </c>
      <c r="F339">
        <v>3362.1995999999999</v>
      </c>
      <c r="G339">
        <v>3372.9391999999998</v>
      </c>
      <c r="H339">
        <v>3377.7089000000001</v>
      </c>
      <c r="I339">
        <v>3359.1059</v>
      </c>
      <c r="J339">
        <v>1120</v>
      </c>
      <c r="K339">
        <v>959</v>
      </c>
      <c r="L339">
        <v>3372.9391999999998</v>
      </c>
      <c r="M339">
        <v>3373.3906999999999</v>
      </c>
      <c r="N339">
        <v>3358.1918999999998</v>
      </c>
      <c r="O339">
        <v>3374.7134999999998</v>
      </c>
      <c r="P339">
        <v>3357.0583999999999</v>
      </c>
      <c r="Q339">
        <v>1300</v>
      </c>
      <c r="R339">
        <v>1458</v>
      </c>
      <c r="S339" s="92">
        <f t="shared" si="195"/>
        <v>3362.9117999999994</v>
      </c>
      <c r="T339" s="92" t="str">
        <f t="shared" ref="T339" si="4487">IF(AVERAGE(N338)&lt;S338,"熊",IF(AVERAGE(N338)&gt;S338,"牛",""))</f>
        <v>牛</v>
      </c>
      <c r="U339" s="92">
        <f t="shared" ref="U339" si="4488">MAX(H339,O339)</f>
        <v>3377.7089000000001</v>
      </c>
      <c r="V339" s="92">
        <f t="shared" ref="V339" si="4489">MIN(I339,P339)</f>
        <v>3357.0583999999999</v>
      </c>
      <c r="W339" s="40">
        <f t="shared" ref="W339" si="4490">LN(U339/V339)</f>
        <v>6.1325250891422689E-3</v>
      </c>
      <c r="X339" s="92">
        <f t="shared" ref="X339" si="4491">IF(U339=H339,J339,Q339)</f>
        <v>1120</v>
      </c>
      <c r="Y339" s="92">
        <f t="shared" ref="Y339" si="4492">IF(V339=I339,K339,R339)</f>
        <v>1458</v>
      </c>
      <c r="Z339" s="93">
        <f t="shared" ref="Z339" si="4493">(U339-V339)/(C339)</f>
        <v>6.1374012886804639E-3</v>
      </c>
      <c r="AA339" s="93">
        <f t="shared" ref="AA339" si="4494">LN(C339/N338)</f>
        <v>-4.957611631567668E-4</v>
      </c>
      <c r="AB339" s="93">
        <f t="shared" ref="AB339" si="4495">LN(N339/U339)</f>
        <v>-5.7949352867889764E-3</v>
      </c>
      <c r="AC339" s="93">
        <f t="shared" ref="AC339" si="4496">LN(N339/V339)</f>
        <v>3.3758980235339511E-4</v>
      </c>
      <c r="AD339" s="93">
        <f t="shared" ref="AD339" si="4497">LN(U339/C339)</f>
        <v>3.859516912282437E-3</v>
      </c>
      <c r="AE339" s="93">
        <f t="shared" ref="AE339" si="4498">LN(V339/C339)</f>
        <v>-2.2730081768599542E-3</v>
      </c>
      <c r="AF339" s="93">
        <f t="shared" ref="AF339" si="4499">LN(N339/C339)</f>
        <v>-1.9354183745065726E-3</v>
      </c>
      <c r="AG339" s="93">
        <f t="shared" ref="AG339" si="4500">LN(N339/N338)</f>
        <v>-2.4311795376633443E-3</v>
      </c>
      <c r="AH339" s="93">
        <f t="shared" ref="AH339" si="4501">LN(D339/C339)</f>
        <v>-6.4734042394247492E-4</v>
      </c>
      <c r="AI339" s="93">
        <f t="shared" ref="AI339" si="4502">LN(E339/C339)</f>
        <v>-4.4602265148617655E-4</v>
      </c>
      <c r="AJ339" s="93">
        <f t="shared" ref="AJ339" si="4503">LN(F339/C339)</f>
        <v>-7.4271986130556721E-4</v>
      </c>
      <c r="AK339" s="93">
        <f t="shared" ref="AK339" si="4504">+LN(G339/C339)</f>
        <v>2.4464079120639368E-3</v>
      </c>
      <c r="AL339" s="93">
        <f t="shared" ref="AL339" si="4505">LN(H339/I339)</f>
        <v>5.522802047246993E-3</v>
      </c>
      <c r="AM339" s="93">
        <f t="shared" ref="AM339" si="4506">LN(O339/P339)</f>
        <v>5.2453175008010944E-3</v>
      </c>
      <c r="AN339" s="93">
        <f t="shared" ref="AN339" si="4507">LN(L339/G339)</f>
        <v>0</v>
      </c>
      <c r="AO339" s="40">
        <f t="shared" ref="AO339" si="4508">(C339-I339)/(H339-I339)</f>
        <v>0.30058592700102826</v>
      </c>
      <c r="AP339" s="40">
        <f t="shared" ref="AP339" si="4509">(N338-I339)/(H339-I339)</f>
        <v>0.39027576197386926</v>
      </c>
      <c r="AQ339" s="93">
        <f t="shared" ref="AQ339" si="4510">LN(M339/L339)</f>
        <v>1.3385055500295148E-4</v>
      </c>
      <c r="AR339" s="93">
        <f t="shared" ref="AR339" si="4511">LN(N339/L339)</f>
        <v>-4.3818262865704966E-3</v>
      </c>
      <c r="AS339" s="93">
        <f t="shared" ref="AS339" si="4512">LN(N339/C339)</f>
        <v>-1.9354183745065726E-3</v>
      </c>
      <c r="AT339" s="28">
        <f t="shared" ref="AT339" si="4513">+(G339-I339)/(H339-I339)</f>
        <v>0.74360587002095002</v>
      </c>
      <c r="AU339" s="28">
        <f t="shared" ref="AU339" si="4514">+(N339-P339)/(O339-P339)</f>
        <v>6.4202411767699766E-2</v>
      </c>
      <c r="AV339" s="40">
        <f t="shared" ref="AV339" si="4515">+(N339-V339)/(U339-V339)</f>
        <v>5.4889712113503408E-2</v>
      </c>
      <c r="AW339" s="93">
        <f t="shared" ref="AW339" si="4516">LN(N339/C339)</f>
        <v>-1.9354183745065726E-3</v>
      </c>
      <c r="AX339" s="28">
        <f t="shared" ref="AX339" si="4517">(N339-L339)/(U339-V339)</f>
        <v>-0.71413767221131974</v>
      </c>
      <c r="AY339" s="93">
        <f t="shared" ref="AY339" si="4518">LN(G339/I339)</f>
        <v>4.1096930470285462E-3</v>
      </c>
      <c r="AZ339" s="93">
        <f t="shared" ref="AZ339" si="4519">LN(N339/P339)</f>
        <v>3.3758980235339511E-4</v>
      </c>
      <c r="BA339" s="93">
        <f t="shared" ref="BA339" si="4520">AV338</f>
        <v>0.84306553821290064</v>
      </c>
      <c r="BB339" s="93">
        <f t="shared" ref="BB339" si="4521">AR338</f>
        <v>6.0314656051929899E-4</v>
      </c>
      <c r="BC339" s="93">
        <f t="shared" ref="BC339" si="4522">AS338</f>
        <v>4.2215713064734425E-3</v>
      </c>
      <c r="BD339" s="39">
        <f t="shared" ref="BD339" si="4523">IF(AR338&lt;0,1,0)</f>
        <v>0</v>
      </c>
    </row>
    <row r="340" spans="1:62" x14ac:dyDescent="0.15">
      <c r="A340" s="90">
        <v>43000</v>
      </c>
      <c r="B340" s="41">
        <f t="shared" si="4153"/>
        <v>5</v>
      </c>
      <c r="C340">
        <v>3347.1569</v>
      </c>
      <c r="D340">
        <v>3346.7604999999999</v>
      </c>
      <c r="E340" s="39">
        <v>3350.179803240741</v>
      </c>
      <c r="F340">
        <v>3354.3485000000001</v>
      </c>
      <c r="G340">
        <v>3341.7201</v>
      </c>
      <c r="H340">
        <v>3356.1190999999999</v>
      </c>
      <c r="I340">
        <v>3335.2334000000001</v>
      </c>
      <c r="J340">
        <v>943</v>
      </c>
      <c r="K340">
        <v>1010</v>
      </c>
      <c r="L340">
        <v>3341.7201</v>
      </c>
      <c r="M340">
        <v>3338.8811000000001</v>
      </c>
      <c r="N340">
        <v>3352.8717000000001</v>
      </c>
      <c r="O340">
        <v>3352.9061000000002</v>
      </c>
      <c r="P340">
        <v>3338.8294999999998</v>
      </c>
      <c r="Q340">
        <v>1500</v>
      </c>
      <c r="R340">
        <v>1310</v>
      </c>
      <c r="S340" s="92">
        <f t="shared" si="195"/>
        <v>3367.2217700000001</v>
      </c>
      <c r="T340" s="92" t="str">
        <f t="shared" ref="T340" si="4524">IF(AVERAGE(N339)&lt;S339,"熊",IF(AVERAGE(N339)&gt;S339,"牛",""))</f>
        <v>熊</v>
      </c>
      <c r="U340" s="92">
        <f t="shared" ref="U340" si="4525">MAX(H340,O340)</f>
        <v>3356.1190999999999</v>
      </c>
      <c r="V340" s="92">
        <f t="shared" ref="V340" si="4526">MIN(I340,P340)</f>
        <v>3335.2334000000001</v>
      </c>
      <c r="W340" s="40">
        <f t="shared" ref="W340" si="4527">LN(U340/V340)</f>
        <v>6.2426147260009101E-3</v>
      </c>
      <c r="X340" s="92">
        <f t="shared" ref="X340" si="4528">IF(U340=H340,J340,Q340)</f>
        <v>943</v>
      </c>
      <c r="Y340" s="92">
        <f t="shared" ref="Y340" si="4529">IF(V340=I340,K340,R340)</f>
        <v>1010</v>
      </c>
      <c r="Z340" s="93">
        <f t="shared" ref="Z340" si="4530">(U340-V340)/(C340)</f>
        <v>6.2398329758607419E-3</v>
      </c>
      <c r="AA340" s="93">
        <f t="shared" ref="AA340" si="4531">LN(C340/N339)</f>
        <v>-3.2914052024153101E-3</v>
      </c>
      <c r="AB340" s="93">
        <f t="shared" ref="AB340" si="4532">LN(N340/U340)</f>
        <v>-9.6807414122940694E-4</v>
      </c>
      <c r="AC340" s="93">
        <f t="shared" ref="AC340" si="4533">LN(N340/V340)</f>
        <v>5.2745405847716836E-3</v>
      </c>
      <c r="AD340" s="93">
        <f t="shared" ref="AD340" si="4534">LN(U340/C340)</f>
        <v>2.6739777207723733E-3</v>
      </c>
      <c r="AE340" s="93">
        <f t="shared" ref="AE340" si="4535">LN(V340/C340)</f>
        <v>-3.5686370052286157E-3</v>
      </c>
      <c r="AF340" s="93">
        <f t="shared" ref="AF340" si="4536">LN(N340/C340)</f>
        <v>1.7059035795430307E-3</v>
      </c>
      <c r="AG340" s="93">
        <f t="shared" ref="AG340" si="4537">LN(N340/N339)</f>
        <v>-1.5855016228723297E-3</v>
      </c>
      <c r="AH340" s="93">
        <f t="shared" ref="AH340" si="4538">LN(D340/C340)</f>
        <v>-1.1843588044971895E-4</v>
      </c>
      <c r="AI340" s="93">
        <f t="shared" ref="AI340" si="4539">LN(E340/C340)</f>
        <v>9.0271807435290887E-4</v>
      </c>
      <c r="AJ340" s="93">
        <f t="shared" ref="AJ340" si="4540">LN(F340/C340)</f>
        <v>2.1462648558478151E-3</v>
      </c>
      <c r="AK340" s="93">
        <f t="shared" ref="AK340" si="4541">+LN(G340/C340)</f>
        <v>-1.6256245098538583E-3</v>
      </c>
      <c r="AL340" s="93">
        <f t="shared" ref="AL340" si="4542">LN(H340/I340)</f>
        <v>6.2426147260009101E-3</v>
      </c>
      <c r="AM340" s="93">
        <f t="shared" ref="AM340" si="4543">LN(O340/P340)</f>
        <v>4.207165854928926E-3</v>
      </c>
      <c r="AN340" s="93">
        <f t="shared" ref="AN340" si="4544">LN(L340/G340)</f>
        <v>0</v>
      </c>
      <c r="AO340" s="40">
        <f t="shared" ref="AO340" si="4545">(C340-I340)/(H340-I340)</f>
        <v>0.57089300334678661</v>
      </c>
      <c r="AP340" s="40">
        <f t="shared" ref="AP340" si="4546">(N339-I340)/(H340-I340)</f>
        <v>1.099244937924031</v>
      </c>
      <c r="AQ340" s="93">
        <f t="shared" ref="AQ340" si="4547">LN(M340/L340)</f>
        <v>-8.4992355804764047E-4</v>
      </c>
      <c r="AR340" s="93">
        <f t="shared" ref="AR340" si="4548">LN(N340/L340)</f>
        <v>3.3315280893967637E-3</v>
      </c>
      <c r="AS340" s="93">
        <f t="shared" ref="AS340" si="4549">LN(N340/C340)</f>
        <v>1.7059035795430307E-3</v>
      </c>
      <c r="AT340" s="28">
        <f t="shared" ref="AT340" si="4550">+(G340-I340)/(H340-I340)</f>
        <v>0.31058092378996083</v>
      </c>
      <c r="AU340" s="28">
        <f t="shared" ref="AU340" si="4551">+(N340-P340)/(O340-P340)</f>
        <v>0.99755622806643618</v>
      </c>
      <c r="AV340" s="40">
        <f t="shared" ref="AV340" si="4552">+(N340-V340)/(U340-V340)</f>
        <v>0.84451562552369464</v>
      </c>
      <c r="AW340" s="93">
        <f t="shared" ref="AW340" si="4553">LN(N340/C340)</f>
        <v>1.7059035795430307E-3</v>
      </c>
      <c r="AX340" s="28">
        <f t="shared" ref="AX340" si="4554">(N340-L340)/(U340-V340)</f>
        <v>0.5339347017337337</v>
      </c>
      <c r="AY340" s="93">
        <f t="shared" ref="AY340" si="4555">LN(G340/I340)</f>
        <v>1.9430124953747584E-3</v>
      </c>
      <c r="AZ340" s="93">
        <f t="shared" ref="AZ340" si="4556">LN(N340/P340)</f>
        <v>4.1969060458428827E-3</v>
      </c>
      <c r="BA340" s="93">
        <f t="shared" ref="BA340" si="4557">AV339</f>
        <v>5.4889712113503408E-2</v>
      </c>
      <c r="BB340" s="93">
        <f t="shared" ref="BB340" si="4558">AR339</f>
        <v>-4.3818262865704966E-3</v>
      </c>
      <c r="BC340" s="93">
        <f t="shared" ref="BC340" si="4559">AS339</f>
        <v>-1.9354183745065726E-3</v>
      </c>
      <c r="BD340" s="39">
        <f t="shared" ref="BD340" si="4560">IF(AR339&lt;0,1,0)</f>
        <v>1</v>
      </c>
    </row>
    <row r="341" spans="1:62" x14ac:dyDescent="0.15">
      <c r="A341" s="90">
        <v>43003</v>
      </c>
      <c r="B341" s="41">
        <f t="shared" si="4153"/>
        <v>1</v>
      </c>
      <c r="C341">
        <v>3344.5886</v>
      </c>
      <c r="D341">
        <v>3344.7080999999998</v>
      </c>
      <c r="E341" s="41">
        <v>3346.653298611111</v>
      </c>
      <c r="F341">
        <v>3339.9677000000001</v>
      </c>
      <c r="G341">
        <v>3340.6689999999999</v>
      </c>
      <c r="H341">
        <v>3350.6316000000002</v>
      </c>
      <c r="I341">
        <v>3334.9596999999999</v>
      </c>
      <c r="J341">
        <v>1008</v>
      </c>
      <c r="K341">
        <v>1123</v>
      </c>
      <c r="L341">
        <v>3340.6689999999999</v>
      </c>
      <c r="M341">
        <v>3340.1115</v>
      </c>
      <c r="N341">
        <v>3340.8090999999999</v>
      </c>
      <c r="O341">
        <v>3344.4207000000001</v>
      </c>
      <c r="P341">
        <v>3335.3159000000001</v>
      </c>
      <c r="Q341">
        <v>1431</v>
      </c>
      <c r="R341">
        <v>1450</v>
      </c>
      <c r="S341" s="92">
        <f t="shared" si="195"/>
        <v>3368.28215</v>
      </c>
      <c r="T341" s="92" t="str">
        <f t="shared" ref="T341" si="4561">IF(AVERAGE(N340)&lt;S340,"熊",IF(AVERAGE(N340)&gt;S340,"牛",""))</f>
        <v>熊</v>
      </c>
      <c r="U341" s="92">
        <f t="shared" ref="U341" si="4562">MAX(H341,O341)</f>
        <v>3350.6316000000002</v>
      </c>
      <c r="V341" s="92">
        <f t="shared" ref="V341" si="4563">MIN(I341,P341)</f>
        <v>3334.9596999999999</v>
      </c>
      <c r="W341" s="40">
        <f t="shared" ref="W341" si="4564">LN(U341/V341)</f>
        <v>4.6882700429278952E-3</v>
      </c>
      <c r="X341" s="92">
        <f t="shared" ref="X341" si="4565">IF(U341=H341,J341,Q341)</f>
        <v>1008</v>
      </c>
      <c r="Y341" s="92">
        <f t="shared" ref="Y341" si="4566">IF(V341=I341,K341,R341)</f>
        <v>1123</v>
      </c>
      <c r="Z341" s="93">
        <f t="shared" ref="Z341" si="4567">(U341-V341)/(C341)</f>
        <v>4.6857481963552342E-3</v>
      </c>
      <c r="AA341" s="93">
        <f t="shared" ref="AA341" si="4568">LN(C341/N340)</f>
        <v>-2.4735060312818845E-3</v>
      </c>
      <c r="AB341" s="93">
        <f t="shared" ref="AB341" si="4569">LN(N341/U341)</f>
        <v>-2.93584221859683E-3</v>
      </c>
      <c r="AC341" s="93">
        <f t="shared" ref="AC341" si="4570">LN(N341/V341)</f>
        <v>1.7524278243309756E-3</v>
      </c>
      <c r="AD341" s="93">
        <f t="shared" ref="AD341" si="4571">LN(U341/C341)</f>
        <v>1.8051688997456298E-3</v>
      </c>
      <c r="AE341" s="93">
        <f t="shared" ref="AE341" si="4572">LN(V341/C341)</f>
        <v>-2.8831011431822758E-3</v>
      </c>
      <c r="AF341" s="93">
        <f t="shared" ref="AF341" si="4573">LN(N341/C341)</f>
        <v>-1.1306733188512297E-3</v>
      </c>
      <c r="AG341" s="93">
        <f t="shared" ref="AG341" si="4574">LN(N341/N340)</f>
        <v>-3.6041793501331324E-3</v>
      </c>
      <c r="AH341" s="93">
        <f t="shared" ref="AH341" si="4575">LN(D341/C341)</f>
        <v>3.5728718689446315E-5</v>
      </c>
      <c r="AI341" s="93">
        <f t="shared" ref="AI341" si="4576">LN(E341/C341)</f>
        <v>6.1713466884778464E-4</v>
      </c>
      <c r="AJ341" s="93">
        <f t="shared" ref="AJ341" si="4577">LN(F341/C341)</f>
        <v>-1.3825601965713923E-3</v>
      </c>
      <c r="AK341" s="93">
        <f t="shared" ref="AK341" si="4578">+LN(G341/C341)</f>
        <v>-1.1726101471768952E-3</v>
      </c>
      <c r="AL341" s="93">
        <f t="shared" ref="AL341" si="4579">LN(H341/I341)</f>
        <v>4.6882700429278952E-3</v>
      </c>
      <c r="AM341" s="93">
        <f t="shared" ref="AM341" si="4580">LN(O341/P341)</f>
        <v>2.7260972052719915E-3</v>
      </c>
      <c r="AN341" s="93">
        <f t="shared" ref="AN341" si="4581">LN(L341/G341)</f>
        <v>0</v>
      </c>
      <c r="AO341" s="40">
        <f t="shared" ref="AO341" si="4582">(C341-I341)/(H341-I341)</f>
        <v>0.61440540074911065</v>
      </c>
      <c r="AP341" s="40">
        <f t="shared" ref="AP341" si="4583">(N340-I341)/(H341-I341)</f>
        <v>1.142937359222554</v>
      </c>
      <c r="AQ341" s="93">
        <f t="shared" ref="AQ341" si="4584">LN(M341/L341)</f>
        <v>-1.6689666762556915E-4</v>
      </c>
      <c r="AR341" s="93">
        <f t="shared" ref="AR341" si="4585">LN(N341/L341)</f>
        <v>4.1936828325712444E-5</v>
      </c>
      <c r="AS341" s="93">
        <f t="shared" ref="AS341" si="4586">LN(N341/C341)</f>
        <v>-1.1306733188512297E-3</v>
      </c>
      <c r="AT341" s="28">
        <f t="shared" ref="AT341" si="4587">+(G341-I341)/(H341-I341)</f>
        <v>0.36430171198130945</v>
      </c>
      <c r="AU341" s="28">
        <f t="shared" ref="AU341" si="4588">+(N341-P341)/(O341-P341)</f>
        <v>0.60333011158947447</v>
      </c>
      <c r="AV341" s="40">
        <f t="shared" ref="AV341" si="4589">+(N341-V341)/(U341-V341)</f>
        <v>0.37324127897701975</v>
      </c>
      <c r="AW341" s="93">
        <f t="shared" ref="AW341" si="4590">LN(N341/C341)</f>
        <v>-1.1306733188512297E-3</v>
      </c>
      <c r="AX341" s="28">
        <f t="shared" ref="AX341" si="4591">(N341-L341)/(U341-V341)</f>
        <v>8.939566995710314E-3</v>
      </c>
      <c r="AY341" s="93">
        <f t="shared" ref="AY341" si="4592">LN(G341/I341)</f>
        <v>1.7104909960054216E-3</v>
      </c>
      <c r="AZ341" s="93">
        <f t="shared" ref="AZ341" si="4593">LN(N341/P341)</f>
        <v>1.6456256405236933E-3</v>
      </c>
      <c r="BA341" s="93">
        <f t="shared" ref="BA341" si="4594">AV340</f>
        <v>0.84451562552369464</v>
      </c>
      <c r="BB341" s="93">
        <f t="shared" ref="BB341" si="4595">AR340</f>
        <v>3.3315280893967637E-3</v>
      </c>
      <c r="BC341" s="93">
        <f t="shared" ref="BC341" si="4596">AS340</f>
        <v>1.7059035795430307E-3</v>
      </c>
      <c r="BD341" s="39">
        <f t="shared" ref="BD341" si="4597">IF(AR340&lt;0,1,0)</f>
        <v>0</v>
      </c>
    </row>
    <row r="342" spans="1:62" x14ac:dyDescent="0.15">
      <c r="A342" s="90">
        <v>43004</v>
      </c>
      <c r="B342" s="41">
        <f t="shared" si="4153"/>
        <v>2</v>
      </c>
      <c r="C342">
        <v>3336.3497000000002</v>
      </c>
      <c r="D342">
        <v>3341.3521000000001</v>
      </c>
      <c r="E342" s="39">
        <v>3344.3343055555556</v>
      </c>
      <c r="F342">
        <v>3346.2105999999999</v>
      </c>
      <c r="G342">
        <v>3343.9038</v>
      </c>
      <c r="H342">
        <v>3347.0832</v>
      </c>
      <c r="I342">
        <v>3335.2988</v>
      </c>
      <c r="J342">
        <v>942</v>
      </c>
      <c r="K342">
        <v>1005</v>
      </c>
      <c r="L342">
        <v>3343.9038</v>
      </c>
      <c r="M342">
        <v>3344.3973000000001</v>
      </c>
      <c r="N342">
        <v>3343.8274000000001</v>
      </c>
      <c r="O342">
        <v>3345.2530999999999</v>
      </c>
      <c r="P342">
        <v>3332.6149</v>
      </c>
      <c r="Q342">
        <v>1302</v>
      </c>
      <c r="R342">
        <v>1434</v>
      </c>
      <c r="S342" s="92">
        <f t="shared" si="195"/>
        <v>3367.1818499999999</v>
      </c>
      <c r="T342" s="92" t="str">
        <f t="shared" ref="T342" si="4598">IF(AVERAGE(N341)&lt;S341,"熊",IF(AVERAGE(N341)&gt;S341,"牛",""))</f>
        <v>熊</v>
      </c>
      <c r="U342" s="92">
        <f t="shared" ref="U342" si="4599">MAX(H342,O342)</f>
        <v>3347.0832</v>
      </c>
      <c r="V342" s="92">
        <f t="shared" ref="V342" si="4600">MIN(I342,P342)</f>
        <v>3332.6149</v>
      </c>
      <c r="W342" s="40">
        <f t="shared" ref="W342" si="4601">LN(U342/V342)</f>
        <v>4.3320289060892808E-3</v>
      </c>
      <c r="X342" s="92">
        <f t="shared" ref="X342" si="4602">IF(U342=H342,J342,Q342)</f>
        <v>942</v>
      </c>
      <c r="Y342" s="92">
        <f t="shared" ref="Y342" si="4603">IF(V342=I342,K342,R342)</f>
        <v>1434</v>
      </c>
      <c r="Z342" s="93">
        <f t="shared" ref="Z342" si="4604">(U342-V342)/(C342)</f>
        <v>4.3365657982435109E-3</v>
      </c>
      <c r="AA342" s="93">
        <f t="shared" ref="AA342" si="4605">LN(C342/N341)</f>
        <v>-1.3357180191721685E-3</v>
      </c>
      <c r="AB342" s="93">
        <f t="shared" ref="AB342" si="4606">LN(N342/U342)</f>
        <v>-9.7320094426893845E-4</v>
      </c>
      <c r="AC342" s="93">
        <f t="shared" ref="AC342" si="4607">LN(N342/V342)</f>
        <v>3.3588279618203903E-3</v>
      </c>
      <c r="AD342" s="93">
        <f t="shared" ref="AD342" si="4608">LN(U342/C342)</f>
        <v>3.211974860383578E-3</v>
      </c>
      <c r="AE342" s="93">
        <f t="shared" ref="AE342" si="4609">LN(V342/C342)</f>
        <v>-1.1200540457056618E-3</v>
      </c>
      <c r="AF342" s="93">
        <f t="shared" ref="AF342" si="4610">LN(N342/C342)</f>
        <v>2.2387739161146814E-3</v>
      </c>
      <c r="AG342" s="93">
        <f t="shared" ref="AG342" si="4611">LN(N342/N341)</f>
        <v>9.0305589694268835E-4</v>
      </c>
      <c r="AH342" s="93">
        <f t="shared" ref="AH342" si="4612">LN(D342/C342)</f>
        <v>1.4982402885228246E-3</v>
      </c>
      <c r="AI342" s="93">
        <f t="shared" ref="AI342" si="4613">LN(E342/C342)</f>
        <v>2.3903568409428815E-3</v>
      </c>
      <c r="AJ342" s="93">
        <f t="shared" ref="AJ342" si="4614">LN(F342/C342)</f>
        <v>2.9512362670938747E-3</v>
      </c>
      <c r="AK342" s="93">
        <f t="shared" ref="AK342" si="4615">+LN(G342/C342)</f>
        <v>2.2616217243528768E-3</v>
      </c>
      <c r="AL342" s="93">
        <f t="shared" ref="AL342" si="4616">LN(H342/I342)</f>
        <v>3.5270094455214862E-3</v>
      </c>
      <c r="AM342" s="93">
        <f t="shared" ref="AM342" si="4617">LN(O342/P342)</f>
        <v>3.7851047936177354E-3</v>
      </c>
      <c r="AN342" s="93">
        <f t="shared" ref="AN342" si="4618">LN(L342/G342)</f>
        <v>0</v>
      </c>
      <c r="AO342" s="40">
        <f t="shared" ref="AO342" si="4619">(C342-I342)/(H342-I342)</f>
        <v>8.9177217338191409E-2</v>
      </c>
      <c r="AP342" s="40">
        <f t="shared" ref="AP342" si="4620">(N341-I342)/(H342-I342)</f>
        <v>0.46759274973693299</v>
      </c>
      <c r="AQ342" s="93">
        <f t="shared" ref="AQ342" si="4621">LN(M342/L342)</f>
        <v>1.4757110767508395E-4</v>
      </c>
      <c r="AR342" s="93">
        <f t="shared" ref="AR342" si="4622">LN(N342/L342)</f>
        <v>-2.2847808238215186E-5</v>
      </c>
      <c r="AS342" s="93">
        <f t="shared" ref="AS342" si="4623">LN(N342/C342)</f>
        <v>2.2387739161146814E-3</v>
      </c>
      <c r="AT342" s="28">
        <f t="shared" ref="AT342" si="4624">+(G342-I342)/(H342-I342)</f>
        <v>0.73020264077933661</v>
      </c>
      <c r="AU342" s="28">
        <f t="shared" ref="AU342" si="4625">+(N342-P342)/(O342-P342)</f>
        <v>0.88719121393871014</v>
      </c>
      <c r="AV342" s="40">
        <f t="shared" ref="AV342" si="4626">+(N342-V342)/(U342-V342)</f>
        <v>0.77497010706165148</v>
      </c>
      <c r="AW342" s="93">
        <f t="shared" ref="AW342" si="4627">LN(N342/C342)</f>
        <v>2.2387739161146814E-3</v>
      </c>
      <c r="AX342" s="28">
        <f t="shared" ref="AX342" si="4628">(N342-L342)/(U342-V342)</f>
        <v>-5.2805098041871831E-3</v>
      </c>
      <c r="AY342" s="93">
        <f t="shared" ref="AY342" si="4629">LN(G342/I342)</f>
        <v>2.5766563094908636E-3</v>
      </c>
      <c r="AZ342" s="93">
        <f t="shared" ref="AZ342" si="4630">LN(N342/P342)</f>
        <v>3.3588279618203903E-3</v>
      </c>
      <c r="BA342" s="93">
        <f t="shared" ref="BA342" si="4631">AV341</f>
        <v>0.37324127897701975</v>
      </c>
      <c r="BB342" s="93">
        <f t="shared" ref="BB342" si="4632">AR341</f>
        <v>4.1936828325712444E-5</v>
      </c>
      <c r="BC342" s="93">
        <f t="shared" ref="BC342" si="4633">AS341</f>
        <v>-1.1306733188512297E-3</v>
      </c>
      <c r="BD342" s="39">
        <f t="shared" ref="BD342" si="4634">IF(AR341&lt;0,1,0)</f>
        <v>0</v>
      </c>
      <c r="BJ342" t="s">
        <v>452</v>
      </c>
    </row>
    <row r="343" spans="1:62" x14ac:dyDescent="0.15">
      <c r="A343" s="90">
        <v>43005</v>
      </c>
      <c r="B343" s="41">
        <f t="shared" si="4153"/>
        <v>3</v>
      </c>
      <c r="C343">
        <v>3340.8218999999999</v>
      </c>
      <c r="D343">
        <v>3341.6161999999999</v>
      </c>
      <c r="E343" s="39">
        <v>3342.5648032407407</v>
      </c>
      <c r="F343">
        <v>3340.7970999999998</v>
      </c>
      <c r="G343">
        <v>3344.6794</v>
      </c>
      <c r="H343">
        <v>3346.5830999999998</v>
      </c>
      <c r="I343">
        <v>3340.4283999999998</v>
      </c>
      <c r="J343">
        <v>1005</v>
      </c>
      <c r="K343">
        <v>941</v>
      </c>
      <c r="L343">
        <v>3344.6794</v>
      </c>
      <c r="M343">
        <v>3345.2202000000002</v>
      </c>
      <c r="N343">
        <v>3345.4632999999999</v>
      </c>
      <c r="O343">
        <v>3349.6473000000001</v>
      </c>
      <c r="P343">
        <v>3342.4938999999999</v>
      </c>
      <c r="Q343">
        <v>1354</v>
      </c>
      <c r="R343">
        <v>1331</v>
      </c>
      <c r="S343" s="92">
        <f t="shared" si="195"/>
        <v>3366.0918249999995</v>
      </c>
      <c r="T343" s="92" t="str">
        <f t="shared" ref="T343" si="4635">IF(AVERAGE(N342)&lt;S342,"熊",IF(AVERAGE(N342)&gt;S342,"牛",""))</f>
        <v>熊</v>
      </c>
      <c r="U343" s="92">
        <f t="shared" ref="U343" si="4636">MAX(H343,O343)</f>
        <v>3349.6473000000001</v>
      </c>
      <c r="V343" s="92">
        <f t="shared" ref="V343" si="4637">MIN(I343,P343)</f>
        <v>3340.4283999999998</v>
      </c>
      <c r="W343" s="40">
        <f t="shared" ref="W343" si="4638">LN(U343/V343)</f>
        <v>2.7559944755733128E-3</v>
      </c>
      <c r="X343" s="92">
        <f t="shared" ref="X343" si="4639">IF(U343=H343,J343,Q343)</f>
        <v>1354</v>
      </c>
      <c r="Y343" s="92">
        <f t="shared" ref="Y343" si="4640">IF(V343=I343,K343,R343)</f>
        <v>941</v>
      </c>
      <c r="Z343" s="93">
        <f t="shared" ref="Z343" si="4641">(U343-V343)/(C343)</f>
        <v>2.759470656008422E-3</v>
      </c>
      <c r="AA343" s="93">
        <f t="shared" ref="AA343" si="4642">LN(C343/N342)</f>
        <v>-8.9922449709429163E-4</v>
      </c>
      <c r="AB343" s="93">
        <f t="shared" ref="AB343" si="4643">LN(N343/U343)</f>
        <v>-1.2498674912633327E-3</v>
      </c>
      <c r="AC343" s="93">
        <f t="shared" ref="AC343" si="4644">LN(N343/V343)</f>
        <v>1.5061269843099825E-3</v>
      </c>
      <c r="AD343" s="93">
        <f t="shared" ref="AD343" si="4645">LN(U343/C343)</f>
        <v>2.6382021514462931E-3</v>
      </c>
      <c r="AE343" s="93">
        <f t="shared" ref="AE343" si="4646">LN(V343/C343)</f>
        <v>-1.1779232412687534E-4</v>
      </c>
      <c r="AF343" s="93">
        <f t="shared" ref="AF343" si="4647">LN(N343/C343)</f>
        <v>1.3883346601830464E-3</v>
      </c>
      <c r="AG343" s="93">
        <f t="shared" ref="AG343" si="4648">LN(N343/N342)</f>
        <v>4.8911016308878777E-4</v>
      </c>
      <c r="AH343" s="93">
        <f t="shared" ref="AH343" si="4649">LN(D343/C343)</f>
        <v>2.3772760536030691E-4</v>
      </c>
      <c r="AI343" s="93">
        <f t="shared" ref="AI343" si="4650">LN(E343/C343)</f>
        <v>5.215629014570847E-4</v>
      </c>
      <c r="AJ343" s="93">
        <f t="shared" ref="AJ343" si="4651">LN(F343/C343)</f>
        <v>-7.4233505383099936E-6</v>
      </c>
      <c r="AK343" s="93">
        <f t="shared" ref="AK343" si="4652">+LN(G343/C343)</f>
        <v>1.1539898819804097E-3</v>
      </c>
      <c r="AL343" s="93">
        <f t="shared" ref="AL343" si="4653">LN(H343/I343)</f>
        <v>1.8407929275859711E-3</v>
      </c>
      <c r="AM343" s="93">
        <f t="shared" ref="AM343" si="4654">LN(O343/P343)</f>
        <v>2.1378517011856031E-3</v>
      </c>
      <c r="AN343" s="93">
        <f t="shared" ref="AN343" si="4655">LN(L343/G343)</f>
        <v>0</v>
      </c>
      <c r="AO343" s="40">
        <f t="shared" ref="AO343" si="4656">(C343-I343)/(H343-I343)</f>
        <v>6.3934879035554601E-2</v>
      </c>
      <c r="AP343" s="40">
        <f t="shared" ref="AP343" si="4657">(N342-I343)/(H343-I343)</f>
        <v>0.55226087380381095</v>
      </c>
      <c r="AQ343" s="93">
        <f t="shared" ref="AQ343" si="4658">LN(M343/L343)</f>
        <v>1.6167656721721433E-4</v>
      </c>
      <c r="AR343" s="93">
        <f t="shared" ref="AR343" si="4659">LN(N343/L343)</f>
        <v>2.3434477820258046E-4</v>
      </c>
      <c r="AS343" s="93">
        <f t="shared" ref="AS343" si="4660">LN(N343/C343)</f>
        <v>1.3883346601830464E-3</v>
      </c>
      <c r="AT343" s="28">
        <f t="shared" ref="AT343" si="4661">+(G343-I343)/(H343-I343)</f>
        <v>0.69069166653129654</v>
      </c>
      <c r="AU343" s="28">
        <f t="shared" ref="AU343" si="4662">+(N343-P343)/(O343-P343)</f>
        <v>0.41510330751808783</v>
      </c>
      <c r="AV343" s="40">
        <f t="shared" ref="AV343" si="4663">+(N343-V343)/(U343-V343)</f>
        <v>0.54614975756326034</v>
      </c>
      <c r="AW343" s="93">
        <f t="shared" ref="AW343" si="4664">LN(N343/C343)</f>
        <v>1.3883346601830464E-3</v>
      </c>
      <c r="AX343" s="28">
        <f t="shared" ref="AX343" si="4665">(N343-L343)/(U343-V343)</f>
        <v>8.5031836770100275E-2</v>
      </c>
      <c r="AY343" s="93">
        <f t="shared" ref="AY343" si="4666">LN(G343/I343)</f>
        <v>1.2717822061074158E-3</v>
      </c>
      <c r="AZ343" s="93">
        <f t="shared" ref="AZ343" si="4667">LN(N343/P343)</f>
        <v>8.8798420992224926E-4</v>
      </c>
      <c r="BA343" s="93">
        <f t="shared" ref="BA343" si="4668">AV342</f>
        <v>0.77497010706165148</v>
      </c>
      <c r="BB343" s="93">
        <f t="shared" ref="BB343" si="4669">AR342</f>
        <v>-2.2847808238215186E-5</v>
      </c>
      <c r="BC343" s="93">
        <f t="shared" ref="BC343" si="4670">AS342</f>
        <v>2.2387739161146814E-3</v>
      </c>
      <c r="BD343" s="39">
        <f t="shared" ref="BD343" si="4671">IF(AR342&lt;0,1,0)</f>
        <v>1</v>
      </c>
    </row>
    <row r="344" spans="1:62" x14ac:dyDescent="0.15">
      <c r="A344" s="90">
        <v>43006</v>
      </c>
      <c r="B344" s="41">
        <f t="shared" si="4153"/>
        <v>4</v>
      </c>
      <c r="C344">
        <v>3343.8445999999999</v>
      </c>
      <c r="D344">
        <v>3342.4101000000001</v>
      </c>
      <c r="E344" s="39">
        <v>3342.9982986111113</v>
      </c>
      <c r="F344">
        <v>3341.3708000000001</v>
      </c>
      <c r="G344">
        <v>3342.1860999999999</v>
      </c>
      <c r="H344">
        <v>3344.5376000000001</v>
      </c>
      <c r="I344">
        <v>3336.4654</v>
      </c>
      <c r="J344">
        <v>934</v>
      </c>
      <c r="K344">
        <v>1106</v>
      </c>
      <c r="L344">
        <v>3342.1860999999999</v>
      </c>
      <c r="M344">
        <v>3342.6941999999999</v>
      </c>
      <c r="N344">
        <v>3340.1154999999999</v>
      </c>
      <c r="O344">
        <v>3343.3948</v>
      </c>
      <c r="P344">
        <v>3336.7642000000001</v>
      </c>
      <c r="Q344">
        <v>1405</v>
      </c>
      <c r="R344">
        <v>1456</v>
      </c>
      <c r="S344" s="92">
        <f t="shared" si="195"/>
        <v>3365.2152550000001</v>
      </c>
      <c r="T344" s="92" t="str">
        <f t="shared" ref="T344" si="4672">IF(AVERAGE(N343)&lt;S343,"熊",IF(AVERAGE(N343)&gt;S343,"牛",""))</f>
        <v>熊</v>
      </c>
      <c r="U344" s="92">
        <f t="shared" ref="U344" si="4673">MAX(H344,O344)</f>
        <v>3344.5376000000001</v>
      </c>
      <c r="V344" s="92">
        <f t="shared" ref="V344" si="4674">MIN(I344,P344)</f>
        <v>3336.4654</v>
      </c>
      <c r="W344" s="40">
        <f t="shared" ref="W344" si="4675">LN(U344/V344)</f>
        <v>2.4164646919034457E-3</v>
      </c>
      <c r="X344" s="92">
        <f t="shared" ref="X344" si="4676">IF(U344=H344,J344,Q344)</f>
        <v>934</v>
      </c>
      <c r="Y344" s="92">
        <f t="shared" ref="Y344" si="4677">IF(V344=I344,K344,R344)</f>
        <v>1106</v>
      </c>
      <c r="Z344" s="93">
        <f t="shared" ref="Z344" si="4678">(U344-V344)/(C344)</f>
        <v>2.4140475906087463E-3</v>
      </c>
      <c r="AA344" s="93">
        <f t="shared" ref="AA344" si="4679">LN(C344/N343)</f>
        <v>-4.8396637015166372E-4</v>
      </c>
      <c r="AB344" s="93">
        <f t="shared" ref="AB344" si="4680">LN(N344/U344)</f>
        <v>-1.3230606222692626E-3</v>
      </c>
      <c r="AC344" s="93">
        <f t="shared" ref="AC344" si="4681">LN(N344/V344)</f>
        <v>1.0934040696341878E-3</v>
      </c>
      <c r="AD344" s="93">
        <f t="shared" ref="AD344" si="4682">LN(U344/C344)</f>
        <v>2.0722500053303516E-4</v>
      </c>
      <c r="AE344" s="93">
        <f t="shared" ref="AE344" si="4683">LN(V344/C344)</f>
        <v>-2.2092396913703841E-3</v>
      </c>
      <c r="AF344" s="93">
        <f t="shared" ref="AF344" si="4684">LN(N344/C344)</f>
        <v>-1.1158356217361939E-3</v>
      </c>
      <c r="AG344" s="93">
        <f t="shared" ref="AG344" si="4685">LN(N344/N343)</f>
        <v>-1.5998019918878588E-3</v>
      </c>
      <c r="AH344" s="93">
        <f t="shared" ref="AH344" si="4686">LN(D344/C344)</f>
        <v>-4.290892544101472E-4</v>
      </c>
      <c r="AI344" s="93">
        <f t="shared" ref="AI344" si="4687">LN(E344/C344)</f>
        <v>-2.5312435367162207E-4</v>
      </c>
      <c r="AJ344" s="93">
        <f t="shared" ref="AJ344" si="4688">LN(F344/C344)</f>
        <v>-7.4008089938650207E-4</v>
      </c>
      <c r="AK344" s="93">
        <f t="shared" ref="AK344" si="4689">+LN(G344/C344)</f>
        <v>-4.9610900949544859E-4</v>
      </c>
      <c r="AL344" s="93">
        <f t="shared" ref="AL344" si="4690">LN(H344/I344)</f>
        <v>2.4164646919034457E-3</v>
      </c>
      <c r="AM344" s="93">
        <f t="shared" ref="AM344" si="4691">LN(O344/P344)</f>
        <v>1.9851629811592792E-3</v>
      </c>
      <c r="AN344" s="93">
        <f t="shared" ref="AN344" si="4692">LN(L344/G344)</f>
        <v>0</v>
      </c>
      <c r="AO344" s="40">
        <f t="shared" ref="AO344" si="4693">(C344-I344)/(H344-I344)</f>
        <v>0.91414979807237118</v>
      </c>
      <c r="AP344" s="40">
        <f t="shared" ref="AP344" si="4694">(N343-I344)/(H344-I344)</f>
        <v>1.1146775352443907</v>
      </c>
      <c r="AQ344" s="93">
        <f t="shared" ref="AQ344" si="4695">LN(M344/L344)</f>
        <v>1.5201468932174626E-4</v>
      </c>
      <c r="AR344" s="93">
        <f t="shared" ref="AR344" si="4696">LN(N344/L344)</f>
        <v>-6.1972661224084008E-4</v>
      </c>
      <c r="AS344" s="93">
        <f t="shared" ref="AS344" si="4697">LN(N344/C344)</f>
        <v>-1.1158356217361939E-3</v>
      </c>
      <c r="AT344" s="28">
        <f t="shared" ref="AT344" si="4698">+(G344-I344)/(H344-I344)</f>
        <v>0.70869155868286271</v>
      </c>
      <c r="AU344" s="28">
        <f t="shared" ref="AU344" si="4699">+(N344-P344)/(O344-P344)</f>
        <v>0.50542937290740375</v>
      </c>
      <c r="AV344" s="40">
        <f t="shared" ref="AV344" si="4700">+(N344-V344)/(U344-V344)</f>
        <v>0.45218156140826649</v>
      </c>
      <c r="AW344" s="93">
        <f t="shared" ref="AW344" si="4701">LN(N344/C344)</f>
        <v>-1.1158356217361939E-3</v>
      </c>
      <c r="AX344" s="28">
        <f t="shared" ref="AX344" si="4702">(N344-L344)/(U344-V344)</f>
        <v>-0.25650999727459628</v>
      </c>
      <c r="AY344" s="93">
        <f t="shared" ref="AY344" si="4703">LN(G344/I344)</f>
        <v>1.7131306818750512E-3</v>
      </c>
      <c r="AZ344" s="93">
        <f t="shared" ref="AZ344" si="4704">LN(N344/P344)</f>
        <v>1.0038522279892422E-3</v>
      </c>
      <c r="BA344" s="93">
        <f t="shared" ref="BA344" si="4705">AV343</f>
        <v>0.54614975756326034</v>
      </c>
      <c r="BB344" s="93">
        <f t="shared" ref="BB344" si="4706">AR343</f>
        <v>2.3434477820258046E-4</v>
      </c>
      <c r="BC344" s="93">
        <f t="shared" ref="BC344" si="4707">AS343</f>
        <v>1.3883346601830464E-3</v>
      </c>
      <c r="BD344" s="39">
        <f t="shared" ref="BD344" si="4708">IF(AR343&lt;0,1,0)</f>
        <v>0</v>
      </c>
    </row>
    <row r="345" spans="1:62" x14ac:dyDescent="0.15">
      <c r="A345" s="90">
        <v>43007</v>
      </c>
      <c r="B345" s="41">
        <f t="shared" si="4153"/>
        <v>5</v>
      </c>
      <c r="C345">
        <v>3340.31</v>
      </c>
      <c r="D345">
        <v>3342.8</v>
      </c>
      <c r="E345" s="39">
        <v>3344.74</v>
      </c>
      <c r="F345">
        <v>3347.36</v>
      </c>
      <c r="G345">
        <v>3348.48</v>
      </c>
      <c r="H345">
        <v>3356.91</v>
      </c>
      <c r="I345">
        <v>3340.31</v>
      </c>
      <c r="J345">
        <v>1009</v>
      </c>
      <c r="K345">
        <v>930</v>
      </c>
      <c r="L345">
        <v>3348.35</v>
      </c>
      <c r="M345">
        <v>3350.51</v>
      </c>
      <c r="N345">
        <v>3348.94</v>
      </c>
      <c r="O345">
        <v>3352.36</v>
      </c>
      <c r="P345">
        <v>3343.54</v>
      </c>
      <c r="Q345">
        <v>1323</v>
      </c>
      <c r="R345">
        <v>1408</v>
      </c>
      <c r="S345" s="92">
        <f t="shared" si="195"/>
        <v>3364.1712349999993</v>
      </c>
      <c r="T345" s="92" t="str">
        <f t="shared" ref="T345" si="4709">IF(AVERAGE(N344)&lt;S344,"熊",IF(AVERAGE(N344)&gt;S344,"牛",""))</f>
        <v>熊</v>
      </c>
      <c r="U345" s="92">
        <f t="shared" ref="U345" si="4710">MAX(H345,O345)</f>
        <v>3356.91</v>
      </c>
      <c r="V345" s="92">
        <f t="shared" ref="V345" si="4711">MIN(I345,P345)</f>
        <v>3340.31</v>
      </c>
      <c r="W345" s="40">
        <f t="shared" ref="W345" si="4712">LN(U345/V345)</f>
        <v>4.9572909341589625E-3</v>
      </c>
      <c r="X345" s="92">
        <f t="shared" ref="X345" si="4713">IF(U345=H345,J345,Q345)</f>
        <v>1009</v>
      </c>
      <c r="Y345" s="92">
        <f t="shared" ref="Y345" si="4714">IF(V345=I345,K345,R345)</f>
        <v>930</v>
      </c>
      <c r="Z345" s="93">
        <f t="shared" ref="Z345" si="4715">(U345-V345)/(C345)</f>
        <v>4.9695986300672419E-3</v>
      </c>
      <c r="AA345" s="93">
        <f t="shared" ref="AA345" si="4716">LN(C345/N344)</f>
        <v>5.822982385034885E-5</v>
      </c>
      <c r="AB345" s="93">
        <f t="shared" ref="AB345" si="4717">LN(N345/U345)</f>
        <v>-2.3770301312203081E-3</v>
      </c>
      <c r="AC345" s="93">
        <f t="shared" ref="AC345" si="4718">LN(N345/V345)</f>
        <v>2.5802608029386609E-3</v>
      </c>
      <c r="AD345" s="93">
        <f t="shared" ref="AD345" si="4719">LN(U345/C345)</f>
        <v>4.9572909341589625E-3</v>
      </c>
      <c r="AE345" s="93">
        <f t="shared" ref="AE345" si="4720">LN(V345/C345)</f>
        <v>0</v>
      </c>
      <c r="AF345" s="93">
        <f t="shared" ref="AF345" si="4721">LN(N345/C345)</f>
        <v>2.5802608029386609E-3</v>
      </c>
      <c r="AG345" s="93">
        <f t="shared" ref="AG345" si="4722">LN(N345/N344)</f>
        <v>2.6384906267888394E-3</v>
      </c>
      <c r="AH345" s="93">
        <f t="shared" ref="AH345" si="4723">LN(D345/C345)</f>
        <v>7.4516209226481933E-4</v>
      </c>
      <c r="AI345" s="93">
        <f t="shared" ref="AI345" si="4724">LN(E345/C345)</f>
        <v>1.3253455541712643E-3</v>
      </c>
      <c r="AJ345" s="93">
        <f t="shared" ref="AJ345" si="4725">LN(F345/C345)</f>
        <v>2.1083584003220024E-3</v>
      </c>
      <c r="AK345" s="93">
        <f t="shared" ref="AK345" si="4726">+LN(G345/C345)</f>
        <v>2.4428944735989172E-3</v>
      </c>
      <c r="AL345" s="93">
        <f t="shared" ref="AL345" si="4727">LN(H345/I345)</f>
        <v>4.9572909341589625E-3</v>
      </c>
      <c r="AM345" s="93">
        <f t="shared" ref="AM345" si="4728">LN(O345/P345)</f>
        <v>2.6344494694179113E-3</v>
      </c>
      <c r="AN345" s="93">
        <f t="shared" ref="AN345" si="4729">LN(L345/G345)</f>
        <v>-3.882433928180839E-5</v>
      </c>
      <c r="AO345" s="40">
        <f t="shared" ref="AO345" si="4730">(C345-I345)/(H345-I345)</f>
        <v>0</v>
      </c>
      <c r="AP345" s="40">
        <f t="shared" ref="AP345" si="4731">(N344-I345)/(H345-I345)</f>
        <v>-1.1716867469883308E-2</v>
      </c>
      <c r="AQ345" s="93">
        <f t="shared" ref="AQ345" si="4732">LN(M345/L345)</f>
        <v>6.4488586859810435E-4</v>
      </c>
      <c r="AR345" s="93">
        <f t="shared" ref="AR345" si="4733">LN(N345/L345)</f>
        <v>1.7619066862154916E-4</v>
      </c>
      <c r="AS345" s="93">
        <f t="shared" ref="AS345" si="4734">LN(N345/C345)</f>
        <v>2.5802608029386609E-3</v>
      </c>
      <c r="AT345" s="28">
        <f t="shared" ref="AT345" si="4735">+(G345-I345)/(H345-I345)</f>
        <v>0.49216867469880227</v>
      </c>
      <c r="AU345" s="28">
        <f t="shared" ref="AU345" si="4736">+(N345-P345)/(O345-P345)</f>
        <v>0.61224489795918258</v>
      </c>
      <c r="AV345" s="40">
        <f t="shared" ref="AV345" si="4737">+(N345-V345)/(U345-V345)</f>
        <v>0.5198795180722986</v>
      </c>
      <c r="AW345" s="93">
        <f t="shared" ref="AW345" si="4738">LN(N345/C345)</f>
        <v>2.5802608029386609E-3</v>
      </c>
      <c r="AX345" s="28">
        <f t="shared" ref="AX345" si="4739">(N345-L345)/(U345-V345)</f>
        <v>3.5542168674707754E-2</v>
      </c>
      <c r="AY345" s="93">
        <f t="shared" ref="AY345" si="4740">LN(G345/I345)</f>
        <v>2.4428944735989172E-3</v>
      </c>
      <c r="AZ345" s="93">
        <f t="shared" ref="AZ345" si="4741">LN(N345/P345)</f>
        <v>1.6137519041932548E-3</v>
      </c>
      <c r="BA345" s="93">
        <f t="shared" ref="BA345" si="4742">AV344</f>
        <v>0.45218156140826649</v>
      </c>
      <c r="BB345" s="93">
        <f t="shared" ref="BB345" si="4743">AR344</f>
        <v>-6.1972661224084008E-4</v>
      </c>
      <c r="BC345" s="93">
        <f t="shared" ref="BC345" si="4744">AS344</f>
        <v>-1.1158356217361939E-3</v>
      </c>
      <c r="BD345" s="39">
        <f t="shared" ref="BD345" si="4745">IF(AR344&lt;0,1,0)</f>
        <v>1</v>
      </c>
    </row>
    <row r="346" spans="1:62" x14ac:dyDescent="0.15">
      <c r="A346" s="90">
        <v>43017</v>
      </c>
      <c r="B346" s="41">
        <f t="shared" si="4153"/>
        <v>1</v>
      </c>
      <c r="C346">
        <v>3403.2458000000001</v>
      </c>
      <c r="D346">
        <v>3400.4344999999998</v>
      </c>
      <c r="E346">
        <v>3395.1572999999999</v>
      </c>
      <c r="F346">
        <v>3390.2586000000001</v>
      </c>
      <c r="G346">
        <v>3390.5129000000002</v>
      </c>
      <c r="H346">
        <v>3410.1704</v>
      </c>
      <c r="I346">
        <v>3383.6138999999998</v>
      </c>
      <c r="J346">
        <v>930</v>
      </c>
      <c r="K346">
        <v>1023</v>
      </c>
      <c r="L346">
        <v>3390.5129000000002</v>
      </c>
      <c r="M346">
        <v>3386.7265000000002</v>
      </c>
      <c r="N346">
        <v>3374.8741</v>
      </c>
      <c r="O346">
        <v>3391.1709000000001</v>
      </c>
      <c r="P346">
        <v>3367.4742999999999</v>
      </c>
      <c r="Q346">
        <v>1300</v>
      </c>
      <c r="R346">
        <v>1424</v>
      </c>
      <c r="S346" s="92">
        <f t="shared" si="195"/>
        <v>3363.2532149999997</v>
      </c>
      <c r="T346" s="92" t="str">
        <f t="shared" ref="T346" si="4746">IF(AVERAGE(N345)&lt;S345,"熊",IF(AVERAGE(N345)&gt;S345,"牛",""))</f>
        <v>熊</v>
      </c>
      <c r="U346" s="92">
        <f t="shared" ref="U346" si="4747">MAX(H346,O346)</f>
        <v>3410.1704</v>
      </c>
      <c r="V346" s="92">
        <f t="shared" ref="V346" si="4748">MIN(I346,P346)</f>
        <v>3367.4742999999999</v>
      </c>
      <c r="W346" s="40">
        <f t="shared" ref="W346" si="4749">LN(U346/V346)</f>
        <v>1.2599263222473124E-2</v>
      </c>
      <c r="X346" s="92">
        <f t="shared" ref="X346" si="4750">IF(U346=H346,J346,Q346)</f>
        <v>930</v>
      </c>
      <c r="Y346" s="92">
        <f t="shared" ref="Y346" si="4751">IF(V346=I346,K346,R346)</f>
        <v>1424</v>
      </c>
      <c r="Z346" s="93">
        <f t="shared" ref="Z346" si="4752">(U346-V346)/(C346)</f>
        <v>1.2545699755216069E-2</v>
      </c>
      <c r="AA346" s="93">
        <f t="shared" ref="AA346" si="4753">LN(C346/N345)</f>
        <v>1.608574543941664E-2</v>
      </c>
      <c r="AB346" s="93">
        <f t="shared" ref="AB346" si="4754">LN(N346/U346)</f>
        <v>-1.0404240796430646E-2</v>
      </c>
      <c r="AC346" s="93">
        <f t="shared" ref="AC346" si="4755">LN(N346/V346)</f>
        <v>2.1950224260423893E-3</v>
      </c>
      <c r="AD346" s="93">
        <f t="shared" ref="AD346" si="4756">LN(U346/C346)</f>
        <v>2.0326374261850993E-3</v>
      </c>
      <c r="AE346" s="93">
        <f t="shared" ref="AE346" si="4757">LN(V346/C346)</f>
        <v>-1.056662579628798E-2</v>
      </c>
      <c r="AF346" s="93">
        <f t="shared" ref="AF346" si="4758">LN(N346/C346)</f>
        <v>-8.3716033702455044E-3</v>
      </c>
      <c r="AG346" s="93">
        <f t="shared" ref="AG346" si="4759">LN(N346/N345)</f>
        <v>7.7141420691710771E-3</v>
      </c>
      <c r="AH346" s="93">
        <f t="shared" ref="AH346" si="4760">LN(D346/C346)</f>
        <v>-8.264057204444246E-4</v>
      </c>
      <c r="AI346" s="93">
        <f t="shared" ref="AI346" si="4761">LN(E346/C346)</f>
        <v>-2.3795305154928233E-3</v>
      </c>
      <c r="AJ346" s="93">
        <f t="shared" ref="AJ346" si="4762">LN(F346/C346)</f>
        <v>-3.8234216264492055E-3</v>
      </c>
      <c r="AK346" s="93">
        <f t="shared" ref="AK346" si="4763">+LN(G346/C346)</f>
        <v>-3.7484154121505608E-3</v>
      </c>
      <c r="AL346" s="93">
        <f t="shared" ref="AL346" si="4764">LN(H346/I346)</f>
        <v>7.8179212315383825E-3</v>
      </c>
      <c r="AM346" s="93">
        <f t="shared" ref="AM346" si="4765">LN(O346/P346)</f>
        <v>7.0122624872639384E-3</v>
      </c>
      <c r="AN346" s="93">
        <f t="shared" ref="AN346" si="4766">LN(L346/G346)</f>
        <v>0</v>
      </c>
      <c r="AO346" s="40">
        <f t="shared" ref="AO346" si="4767">(C346-I346)/(H346-I346)</f>
        <v>0.73925027770979646</v>
      </c>
      <c r="AP346" s="40">
        <f t="shared" ref="AP346" si="4768">(N345-I346)/(H346-I346)</f>
        <v>-1.3056652796866903</v>
      </c>
      <c r="AQ346" s="93">
        <f t="shared" ref="AQ346" si="4769">LN(M346/L346)</f>
        <v>-1.117387234088403E-3</v>
      </c>
      <c r="AR346" s="93">
        <f t="shared" ref="AR346" si="4770">LN(N346/L346)</f>
        <v>-4.6231879580948968E-3</v>
      </c>
      <c r="AS346" s="93">
        <f t="shared" ref="AS346" si="4771">LN(N346/C346)</f>
        <v>-8.3716033702455044E-3</v>
      </c>
      <c r="AT346" s="28">
        <f t="shared" ref="AT346" si="4772">+(G346-I346)/(H346-I346)</f>
        <v>0.25978573983771602</v>
      </c>
      <c r="AU346" s="28">
        <f t="shared" ref="AU346" si="4773">+(N346-P346)/(O346-P346)</f>
        <v>0.31227264670881366</v>
      </c>
      <c r="AV346" s="40">
        <f t="shared" ref="AV346" si="4774">+(N346-V346)/(U346-V346)</f>
        <v>0.1733132534353283</v>
      </c>
      <c r="AW346" s="93">
        <f t="shared" ref="AW346" si="4775">LN(N346/C346)</f>
        <v>-8.3716033702455044E-3</v>
      </c>
      <c r="AX346" s="28">
        <f t="shared" ref="AX346" si="4776">(N346-L346)/(U346-V346)</f>
        <v>-0.36628169785999498</v>
      </c>
      <c r="AY346" s="93">
        <f t="shared" ref="AY346" si="4777">LN(G346/I346)</f>
        <v>2.0368683932025103E-3</v>
      </c>
      <c r="AZ346" s="93">
        <f t="shared" ref="AZ346" si="4778">LN(N346/P346)</f>
        <v>2.1950224260423893E-3</v>
      </c>
      <c r="BA346" s="93">
        <f t="shared" ref="BA346" si="4779">AV345</f>
        <v>0.5198795180722986</v>
      </c>
      <c r="BB346" s="93">
        <f t="shared" ref="BB346" si="4780">AR345</f>
        <v>1.7619066862154916E-4</v>
      </c>
      <c r="BC346" s="93">
        <f t="shared" ref="BC346" si="4781">AS345</f>
        <v>2.5802608029386609E-3</v>
      </c>
      <c r="BD346" s="39">
        <f t="shared" ref="BD346" si="4782">IF(AR345&lt;0,1,0)</f>
        <v>0</v>
      </c>
    </row>
    <row r="347" spans="1:62" x14ac:dyDescent="0.15">
      <c r="A347" s="90">
        <v>43018</v>
      </c>
      <c r="B347" s="41">
        <f t="shared" si="4153"/>
        <v>2</v>
      </c>
      <c r="C347">
        <v>3373.3445999999999</v>
      </c>
      <c r="D347">
        <v>3373.4724999999999</v>
      </c>
      <c r="E347">
        <v>3378.4821000000002</v>
      </c>
      <c r="F347">
        <v>3383.2568000000001</v>
      </c>
      <c r="G347">
        <v>3363.1161000000002</v>
      </c>
      <c r="H347">
        <v>3383.8809000000001</v>
      </c>
      <c r="I347">
        <v>3358.8422999999998</v>
      </c>
      <c r="J347">
        <v>941</v>
      </c>
      <c r="K347">
        <v>1046</v>
      </c>
      <c r="L347">
        <v>3363.1161000000002</v>
      </c>
      <c r="M347">
        <v>3364.9303</v>
      </c>
      <c r="N347">
        <v>3383.5401000000002</v>
      </c>
      <c r="O347">
        <v>3383.6776</v>
      </c>
      <c r="P347">
        <v>3363.1161000000002</v>
      </c>
      <c r="Q347">
        <v>1500</v>
      </c>
      <c r="R347">
        <v>1300</v>
      </c>
      <c r="S347" s="92">
        <f t="shared" si="195"/>
        <v>3363.0179199999998</v>
      </c>
      <c r="T347" s="92" t="str">
        <f t="shared" ref="T347" si="4783">IF(AVERAGE(N346)&lt;S346,"熊",IF(AVERAGE(N346)&gt;S346,"牛",""))</f>
        <v>牛</v>
      </c>
      <c r="U347" s="92">
        <f t="shared" ref="U347" si="4784">MAX(H347,O347)</f>
        <v>3383.8809000000001</v>
      </c>
      <c r="V347" s="92">
        <f t="shared" ref="V347" si="4785">MIN(I347,P347)</f>
        <v>3358.8422999999998</v>
      </c>
      <c r="W347" s="40">
        <f t="shared" ref="W347" si="4786">LN(U347/V347)</f>
        <v>7.4268850576920536E-3</v>
      </c>
      <c r="X347" s="92">
        <f t="shared" ref="X347" si="4787">IF(U347=H347,J347,Q347)</f>
        <v>941</v>
      </c>
      <c r="Y347" s="92">
        <f t="shared" ref="Y347" si="4788">IF(V347=I347,K347,R347)</f>
        <v>1046</v>
      </c>
      <c r="Z347" s="93">
        <f t="shared" ref="Z347" si="4789">(U347-V347)/(C347)</f>
        <v>7.4224850909095728E-3</v>
      </c>
      <c r="AA347" s="93">
        <f t="shared" ref="AA347" si="4790">LN(C347/N346)</f>
        <v>-4.5330481840810872E-4</v>
      </c>
      <c r="AB347" s="93">
        <f t="shared" ref="AB347" si="4791">LN(N347/U347)</f>
        <v>-1.0071783631845154E-4</v>
      </c>
      <c r="AC347" s="93">
        <f t="shared" ref="AC347" si="4792">LN(N347/V347)</f>
        <v>7.3261672213735867E-3</v>
      </c>
      <c r="AD347" s="93">
        <f t="shared" ref="AD347" si="4793">LN(U347/C347)</f>
        <v>3.1185309825751554E-3</v>
      </c>
      <c r="AE347" s="93">
        <f t="shared" ref="AE347" si="4794">LN(V347/C347)</f>
        <v>-4.3083540751167361E-3</v>
      </c>
      <c r="AF347" s="93">
        <f t="shared" ref="AF347" si="4795">LN(N347/C347)</f>
        <v>3.017813146256744E-3</v>
      </c>
      <c r="AG347" s="93">
        <f t="shared" ref="AG347" si="4796">LN(N347/N346)</f>
        <v>2.5645083278486246E-3</v>
      </c>
      <c r="AH347" s="93">
        <f t="shared" ref="AH347" si="4797">LN(D347/C347)</f>
        <v>3.791417437859364E-5</v>
      </c>
      <c r="AI347" s="93">
        <f t="shared" ref="AI347" si="4798">LN(E347/C347)</f>
        <v>1.5218106802113143E-3</v>
      </c>
      <c r="AJ347" s="93">
        <f t="shared" ref="AJ347" si="4799">LN(F347/C347)</f>
        <v>2.9340807675990134E-3</v>
      </c>
      <c r="AK347" s="93">
        <f t="shared" ref="AK347" si="4800">+LN(G347/C347)</f>
        <v>-3.0367601967977247E-3</v>
      </c>
      <c r="AL347" s="93">
        <f t="shared" ref="AL347" si="4801">LN(H347/I347)</f>
        <v>7.4268850576920536E-3</v>
      </c>
      <c r="AM347" s="93">
        <f t="shared" ref="AM347" si="4802">LN(O347/P347)</f>
        <v>6.0952104279288089E-3</v>
      </c>
      <c r="AN347" s="93">
        <f t="shared" ref="AN347" si="4803">LN(L347/G347)</f>
        <v>0</v>
      </c>
      <c r="AO347" s="40">
        <f t="shared" ref="AO347" si="4804">(C347-I347)/(H347-I347)</f>
        <v>0.57919771872228965</v>
      </c>
      <c r="AP347" s="40">
        <f t="shared" ref="AP347" si="4805">(N346-I347)/(H347-I347)</f>
        <v>0.64028340242665327</v>
      </c>
      <c r="AQ347" s="93">
        <f t="shared" ref="AQ347" si="4806">LN(M347/L347)</f>
        <v>5.3929474801776042E-4</v>
      </c>
      <c r="AR347" s="93">
        <f t="shared" ref="AR347" si="4807">LN(N347/L347)</f>
        <v>6.0545733430546027E-3</v>
      </c>
      <c r="AS347" s="93">
        <f t="shared" ref="AS347" si="4808">LN(N347/C347)</f>
        <v>3.017813146256744E-3</v>
      </c>
      <c r="AT347" s="28">
        <f t="shared" ref="AT347" si="4809">+(G347-I347)/(H347-I347)</f>
        <v>0.17068845702237098</v>
      </c>
      <c r="AU347" s="28">
        <f t="shared" ref="AU347" si="4810">+(N347-P347)/(O347-P347)</f>
        <v>0.99331274469275976</v>
      </c>
      <c r="AV347" s="40">
        <f t="shared" ref="AV347" si="4811">+(N347-V347)/(U347-V347)</f>
        <v>0.98638901536028611</v>
      </c>
      <c r="AW347" s="93">
        <f t="shared" ref="AW347" si="4812">LN(N347/C347)</f>
        <v>3.017813146256744E-3</v>
      </c>
      <c r="AX347" s="28">
        <f t="shared" ref="AX347" si="4813">(N347-L347)/(U347-V347)</f>
        <v>0.8157005583379151</v>
      </c>
      <c r="AY347" s="93">
        <f t="shared" ref="AY347" si="4814">LN(G347/I347)</f>
        <v>1.271593878318958E-3</v>
      </c>
      <c r="AZ347" s="93">
        <f t="shared" ref="AZ347" si="4815">LN(N347/P347)</f>
        <v>6.0545733430546027E-3</v>
      </c>
      <c r="BA347" s="93">
        <f t="shared" ref="BA347" si="4816">AV346</f>
        <v>0.1733132534353283</v>
      </c>
      <c r="BB347" s="93">
        <f t="shared" ref="BB347" si="4817">AR346</f>
        <v>-4.6231879580948968E-3</v>
      </c>
      <c r="BC347" s="93">
        <f t="shared" ref="BC347" si="4818">AS346</f>
        <v>-8.3716033702455044E-3</v>
      </c>
      <c r="BD347" s="39">
        <f t="shared" ref="BD347" si="4819">IF(AR346&lt;0,1,0)</f>
        <v>1</v>
      </c>
    </row>
    <row r="348" spans="1:62" x14ac:dyDescent="0.15">
      <c r="A348" s="90">
        <v>43019</v>
      </c>
      <c r="B348" s="41">
        <f t="shared" si="4153"/>
        <v>3</v>
      </c>
      <c r="C348">
        <v>3381.48</v>
      </c>
      <c r="D348">
        <v>3381.65</v>
      </c>
      <c r="E348">
        <v>3381.39</v>
      </c>
      <c r="F348">
        <v>3380.4</v>
      </c>
      <c r="G348">
        <v>3393.69</v>
      </c>
      <c r="H348">
        <v>3393.69</v>
      </c>
      <c r="I348">
        <v>3379.23</v>
      </c>
      <c r="J348">
        <v>1128</v>
      </c>
      <c r="K348">
        <v>939</v>
      </c>
      <c r="L348">
        <v>3395.45</v>
      </c>
      <c r="M348">
        <v>3392.84</v>
      </c>
      <c r="N348">
        <v>3388.28</v>
      </c>
      <c r="O348">
        <v>3395.52</v>
      </c>
      <c r="P348">
        <v>3384.33</v>
      </c>
      <c r="Q348">
        <v>1301</v>
      </c>
      <c r="R348">
        <v>1450</v>
      </c>
      <c r="S348" s="92">
        <f t="shared" si="195"/>
        <v>3362.9384600000003</v>
      </c>
      <c r="T348" s="92" t="str">
        <f t="shared" ref="T348" si="4820">IF(AVERAGE(N347)&lt;S347,"熊",IF(AVERAGE(N347)&gt;S347,"牛",""))</f>
        <v>牛</v>
      </c>
      <c r="U348" s="92">
        <f t="shared" ref="U348" si="4821">MAX(H348,O348)</f>
        <v>3395.52</v>
      </c>
      <c r="V348" s="92">
        <f t="shared" ref="V348" si="4822">MIN(I348,P348)</f>
        <v>3379.23</v>
      </c>
      <c r="W348" s="40">
        <f t="shared" ref="W348" si="4823">LN(U348/V348)</f>
        <v>4.8090428118364387E-3</v>
      </c>
      <c r="X348" s="92">
        <f t="shared" ref="X348" si="4824">IF(U348=H348,J348,Q348)</f>
        <v>1301</v>
      </c>
      <c r="Y348" s="92">
        <f t="shared" ref="Y348" si="4825">IF(V348=I348,K348,R348)</f>
        <v>939</v>
      </c>
      <c r="Z348" s="93">
        <f t="shared" ref="Z348" si="4826">(U348-V348)/(C348)</f>
        <v>4.8174172255935161E-3</v>
      </c>
      <c r="AA348" s="93">
        <f t="shared" ref="AA348" si="4827">LN(C348/N347)</f>
        <v>-6.090447724406711E-4</v>
      </c>
      <c r="AB348" s="93">
        <f t="shared" ref="AB348" si="4828">LN(N348/U348)</f>
        <v>-2.1344977000604041E-3</v>
      </c>
      <c r="AC348" s="93">
        <f t="shared" ref="AC348" si="4829">LN(N348/V348)</f>
        <v>2.6745451117761521E-3</v>
      </c>
      <c r="AD348" s="93">
        <f t="shared" ref="AD348" si="4830">LN(U348/C348)</f>
        <v>4.1434322226913782E-3</v>
      </c>
      <c r="AE348" s="93">
        <f t="shared" ref="AE348" si="4831">LN(V348/C348)</f>
        <v>-6.6561058914512284E-4</v>
      </c>
      <c r="AF348" s="93">
        <f t="shared" ref="AF348" si="4832">LN(N348/C348)</f>
        <v>2.0089345226310638E-3</v>
      </c>
      <c r="AG348" s="93">
        <f t="shared" ref="AG348" si="4833">LN(N348/N347)</f>
        <v>1.3998897501904927E-3</v>
      </c>
      <c r="AH348" s="93">
        <f t="shared" ref="AH348" si="4834">LN(D348/C348)</f>
        <v>5.0272580901516955E-5</v>
      </c>
      <c r="AI348" s="93">
        <f t="shared" ref="AI348" si="4835">LN(E348/C348)</f>
        <v>-2.6615918982768804E-5</v>
      </c>
      <c r="AJ348" s="93">
        <f t="shared" ref="AJ348" si="4836">LN(F348/C348)</f>
        <v>-3.1943779220678926E-4</v>
      </c>
      <c r="AK348" s="93">
        <f t="shared" ref="AK348" si="4837">+LN(G348/C348)</f>
        <v>3.604341505415247E-3</v>
      </c>
      <c r="AL348" s="93">
        <f t="shared" ref="AL348" si="4838">LN(H348/I348)</f>
        <v>4.2699520945604563E-3</v>
      </c>
      <c r="AM348" s="93">
        <f t="shared" ref="AM348" si="4839">LN(O348/P348)</f>
        <v>3.3009609831599332E-3</v>
      </c>
      <c r="AN348" s="93">
        <f t="shared" ref="AN348" si="4840">LN(L348/G348)</f>
        <v>5.18475105661758E-4</v>
      </c>
      <c r="AO348" s="40">
        <f t="shared" ref="AO348" si="4841">(C348-I348)/(H348-I348)</f>
        <v>0.15560165975103696</v>
      </c>
      <c r="AP348" s="40">
        <f t="shared" ref="AP348" si="4842">(N347-I348)/(H348-I348)</f>
        <v>0.29807053941909661</v>
      </c>
      <c r="AQ348" s="93">
        <f t="shared" ref="AQ348" si="4843">LN(M348/L348)</f>
        <v>-7.6897131048059265E-4</v>
      </c>
      <c r="AR348" s="93">
        <f t="shared" ref="AR348" si="4844">LN(N348/L348)</f>
        <v>-2.1138820884459551E-3</v>
      </c>
      <c r="AS348" s="93">
        <f t="shared" ref="AS348" si="4845">LN(N348/C348)</f>
        <v>2.0089345226310638E-3</v>
      </c>
      <c r="AT348" s="28">
        <f t="shared" ref="AT348" si="4846">+(G348-I348)/(H348-I348)</f>
        <v>1</v>
      </c>
      <c r="AU348" s="28">
        <f t="shared" ref="AU348" si="4847">+(N348-P348)/(O348-P348)</f>
        <v>0.35299374441467862</v>
      </c>
      <c r="AV348" s="40">
        <f t="shared" ref="AV348" si="4848">+(N348-V348)/(U348-V348)</f>
        <v>0.55555555555556801</v>
      </c>
      <c r="AW348" s="93">
        <f t="shared" ref="AW348" si="4849">LN(N348/C348)</f>
        <v>2.0089345226310638E-3</v>
      </c>
      <c r="AX348" s="28">
        <f t="shared" ref="AX348" si="4850">(N348-L348)/(U348-V348)</f>
        <v>-0.44014732965006964</v>
      </c>
      <c r="AY348" s="93">
        <f t="shared" ref="AY348" si="4851">LN(G348/I348)</f>
        <v>4.2699520945604563E-3</v>
      </c>
      <c r="AZ348" s="93">
        <f t="shared" ref="AZ348" si="4852">LN(N348/P348)</f>
        <v>1.1664632830994763E-3</v>
      </c>
      <c r="BA348" s="93">
        <f t="shared" ref="BA348" si="4853">AV347</f>
        <v>0.98638901536028611</v>
      </c>
      <c r="BB348" s="93">
        <f t="shared" ref="BB348" si="4854">AR347</f>
        <v>6.0545733430546027E-3</v>
      </c>
      <c r="BC348" s="93">
        <f t="shared" ref="BC348" si="4855">AS347</f>
        <v>3.017813146256744E-3</v>
      </c>
      <c r="BD348" s="39">
        <f t="shared" ref="BD348" si="4856">IF(AR347&lt;0,1,0)</f>
        <v>0</v>
      </c>
      <c r="BE348" s="92"/>
    </row>
    <row r="349" spans="1:62" x14ac:dyDescent="0.15">
      <c r="A349" s="90">
        <v>43020</v>
      </c>
      <c r="B349" s="41">
        <f t="shared" si="4153"/>
        <v>4</v>
      </c>
      <c r="C349">
        <v>3385.53</v>
      </c>
      <c r="D349">
        <v>3385.15</v>
      </c>
      <c r="E349">
        <v>3385.47</v>
      </c>
      <c r="F349">
        <v>3388.54</v>
      </c>
      <c r="G349">
        <v>3382.4</v>
      </c>
      <c r="H349">
        <v>3389.04</v>
      </c>
      <c r="I349">
        <v>3378.2</v>
      </c>
      <c r="J349">
        <v>940</v>
      </c>
      <c r="K349">
        <v>1117</v>
      </c>
      <c r="L349">
        <v>3383.32</v>
      </c>
      <c r="M349">
        <v>3383.06</v>
      </c>
      <c r="N349">
        <v>3386.1</v>
      </c>
      <c r="O349">
        <v>3390.2</v>
      </c>
      <c r="P349">
        <v>3372.69</v>
      </c>
      <c r="Q349">
        <v>1451</v>
      </c>
      <c r="R349">
        <v>1419</v>
      </c>
      <c r="S349" s="92">
        <f t="shared" si="195"/>
        <v>3363.0834600000003</v>
      </c>
      <c r="T349" s="92" t="str">
        <f t="shared" ref="T349" si="4857">IF(AVERAGE(N348)&lt;S348,"熊",IF(AVERAGE(N348)&gt;S348,"牛",""))</f>
        <v>牛</v>
      </c>
      <c r="U349" s="92">
        <f t="shared" ref="U349" si="4858">MAX(H349,O349)</f>
        <v>3390.2</v>
      </c>
      <c r="V349" s="92">
        <f t="shared" ref="V349" si="4859">MIN(I349,P349)</f>
        <v>3372.69</v>
      </c>
      <c r="W349" s="40">
        <f t="shared" ref="W349" si="4860">LN(U349/V349)</f>
        <v>5.1782711612330173E-3</v>
      </c>
      <c r="X349" s="92">
        <f t="shared" ref="X349" si="4861">IF(U349=H349,J349,Q349)</f>
        <v>1451</v>
      </c>
      <c r="Y349" s="92">
        <f t="shared" ref="Y349" si="4862">IF(V349=I349,K349,R349)</f>
        <v>1419</v>
      </c>
      <c r="Z349" s="93">
        <f t="shared" ref="Z349" si="4863">(U349-V349)/(C349)</f>
        <v>5.1720114723543325E-3</v>
      </c>
      <c r="AA349" s="93">
        <f t="shared" ref="AA349" si="4864">LN(C349/N348)</f>
        <v>-8.1195077838949205E-4</v>
      </c>
      <c r="AB349" s="93">
        <f t="shared" ref="AB349" si="4865">LN(N349/U349)</f>
        <v>-1.210100054695613E-3</v>
      </c>
      <c r="AC349" s="93">
        <f t="shared" ref="AC349" si="4866">LN(N349/V349)</f>
        <v>3.9681711065374728E-3</v>
      </c>
      <c r="AD349" s="93">
        <f t="shared" ref="AD349" si="4867">LN(U349/C349)</f>
        <v>1.3784494776102926E-3</v>
      </c>
      <c r="AE349" s="93">
        <f t="shared" ref="AE349" si="4868">LN(V349/C349)</f>
        <v>-3.7998216836227254E-3</v>
      </c>
      <c r="AF349" s="93">
        <f t="shared" ref="AF349" si="4869">LN(N349/C349)</f>
        <v>1.6834942291468562E-4</v>
      </c>
      <c r="AG349" s="93">
        <f t="shared" ref="AG349" si="4870">LN(N349/N348)</f>
        <v>-6.4360135547479993E-4</v>
      </c>
      <c r="AH349" s="93">
        <f t="shared" ref="AH349" si="4871">LN(D349/C349)</f>
        <v>-1.1224869596529282E-4</v>
      </c>
      <c r="AI349" s="93">
        <f t="shared" ref="AI349" si="4872">LN(E349/C349)</f>
        <v>-1.7722640674036478E-5</v>
      </c>
      <c r="AJ349" s="93">
        <f t="shared" ref="AJ349" si="4873">LN(F349/C349)</f>
        <v>8.8868293303657944E-4</v>
      </c>
      <c r="AK349" s="93">
        <f t="shared" ref="AK349" si="4874">+LN(G349/C349)</f>
        <v>-9.2495053085706839E-4</v>
      </c>
      <c r="AL349" s="93">
        <f t="shared" ref="AL349" si="4875">LN(H349/I349)</f>
        <v>3.2036721828615977E-3</v>
      </c>
      <c r="AM349" s="93">
        <f t="shared" ref="AM349" si="4876">LN(O349/P349)</f>
        <v>5.1782711612330173E-3</v>
      </c>
      <c r="AN349" s="93">
        <f t="shared" ref="AN349" si="4877">LN(L349/G349)</f>
        <v>2.7195923144050625E-4</v>
      </c>
      <c r="AO349" s="40">
        <f t="shared" ref="AO349" si="4878">(C349-I349)/(H349-I349)</f>
        <v>0.67619926199264613</v>
      </c>
      <c r="AP349" s="40">
        <f t="shared" ref="AP349" si="4879">(N348-I349)/(H349-I349)</f>
        <v>0.92988929889301164</v>
      </c>
      <c r="AQ349" s="93">
        <f t="shared" ref="AQ349" si="4880">LN(M349/L349)</f>
        <v>-7.6850546415735532E-5</v>
      </c>
      <c r="AR349" s="93">
        <f t="shared" ref="AR349" si="4881">LN(N349/L349)</f>
        <v>8.2134072233147842E-4</v>
      </c>
      <c r="AS349" s="93">
        <f t="shared" ref="AS349" si="4882">LN(N349/C349)</f>
        <v>1.6834942291468562E-4</v>
      </c>
      <c r="AT349" s="28">
        <f t="shared" ref="AT349" si="4883">+(G349-I349)/(H349-I349)</f>
        <v>0.38745387453876534</v>
      </c>
      <c r="AU349" s="28">
        <f t="shared" ref="AU349" si="4884">+(N349-P349)/(O349-P349)</f>
        <v>0.76584808680754057</v>
      </c>
      <c r="AV349" s="40">
        <f t="shared" ref="AV349" si="4885">+(N349-V349)/(U349-V349)</f>
        <v>0.76584808680754057</v>
      </c>
      <c r="AW349" s="93">
        <f t="shared" ref="AW349" si="4886">LN(N349/C349)</f>
        <v>1.6834942291468562E-4</v>
      </c>
      <c r="AX349" s="28">
        <f t="shared" ref="AX349" si="4887">(N349-L349)/(U349-V349)</f>
        <v>0.15876641918902243</v>
      </c>
      <c r="AY349" s="93">
        <f t="shared" ref="AY349" si="4888">LN(G349/I349)</f>
        <v>1.2424934296739246E-3</v>
      </c>
      <c r="AZ349" s="93">
        <f t="shared" ref="AZ349" si="4889">LN(N349/P349)</f>
        <v>3.9681711065374728E-3</v>
      </c>
      <c r="BA349" s="93">
        <f t="shared" ref="BA349" si="4890">AV348</f>
        <v>0.55555555555556801</v>
      </c>
      <c r="BB349" s="93">
        <f t="shared" ref="BB349" si="4891">AR348</f>
        <v>-2.1138820884459551E-3</v>
      </c>
      <c r="BC349" s="93">
        <f t="shared" ref="BC349" si="4892">AS348</f>
        <v>2.0089345226310638E-3</v>
      </c>
      <c r="BD349" s="39">
        <f t="shared" ref="BD349" si="4893">IF(AR348&lt;0,1,0)</f>
        <v>1</v>
      </c>
    </row>
    <row r="350" spans="1:62" x14ac:dyDescent="0.15">
      <c r="A350" s="90">
        <v>43021</v>
      </c>
      <c r="B350" s="41">
        <f t="shared" si="4153"/>
        <v>5</v>
      </c>
      <c r="C350">
        <v>3384.48</v>
      </c>
      <c r="D350">
        <v>3384.16</v>
      </c>
      <c r="E350">
        <v>3384.54</v>
      </c>
      <c r="F350">
        <v>3386.03</v>
      </c>
      <c r="G350">
        <v>3391.28</v>
      </c>
      <c r="H350">
        <v>3391.6</v>
      </c>
      <c r="I350">
        <v>3383.45</v>
      </c>
      <c r="J350">
        <v>1106</v>
      </c>
      <c r="K350">
        <v>1012</v>
      </c>
      <c r="L350">
        <v>3391.87</v>
      </c>
      <c r="M350">
        <v>3389.96</v>
      </c>
      <c r="N350">
        <v>3390.52</v>
      </c>
      <c r="O350">
        <v>3395.35</v>
      </c>
      <c r="P350">
        <v>3386.17</v>
      </c>
      <c r="Q350">
        <v>1436</v>
      </c>
      <c r="R350">
        <v>1341</v>
      </c>
      <c r="S350" s="92">
        <f t="shared" si="195"/>
        <v>3364.1139600000001</v>
      </c>
      <c r="T350" s="92" t="str">
        <f t="shared" ref="T350" si="4894">IF(AVERAGE(N349)&lt;S349,"熊",IF(AVERAGE(N349)&gt;S349,"牛",""))</f>
        <v>牛</v>
      </c>
      <c r="U350" s="92">
        <f t="shared" ref="U350" si="4895">MAX(H350,O350)</f>
        <v>3395.35</v>
      </c>
      <c r="V350" s="92">
        <f t="shared" ref="V350" si="4896">MIN(I350,P350)</f>
        <v>3383.45</v>
      </c>
      <c r="W350" s="40">
        <f t="shared" ref="W350" si="4897">LN(U350/V350)</f>
        <v>3.5109494966781311E-3</v>
      </c>
      <c r="X350" s="92">
        <f t="shared" ref="X350" si="4898">IF(U350=H350,J350,Q350)</f>
        <v>1436</v>
      </c>
      <c r="Y350" s="92">
        <f t="shared" ref="Y350" si="4899">IF(V350=I350,K350,R350)</f>
        <v>1012</v>
      </c>
      <c r="Z350" s="93">
        <f t="shared" ref="Z350" si="4900">(U350-V350)/(C350)</f>
        <v>3.5160497328984336E-3</v>
      </c>
      <c r="AA350" s="93">
        <f t="shared" ref="AA350" si="4901">LN(C350/N349)</f>
        <v>-4.7854099085020132E-4</v>
      </c>
      <c r="AB350" s="93">
        <f t="shared" ref="AB350" si="4902">LN(N350/U350)</f>
        <v>-1.4235465211270245E-3</v>
      </c>
      <c r="AC350" s="93">
        <f t="shared" ref="AC350" si="4903">LN(N350/V350)</f>
        <v>2.0874029755511745E-3</v>
      </c>
      <c r="AD350" s="93">
        <f t="shared" ref="AD350" si="4904">LN(U350/C350)</f>
        <v>3.2065728237656997E-3</v>
      </c>
      <c r="AE350" s="93">
        <f t="shared" ref="AE350" si="4905">LN(V350/C350)</f>
        <v>-3.0437667291243836E-4</v>
      </c>
      <c r="AF350" s="93">
        <f t="shared" ref="AF350" si="4906">LN(N350/C350)</f>
        <v>1.7830263026387188E-3</v>
      </c>
      <c r="AG350" s="93">
        <f t="shared" ref="AG350" si="4907">LN(N350/N349)</f>
        <v>1.3044853117886114E-3</v>
      </c>
      <c r="AH350" s="93">
        <f t="shared" ref="AH350" si="4908">LN(D350/C350)</f>
        <v>-9.4553706575799159E-5</v>
      </c>
      <c r="AI350" s="93">
        <f t="shared" ref="AI350" si="4909">LN(E350/C350)</f>
        <v>1.7727824707702908E-5</v>
      </c>
      <c r="AJ350" s="93">
        <f t="shared" ref="AJ350" si="4910">LN(F350/C350)</f>
        <v>4.5786802680425207E-4</v>
      </c>
      <c r="AK350" s="93">
        <f t="shared" ref="AK350" si="4911">+LN(G350/C350)</f>
        <v>2.0071555907869008E-3</v>
      </c>
      <c r="AL350" s="93">
        <f t="shared" ref="AL350" si="4912">LN(H350/I350)</f>
        <v>2.4058874639201868E-3</v>
      </c>
      <c r="AM350" s="93">
        <f t="shared" ref="AM350" si="4913">LN(O350/P350)</f>
        <v>2.7073592962320249E-3</v>
      </c>
      <c r="AN350" s="93">
        <f t="shared" ref="AN350" si="4914">LN(L350/G350)</f>
        <v>1.7396047602884302E-4</v>
      </c>
      <c r="AO350" s="40">
        <f t="shared" ref="AO350" si="4915">(C350-I350)/(H350-I350)</f>
        <v>0.12638036809818265</v>
      </c>
      <c r="AP350" s="40">
        <f t="shared" ref="AP350" si="4916">(N349-I350)/(H350-I350)</f>
        <v>0.32515337423313634</v>
      </c>
      <c r="AQ350" s="93">
        <f t="shared" ref="AQ350" si="4917">LN(M350/L350)</f>
        <v>-5.6326981080302013E-4</v>
      </c>
      <c r="AR350" s="93">
        <f t="shared" ref="AR350" si="4918">LN(N350/L350)</f>
        <v>-3.9808976417706594E-4</v>
      </c>
      <c r="AS350" s="93">
        <f t="shared" ref="AS350" si="4919">LN(N350/C350)</f>
        <v>1.7830263026387188E-3</v>
      </c>
      <c r="AT350" s="28">
        <f t="shared" ref="AT350" si="4920">+(G350-I350)/(H350-I350)</f>
        <v>0.9607361963190546</v>
      </c>
      <c r="AU350" s="28">
        <f t="shared" ref="AU350" si="4921">+(N350-P350)/(O350-P350)</f>
        <v>0.47385620915032534</v>
      </c>
      <c r="AV350" s="40">
        <f t="shared" ref="AV350" si="4922">+(N350-V350)/(U350-V350)</f>
        <v>0.59411764705883274</v>
      </c>
      <c r="AW350" s="93">
        <f t="shared" ref="AW350" si="4923">LN(N350/C350)</f>
        <v>1.7830263026387188E-3</v>
      </c>
      <c r="AX350" s="28">
        <f t="shared" ref="AX350" si="4924">(N350-L350)/(U350-V350)</f>
        <v>-0.113445378151252</v>
      </c>
      <c r="AY350" s="93">
        <f t="shared" ref="AY350" si="4925">LN(G350/I350)</f>
        <v>2.3115322636993885E-3</v>
      </c>
      <c r="AZ350" s="93">
        <f t="shared" ref="AZ350" si="4926">LN(N350/P350)</f>
        <v>1.2838127751050486E-3</v>
      </c>
      <c r="BA350" s="93">
        <f t="shared" ref="BA350" si="4927">AV349</f>
        <v>0.76584808680754057</v>
      </c>
      <c r="BB350" s="93">
        <f t="shared" ref="BB350" si="4928">AR349</f>
        <v>8.2134072233147842E-4</v>
      </c>
      <c r="BC350" s="93">
        <f t="shared" ref="BC350" si="4929">AS349</f>
        <v>1.6834942291468562E-4</v>
      </c>
      <c r="BD350" s="39">
        <f t="shared" ref="BD350" si="4930">IF(AR349&lt;0,1,0)</f>
        <v>0</v>
      </c>
      <c r="BE350" s="92"/>
    </row>
    <row r="351" spans="1:62" x14ac:dyDescent="0.15">
      <c r="A351" s="90">
        <v>43024</v>
      </c>
      <c r="B351" s="41">
        <f t="shared" si="4153"/>
        <v>1</v>
      </c>
      <c r="C351">
        <v>3393.2</v>
      </c>
      <c r="D351">
        <v>3389.77</v>
      </c>
      <c r="E351">
        <v>3388.65</v>
      </c>
      <c r="F351">
        <v>3390.95</v>
      </c>
      <c r="G351">
        <v>3387.6</v>
      </c>
      <c r="H351">
        <v>3400.49</v>
      </c>
      <c r="I351">
        <v>3387.34</v>
      </c>
      <c r="J351">
        <v>1046</v>
      </c>
      <c r="K351">
        <v>1128</v>
      </c>
      <c r="L351">
        <v>3384.06</v>
      </c>
      <c r="M351">
        <v>3382.87</v>
      </c>
      <c r="N351">
        <v>3378.47</v>
      </c>
      <c r="O351">
        <v>3387.81</v>
      </c>
      <c r="P351">
        <v>3374.83</v>
      </c>
      <c r="Q351">
        <v>1432</v>
      </c>
      <c r="R351">
        <v>1332</v>
      </c>
      <c r="S351" s="92">
        <f t="shared" si="195"/>
        <v>3365.3779600000003</v>
      </c>
      <c r="T351" s="92" t="str">
        <f t="shared" ref="T351" si="4931">IF(AVERAGE(N350)&lt;S350,"熊",IF(AVERAGE(N350)&gt;S350,"牛",""))</f>
        <v>牛</v>
      </c>
      <c r="U351" s="92">
        <f t="shared" ref="U351" si="4932">MAX(H351,O351)</f>
        <v>3400.49</v>
      </c>
      <c r="V351" s="92">
        <f t="shared" ref="V351" si="4933">MIN(I351,P351)</f>
        <v>3374.83</v>
      </c>
      <c r="W351" s="40">
        <f t="shared" ref="W351" si="4934">LN(U351/V351)</f>
        <v>7.5745861997309812E-3</v>
      </c>
      <c r="X351" s="92">
        <f t="shared" ref="X351" si="4935">IF(U351=H351,J351,Q351)</f>
        <v>1046</v>
      </c>
      <c r="Y351" s="92">
        <f t="shared" ref="Y351" si="4936">IF(V351=I351,K351,R351)</f>
        <v>1332</v>
      </c>
      <c r="Z351" s="93">
        <f t="shared" ref="Z351" si="4937">(U351-V351)/(C351)</f>
        <v>7.5621831899091874E-3</v>
      </c>
      <c r="AA351" s="93">
        <f t="shared" ref="AA351" si="4938">LN(C351/N350)</f>
        <v>7.9012699210073256E-4</v>
      </c>
      <c r="AB351" s="93">
        <f t="shared" ref="AB351" si="4939">LN(N351/U351)</f>
        <v>-6.4965945948879137E-3</v>
      </c>
      <c r="AC351" s="93">
        <f t="shared" ref="AC351" si="4940">LN(N351/V351)</f>
        <v>1.0779916048430486E-3</v>
      </c>
      <c r="AD351" s="93">
        <f t="shared" ref="AD351" si="4941">LN(U351/C351)</f>
        <v>2.146109933781505E-3</v>
      </c>
      <c r="AE351" s="93">
        <f t="shared" ref="AE351" si="4942">LN(V351/C351)</f>
        <v>-5.4284762659494888E-3</v>
      </c>
      <c r="AF351" s="93">
        <f t="shared" ref="AF351" si="4943">LN(N351/C351)</f>
        <v>-4.3504846611065002E-3</v>
      </c>
      <c r="AG351" s="93">
        <f t="shared" ref="AG351" si="4944">LN(N351/N350)</f>
        <v>-3.5603576690057216E-3</v>
      </c>
      <c r="AH351" s="93">
        <f t="shared" ref="AH351" si="4945">LN(D351/C351)</f>
        <v>-1.011356468438477E-3</v>
      </c>
      <c r="AI351" s="93">
        <f t="shared" ref="AI351" si="4946">LN(E351/C351)</f>
        <v>-1.3418169622386592E-3</v>
      </c>
      <c r="AJ351" s="93">
        <f t="shared" ref="AJ351" si="4947">LN(F351/C351)</f>
        <v>-6.6331082965341299E-4</v>
      </c>
      <c r="AK351" s="93">
        <f t="shared" ref="AK351" si="4948">+LN(G351/C351)</f>
        <v>-1.6517228861356969E-3</v>
      </c>
      <c r="AL351" s="93">
        <f t="shared" ref="AL351" si="4949">LN(H351/I351)</f>
        <v>3.8745862672176857E-3</v>
      </c>
      <c r="AM351" s="93">
        <f t="shared" ref="AM351" si="4950">LN(O351/P351)</f>
        <v>3.8387422484039628E-3</v>
      </c>
      <c r="AN351" s="93">
        <f t="shared" ref="AN351" si="4951">LN(L351/G351)</f>
        <v>-1.0455339820595541E-3</v>
      </c>
      <c r="AO351" s="40">
        <f t="shared" ref="AO351" si="4952">(C351-I351)/(H351-I351)</f>
        <v>0.44562737642584294</v>
      </c>
      <c r="AP351" s="40">
        <f t="shared" ref="AP351" si="4953">(N350-I351)/(H351-I351)</f>
        <v>0.24182509505702846</v>
      </c>
      <c r="AQ351" s="93">
        <f t="shared" ref="AQ351" si="4954">LN(M351/L351)</f>
        <v>-3.5171045430258007E-4</v>
      </c>
      <c r="AR351" s="93">
        <f t="shared" ref="AR351" si="4955">LN(N351/L351)</f>
        <v>-1.6532277929112616E-3</v>
      </c>
      <c r="AS351" s="93">
        <f t="shared" ref="AS351" si="4956">LN(N351/C351)</f>
        <v>-4.3504846611065002E-3</v>
      </c>
      <c r="AT351" s="28">
        <f t="shared" ref="AT351" si="4957">+(G351-I351)/(H351-I351)</f>
        <v>1.9771863117853287E-2</v>
      </c>
      <c r="AU351" s="28">
        <f t="shared" ref="AU351" si="4958">+(N351-P351)/(O351-P351)</f>
        <v>0.28043143297379564</v>
      </c>
      <c r="AV351" s="40">
        <f t="shared" ref="AV351" si="4959">+(N351-V351)/(U351-V351)</f>
        <v>0.14185502727980878</v>
      </c>
      <c r="AW351" s="93">
        <f t="shared" ref="AW351" si="4960">LN(N351/C351)</f>
        <v>-4.3504846611065002E-3</v>
      </c>
      <c r="AX351" s="28">
        <f t="shared" ref="AX351" si="4961">(N351-L351)/(U351-V351)</f>
        <v>-0.21784879189400536</v>
      </c>
      <c r="AY351" s="93">
        <f t="shared" ref="AY351" si="4962">LN(G351/I351)</f>
        <v>7.675344730061937E-5</v>
      </c>
      <c r="AZ351" s="93">
        <f t="shared" ref="AZ351" si="4963">LN(N351/P351)</f>
        <v>1.0779916048430486E-3</v>
      </c>
      <c r="BA351" s="93">
        <f t="shared" ref="BA351" si="4964">AV350</f>
        <v>0.59411764705883274</v>
      </c>
      <c r="BB351" s="93">
        <f t="shared" ref="BB351" si="4965">AR350</f>
        <v>-3.9808976417706594E-4</v>
      </c>
      <c r="BC351" s="93">
        <f t="shared" ref="BC351" si="4966">AS350</f>
        <v>1.7830263026387188E-3</v>
      </c>
      <c r="BD351" s="39">
        <f t="shared" ref="BD351" si="4967">IF(AR350&lt;0,1,0)</f>
        <v>1</v>
      </c>
    </row>
    <row r="352" spans="1:62" x14ac:dyDescent="0.15">
      <c r="A352" s="90">
        <v>43025</v>
      </c>
      <c r="B352" s="41">
        <f t="shared" si="4153"/>
        <v>2</v>
      </c>
      <c r="C352">
        <v>3373.23</v>
      </c>
      <c r="D352">
        <v>3372.42</v>
      </c>
      <c r="E352">
        <v>3375.67</v>
      </c>
      <c r="F352">
        <v>3375.34</v>
      </c>
      <c r="G352">
        <v>3380.99</v>
      </c>
      <c r="H352">
        <v>3381.25</v>
      </c>
      <c r="I352">
        <v>3365.71</v>
      </c>
      <c r="J352">
        <v>1124</v>
      </c>
      <c r="K352">
        <v>1026</v>
      </c>
      <c r="L352">
        <v>3381.44</v>
      </c>
      <c r="M352">
        <v>3379.67</v>
      </c>
      <c r="N352">
        <v>3372.04</v>
      </c>
      <c r="O352">
        <v>3382.35</v>
      </c>
      <c r="P352">
        <v>3370</v>
      </c>
      <c r="Q352">
        <v>1335</v>
      </c>
      <c r="R352">
        <v>1448</v>
      </c>
      <c r="S352" s="92">
        <f t="shared" si="195"/>
        <v>3365.4179600000002</v>
      </c>
      <c r="T352" s="92" t="str">
        <f t="shared" ref="T352" si="4968">IF(AVERAGE(N351)&lt;S351,"熊",IF(AVERAGE(N351)&gt;S351,"牛",""))</f>
        <v>牛</v>
      </c>
      <c r="U352" s="92">
        <f t="shared" ref="U352" si="4969">MAX(H352,O352)</f>
        <v>3382.35</v>
      </c>
      <c r="V352" s="92">
        <f t="shared" ref="V352" si="4970">MIN(I352,P352)</f>
        <v>3365.71</v>
      </c>
      <c r="W352" s="40">
        <f t="shared" ref="W352" si="4971">LN(U352/V352)</f>
        <v>4.9317977988832858E-3</v>
      </c>
      <c r="X352" s="92">
        <f t="shared" ref="X352" si="4972">IF(U352=H352,J352,Q352)</f>
        <v>1335</v>
      </c>
      <c r="Y352" s="92">
        <f t="shared" ref="Y352" si="4973">IF(V352=I352,K352,R352)</f>
        <v>1026</v>
      </c>
      <c r="Z352" s="93">
        <f t="shared" ref="Z352" si="4974">(U352-V352)/(C352)</f>
        <v>4.9329574324904835E-3</v>
      </c>
      <c r="AA352" s="93">
        <f t="shared" ref="AA352" si="4975">LN(C352/N351)</f>
        <v>-1.5522019793753788E-3</v>
      </c>
      <c r="AB352" s="93">
        <f t="shared" ref="AB352" si="4976">LN(N352/U352)</f>
        <v>-3.0528317160377926E-3</v>
      </c>
      <c r="AC352" s="93">
        <f t="shared" ref="AC352" si="4977">LN(N352/V352)</f>
        <v>1.8789660828453822E-3</v>
      </c>
      <c r="AD352" s="93">
        <f t="shared" ref="AD352" si="4978">LN(U352/C352)</f>
        <v>2.6999918705324349E-3</v>
      </c>
      <c r="AE352" s="93">
        <f t="shared" ref="AE352" si="4979">LN(V352/C352)</f>
        <v>-2.2318059283507096E-3</v>
      </c>
      <c r="AF352" s="93">
        <f t="shared" ref="AF352" si="4980">LN(N352/C352)</f>
        <v>-3.5283984550538763E-4</v>
      </c>
      <c r="AG352" s="93">
        <f t="shared" ref="AG352" si="4981">LN(N352/N351)</f>
        <v>-1.9050418248806437E-3</v>
      </c>
      <c r="AH352" s="93">
        <f t="shared" ref="AH352" si="4982">LN(D352/C352)</f>
        <v>-2.4015476755925717E-4</v>
      </c>
      <c r="AI352" s="93">
        <f t="shared" ref="AI352" si="4983">LN(E352/C352)</f>
        <v>7.2308082985732139E-4</v>
      </c>
      <c r="AJ352" s="93">
        <f t="shared" ref="AJ352" si="4984">LN(F352/C352)</f>
        <v>6.2531768026549434E-4</v>
      </c>
      <c r="AK352" s="93">
        <f t="shared" ref="AK352" si="4985">+LN(G352/C352)</f>
        <v>2.2978237055930142E-3</v>
      </c>
      <c r="AL352" s="93">
        <f t="shared" ref="AL352" si="4986">LN(H352/I352)</f>
        <v>4.6065272300446405E-3</v>
      </c>
      <c r="AM352" s="93">
        <f t="shared" ref="AM352" si="4987">LN(O352/P352)</f>
        <v>3.6579898172228753E-3</v>
      </c>
      <c r="AN352" s="93">
        <f t="shared" ref="AN352" si="4988">LN(L352/G352)</f>
        <v>1.3308825397514111E-4</v>
      </c>
      <c r="AO352" s="40">
        <f t="shared" ref="AO352" si="4989">(C352-I352)/(H352-I352)</f>
        <v>0.48391248391248387</v>
      </c>
      <c r="AP352" s="40">
        <f t="shared" ref="AP352" si="4990">(N351-I352)/(H352-I352)</f>
        <v>0.82110682110680777</v>
      </c>
      <c r="AQ352" s="93">
        <f t="shared" ref="AQ352" si="4991">LN(M352/L352)</f>
        <v>-5.235826781210042E-4</v>
      </c>
      <c r="AR352" s="93">
        <f t="shared" ref="AR352" si="4992">LN(N352/L352)</f>
        <v>-2.7837518050735674E-3</v>
      </c>
      <c r="AS352" s="93">
        <f t="shared" ref="AS352" si="4993">LN(N352/C352)</f>
        <v>-3.5283984550538763E-4</v>
      </c>
      <c r="AT352" s="28">
        <f t="shared" ref="AT352" si="4994">+(G352-I352)/(H352-I352)</f>
        <v>0.98326898326896917</v>
      </c>
      <c r="AU352" s="28">
        <f t="shared" ref="AU352" si="4995">+(N352-P352)/(O352-P352)</f>
        <v>0.16518218623481609</v>
      </c>
      <c r="AV352" s="40">
        <f t="shared" ref="AV352" si="4996">+(N352-V352)/(U352-V352)</f>
        <v>0.38040865384615241</v>
      </c>
      <c r="AW352" s="93">
        <f t="shared" ref="AW352" si="4997">LN(N352/C352)</f>
        <v>-3.5283984550538763E-4</v>
      </c>
      <c r="AX352" s="28">
        <f t="shared" ref="AX352" si="4998">(N352-L352)/(U352-V352)</f>
        <v>-0.56490384615385592</v>
      </c>
      <c r="AY352" s="93">
        <f t="shared" ref="AY352" si="4999">LN(G352/I352)</f>
        <v>4.5296296339437242E-3</v>
      </c>
      <c r="AZ352" s="93">
        <f t="shared" ref="AZ352" si="5000">LN(N352/P352)</f>
        <v>6.0515810118498049E-4</v>
      </c>
      <c r="BA352" s="93">
        <f t="shared" ref="BA352" si="5001">AV351</f>
        <v>0.14185502727980878</v>
      </c>
      <c r="BB352" s="93">
        <f t="shared" ref="BB352" si="5002">AR351</f>
        <v>-1.6532277929112616E-3</v>
      </c>
      <c r="BC352" s="93">
        <f t="shared" ref="BC352" si="5003">AS351</f>
        <v>-4.3504846611065002E-3</v>
      </c>
      <c r="BD352" s="39">
        <f t="shared" ref="BD352" si="5004">IF(AR351&lt;0,1,0)</f>
        <v>1</v>
      </c>
      <c r="BE352" s="92" t="s">
        <v>500</v>
      </c>
    </row>
    <row r="353" spans="1:58" x14ac:dyDescent="0.15">
      <c r="A353" s="90">
        <v>43026</v>
      </c>
      <c r="B353" s="41">
        <f t="shared" si="4153"/>
        <v>3</v>
      </c>
      <c r="C353">
        <v>3373.53</v>
      </c>
      <c r="D353">
        <v>3376.54</v>
      </c>
      <c r="E353">
        <v>3377.28</v>
      </c>
      <c r="F353">
        <v>3376.41</v>
      </c>
      <c r="G353">
        <v>3381.31</v>
      </c>
      <c r="H353">
        <v>3381.94</v>
      </c>
      <c r="I353">
        <v>3373.53</v>
      </c>
      <c r="J353">
        <v>1045</v>
      </c>
      <c r="K353">
        <v>930</v>
      </c>
      <c r="L353">
        <v>3381.22</v>
      </c>
      <c r="M353">
        <v>3380.75</v>
      </c>
      <c r="N353">
        <v>3381.79</v>
      </c>
      <c r="O353">
        <v>3382.61</v>
      </c>
      <c r="P353">
        <v>3372</v>
      </c>
      <c r="Q353">
        <v>1458</v>
      </c>
      <c r="R353">
        <v>1431</v>
      </c>
      <c r="S353" s="92">
        <f t="shared" si="195"/>
        <v>3365.0459599999995</v>
      </c>
      <c r="T353" s="92" t="str">
        <f t="shared" ref="T353" si="5005">IF(AVERAGE(N352)&lt;S352,"熊",IF(AVERAGE(N352)&gt;S352,"牛",""))</f>
        <v>牛</v>
      </c>
      <c r="U353" s="92">
        <f t="shared" ref="U353" si="5006">MAX(H353,O353)</f>
        <v>3382.61</v>
      </c>
      <c r="V353" s="92">
        <f t="shared" ref="V353" si="5007">MIN(I353,P353)</f>
        <v>3372</v>
      </c>
      <c r="W353" s="40">
        <f t="shared" ref="W353" si="5008">LN(U353/V353)</f>
        <v>3.1415607196260973E-3</v>
      </c>
      <c r="X353" s="92">
        <f t="shared" ref="X353" si="5009">IF(U353=H353,J353,Q353)</f>
        <v>1458</v>
      </c>
      <c r="Y353" s="92">
        <f t="shared" ref="Y353" si="5010">IF(V353=I353,K353,R353)</f>
        <v>1431</v>
      </c>
      <c r="Z353" s="93">
        <f t="shared" ref="Z353" si="5011">(U353-V353)/(C353)</f>
        <v>3.1450735579645435E-3</v>
      </c>
      <c r="AA353" s="93">
        <f t="shared" ref="AA353" si="5012">LN(C353/N352)</f>
        <v>4.4177142160939988E-4</v>
      </c>
      <c r="AB353" s="93">
        <f t="shared" ref="AB353" si="5013">LN(N353/U353)</f>
        <v>-2.4244574656049036E-4</v>
      </c>
      <c r="AC353" s="93">
        <f t="shared" ref="AC353" si="5014">LN(N353/V353)</f>
        <v>2.8991149730655088E-3</v>
      </c>
      <c r="AD353" s="93">
        <f t="shared" ref="AD353" si="5015">LN(U353/C353)</f>
        <v>2.6879269721703349E-3</v>
      </c>
      <c r="AE353" s="93">
        <f t="shared" ref="AE353" si="5016">LN(V353/C353)</f>
        <v>-4.5363374745580097E-4</v>
      </c>
      <c r="AF353" s="93">
        <f t="shared" ref="AF353" si="5017">LN(N353/C353)</f>
        <v>2.4454812256098956E-3</v>
      </c>
      <c r="AG353" s="93">
        <f t="shared" ref="AG353" si="5018">LN(N353/N352)</f>
        <v>2.8872526472191198E-3</v>
      </c>
      <c r="AH353" s="93">
        <f t="shared" ref="AH353" si="5019">LN(D353/C353)</f>
        <v>8.918426622267306E-4</v>
      </c>
      <c r="AI353" s="93">
        <f t="shared" ref="AI353" si="5020">LN(E353/C353)</f>
        <v>1.1109779080466897E-3</v>
      </c>
      <c r="AJ353" s="93">
        <f t="shared" ref="AJ353" si="5021">LN(F353/C353)</f>
        <v>8.5334097036865572E-4</v>
      </c>
      <c r="AK353" s="93">
        <f t="shared" ref="AK353" si="5022">+LN(G353/C353)</f>
        <v>2.3035344849712935E-3</v>
      </c>
      <c r="AL353" s="93">
        <f t="shared" ref="AL353" si="5023">LN(H353/I353)</f>
        <v>2.4898354502831204E-3</v>
      </c>
      <c r="AM353" s="93">
        <f t="shared" ref="AM353" si="5024">LN(O353/P353)</f>
        <v>3.1415607196260973E-3</v>
      </c>
      <c r="AN353" s="93">
        <f t="shared" ref="AN353" si="5025">LN(L353/G353)</f>
        <v>-2.6617257152433851E-5</v>
      </c>
      <c r="AO353" s="40">
        <f t="shared" ref="AO353" si="5026">(C353-I353)/(H353-I353)</f>
        <v>0</v>
      </c>
      <c r="AP353" s="40">
        <f t="shared" ref="AP353" si="5027">(N352-I353)/(H353-I353)</f>
        <v>-0.17717003567185044</v>
      </c>
      <c r="AQ353" s="93">
        <f t="shared" ref="AQ353" si="5028">LN(M353/L353)</f>
        <v>-1.3901274355159726E-4</v>
      </c>
      <c r="AR353" s="93">
        <f t="shared" ref="AR353" si="5029">LN(N353/L353)</f>
        <v>1.6856399779090252E-4</v>
      </c>
      <c r="AS353" s="93">
        <f t="shared" ref="AS353" si="5030">LN(N353/C353)</f>
        <v>2.4454812256098956E-3</v>
      </c>
      <c r="AT353" s="28">
        <f t="shared" ref="AT353" si="5031">+(G353-I353)/(H353-I353)</f>
        <v>0.92508917954814274</v>
      </c>
      <c r="AU353" s="28">
        <f t="shared" ref="AU353" si="5032">+(N353-P353)/(O353-P353)</f>
        <v>0.92271442035813822</v>
      </c>
      <c r="AV353" s="40">
        <f t="shared" ref="AV353" si="5033">+(N353-V353)/(U353-V353)</f>
        <v>0.92271442035813822</v>
      </c>
      <c r="AW353" s="93">
        <f t="shared" ref="AW353" si="5034">LN(N353/C353)</f>
        <v>2.4454812256098956E-3</v>
      </c>
      <c r="AX353" s="28">
        <f t="shared" ref="AX353" si="5035">(N353-L353)/(U353-V353)</f>
        <v>5.3722902921786699E-2</v>
      </c>
      <c r="AY353" s="93">
        <f t="shared" ref="AY353" si="5036">LN(G353/I353)</f>
        <v>2.3035344849712935E-3</v>
      </c>
      <c r="AZ353" s="93">
        <f t="shared" ref="AZ353" si="5037">LN(N353/P353)</f>
        <v>2.8991149730655088E-3</v>
      </c>
      <c r="BA353" s="93">
        <f t="shared" ref="BA353" si="5038">AV352</f>
        <v>0.38040865384615241</v>
      </c>
      <c r="BB353" s="93">
        <f t="shared" ref="BB353" si="5039">AR352</f>
        <v>-2.7837518050735674E-3</v>
      </c>
      <c r="BC353" s="93">
        <f t="shared" ref="BC353" si="5040">AS352</f>
        <v>-3.5283984550538763E-4</v>
      </c>
      <c r="BD353" s="39">
        <f t="shared" ref="BD353" si="5041">IF(AR352&lt;0,1,0)</f>
        <v>1</v>
      </c>
      <c r="BE353" t="s">
        <v>503</v>
      </c>
    </row>
    <row r="354" spans="1:58" x14ac:dyDescent="0.15">
      <c r="A354" s="90">
        <v>43027</v>
      </c>
      <c r="B354" s="41">
        <f t="shared" si="4153"/>
        <v>4</v>
      </c>
      <c r="C354">
        <v>3374.64</v>
      </c>
      <c r="D354">
        <v>3373.69</v>
      </c>
      <c r="E354" s="39">
        <v>3378.58</v>
      </c>
      <c r="F354">
        <v>3374.44</v>
      </c>
      <c r="G354">
        <v>3370.19</v>
      </c>
      <c r="H354">
        <v>3378.58</v>
      </c>
      <c r="I354">
        <v>3362.53</v>
      </c>
      <c r="J354">
        <v>935</v>
      </c>
      <c r="K354">
        <v>1026</v>
      </c>
      <c r="L354">
        <v>3369.65</v>
      </c>
      <c r="M354">
        <v>3366.1</v>
      </c>
      <c r="N354">
        <v>3370.17</v>
      </c>
      <c r="O354">
        <v>3372.62</v>
      </c>
      <c r="P354">
        <v>3359.76</v>
      </c>
      <c r="Q354">
        <v>1354</v>
      </c>
      <c r="R354">
        <v>1421</v>
      </c>
      <c r="S354" s="92">
        <f t="shared" si="195"/>
        <v>3364.8585849999995</v>
      </c>
      <c r="T354" s="92" t="str">
        <f t="shared" ref="T354" si="5042">IF(AVERAGE(N353)&lt;S353,"熊",IF(AVERAGE(N353)&gt;S353,"牛",""))</f>
        <v>牛</v>
      </c>
      <c r="U354" s="92">
        <f t="shared" ref="U354" si="5043">MAX(H354,O354)</f>
        <v>3378.58</v>
      </c>
      <c r="V354" s="92">
        <f t="shared" ref="V354" si="5044">MIN(I354,P354)</f>
        <v>3359.76</v>
      </c>
      <c r="W354" s="40">
        <f t="shared" ref="W354" si="5045">LN(U354/V354)</f>
        <v>5.5859600247538119E-3</v>
      </c>
      <c r="X354" s="92">
        <f t="shared" ref="X354" si="5046">IF(U354=H354,J354,Q354)</f>
        <v>935</v>
      </c>
      <c r="Y354" s="92">
        <f t="shared" ref="Y354" si="5047">IF(V354=I354,K354,R354)</f>
        <v>1421</v>
      </c>
      <c r="Z354" s="93">
        <f t="shared" ref="Z354" si="5048">(U354-V354)/(C354)</f>
        <v>5.5768911646871099E-3</v>
      </c>
      <c r="AA354" s="93">
        <f t="shared" ref="AA354" si="5049">LN(C354/N353)</f>
        <v>-2.1165031441416219E-3</v>
      </c>
      <c r="AB354" s="93">
        <f t="shared" ref="AB354" si="5050">LN(N354/U354)</f>
        <v>-2.4923146814797795E-3</v>
      </c>
      <c r="AC354" s="93">
        <f t="shared" ref="AC354" si="5051">LN(N354/V354)</f>
        <v>3.0936453432739886E-3</v>
      </c>
      <c r="AD354" s="93">
        <f t="shared" ref="AD354" si="5052">LN(U354/C354)</f>
        <v>1.1668509087634025E-3</v>
      </c>
      <c r="AE354" s="93">
        <f t="shared" ref="AE354" si="5053">LN(V354/C354)</f>
        <v>-4.4191091159905089E-3</v>
      </c>
      <c r="AF354" s="93">
        <f t="shared" ref="AF354" si="5054">LN(N354/C354)</f>
        <v>-1.3254637727164844E-3</v>
      </c>
      <c r="AG354" s="93">
        <f t="shared" ref="AG354" si="5055">LN(N354/N353)</f>
        <v>-3.4419669168581279E-3</v>
      </c>
      <c r="AH354" s="93">
        <f t="shared" ref="AH354" si="5056">LN(D354/C354)</f>
        <v>-2.8155114117872279E-4</v>
      </c>
      <c r="AI354" s="93">
        <f t="shared" ref="AI354" si="5057">LN(E354/C354)</f>
        <v>1.1668509087634025E-3</v>
      </c>
      <c r="AJ354" s="93">
        <f t="shared" ref="AJ354" si="5058">LN(F354/C354)</f>
        <v>-5.9267337195107435E-5</v>
      </c>
      <c r="AK354" s="93">
        <f t="shared" ref="AK354" si="5059">+LN(G354/C354)</f>
        <v>-1.3195293715866174E-3</v>
      </c>
      <c r="AL354" s="93">
        <f t="shared" ref="AL354" si="5060">LN(H354/I354)</f>
        <v>4.7618360560534156E-3</v>
      </c>
      <c r="AM354" s="93">
        <f t="shared" ref="AM354" si="5061">LN(O354/P354)</f>
        <v>3.8203475267379354E-3</v>
      </c>
      <c r="AN354" s="93">
        <f t="shared" ref="AN354" si="5062">LN(L354/G354)</f>
        <v>-1.6024119301213388E-4</v>
      </c>
      <c r="AO354" s="40">
        <f t="shared" ref="AO354" si="5063">(C354-I354)/(H354-I354)</f>
        <v>0.75451713395637876</v>
      </c>
      <c r="AP354" s="40">
        <f t="shared" ref="AP354" si="5064">(N353-I354)/(H354-I354)</f>
        <v>1.2000000000000057</v>
      </c>
      <c r="AQ354" s="93">
        <f t="shared" ref="AQ354" si="5065">LN(M354/L354)</f>
        <v>-1.0540772233810388E-3</v>
      </c>
      <c r="AR354" s="93">
        <f t="shared" ref="AR354" si="5066">LN(N354/L354)</f>
        <v>1.5430679188231314E-4</v>
      </c>
      <c r="AS354" s="93">
        <f t="shared" ref="AS354" si="5067">LN(N354/C354)</f>
        <v>-1.3254637727164844E-3</v>
      </c>
      <c r="AT354" s="28">
        <f t="shared" ref="AT354" si="5068">+(G354-I354)/(H354-I354)</f>
        <v>0.47725856697819219</v>
      </c>
      <c r="AU354" s="28">
        <f t="shared" ref="AU354" si="5069">+(N354-P354)/(O354-P354)</f>
        <v>0.80948678071540592</v>
      </c>
      <c r="AV354" s="40">
        <f t="shared" ref="AV354" si="5070">+(N354-V354)/(U354-V354)</f>
        <v>0.55313496280552688</v>
      </c>
      <c r="AW354" s="93">
        <f t="shared" ref="AW354" si="5071">LN(N354/C354)</f>
        <v>-1.3254637727164844E-3</v>
      </c>
      <c r="AX354" s="28">
        <f t="shared" ref="AX354" si="5072">(N354-L354)/(U354-V354)</f>
        <v>2.7630180658872999E-2</v>
      </c>
      <c r="AY354" s="93">
        <f t="shared" ref="AY354" si="5073">LN(G354/I354)</f>
        <v>2.2754557757035132E-3</v>
      </c>
      <c r="AZ354" s="93">
        <f t="shared" ref="AZ354" si="5074">LN(N354/P354)</f>
        <v>3.0936453432739886E-3</v>
      </c>
      <c r="BA354" s="93">
        <f t="shared" ref="BA354" si="5075">AV353</f>
        <v>0.92271442035813822</v>
      </c>
      <c r="BB354" s="93">
        <f t="shared" ref="BB354" si="5076">AR353</f>
        <v>1.6856399779090252E-4</v>
      </c>
      <c r="BC354" s="93">
        <f t="shared" ref="BC354" si="5077">AS353</f>
        <v>2.4454812256098956E-3</v>
      </c>
      <c r="BD354" s="39">
        <f t="shared" ref="BD354" si="5078">IF(AR353&lt;0,1,0)</f>
        <v>0</v>
      </c>
      <c r="BE354" s="92"/>
      <c r="BF354" s="92"/>
    </row>
    <row r="355" spans="1:58" x14ac:dyDescent="0.15">
      <c r="A355" s="90">
        <v>43028</v>
      </c>
      <c r="B355" s="41">
        <f t="shared" si="4153"/>
        <v>5</v>
      </c>
      <c r="C355">
        <v>3363.51</v>
      </c>
      <c r="D355">
        <v>3363.71</v>
      </c>
      <c r="E355" s="39">
        <v>3366.95</v>
      </c>
      <c r="F355">
        <v>3364.45</v>
      </c>
      <c r="G355">
        <v>3370.8</v>
      </c>
      <c r="H355">
        <v>3371.16</v>
      </c>
      <c r="I355">
        <v>3360.56</v>
      </c>
      <c r="J355">
        <v>1108</v>
      </c>
      <c r="K355">
        <v>945</v>
      </c>
      <c r="L355">
        <v>3373.09</v>
      </c>
      <c r="M355">
        <v>3373.78</v>
      </c>
      <c r="N355">
        <v>3378.64</v>
      </c>
      <c r="O355">
        <v>3379.49</v>
      </c>
      <c r="P355">
        <v>3369.33</v>
      </c>
      <c r="Q355">
        <v>1459</v>
      </c>
      <c r="R355">
        <v>1346</v>
      </c>
      <c r="S355" s="92">
        <f t="shared" si="195"/>
        <v>3364.7955849999998</v>
      </c>
      <c r="T355" s="92" t="str">
        <f t="shared" ref="T355" si="5079">IF(AVERAGE(N354)&lt;S354,"熊",IF(AVERAGE(N354)&gt;S354,"牛",""))</f>
        <v>牛</v>
      </c>
      <c r="U355" s="92">
        <f t="shared" ref="U355" si="5080">MAX(H355,O355)</f>
        <v>3379.49</v>
      </c>
      <c r="V355" s="92">
        <f t="shared" ref="V355" si="5081">MIN(I355,P355)</f>
        <v>3360.56</v>
      </c>
      <c r="W355" s="40">
        <f t="shared" ref="W355" si="5082">LN(U355/V355)</f>
        <v>5.6171837818540828E-3</v>
      </c>
      <c r="X355" s="92">
        <f t="shared" ref="X355" si="5083">IF(U355=H355,J355,Q355)</f>
        <v>1459</v>
      </c>
      <c r="Y355" s="92">
        <f t="shared" ref="Y355" si="5084">IF(V355=I355,K355,R355)</f>
        <v>945</v>
      </c>
      <c r="Z355" s="93">
        <f t="shared" ref="Z355" si="5085">(U355-V355)/(C355)</f>
        <v>5.6280492699590113E-3</v>
      </c>
      <c r="AA355" s="93">
        <f t="shared" ref="AA355" si="5086">LN(C355/N354)</f>
        <v>-1.9781166232087973E-3</v>
      </c>
      <c r="AB355" s="93">
        <f t="shared" ref="AB355" si="5087">LN(N355/U355)</f>
        <v>-2.5154887653304714E-4</v>
      </c>
      <c r="AC355" s="93">
        <f t="shared" ref="AC355" si="5088">LN(N355/V355)</f>
        <v>5.3656349053209052E-3</v>
      </c>
      <c r="AD355" s="93">
        <f t="shared" ref="AD355" si="5089">LN(U355/C355)</f>
        <v>4.7397389636799209E-3</v>
      </c>
      <c r="AE355" s="93">
        <f t="shared" ref="AE355" si="5090">LN(V355/C355)</f>
        <v>-8.7744481817403634E-4</v>
      </c>
      <c r="AF355" s="93">
        <f t="shared" ref="AF355" si="5091">LN(N355/C355)</f>
        <v>4.4881900871470625E-3</v>
      </c>
      <c r="AG355" s="93">
        <f t="shared" ref="AG355" si="5092">LN(N355/N354)</f>
        <v>2.5100734639381867E-3</v>
      </c>
      <c r="AH355" s="93">
        <f t="shared" ref="AH355" si="5093">LN(D355/C355)</f>
        <v>5.9459925514110799E-5</v>
      </c>
      <c r="AI355" s="93">
        <f t="shared" ref="AI355" si="5094">LN(E355/C355)</f>
        <v>1.0222184812171394E-3</v>
      </c>
      <c r="AJ355" s="93">
        <f t="shared" ref="AJ355" si="5095">LN(F355/C355)</f>
        <v>2.7943091401132843E-4</v>
      </c>
      <c r="AK355" s="93">
        <f t="shared" ref="AK355" si="5096">+LN(G355/C355)</f>
        <v>2.1650333434535306E-3</v>
      </c>
      <c r="AL355" s="93">
        <f t="shared" ref="AL355" si="5097">LN(H355/I355)</f>
        <v>3.1492720317608338E-3</v>
      </c>
      <c r="AM355" s="93">
        <f t="shared" ref="AM355" si="5098">LN(O355/P355)</f>
        <v>3.0108989943325899E-3</v>
      </c>
      <c r="AN355" s="93">
        <f t="shared" ref="AN355" si="5099">LN(L355/G355)</f>
        <v>6.7913328598672828E-4</v>
      </c>
      <c r="AO355" s="40">
        <f t="shared" ref="AO355" si="5100">(C355-I355)/(H355-I355)</f>
        <v>0.27830188679248097</v>
      </c>
      <c r="AP355" s="40">
        <f t="shared" ref="AP355" si="5101">(N354-I355)/(H355-I355)</f>
        <v>0.9066037735849255</v>
      </c>
      <c r="AQ355" s="93">
        <f t="shared" ref="AQ355" si="5102">LN(M355/L355)</f>
        <v>2.0453929078384679E-4</v>
      </c>
      <c r="AR355" s="93">
        <f t="shared" ref="AR355" si="5103">LN(N355/L355)</f>
        <v>1.6440234577067248E-3</v>
      </c>
      <c r="AS355" s="93">
        <f t="shared" ref="AS355" si="5104">LN(N355/C355)</f>
        <v>4.4881900871470625E-3</v>
      </c>
      <c r="AT355" s="28">
        <f t="shared" ref="AT355" si="5105">+(G355-I355)/(H355-I355)</f>
        <v>0.96603773584908725</v>
      </c>
      <c r="AU355" s="28">
        <f t="shared" ref="AU355" si="5106">+(N355-P355)/(O355-P355)</f>
        <v>0.91633858267717305</v>
      </c>
      <c r="AV355" s="40">
        <f t="shared" ref="AV355" si="5107">+(N355-V355)/(U355-V355)</f>
        <v>0.95509772847332719</v>
      </c>
      <c r="AW355" s="93">
        <f t="shared" ref="AW355" si="5108">LN(N355/C355)</f>
        <v>4.4881900871470625E-3</v>
      </c>
      <c r="AX355" s="28">
        <f t="shared" ref="AX355" si="5109">(N355-L355)/(U355-V355)</f>
        <v>0.29318541996829239</v>
      </c>
      <c r="AY355" s="93">
        <f t="shared" ref="AY355" si="5110">LN(G355/I355)</f>
        <v>3.0424781616275646E-3</v>
      </c>
      <c r="AZ355" s="93">
        <f t="shared" ref="AZ355" si="5111">LN(N355/P355)</f>
        <v>2.7593501177997325E-3</v>
      </c>
      <c r="BA355" s="93">
        <f t="shared" ref="BA355" si="5112">AV354</f>
        <v>0.55313496280552688</v>
      </c>
      <c r="BB355" s="93">
        <f t="shared" ref="BB355" si="5113">AR354</f>
        <v>1.5430679188231314E-4</v>
      </c>
      <c r="BC355" s="93">
        <f t="shared" ref="BC355" si="5114">AS354</f>
        <v>-1.3254637727164844E-3</v>
      </c>
      <c r="BD355" s="39">
        <f t="shared" ref="BD355" si="5115">IF(AR354&lt;0,1,0)</f>
        <v>0</v>
      </c>
      <c r="BE355" s="92"/>
    </row>
    <row r="356" spans="1:58" x14ac:dyDescent="0.15">
      <c r="A356" s="90">
        <v>43031</v>
      </c>
      <c r="B356" s="41">
        <f t="shared" si="4153"/>
        <v>1</v>
      </c>
      <c r="C356">
        <v>3382.28</v>
      </c>
      <c r="D356">
        <v>3381.4</v>
      </c>
      <c r="E356" s="39">
        <v>3382.93</v>
      </c>
      <c r="F356">
        <v>3381.99</v>
      </c>
      <c r="G356">
        <v>3379</v>
      </c>
      <c r="H356">
        <v>3384.93</v>
      </c>
      <c r="I356">
        <v>3374.77</v>
      </c>
      <c r="J356">
        <v>937</v>
      </c>
      <c r="K356">
        <v>1014</v>
      </c>
      <c r="L356">
        <v>3379.25</v>
      </c>
      <c r="M356">
        <v>3379.49</v>
      </c>
      <c r="N356">
        <v>3380.69</v>
      </c>
      <c r="O356">
        <v>3384.13</v>
      </c>
      <c r="P356">
        <v>3376.25</v>
      </c>
      <c r="Q356">
        <v>1438</v>
      </c>
      <c r="R356">
        <v>1412</v>
      </c>
      <c r="S356" s="92">
        <f t="shared" si="195"/>
        <v>3366.0441549999996</v>
      </c>
      <c r="T356" s="92" t="str">
        <f t="shared" ref="T356" si="5116">IF(AVERAGE(N355)&lt;S355,"熊",IF(AVERAGE(N355)&gt;S355,"牛",""))</f>
        <v>牛</v>
      </c>
      <c r="U356" s="92">
        <f t="shared" ref="U356" si="5117">MAX(H356,O356)</f>
        <v>3384.93</v>
      </c>
      <c r="V356" s="92">
        <f t="shared" ref="V356" si="5118">MIN(I356,P356)</f>
        <v>3374.77</v>
      </c>
      <c r="W356" s="40">
        <f t="shared" ref="W356" si="5119">LN(U356/V356)</f>
        <v>3.0060528280183639E-3</v>
      </c>
      <c r="X356" s="92">
        <f t="shared" ref="X356" si="5120">IF(U356=H356,J356,Q356)</f>
        <v>937</v>
      </c>
      <c r="Y356" s="92">
        <f t="shared" ref="Y356" si="5121">IF(V356=I356,K356,R356)</f>
        <v>1014</v>
      </c>
      <c r="Z356" s="93">
        <f t="shared" ref="Z356" si="5122">(U356-V356)/(C356)</f>
        <v>3.0038908665160347E-3</v>
      </c>
      <c r="AA356" s="93">
        <f t="shared" ref="AA356" si="5123">LN(C356/N355)</f>
        <v>1.076776637410047E-3</v>
      </c>
      <c r="AB356" s="93">
        <f t="shared" ref="AB356" si="5124">LN(N356/U356)</f>
        <v>-1.2533960095562531E-3</v>
      </c>
      <c r="AC356" s="93">
        <f t="shared" ref="AC356" si="5125">LN(N356/V356)</f>
        <v>1.7526568184622151E-3</v>
      </c>
      <c r="AD356" s="93">
        <f t="shared" ref="AD356" si="5126">LN(U356/C356)</f>
        <v>7.8318838500808399E-4</v>
      </c>
      <c r="AE356" s="93">
        <f t="shared" ref="AE356" si="5127">LN(V356/C356)</f>
        <v>-2.2228644430102897E-3</v>
      </c>
      <c r="AF356" s="93">
        <f t="shared" ref="AF356" si="5128">LN(N356/C356)</f>
        <v>-4.7020762454817104E-4</v>
      </c>
      <c r="AG356" s="93">
        <f t="shared" ref="AG356" si="5129">LN(N356/N355)</f>
        <v>6.065690128619519E-4</v>
      </c>
      <c r="AH356" s="93">
        <f t="shared" ref="AH356" si="5130">LN(D356/C356)</f>
        <v>-2.6021337643575092E-4</v>
      </c>
      <c r="AI356" s="93">
        <f t="shared" ref="AI356" si="5131">LN(E356/C356)</f>
        <v>1.9215959356766354E-4</v>
      </c>
      <c r="AJ356" s="93">
        <f t="shared" ref="AJ356" si="5132">LN(F356/C356)</f>
        <v>-8.5744655425694889E-5</v>
      </c>
      <c r="AK356" s="93">
        <f t="shared" ref="AK356" si="5133">+LN(G356/C356)</f>
        <v>-9.7023056501190129E-4</v>
      </c>
      <c r="AL356" s="93">
        <f t="shared" ref="AL356" si="5134">LN(H356/I356)</f>
        <v>3.0060528280183639E-3</v>
      </c>
      <c r="AM356" s="93">
        <f t="shared" ref="AM356" si="5135">LN(O356/P356)</f>
        <v>2.3312309570601951E-3</v>
      </c>
      <c r="AN356" s="93">
        <f t="shared" ref="AN356" si="5136">LN(L356/G356)</f>
        <v>7.3983649647208139E-5</v>
      </c>
      <c r="AO356" s="40">
        <f t="shared" ref="AO356" si="5137">(C356-I356)/(H356-I356)</f>
        <v>0.7391732283464888</v>
      </c>
      <c r="AP356" s="40">
        <f t="shared" ref="AP356" si="5138">(N355-I356)/(H356-I356)</f>
        <v>0.38090551181101834</v>
      </c>
      <c r="AQ356" s="93">
        <f t="shared" ref="AQ356" si="5139">LN(M356/L356)</f>
        <v>7.1019154487636759E-5</v>
      </c>
      <c r="AR356" s="93">
        <f t="shared" ref="AR356" si="5140">LN(N356/L356)</f>
        <v>4.2603929081654605E-4</v>
      </c>
      <c r="AS356" s="93">
        <f t="shared" ref="AS356" si="5141">LN(N356/C356)</f>
        <v>-4.7020762454817104E-4</v>
      </c>
      <c r="AT356" s="28">
        <f t="shared" ref="AT356" si="5142">+(G356-I356)/(H356-I356)</f>
        <v>0.41633858267717311</v>
      </c>
      <c r="AU356" s="28">
        <f t="shared" ref="AU356" si="5143">+(N356-P356)/(O356-P356)</f>
        <v>0.56345177664974533</v>
      </c>
      <c r="AV356" s="40">
        <f t="shared" ref="AV356" si="5144">+(N356-V356)/(U356-V356)</f>
        <v>0.58267716535434622</v>
      </c>
      <c r="AW356" s="93">
        <f t="shared" ref="AW356" si="5145">LN(N356/C356)</f>
        <v>-4.7020762454817104E-4</v>
      </c>
      <c r="AX356" s="28">
        <f t="shared" ref="AX356" si="5146">(N356-L356)/(U356-V356)</f>
        <v>0.14173228346457434</v>
      </c>
      <c r="AY356" s="93">
        <f t="shared" ref="AY356" si="5147">LN(G356/I356)</f>
        <v>1.2526338779984354E-3</v>
      </c>
      <c r="AZ356" s="93">
        <f t="shared" ref="AZ356" si="5148">LN(N356/P356)</f>
        <v>1.3142045479283028E-3</v>
      </c>
      <c r="BA356" s="93">
        <f t="shared" ref="BA356" si="5149">AV355</f>
        <v>0.95509772847332719</v>
      </c>
      <c r="BB356" s="93">
        <f t="shared" ref="BB356" si="5150">AR355</f>
        <v>1.6440234577067248E-3</v>
      </c>
      <c r="BC356" s="93">
        <f t="shared" ref="BC356" si="5151">AS355</f>
        <v>4.4881900871470625E-3</v>
      </c>
      <c r="BD356" s="39">
        <f t="shared" ref="BD356" si="5152">IF(AR355&lt;0,1,0)</f>
        <v>0</v>
      </c>
    </row>
    <row r="357" spans="1:58" x14ac:dyDescent="0.15">
      <c r="A357" s="90">
        <v>43032</v>
      </c>
      <c r="B357" s="41">
        <f t="shared" si="4153"/>
        <v>2</v>
      </c>
      <c r="C357">
        <v>3376.59</v>
      </c>
      <c r="D357">
        <v>3374.82</v>
      </c>
      <c r="E357" s="39">
        <v>3378.06</v>
      </c>
      <c r="F357">
        <v>3380.09</v>
      </c>
      <c r="G357">
        <v>3383.7</v>
      </c>
      <c r="H357">
        <v>3387.22</v>
      </c>
      <c r="I357">
        <v>3374.19</v>
      </c>
      <c r="J357">
        <v>1026</v>
      </c>
      <c r="K357">
        <v>932</v>
      </c>
      <c r="L357">
        <v>3382.65</v>
      </c>
      <c r="M357">
        <v>3381.78</v>
      </c>
      <c r="N357">
        <v>3388.24</v>
      </c>
      <c r="O357">
        <v>3388.64</v>
      </c>
      <c r="P357">
        <v>3379.32</v>
      </c>
      <c r="Q357">
        <v>1459</v>
      </c>
      <c r="R357">
        <v>1339</v>
      </c>
      <c r="S357" s="92">
        <f t="shared" si="195"/>
        <v>3366.9176949999992</v>
      </c>
      <c r="T357" s="92" t="str">
        <f t="shared" ref="T357" si="5153">IF(AVERAGE(N356)&lt;S356,"熊",IF(AVERAGE(N356)&gt;S356,"牛",""))</f>
        <v>牛</v>
      </c>
      <c r="U357" s="92">
        <f t="shared" ref="U357" si="5154">MAX(H357,O357)</f>
        <v>3388.64</v>
      </c>
      <c r="V357" s="92">
        <f t="shared" ref="V357" si="5155">MIN(I357,P357)</f>
        <v>3374.19</v>
      </c>
      <c r="W357" s="40">
        <f t="shared" ref="W357" si="5156">LN(U357/V357)</f>
        <v>4.273365437269909E-3</v>
      </c>
      <c r="X357" s="92">
        <f t="shared" ref="X357" si="5157">IF(U357=H357,J357,Q357)</f>
        <v>1459</v>
      </c>
      <c r="Y357" s="92">
        <f t="shared" ref="Y357" si="5158">IF(V357=I357,K357,R357)</f>
        <v>932</v>
      </c>
      <c r="Z357" s="93">
        <f t="shared" ref="Z357" si="5159">(U357-V357)/(C357)</f>
        <v>4.2794653777923344E-3</v>
      </c>
      <c r="AA357" s="93">
        <f t="shared" ref="AA357" si="5160">LN(C357/N356)</f>
        <v>-1.2135061750104346E-3</v>
      </c>
      <c r="AB357" s="93">
        <f t="shared" ref="AB357" si="5161">LN(N357/U357)</f>
        <v>-1.1804842360044615E-4</v>
      </c>
      <c r="AC357" s="93">
        <f t="shared" ref="AC357" si="5162">LN(N357/V357)</f>
        <v>4.1553170136694852E-3</v>
      </c>
      <c r="AD357" s="93">
        <f t="shared" ref="AD357" si="5163">LN(U357/C357)</f>
        <v>3.5623364595480538E-3</v>
      </c>
      <c r="AE357" s="93">
        <f t="shared" ref="AE357" si="5164">LN(V357/C357)</f>
        <v>-7.1102897772182835E-4</v>
      </c>
      <c r="AF357" s="93">
        <f t="shared" ref="AF357" si="5165">LN(N357/C357)</f>
        <v>3.4442880359475672E-3</v>
      </c>
      <c r="AG357" s="93">
        <f t="shared" ref="AG357" si="5166">LN(N357/N356)</f>
        <v>2.230781860937192E-3</v>
      </c>
      <c r="AH357" s="93">
        <f t="shared" ref="AH357" si="5167">LN(D357/C357)</f>
        <v>-5.2433492871910292E-4</v>
      </c>
      <c r="AI357" s="93">
        <f t="shared" ref="AI357" si="5168">LN(E357/C357)</f>
        <v>4.3525571960271564E-4</v>
      </c>
      <c r="AJ357" s="93">
        <f t="shared" ref="AJ357" si="5169">LN(F357/C357)</f>
        <v>1.036011861758086E-3</v>
      </c>
      <c r="AK357" s="93">
        <f t="shared" ref="AK357" si="5170">+LN(G357/C357)</f>
        <v>2.1034608342375954E-3</v>
      </c>
      <c r="AL357" s="93">
        <f t="shared" ref="AL357" si="5171">LN(H357/I357)</f>
        <v>3.8542304431028042E-3</v>
      </c>
      <c r="AM357" s="93">
        <f t="shared" ref="AM357" si="5172">LN(O357/P357)</f>
        <v>2.7541551342807513E-3</v>
      </c>
      <c r="AN357" s="93">
        <f t="shared" ref="AN357" si="5173">LN(L357/G357)</f>
        <v>-3.1035935428344488E-4</v>
      </c>
      <c r="AO357" s="40">
        <f t="shared" ref="AO357" si="5174">(C357-I357)/(H357-I357)</f>
        <v>0.18419033000768517</v>
      </c>
      <c r="AP357" s="40">
        <f t="shared" ref="AP357" si="5175">(N356-I357)/(H357-I357)</f>
        <v>0.49884881043746176</v>
      </c>
      <c r="AQ357" s="93">
        <f t="shared" ref="AQ357" si="5176">LN(M357/L357)</f>
        <v>-2.5722788314669933E-4</v>
      </c>
      <c r="AR357" s="93">
        <f t="shared" ref="AR357" si="5177">LN(N357/L357)</f>
        <v>1.6511865559935481E-3</v>
      </c>
      <c r="AS357" s="93">
        <f t="shared" ref="AS357" si="5178">LN(N357/C357)</f>
        <v>3.4442880359475672E-3</v>
      </c>
      <c r="AT357" s="28">
        <f t="shared" ref="AT357" si="5179">+(G357-I357)/(H357-I357)</f>
        <v>0.72985418265540669</v>
      </c>
      <c r="AU357" s="28">
        <f t="shared" ref="AU357" si="5180">+(N357-P357)/(O357-P357)</f>
        <v>0.9570815450643666</v>
      </c>
      <c r="AV357" s="40">
        <f t="shared" ref="AV357" si="5181">+(N357-V357)/(U357-V357)</f>
        <v>0.97231833910033938</v>
      </c>
      <c r="AW357" s="93">
        <f t="shared" ref="AW357" si="5182">LN(N357/C357)</f>
        <v>3.4442880359475672E-3</v>
      </c>
      <c r="AX357" s="28">
        <f t="shared" ref="AX357" si="5183">(N357-L357)/(U357-V357)</f>
        <v>0.3868512110726478</v>
      </c>
      <c r="AY357" s="93">
        <f t="shared" ref="AY357" si="5184">LN(G357/I357)</f>
        <v>2.8144898119593299E-3</v>
      </c>
      <c r="AZ357" s="93">
        <f t="shared" ref="AZ357" si="5185">LN(N357/P357)</f>
        <v>2.6361067106802256E-3</v>
      </c>
      <c r="BA357" s="93">
        <f t="shared" ref="BA357" si="5186">AV356</f>
        <v>0.58267716535434622</v>
      </c>
      <c r="BB357" s="93">
        <f t="shared" ref="BB357" si="5187">AR356</f>
        <v>4.2603929081654605E-4</v>
      </c>
      <c r="BC357" s="93">
        <f t="shared" ref="BC357" si="5188">AS356</f>
        <v>-4.7020762454817104E-4</v>
      </c>
      <c r="BD357" s="39">
        <f t="shared" ref="BD357" si="5189">IF(AR356&lt;0,1,0)</f>
        <v>0</v>
      </c>
    </row>
    <row r="358" spans="1:58" x14ac:dyDescent="0.15">
      <c r="A358" s="90">
        <v>43033</v>
      </c>
      <c r="B358" s="41">
        <f t="shared" si="4153"/>
        <v>3</v>
      </c>
      <c r="C358">
        <v>3384.85</v>
      </c>
      <c r="D358">
        <v>3383.49</v>
      </c>
      <c r="E358" s="39">
        <v>3385.5</v>
      </c>
      <c r="F358">
        <v>3384.06</v>
      </c>
      <c r="G358">
        <v>3392.58</v>
      </c>
      <c r="H358">
        <v>3396.4</v>
      </c>
      <c r="I358">
        <v>3382.13</v>
      </c>
      <c r="J358">
        <v>1059</v>
      </c>
      <c r="K358">
        <v>942</v>
      </c>
      <c r="L358">
        <v>3393.29</v>
      </c>
      <c r="M358">
        <v>3393.73</v>
      </c>
      <c r="N358">
        <v>3396.89</v>
      </c>
      <c r="O358">
        <v>3398.3</v>
      </c>
      <c r="P358">
        <v>3385.9</v>
      </c>
      <c r="Q358">
        <v>1459</v>
      </c>
      <c r="R358">
        <v>1323</v>
      </c>
      <c r="S358" s="92">
        <f t="shared" si="195"/>
        <v>3368.4969649999998</v>
      </c>
      <c r="T358" s="92" t="str">
        <f t="shared" ref="T358" si="5190">IF(AVERAGE(N357)&lt;S357,"熊",IF(AVERAGE(N357)&gt;S357,"牛",""))</f>
        <v>牛</v>
      </c>
      <c r="U358" s="92">
        <f t="shared" ref="U358" si="5191">MAX(H358,O358)</f>
        <v>3398.3</v>
      </c>
      <c r="V358" s="92">
        <f t="shared" ref="V358" si="5192">MIN(I358,P358)</f>
        <v>3382.13</v>
      </c>
      <c r="W358" s="40">
        <f t="shared" ref="W358" si="5193">LN(U358/V358)</f>
        <v>4.7696180491832024E-3</v>
      </c>
      <c r="X358" s="92">
        <f t="shared" ref="X358" si="5194">IF(U358=H358,J358,Q358)</f>
        <v>1459</v>
      </c>
      <c r="Y358" s="92">
        <f t="shared" ref="Y358" si="5195">IF(V358=I358,K358,R358)</f>
        <v>942</v>
      </c>
      <c r="Z358" s="93">
        <f t="shared" ref="Z358" si="5196">(U358-V358)/(C358)</f>
        <v>4.7771688553407306E-3</v>
      </c>
      <c r="AA358" s="93">
        <f t="shared" ref="AA358" si="5197">LN(C358/N357)</f>
        <v>-1.0010202974053261E-3</v>
      </c>
      <c r="AB358" s="93">
        <f t="shared" ref="AB358" si="5198">LN(N358/U358)</f>
        <v>-4.149994393789463E-4</v>
      </c>
      <c r="AC358" s="93">
        <f t="shared" ref="AC358" si="5199">LN(N358/V358)</f>
        <v>4.3546186098042707E-3</v>
      </c>
      <c r="AD358" s="93">
        <f t="shared" ref="AD358" si="5200">LN(U358/C358)</f>
        <v>3.9657143442849456E-3</v>
      </c>
      <c r="AE358" s="93">
        <f t="shared" ref="AE358" si="5201">LN(V358/C358)</f>
        <v>-8.0390370489807699E-4</v>
      </c>
      <c r="AF358" s="93">
        <f t="shared" ref="AF358" si="5202">LN(N358/C358)</f>
        <v>3.5507149049060454E-3</v>
      </c>
      <c r="AG358" s="93">
        <f t="shared" ref="AG358" si="5203">LN(N358/N357)</f>
        <v>2.5496946075007983E-3</v>
      </c>
      <c r="AH358" s="93">
        <f t="shared" ref="AH358" si="5204">LN(D358/C358)</f>
        <v>-4.0187106980548121E-4</v>
      </c>
      <c r="AI358" s="93">
        <f t="shared" ref="AI358" si="5205">LN(E358/C358)</f>
        <v>1.9201370741462001E-4</v>
      </c>
      <c r="AJ358" s="93">
        <f t="shared" ref="AJ358" si="5206">LN(F358/C358)</f>
        <v>-2.3342015290113294E-4</v>
      </c>
      <c r="AK358" s="93">
        <f t="shared" ref="AK358" si="5207">+LN(G358/C358)</f>
        <v>2.2811016423253325E-3</v>
      </c>
      <c r="AL358" s="93">
        <f t="shared" ref="AL358" si="5208">LN(H358/I358)</f>
        <v>4.2103586118210218E-3</v>
      </c>
      <c r="AM358" s="93">
        <f t="shared" ref="AM358" si="5209">LN(O358/P358)</f>
        <v>3.6555566783195909E-3</v>
      </c>
      <c r="AN358" s="93">
        <f t="shared" ref="AN358" si="5210">LN(L358/G358)</f>
        <v>2.0925835672966594E-4</v>
      </c>
      <c r="AO358" s="40">
        <f t="shared" ref="AO358" si="5211">(C358-I358)/(H358-I358)</f>
        <v>0.19060967063768769</v>
      </c>
      <c r="AP358" s="40">
        <f t="shared" ref="AP358" si="5212">(N357-I358)/(H358-I358)</f>
        <v>0.42817098808687321</v>
      </c>
      <c r="AQ358" s="93">
        <f t="shared" ref="AQ358" si="5213">LN(M358/L358)</f>
        <v>1.2965926153651238E-4</v>
      </c>
      <c r="AR358" s="93">
        <f t="shared" ref="AR358" si="5214">LN(N358/L358)</f>
        <v>1.0603549058508929E-3</v>
      </c>
      <c r="AS358" s="93">
        <f t="shared" ref="AS358" si="5215">LN(N358/C358)</f>
        <v>3.5507149049060454E-3</v>
      </c>
      <c r="AT358" s="28">
        <f t="shared" ref="AT358" si="5216">+(G358-I358)/(H358-I358)</f>
        <v>0.73230553608968685</v>
      </c>
      <c r="AU358" s="28">
        <f t="shared" ref="AU358" si="5217">+(N358-P358)/(O358-P358)</f>
        <v>0.88629032258062102</v>
      </c>
      <c r="AV358" s="40">
        <f t="shared" ref="AV358" si="5218">+(N358-V358)/(U358-V358)</f>
        <v>0.91280148423003693</v>
      </c>
      <c r="AW358" s="93">
        <f t="shared" ref="AW358" si="5219">LN(N358/C358)</f>
        <v>3.5507149049060454E-3</v>
      </c>
      <c r="AX358" s="28">
        <f t="shared" ref="AX358" si="5220">(N358-L358)/(U358-V358)</f>
        <v>0.22263450834878742</v>
      </c>
      <c r="AY358" s="93">
        <f t="shared" ref="AY358" si="5221">LN(G358/I358)</f>
        <v>3.0850053472233213E-3</v>
      </c>
      <c r="AZ358" s="93">
        <f t="shared" ref="AZ358" si="5222">LN(N358/P358)</f>
        <v>3.2405572389407979E-3</v>
      </c>
      <c r="BA358" s="93">
        <f t="shared" ref="BA358" si="5223">AV357</f>
        <v>0.97231833910033938</v>
      </c>
      <c r="BB358" s="93">
        <f t="shared" ref="BB358" si="5224">AR357</f>
        <v>1.6511865559935481E-3</v>
      </c>
      <c r="BC358" s="93">
        <f t="shared" ref="BC358" si="5225">AS357</f>
        <v>3.4442880359475672E-3</v>
      </c>
      <c r="BD358" s="39">
        <f t="shared" ref="BD358" si="5226">IF(AR357&lt;0,1,0)</f>
        <v>0</v>
      </c>
    </row>
    <row r="359" spans="1:58" x14ac:dyDescent="0.15">
      <c r="A359" s="90">
        <v>43034</v>
      </c>
      <c r="B359" s="41">
        <f t="shared" si="4153"/>
        <v>4</v>
      </c>
      <c r="C359">
        <v>3397.51</v>
      </c>
      <c r="D359">
        <v>3392.43</v>
      </c>
      <c r="E359" s="39">
        <v>3392.26</v>
      </c>
      <c r="F359">
        <v>3393.2</v>
      </c>
      <c r="G359">
        <v>3411.21</v>
      </c>
      <c r="H359">
        <v>3411.56</v>
      </c>
      <c r="I359">
        <v>3391.59</v>
      </c>
      <c r="J359">
        <v>1127</v>
      </c>
      <c r="K359">
        <v>932</v>
      </c>
      <c r="L359">
        <v>3413.4</v>
      </c>
      <c r="M359">
        <v>3412.31</v>
      </c>
      <c r="N359">
        <v>3407.56</v>
      </c>
      <c r="O359">
        <v>3414.14</v>
      </c>
      <c r="P359">
        <v>3401.56</v>
      </c>
      <c r="Q359">
        <v>1301</v>
      </c>
      <c r="R359">
        <v>1443</v>
      </c>
      <c r="S359" s="92">
        <f t="shared" si="195"/>
        <v>3370.0231549999999</v>
      </c>
      <c r="T359" s="92" t="str">
        <f t="shared" ref="T359" si="5227">IF(AVERAGE(N358)&lt;S358,"熊",IF(AVERAGE(N358)&gt;S358,"牛",""))</f>
        <v>牛</v>
      </c>
      <c r="U359" s="92">
        <f t="shared" ref="U359" si="5228">MAX(H359,O359)</f>
        <v>3414.14</v>
      </c>
      <c r="V359" s="92">
        <f t="shared" ref="V359" si="5229">MIN(I359,P359)</f>
        <v>3391.59</v>
      </c>
      <c r="W359" s="40">
        <f t="shared" ref="W359" si="5230">LN(U359/V359)</f>
        <v>6.6267931646987995E-3</v>
      </c>
      <c r="X359" s="92">
        <f t="shared" ref="X359" si="5231">IF(U359=H359,J359,Q359)</f>
        <v>1301</v>
      </c>
      <c r="Y359" s="92">
        <f t="shared" ref="Y359" si="5232">IF(V359=I359,K359,R359)</f>
        <v>932</v>
      </c>
      <c r="Z359" s="93">
        <f t="shared" ref="Z359" si="5233">(U359-V359)/(C359)</f>
        <v>6.6372137241685015E-3</v>
      </c>
      <c r="AA359" s="93">
        <f t="shared" ref="AA359" si="5234">LN(C359/N358)</f>
        <v>1.8250323846742906E-4</v>
      </c>
      <c r="AB359" s="93">
        <f t="shared" ref="AB359" si="5235">LN(N359/U359)</f>
        <v>-1.9291384964638127E-3</v>
      </c>
      <c r="AC359" s="93">
        <f t="shared" ref="AC359" si="5236">LN(N359/V359)</f>
        <v>4.6976546682349655E-3</v>
      </c>
      <c r="AD359" s="93">
        <f t="shared" ref="AD359" si="5237">LN(U359/C359)</f>
        <v>4.8828207676378469E-3</v>
      </c>
      <c r="AE359" s="93">
        <f t="shared" ref="AE359" si="5238">LN(V359/C359)</f>
        <v>-1.7439723970610406E-3</v>
      </c>
      <c r="AF359" s="93">
        <f t="shared" ref="AF359" si="5239">LN(N359/C359)</f>
        <v>2.9536822711738776E-3</v>
      </c>
      <c r="AG359" s="93">
        <f t="shared" ref="AG359" si="5240">LN(N359/N358)</f>
        <v>3.1361855096413383E-3</v>
      </c>
      <c r="AH359" s="93">
        <f t="shared" ref="AH359" si="5241">LN(D359/C359)</f>
        <v>-1.4963316164346625E-3</v>
      </c>
      <c r="AI359" s="93">
        <f t="shared" ref="AI359" si="5242">LN(E359/C359)</f>
        <v>-1.5464444440023983E-3</v>
      </c>
      <c r="AJ359" s="93">
        <f t="shared" ref="AJ359" si="5243">LN(F359/C359)</f>
        <v>-1.2693814280792428E-3</v>
      </c>
      <c r="AK359" s="93">
        <f t="shared" ref="AK359" si="5244">+LN(G359/C359)</f>
        <v>4.024256685214723E-3</v>
      </c>
      <c r="AL359" s="93">
        <f t="shared" ref="AL359" si="5245">LN(H359/I359)</f>
        <v>5.8708267076703893E-3</v>
      </c>
      <c r="AM359" s="93">
        <f t="shared" ref="AM359" si="5246">LN(O359/P359)</f>
        <v>3.6914812229617419E-3</v>
      </c>
      <c r="AN359" s="93">
        <f t="shared" ref="AN359" si="5247">LN(L359/G359)</f>
        <v>6.4179493778310042E-4</v>
      </c>
      <c r="AO359" s="40">
        <f t="shared" ref="AO359" si="5248">(C359-I359)/(H359-I359)</f>
        <v>0.29644466700050737</v>
      </c>
      <c r="AP359" s="40">
        <f t="shared" ref="AP359" si="5249">(N358-I359)/(H359-I359)</f>
        <v>0.26539809714570756</v>
      </c>
      <c r="AQ359" s="93">
        <f t="shared" ref="AQ359" si="5250">LN(M359/L359)</f>
        <v>-3.1938069717739803E-4</v>
      </c>
      <c r="AR359" s="93">
        <f t="shared" ref="AR359" si="5251">LN(N359/L359)</f>
        <v>-1.7123693518238596E-3</v>
      </c>
      <c r="AS359" s="93">
        <f t="shared" ref="AS359" si="5252">LN(N359/C359)</f>
        <v>2.9536822711738776E-3</v>
      </c>
      <c r="AT359" s="28">
        <f t="shared" ref="AT359" si="5253">+(G359-I359)/(H359-I359)</f>
        <v>0.9824737105658532</v>
      </c>
      <c r="AU359" s="28">
        <f t="shared" ref="AU359" si="5254">+(N359-P359)/(O359-P359)</f>
        <v>0.47694753577106797</v>
      </c>
      <c r="AV359" s="40">
        <f t="shared" ref="AV359" si="5255">+(N359-V359)/(U359-V359)</f>
        <v>0.70820399113082011</v>
      </c>
      <c r="AW359" s="93">
        <f t="shared" ref="AW359" si="5256">LN(N359/C359)</f>
        <v>2.9536822711738776E-3</v>
      </c>
      <c r="AX359" s="28">
        <f t="shared" ref="AX359" si="5257">(N359-L359)/(U359-V359)</f>
        <v>-0.2589800443459076</v>
      </c>
      <c r="AY359" s="93">
        <f t="shared" ref="AY359" si="5258">LN(G359/I359)</f>
        <v>5.7682290822757025E-3</v>
      </c>
      <c r="AZ359" s="93">
        <f t="shared" ref="AZ359" si="5259">LN(N359/P359)</f>
        <v>1.7623427264979777E-3</v>
      </c>
      <c r="BA359" s="93">
        <f t="shared" ref="BA359" si="5260">AV358</f>
        <v>0.91280148423003693</v>
      </c>
      <c r="BB359" s="93">
        <f t="shared" ref="BB359" si="5261">AR358</f>
        <v>1.0603549058508929E-3</v>
      </c>
      <c r="BC359" s="93">
        <f t="shared" ref="BC359" si="5262">AS358</f>
        <v>3.5507149049060454E-3</v>
      </c>
      <c r="BD359" s="39">
        <f t="shared" ref="BD359" si="5263">IF(AR358&lt;0,1,0)</f>
        <v>0</v>
      </c>
      <c r="BE359" t="s">
        <v>521</v>
      </c>
    </row>
    <row r="360" spans="1:58" x14ac:dyDescent="0.15">
      <c r="A360" s="90">
        <v>43035</v>
      </c>
      <c r="B360" s="41">
        <f t="shared" si="4153"/>
        <v>5</v>
      </c>
      <c r="C360" s="39">
        <v>3404.49</v>
      </c>
      <c r="D360" s="39">
        <v>3405.14</v>
      </c>
      <c r="E360" s="39">
        <v>3408.48</v>
      </c>
      <c r="F360" s="39">
        <v>3410.6</v>
      </c>
      <c r="G360" s="39">
        <v>3416.77</v>
      </c>
      <c r="H360" s="39">
        <v>3420.62</v>
      </c>
      <c r="I360" s="39">
        <v>3402.51</v>
      </c>
      <c r="J360" s="39">
        <v>1039</v>
      </c>
      <c r="K360" s="39">
        <v>930</v>
      </c>
      <c r="L360" s="39">
        <v>3417.94</v>
      </c>
      <c r="M360" s="39">
        <v>3415.62</v>
      </c>
      <c r="N360" s="39">
        <v>3416.81</v>
      </c>
      <c r="O360" s="39">
        <v>3420.77</v>
      </c>
      <c r="P360" s="39">
        <v>3407.53</v>
      </c>
      <c r="Q360" s="39">
        <v>1426</v>
      </c>
      <c r="R360" s="39">
        <v>1441</v>
      </c>
      <c r="S360" s="92">
        <f t="shared" si="195"/>
        <v>3372.4915599999999</v>
      </c>
      <c r="T360" s="92" t="str">
        <f t="shared" ref="T360" si="5264">IF(AVERAGE(N359)&lt;S359,"熊",IF(AVERAGE(N359)&gt;S359,"牛",""))</f>
        <v>牛</v>
      </c>
      <c r="U360" s="92">
        <f t="shared" ref="U360" si="5265">MAX(H360,O360)</f>
        <v>3420.77</v>
      </c>
      <c r="V360" s="92">
        <f t="shared" ref="V360" si="5266">MIN(I360,P360)</f>
        <v>3402.51</v>
      </c>
      <c r="W360" s="40">
        <f t="shared" ref="W360" si="5267">LN(U360/V360)</f>
        <v>5.3522773771473636E-3</v>
      </c>
      <c r="X360" s="92">
        <f t="shared" ref="X360" si="5268">IF(U360=H360,J360,Q360)</f>
        <v>1426</v>
      </c>
      <c r="Y360" s="92">
        <f t="shared" ref="Y360" si="5269">IF(V360=I360,K360,R360)</f>
        <v>930</v>
      </c>
      <c r="Z360" s="93">
        <f t="shared" ref="Z360" si="5270">(U360-V360)/(C360)</f>
        <v>5.3635052533565278E-3</v>
      </c>
      <c r="AA360" s="93">
        <f t="shared" ref="AA360" si="5271">LN(C360/N359)</f>
        <v>-9.0134400300774693E-4</v>
      </c>
      <c r="AB360" s="93">
        <f t="shared" ref="AB360" si="5272">LN(N360/U360)</f>
        <v>-1.1583046758505138E-3</v>
      </c>
      <c r="AC360" s="93">
        <f t="shared" ref="AC360" si="5273">LN(N360/V360)</f>
        <v>4.193972701296793E-3</v>
      </c>
      <c r="AD360" s="93">
        <f t="shared" ref="AD360" si="5274">LN(U360/C360)</f>
        <v>4.7705232840543569E-3</v>
      </c>
      <c r="AE360" s="93">
        <f t="shared" ref="AE360" si="5275">LN(V360/C360)</f>
        <v>-5.8175409309292885E-4</v>
      </c>
      <c r="AF360" s="93">
        <f t="shared" ref="AF360" si="5276">LN(N360/C360)</f>
        <v>3.6122186082038839E-3</v>
      </c>
      <c r="AG360" s="93">
        <f t="shared" ref="AG360" si="5277">LN(N360/N359)</f>
        <v>2.7108746051960697E-3</v>
      </c>
      <c r="AH360" s="93">
        <f t="shared" ref="AH360" si="5278">LN(D360/C360)</f>
        <v>1.9090611442156913E-4</v>
      </c>
      <c r="AI360" s="93">
        <f t="shared" ref="AI360" si="5279">LN(E360/C360)</f>
        <v>1.171295472068172E-3</v>
      </c>
      <c r="AJ360" s="93">
        <f t="shared" ref="AJ360" si="5280">LN(F360/C360)</f>
        <v>1.79308024898885E-3</v>
      </c>
      <c r="AK360" s="93">
        <f t="shared" ref="AK360" si="5281">+LN(G360/C360)</f>
        <v>3.6005117137209173E-3</v>
      </c>
      <c r="AL360" s="93">
        <f t="shared" ref="AL360" si="5282">LN(H360/I360)</f>
        <v>5.3084266392053646E-3</v>
      </c>
      <c r="AM360" s="93">
        <f t="shared" ref="AM360" si="5283">LN(O360/P360)</f>
        <v>3.8779832733637489E-3</v>
      </c>
      <c r="AN360" s="93">
        <f t="shared" ref="AN360" si="5284">LN(L360/G360)</f>
        <v>3.4237005269525342E-4</v>
      </c>
      <c r="AO360" s="40">
        <f t="shared" ref="AO360" si="5285">(C360-I360)/(H360-I360)</f>
        <v>0.10933186085033679</v>
      </c>
      <c r="AP360" s="40">
        <f t="shared" ref="AP360" si="5286">(N359-I360)/(H360-I360)</f>
        <v>0.27885146327994581</v>
      </c>
      <c r="AQ360" s="93">
        <f t="shared" ref="AQ360" si="5287">LN(M360/L360)</f>
        <v>-6.7900189334260642E-4</v>
      </c>
      <c r="AR360" s="93">
        <f t="shared" ref="AR360" si="5288">LN(N360/L360)</f>
        <v>-3.3066315821243775E-4</v>
      </c>
      <c r="AS360" s="93">
        <f t="shared" ref="AS360" si="5289">LN(N360/C360)</f>
        <v>3.6122186082038839E-3</v>
      </c>
      <c r="AT360" s="28">
        <f t="shared" ref="AT360" si="5290">+(G360-I360)/(H360-I360)</f>
        <v>0.78741027056874768</v>
      </c>
      <c r="AU360" s="28">
        <f t="shared" ref="AU360" si="5291">+(N360-P360)/(O360-P360)</f>
        <v>0.70090634441086841</v>
      </c>
      <c r="AV360" s="40">
        <f t="shared" ref="AV360" si="5292">+(N360-V360)/(U360-V360)</f>
        <v>0.78313253012047712</v>
      </c>
      <c r="AW360" s="93">
        <f t="shared" ref="AW360" si="5293">LN(N360/C360)</f>
        <v>3.6122186082038839E-3</v>
      </c>
      <c r="AX360" s="28">
        <f t="shared" ref="AX360" si="5294">(N360-L360)/(U360-V360)</f>
        <v>-6.1883899233303605E-2</v>
      </c>
      <c r="AY360" s="93">
        <f t="shared" ref="AY360" si="5295">LN(G360/I360)</f>
        <v>4.182265806813819E-3</v>
      </c>
      <c r="AZ360" s="93">
        <f t="shared" ref="AZ360" si="5296">LN(N360/P360)</f>
        <v>2.71967859751321E-3</v>
      </c>
      <c r="BA360" s="93">
        <f t="shared" ref="BA360" si="5297">AV359</f>
        <v>0.70820399113082011</v>
      </c>
      <c r="BB360" s="93">
        <f t="shared" ref="BB360" si="5298">AR359</f>
        <v>-1.7123693518238596E-3</v>
      </c>
      <c r="BC360" s="93">
        <f t="shared" ref="BC360" si="5299">AS359</f>
        <v>2.9536822711738776E-3</v>
      </c>
      <c r="BD360" s="39">
        <f t="shared" ref="BD360" si="5300">IF(AR359&lt;0,1,0)</f>
        <v>1</v>
      </c>
      <c r="BE360" s="92"/>
      <c r="BF360" s="92"/>
    </row>
    <row r="361" spans="1:58" x14ac:dyDescent="0.15">
      <c r="A361" s="90">
        <v>43038</v>
      </c>
      <c r="B361" s="41">
        <f t="shared" si="4153"/>
        <v>1</v>
      </c>
      <c r="C361" s="39">
        <v>3413.86</v>
      </c>
      <c r="D361" s="39">
        <v>3410.93</v>
      </c>
      <c r="E361" s="39">
        <v>3418.07</v>
      </c>
      <c r="F361" s="39">
        <v>3411.32</v>
      </c>
      <c r="G361" s="39">
        <v>3391.62</v>
      </c>
      <c r="H361" s="39">
        <v>3419.59</v>
      </c>
      <c r="I361" s="39">
        <v>3357.52</v>
      </c>
      <c r="J361" s="39">
        <v>937</v>
      </c>
      <c r="K361" s="39">
        <v>1007</v>
      </c>
      <c r="L361" s="39">
        <v>3390.88</v>
      </c>
      <c r="M361" s="39">
        <v>3393.59</v>
      </c>
      <c r="N361" s="39">
        <v>3390.33</v>
      </c>
      <c r="O361" s="39">
        <v>3394.21</v>
      </c>
      <c r="P361" s="39">
        <v>3376.73</v>
      </c>
      <c r="Q361" s="39">
        <v>1312</v>
      </c>
      <c r="R361" s="39">
        <v>1401</v>
      </c>
      <c r="S361" s="92">
        <f t="shared" si="195"/>
        <v>3375.6884749999999</v>
      </c>
      <c r="T361" s="92" t="str">
        <f t="shared" ref="T361" si="5301">IF(AVERAGE(N360)&lt;S360,"熊",IF(AVERAGE(N360)&gt;S360,"牛",""))</f>
        <v>牛</v>
      </c>
      <c r="U361" s="92">
        <f t="shared" ref="U361" si="5302">MAX(H361,O361)</f>
        <v>3419.59</v>
      </c>
      <c r="V361" s="92">
        <f t="shared" ref="V361" si="5303">MIN(I361,P361)</f>
        <v>3357.52</v>
      </c>
      <c r="W361" s="40">
        <f t="shared" ref="W361" si="5304">LN(U361/V361)</f>
        <v>1.831805463641311E-2</v>
      </c>
      <c r="X361" s="92">
        <f t="shared" ref="X361" si="5305">IF(U361=H361,J361,Q361)</f>
        <v>937</v>
      </c>
      <c r="Y361" s="92">
        <f t="shared" ref="Y361" si="5306">IF(V361=I361,K361,R361)</f>
        <v>1007</v>
      </c>
      <c r="Z361" s="93">
        <f t="shared" ref="Z361" si="5307">(U361-V361)/(C361)</f>
        <v>1.8181764922990444E-2</v>
      </c>
      <c r="AA361" s="93">
        <f t="shared" ref="AA361" si="5308">LN(C361/N360)</f>
        <v>-8.6375134017827753E-4</v>
      </c>
      <c r="AB361" s="93">
        <f t="shared" ref="AB361" si="5309">LN(N361/U361)</f>
        <v>-8.5933990596597318E-3</v>
      </c>
      <c r="AC361" s="93">
        <f t="shared" ref="AC361" si="5310">LN(N361/V361)</f>
        <v>9.7246555767534371E-3</v>
      </c>
      <c r="AD361" s="93">
        <f t="shared" ref="AD361" si="5311">LN(U361/C361)</f>
        <v>1.6770449313184095E-3</v>
      </c>
      <c r="AE361" s="93">
        <f t="shared" ref="AE361" si="5312">LN(V361/C361)</f>
        <v>-1.6641009705094745E-2</v>
      </c>
      <c r="AF361" s="93">
        <f t="shared" ref="AF361" si="5313">LN(N361/C361)</f>
        <v>-6.9163541283413761E-3</v>
      </c>
      <c r="AG361" s="93">
        <f t="shared" ref="AG361" si="5314">LN(N361/N360)</f>
        <v>-7.7801054685196595E-3</v>
      </c>
      <c r="AH361" s="93">
        <f t="shared" ref="AH361" si="5315">LN(D361/C361)</f>
        <v>-8.5863453088309079E-4</v>
      </c>
      <c r="AI361" s="93">
        <f t="shared" ref="AI361" si="5316">LN(E361/C361)</f>
        <v>1.2324483807331786E-3</v>
      </c>
      <c r="AJ361" s="93">
        <f t="shared" ref="AJ361" si="5317">LN(F361/C361)</f>
        <v>-7.4430274872183341E-4</v>
      </c>
      <c r="AK361" s="93">
        <f t="shared" ref="AK361" si="5318">+LN(G361/C361)</f>
        <v>-6.5359325635826531E-3</v>
      </c>
      <c r="AL361" s="93">
        <f t="shared" ref="AL361" si="5319">LN(H361/I361)</f>
        <v>1.831805463641311E-2</v>
      </c>
      <c r="AM361" s="93">
        <f t="shared" ref="AM361" si="5320">LN(O361/P361)</f>
        <v>5.1632532066528706E-3</v>
      </c>
      <c r="AN361" s="93">
        <f t="shared" ref="AN361" si="5321">LN(L361/G361)</f>
        <v>-2.1820862600393861E-4</v>
      </c>
      <c r="AO361" s="40">
        <f t="shared" ref="AO361" si="5322">(C361-I361)/(H361-I361)</f>
        <v>0.90768487191880132</v>
      </c>
      <c r="AP361" s="40">
        <f t="shared" ref="AP361" si="5323">(N360-I361)/(H361-I361)</f>
        <v>0.95521185758014837</v>
      </c>
      <c r="AQ361" s="93">
        <f t="shared" ref="AQ361" si="5324">LN(M361/L361)</f>
        <v>7.988833745686927E-4</v>
      </c>
      <c r="AR361" s="93">
        <f t="shared" ref="AR361" si="5325">LN(N361/L361)</f>
        <v>-1.6221293875468481E-4</v>
      </c>
      <c r="AS361" s="93">
        <f t="shared" ref="AS361" si="5326">LN(N361/C361)</f>
        <v>-6.9163541283413761E-3</v>
      </c>
      <c r="AT361" s="28">
        <f t="shared" ref="AT361" si="5327">+(G361-I361)/(H361-I361)</f>
        <v>0.54937973256000994</v>
      </c>
      <c r="AU361" s="28">
        <f t="shared" ref="AU361" si="5328">+(N361-P361)/(O361-P361)</f>
        <v>0.77803203661326625</v>
      </c>
      <c r="AV361" s="40">
        <f t="shared" ref="AV361" si="5329">+(N361-V361)/(U361-V361)</f>
        <v>0.52859674560979308</v>
      </c>
      <c r="AW361" s="93">
        <f t="shared" ref="AW361" si="5330">LN(N361/C361)</f>
        <v>-6.9163541283413761E-3</v>
      </c>
      <c r="AX361" s="28">
        <f t="shared" ref="AX361" si="5331">(N361-L361)/(U361-V361)</f>
        <v>-8.8609634283902117E-3</v>
      </c>
      <c r="AY361" s="93">
        <f t="shared" ref="AY361" si="5332">LN(G361/I361)</f>
        <v>1.0105077141512106E-2</v>
      </c>
      <c r="AZ361" s="93">
        <f t="shared" ref="AZ361" si="5333">LN(N361/P361)</f>
        <v>4.01947620099202E-3</v>
      </c>
      <c r="BA361" s="93">
        <f t="shared" ref="BA361" si="5334">AV360</f>
        <v>0.78313253012047712</v>
      </c>
      <c r="BB361" s="93">
        <f t="shared" ref="BB361" si="5335">AR360</f>
        <v>-3.3066315821243775E-4</v>
      </c>
      <c r="BC361" s="93">
        <f t="shared" ref="BC361" si="5336">AS360</f>
        <v>3.6122186082038839E-3</v>
      </c>
      <c r="BD361" s="39">
        <f t="shared" ref="BD361" si="5337">IF(AR360&lt;0,1,0)</f>
        <v>1</v>
      </c>
      <c r="BE361" s="92"/>
    </row>
    <row r="362" spans="1:58" x14ac:dyDescent="0.15">
      <c r="A362" s="90">
        <v>43039</v>
      </c>
      <c r="B362" s="41">
        <f t="shared" si="4153"/>
        <v>2</v>
      </c>
      <c r="C362" s="39">
        <v>3380.99</v>
      </c>
      <c r="D362" s="39">
        <v>3379.72</v>
      </c>
      <c r="E362" s="39">
        <v>3383.49</v>
      </c>
      <c r="F362" s="39">
        <v>3382.23</v>
      </c>
      <c r="G362" s="39">
        <v>3381.8</v>
      </c>
      <c r="H362" s="39">
        <v>3386.35</v>
      </c>
      <c r="I362" s="39">
        <v>3376.19</v>
      </c>
      <c r="J362" s="39">
        <v>1019</v>
      </c>
      <c r="K362" s="39">
        <v>1043</v>
      </c>
      <c r="L362" s="39">
        <v>3383.09</v>
      </c>
      <c r="M362" s="39">
        <v>3381.37</v>
      </c>
      <c r="N362" s="39">
        <v>3393.34</v>
      </c>
      <c r="O362" s="39">
        <v>3397.09</v>
      </c>
      <c r="P362" s="39">
        <v>3376.62</v>
      </c>
      <c r="Q362" s="39">
        <v>1438</v>
      </c>
      <c r="R362" s="39">
        <v>1325</v>
      </c>
      <c r="S362" s="92">
        <f t="shared" si="195"/>
        <v>3378.1645199999994</v>
      </c>
      <c r="T362" s="92" t="str">
        <f t="shared" ref="T362" si="5338">IF(AVERAGE(N361)&lt;S361,"熊",IF(AVERAGE(N361)&gt;S361,"牛",""))</f>
        <v>牛</v>
      </c>
      <c r="U362" s="92">
        <f t="shared" ref="U362" si="5339">MAX(H362,O362)</f>
        <v>3397.09</v>
      </c>
      <c r="V362" s="92">
        <f t="shared" ref="V362" si="5340">MIN(I362,P362)</f>
        <v>3376.19</v>
      </c>
      <c r="W362" s="40">
        <f t="shared" ref="W362" si="5341">LN(U362/V362)</f>
        <v>6.1713280218261618E-3</v>
      </c>
      <c r="X362" s="92">
        <f t="shared" ref="X362" si="5342">IF(U362=H362,J362,Q362)</f>
        <v>1438</v>
      </c>
      <c r="Y362" s="92">
        <f t="shared" ref="Y362" si="5343">IF(V362=I362,K362,R362)</f>
        <v>1043</v>
      </c>
      <c r="Z362" s="93">
        <f t="shared" ref="Z362" si="5344">(U362-V362)/(C362)</f>
        <v>6.1816213594243375E-3</v>
      </c>
      <c r="AA362" s="93">
        <f t="shared" ref="AA362" si="5345">LN(C362/N361)</f>
        <v>-2.7586957708184098E-3</v>
      </c>
      <c r="AB362" s="93">
        <f t="shared" ref="AB362" si="5346">LN(N362/U362)</f>
        <v>-1.1044957038720536E-3</v>
      </c>
      <c r="AC362" s="93">
        <f t="shared" ref="AC362" si="5347">LN(N362/V362)</f>
        <v>5.0668323179539568E-3</v>
      </c>
      <c r="AD362" s="93">
        <f t="shared" ref="AD362" si="5348">LN(U362/C362)</f>
        <v>4.7506167761975776E-3</v>
      </c>
      <c r="AE362" s="93">
        <f t="shared" ref="AE362" si="5349">LN(V362/C362)</f>
        <v>-1.4207112456284675E-3</v>
      </c>
      <c r="AF362" s="93">
        <f t="shared" ref="AF362" si="5350">LN(N362/C362)</f>
        <v>3.6461210723256064E-3</v>
      </c>
      <c r="AG362" s="93">
        <f t="shared" ref="AG362" si="5351">LN(N362/N361)</f>
        <v>8.8742530150702395E-4</v>
      </c>
      <c r="AH362" s="93">
        <f t="shared" ref="AH362" si="5352">LN(D362/C362)</f>
        <v>-3.757001897547092E-4</v>
      </c>
      <c r="AI362" s="93">
        <f t="shared" ref="AI362" si="5353">LN(E362/C362)</f>
        <v>7.3915514978925177E-4</v>
      </c>
      <c r="AJ362" s="93">
        <f t="shared" ref="AJ362" si="5354">LN(F362/C362)</f>
        <v>3.6668924384957732E-4</v>
      </c>
      <c r="AK362" s="93">
        <f t="shared" ref="AK362" si="5355">+LN(G362/C362)</f>
        <v>2.3954610563807762E-4</v>
      </c>
      <c r="AL362" s="93">
        <f t="shared" ref="AL362" si="5356">LN(H362/I362)</f>
        <v>3.0047904025273641E-3</v>
      </c>
      <c r="AM362" s="93">
        <f t="shared" ref="AM362" si="5357">LN(O362/P362)</f>
        <v>6.0439736314076243E-3</v>
      </c>
      <c r="AN362" s="93">
        <f t="shared" ref="AN362" si="5358">LN(L362/G362)</f>
        <v>3.8138092877673831E-4</v>
      </c>
      <c r="AO362" s="40">
        <f t="shared" ref="AO362" si="5359">(C362-I362)/(H362-I362)</f>
        <v>0.47244094488186966</v>
      </c>
      <c r="AP362" s="40">
        <f t="shared" ref="AP362" si="5360">(N361-I362)/(H362-I362)</f>
        <v>1.3917322834645742</v>
      </c>
      <c r="AQ362" s="93">
        <f t="shared" ref="AQ362" si="5361">LN(M362/L362)</f>
        <v>-5.0854023442166755E-4</v>
      </c>
      <c r="AR362" s="93">
        <f t="shared" ref="AR362" si="5362">LN(N362/L362)</f>
        <v>3.0251940379109866E-3</v>
      </c>
      <c r="AS362" s="93">
        <f t="shared" ref="AS362" si="5363">LN(N362/C362)</f>
        <v>3.6461210723256064E-3</v>
      </c>
      <c r="AT362" s="28">
        <f t="shared" ref="AT362" si="5364">+(G362-I362)/(H362-I362)</f>
        <v>0.55216535433072911</v>
      </c>
      <c r="AU362" s="28">
        <f t="shared" ref="AU362" si="5365">+(N362-P362)/(O362-P362)</f>
        <v>0.81680508060576684</v>
      </c>
      <c r="AV362" s="40">
        <f t="shared" ref="AV362" si="5366">+(N362-V362)/(U362-V362)</f>
        <v>0.82057416267942662</v>
      </c>
      <c r="AW362" s="93">
        <f t="shared" ref="AW362" si="5367">LN(N362/C362)</f>
        <v>3.6461210723256064E-3</v>
      </c>
      <c r="AX362" s="28">
        <f t="shared" ref="AX362" si="5368">(N362-L362)/(U362-V362)</f>
        <v>0.49043062200956722</v>
      </c>
      <c r="AY362" s="93">
        <f t="shared" ref="AY362" si="5369">LN(G362/I362)</f>
        <v>1.660257351266486E-3</v>
      </c>
      <c r="AZ362" s="93">
        <f t="shared" ref="AZ362" si="5370">LN(N362/P362)</f>
        <v>4.9394779275355981E-3</v>
      </c>
      <c r="BA362" s="93">
        <f t="shared" ref="BA362" si="5371">AV361</f>
        <v>0.52859674560979308</v>
      </c>
      <c r="BB362" s="93">
        <f t="shared" ref="BB362" si="5372">AR361</f>
        <v>-1.6221293875468481E-4</v>
      </c>
      <c r="BC362" s="93">
        <f t="shared" ref="BC362" si="5373">AS361</f>
        <v>-6.9163541283413761E-3</v>
      </c>
      <c r="BD362" s="39">
        <f t="shared" ref="BD362" si="5374">IF(AR361&lt;0,1,0)</f>
        <v>1</v>
      </c>
      <c r="BE362" s="92"/>
    </row>
    <row r="363" spans="1:58" x14ac:dyDescent="0.15">
      <c r="A363" s="90">
        <v>43040</v>
      </c>
      <c r="B363" s="41">
        <f t="shared" si="4153"/>
        <v>3</v>
      </c>
      <c r="C363" s="39">
        <v>3393.96</v>
      </c>
      <c r="D363" s="39">
        <v>3393.08</v>
      </c>
      <c r="E363" s="39">
        <v>3396.58</v>
      </c>
      <c r="F363" s="39">
        <v>3396.74</v>
      </c>
      <c r="G363" s="39">
        <v>3399.96</v>
      </c>
      <c r="H363" s="39">
        <v>3410.23</v>
      </c>
      <c r="I363" s="39">
        <v>3390.15</v>
      </c>
      <c r="J363" s="39">
        <v>1017</v>
      </c>
      <c r="K363" s="39">
        <v>933</v>
      </c>
      <c r="L363" s="39">
        <v>3397.94</v>
      </c>
      <c r="M363" s="39">
        <v>3394.49</v>
      </c>
      <c r="N363" s="39">
        <v>3395.91</v>
      </c>
      <c r="O363" s="39">
        <v>3406.35</v>
      </c>
      <c r="P363" s="39">
        <v>3388.87</v>
      </c>
      <c r="Q363" s="39">
        <v>1413</v>
      </c>
      <c r="R363" s="39">
        <v>1337</v>
      </c>
      <c r="S363" s="92">
        <f t="shared" si="195"/>
        <v>3380.6401499999993</v>
      </c>
      <c r="T363" s="92" t="str">
        <f t="shared" ref="T363" si="5375">IF(AVERAGE(N362)&lt;S362,"熊",IF(AVERAGE(N362)&gt;S362,"牛",""))</f>
        <v>牛</v>
      </c>
      <c r="U363" s="92">
        <f t="shared" ref="U363" si="5376">MAX(H363,O363)</f>
        <v>3410.23</v>
      </c>
      <c r="V363" s="92">
        <f t="shared" ref="V363" si="5377">MIN(I363,P363)</f>
        <v>3388.87</v>
      </c>
      <c r="W363" s="40">
        <f t="shared" ref="W363" si="5378">LN(U363/V363)</f>
        <v>6.2832052100961541E-3</v>
      </c>
      <c r="X363" s="92">
        <f t="shared" ref="X363" si="5379">IF(U363=H363,J363,Q363)</f>
        <v>1017</v>
      </c>
      <c r="Y363" s="92">
        <f t="shared" ref="Y363" si="5380">IF(V363=I363,K363,R363)</f>
        <v>1337</v>
      </c>
      <c r="Z363" s="93">
        <f t="shared" ref="Z363" si="5381">(U363-V363)/(C363)</f>
        <v>6.2935332178340724E-3</v>
      </c>
      <c r="AA363" s="93">
        <f t="shared" ref="AA363" si="5382">LN(C363/N362)</f>
        <v>1.8269414987531144E-4</v>
      </c>
      <c r="AB363" s="93">
        <f t="shared" ref="AB363" si="5383">LN(N363/U363)</f>
        <v>-4.2079713700789601E-3</v>
      </c>
      <c r="AC363" s="93">
        <f t="shared" ref="AC363" si="5384">LN(N363/V363)</f>
        <v>2.0752338400172382E-3</v>
      </c>
      <c r="AD363" s="93">
        <f t="shared" ref="AD363" si="5385">LN(U363/C363)</f>
        <v>4.7823564624626044E-3</v>
      </c>
      <c r="AE363" s="93">
        <f t="shared" ref="AE363" si="5386">LN(V363/C363)</f>
        <v>-1.5008487476334794E-3</v>
      </c>
      <c r="AF363" s="93">
        <f t="shared" ref="AF363" si="5387">LN(N363/C363)</f>
        <v>5.7438509238364496E-4</v>
      </c>
      <c r="AG363" s="93">
        <f t="shared" ref="AG363" si="5388">LN(N363/N362)</f>
        <v>7.5707924225887379E-4</v>
      </c>
      <c r="AH363" s="93">
        <f t="shared" ref="AH363" si="5389">LN(D363/C363)</f>
        <v>-2.5931776000478178E-4</v>
      </c>
      <c r="AI363" s="93">
        <f t="shared" ref="AI363" si="5390">LN(E363/C363)</f>
        <v>7.7166179125935078E-4</v>
      </c>
      <c r="AJ363" s="93">
        <f t="shared" ref="AJ363" si="5391">LN(F363/C363)</f>
        <v>8.1876688862839294E-4</v>
      </c>
      <c r="AK363" s="93">
        <f t="shared" ref="AK363" si="5392">+LN(G363/C363)</f>
        <v>1.76628560827392E-3</v>
      </c>
      <c r="AL363" s="93">
        <f t="shared" ref="AL363" si="5393">LN(H363/I363)</f>
        <v>5.905569500152287E-3</v>
      </c>
      <c r="AM363" s="93">
        <f t="shared" ref="AM363" si="5394">LN(O363/P363)</f>
        <v>5.144804305529267E-3</v>
      </c>
      <c r="AN363" s="93">
        <f t="shared" ref="AN363" si="5395">LN(L363/G363)</f>
        <v>-5.9430119873913202E-4</v>
      </c>
      <c r="AO363" s="40">
        <f t="shared" ref="AO363" si="5396">(C363-I363)/(H363-I363)</f>
        <v>0.18974103585657168</v>
      </c>
      <c r="AP363" s="40">
        <f t="shared" ref="AP363" si="5397">(N362-I363)/(H363-I363)</f>
        <v>0.15886454183267262</v>
      </c>
      <c r="AQ363" s="93">
        <f t="shared" ref="AQ363" si="5398">LN(M363/L363)</f>
        <v>-1.0158368350291858E-3</v>
      </c>
      <c r="AR363" s="93">
        <f t="shared" ref="AR363" si="5399">LN(N363/L363)</f>
        <v>-5.9759931715124741E-4</v>
      </c>
      <c r="AS363" s="93">
        <f t="shared" ref="AS363" si="5400">LN(N363/C363)</f>
        <v>5.7438509238364496E-4</v>
      </c>
      <c r="AT363" s="28">
        <f t="shared" ref="AT363" si="5401">+(G363-I363)/(H363-I363)</f>
        <v>0.4885458167330668</v>
      </c>
      <c r="AU363" s="28">
        <f t="shared" ref="AU363" si="5402">+(N363-P363)/(O363-P363)</f>
        <v>0.40274599542333844</v>
      </c>
      <c r="AV363" s="40">
        <f t="shared" ref="AV363" si="5403">+(N363-V363)/(U363-V363)</f>
        <v>0.32958801498126972</v>
      </c>
      <c r="AW363" s="93">
        <f t="shared" ref="AW363" si="5404">LN(N363/C363)</f>
        <v>5.7438509238364496E-4</v>
      </c>
      <c r="AX363" s="28">
        <f t="shared" ref="AX363" si="5405">(N363-L363)/(U363-V363)</f>
        <v>-9.5037453183529394E-2</v>
      </c>
      <c r="AY363" s="93">
        <f t="shared" ref="AY363" si="5406">LN(G363/I363)</f>
        <v>2.8894986459635694E-3</v>
      </c>
      <c r="AZ363" s="93">
        <f t="shared" ref="AZ363" si="5407">LN(N363/P363)</f>
        <v>2.0752338400172382E-3</v>
      </c>
      <c r="BA363" s="93">
        <f t="shared" ref="BA363" si="5408">AV362</f>
        <v>0.82057416267942662</v>
      </c>
      <c r="BB363" s="93">
        <f t="shared" ref="BB363" si="5409">AR362</f>
        <v>3.0251940379109866E-3</v>
      </c>
      <c r="BC363" s="93">
        <f t="shared" ref="BC363" si="5410">AS362</f>
        <v>3.6461210723256064E-3</v>
      </c>
      <c r="BD363" s="39">
        <f t="shared" ref="BD363" si="5411">IF(AR362&lt;0,1,0)</f>
        <v>0</v>
      </c>
    </row>
    <row r="364" spans="1:58" x14ac:dyDescent="0.15">
      <c r="A364" s="90">
        <v>43041</v>
      </c>
      <c r="B364" s="41">
        <f t="shared" si="4153"/>
        <v>4</v>
      </c>
      <c r="C364" s="39">
        <v>3391.65</v>
      </c>
      <c r="D364" s="39">
        <v>3387.93</v>
      </c>
      <c r="E364" s="39">
        <v>3383.8</v>
      </c>
      <c r="F364" s="39">
        <v>3385.4</v>
      </c>
      <c r="G364" s="39">
        <v>3377.54</v>
      </c>
      <c r="H364" s="39">
        <v>3391.65</v>
      </c>
      <c r="I364" s="39">
        <v>3374.22</v>
      </c>
      <c r="J364" s="39">
        <v>930</v>
      </c>
      <c r="K364" s="39">
        <v>1032</v>
      </c>
      <c r="L364" s="39">
        <v>3376.25</v>
      </c>
      <c r="M364" s="39">
        <v>3374.39</v>
      </c>
      <c r="N364" s="39">
        <v>3383.31</v>
      </c>
      <c r="O364" s="39">
        <v>3383.93</v>
      </c>
      <c r="P364" s="39">
        <v>3372.4</v>
      </c>
      <c r="Q364" s="39">
        <v>1452</v>
      </c>
      <c r="R364" s="39">
        <v>1348</v>
      </c>
      <c r="S364" s="92">
        <f t="shared" si="195"/>
        <v>3383.1624849999998</v>
      </c>
      <c r="T364" s="92" t="str">
        <f t="shared" ref="T364" si="5412">IF(AVERAGE(N363)&lt;S363,"熊",IF(AVERAGE(N363)&gt;S363,"牛",""))</f>
        <v>牛</v>
      </c>
      <c r="U364" s="92">
        <f t="shared" ref="U364" si="5413">MAX(H364,O364)</f>
        <v>3391.65</v>
      </c>
      <c r="V364" s="92">
        <f t="shared" ref="V364" si="5414">MIN(I364,P364)</f>
        <v>3372.4</v>
      </c>
      <c r="W364" s="40">
        <f t="shared" ref="W364" si="5415">LN(U364/V364)</f>
        <v>5.6918715771777893E-3</v>
      </c>
      <c r="X364" s="92">
        <f t="shared" ref="X364" si="5416">IF(U364=H364,J364,Q364)</f>
        <v>930</v>
      </c>
      <c r="Y364" s="92">
        <f t="shared" ref="Y364" si="5417">IF(V364=I364,K364,R364)</f>
        <v>1348</v>
      </c>
      <c r="Z364" s="93">
        <f t="shared" ref="Z364" si="5418">(U364-V364)/(C364)</f>
        <v>5.6757035661108898E-3</v>
      </c>
      <c r="AA364" s="93">
        <f t="shared" ref="AA364" si="5419">LN(C364/N363)</f>
        <v>-1.2552376875770829E-3</v>
      </c>
      <c r="AB364" s="93">
        <f t="shared" ref="AB364" si="5420">LN(N364/U364)</f>
        <v>-2.4620083993801183E-3</v>
      </c>
      <c r="AC364" s="93">
        <f t="shared" ref="AC364" si="5421">LN(N364/V364)</f>
        <v>3.2298631777975366E-3</v>
      </c>
      <c r="AD364" s="93">
        <f t="shared" ref="AD364" si="5422">LN(U364/C364)</f>
        <v>0</v>
      </c>
      <c r="AE364" s="93">
        <f t="shared" ref="AE364" si="5423">LN(V364/C364)</f>
        <v>-5.6918715771777173E-3</v>
      </c>
      <c r="AF364" s="93">
        <f t="shared" ref="AF364" si="5424">LN(N364/C364)</f>
        <v>-2.4620083993801183E-3</v>
      </c>
      <c r="AG364" s="93">
        <f t="shared" ref="AG364" si="5425">LN(N364/N363)</f>
        <v>-3.7172460869571646E-3</v>
      </c>
      <c r="AH364" s="93">
        <f t="shared" ref="AH364" si="5426">LN(D364/C364)</f>
        <v>-1.0974132242228005E-3</v>
      </c>
      <c r="AI364" s="93">
        <f t="shared" ref="AI364" si="5427">LN(E364/C364)</f>
        <v>-2.3171903010023279E-3</v>
      </c>
      <c r="AJ364" s="93">
        <f t="shared" ref="AJ364" si="5428">LN(F364/C364)</f>
        <v>-1.8444608707014812E-3</v>
      </c>
      <c r="AK364" s="93">
        <f t="shared" ref="AK364" si="5429">+LN(G364/C364)</f>
        <v>-4.1688947822725413E-3</v>
      </c>
      <c r="AL364" s="93">
        <f t="shared" ref="AL364" si="5430">LN(H364/I364)</f>
        <v>5.1523421404674969E-3</v>
      </c>
      <c r="AM364" s="93">
        <f t="shared" ref="AM364" si="5431">LN(O364/P364)</f>
        <v>3.4130988844474582E-3</v>
      </c>
      <c r="AN364" s="93">
        <f t="shared" ref="AN364" si="5432">LN(L364/G364)</f>
        <v>-3.8200773660041745E-4</v>
      </c>
      <c r="AO364" s="40">
        <f t="shared" ref="AO364" si="5433">(C364-I364)/(H364-I364)</f>
        <v>1</v>
      </c>
      <c r="AP364" s="40">
        <f t="shared" ref="AP364" si="5434">(N363-I364)/(H364-I364)</f>
        <v>1.2444061962134074</v>
      </c>
      <c r="AQ364" s="93">
        <f t="shared" ref="AQ364" si="5435">LN(M364/L364)</f>
        <v>-5.5105887651201184E-4</v>
      </c>
      <c r="AR364" s="93">
        <f t="shared" ref="AR364" si="5436">LN(N364/L364)</f>
        <v>2.0888941194928835E-3</v>
      </c>
      <c r="AS364" s="93">
        <f t="shared" ref="AS364" si="5437">LN(N364/C364)</f>
        <v>-2.4620083993801183E-3</v>
      </c>
      <c r="AT364" s="28">
        <f t="shared" ref="AT364" si="5438">+(G364-I364)/(H364-I364)</f>
        <v>0.19047619047619668</v>
      </c>
      <c r="AU364" s="28">
        <f t="shared" ref="AU364" si="5439">+(N364-P364)/(O364-P364)</f>
        <v>0.94622723330443148</v>
      </c>
      <c r="AV364" s="40">
        <f t="shared" ref="AV364" si="5440">+(N364-V364)/(U364-V364)</f>
        <v>0.56675324675323924</v>
      </c>
      <c r="AW364" s="93">
        <f t="shared" ref="AW364" si="5441">LN(N364/C364)</f>
        <v>-2.4620083993801183E-3</v>
      </c>
      <c r="AX364" s="28">
        <f t="shared" ref="AX364" si="5442">(N364-L364)/(U364-V364)</f>
        <v>0.36675324675324394</v>
      </c>
      <c r="AY364" s="93">
        <f t="shared" ref="AY364" si="5443">LN(G364/I364)</f>
        <v>9.8344735819498336E-4</v>
      </c>
      <c r="AZ364" s="93">
        <f t="shared" ref="AZ364" si="5444">LN(N364/P364)</f>
        <v>3.2298631777975366E-3</v>
      </c>
      <c r="BA364" s="93">
        <f t="shared" ref="BA364" si="5445">AV363</f>
        <v>0.32958801498126972</v>
      </c>
      <c r="BB364" s="93">
        <f t="shared" ref="BB364" si="5446">AR363</f>
        <v>-5.9759931715124741E-4</v>
      </c>
      <c r="BC364" s="93">
        <f t="shared" ref="BC364" si="5447">AS363</f>
        <v>5.7438509238364496E-4</v>
      </c>
      <c r="BD364" s="39">
        <f t="shared" ref="BD364" si="5448">IF(AR363&lt;0,1,0)</f>
        <v>1</v>
      </c>
    </row>
    <row r="365" spans="1:58" x14ac:dyDescent="0.15">
      <c r="A365" s="90">
        <v>43042</v>
      </c>
      <c r="B365" s="41">
        <f t="shared" si="4153"/>
        <v>5</v>
      </c>
      <c r="C365" s="39">
        <v>3377.73</v>
      </c>
      <c r="D365" s="39">
        <v>3376.08</v>
      </c>
      <c r="E365" s="39">
        <v>3379.48</v>
      </c>
      <c r="F365" s="39">
        <v>3377.08</v>
      </c>
      <c r="G365" s="39">
        <v>3358.88</v>
      </c>
      <c r="H365" s="39">
        <v>3380.09</v>
      </c>
      <c r="I365" s="39">
        <v>3358.87</v>
      </c>
      <c r="J365" s="39">
        <v>935</v>
      </c>
      <c r="K365" s="39">
        <v>1128</v>
      </c>
      <c r="L365" s="39">
        <v>3356.17</v>
      </c>
      <c r="M365" s="39">
        <v>3359.79</v>
      </c>
      <c r="N365" s="39">
        <v>3371.74</v>
      </c>
      <c r="O365" s="39">
        <v>3372.91</v>
      </c>
      <c r="P365" s="39">
        <v>3347.64</v>
      </c>
      <c r="Q365" s="39">
        <v>1456</v>
      </c>
      <c r="R365" s="39">
        <v>1435</v>
      </c>
      <c r="S365" s="92">
        <f t="shared" si="195"/>
        <v>3385.3222099999998</v>
      </c>
      <c r="T365" s="92" t="str">
        <f t="shared" ref="T365" si="5449">IF(AVERAGE(N364)&lt;S364,"熊",IF(AVERAGE(N364)&gt;S364,"牛",""))</f>
        <v>牛</v>
      </c>
      <c r="U365" s="92">
        <f t="shared" ref="U365" si="5450">MAX(H365,O365)</f>
        <v>3380.09</v>
      </c>
      <c r="V365" s="92">
        <f t="shared" ref="V365" si="5451">MIN(I365,P365)</f>
        <v>3347.64</v>
      </c>
      <c r="W365" s="40">
        <f t="shared" ref="W365" si="5452">LN(U365/V365)</f>
        <v>9.6467163952855452E-3</v>
      </c>
      <c r="X365" s="92">
        <f t="shared" ref="X365" si="5453">IF(U365=H365,J365,Q365)</f>
        <v>935</v>
      </c>
      <c r="Y365" s="92">
        <f t="shared" ref="Y365" si="5454">IF(V365=I365,K365,R365)</f>
        <v>1435</v>
      </c>
      <c r="Z365" s="93">
        <f t="shared" ref="Z365" si="5455">(U365-V365)/(C365)</f>
        <v>9.6070437838430764E-3</v>
      </c>
      <c r="AA365" s="93">
        <f t="shared" ref="AA365" si="5456">LN(C365/N364)</f>
        <v>-1.6506340051043267E-3</v>
      </c>
      <c r="AB365" s="93">
        <f t="shared" ref="AB365" si="5457">LN(N365/U365)</f>
        <v>-2.4734047678692064E-3</v>
      </c>
      <c r="AC365" s="93">
        <f t="shared" ref="AC365" si="5458">LN(N365/V365)</f>
        <v>7.1733116274162109E-3</v>
      </c>
      <c r="AD365" s="93">
        <f t="shared" ref="AD365" si="5459">LN(U365/C365)</f>
        <v>6.9845012028745392E-4</v>
      </c>
      <c r="AE365" s="93">
        <f t="shared" ref="AE365" si="5460">LN(V365/C365)</f>
        <v>-8.9482662749979357E-3</v>
      </c>
      <c r="AF365" s="93">
        <f t="shared" ref="AF365" si="5461">LN(N365/C365)</f>
        <v>-1.7749546475817955E-3</v>
      </c>
      <c r="AG365" s="93">
        <f t="shared" ref="AG365" si="5462">LN(N365/N364)</f>
        <v>-3.4255886526861215E-3</v>
      </c>
      <c r="AH365" s="93">
        <f t="shared" ref="AH365" si="5463">LN(D365/C365)</f>
        <v>-4.8861310366365648E-4</v>
      </c>
      <c r="AI365" s="93">
        <f t="shared" ref="AI365" si="5464">LN(E365/C365)</f>
        <v>5.1796526647105714E-4</v>
      </c>
      <c r="AJ365" s="93">
        <f t="shared" ref="AJ365" si="5465">LN(F365/C365)</f>
        <v>-1.9245545085843082E-4</v>
      </c>
      <c r="AK365" s="93">
        <f t="shared" ref="AK365" si="5466">+LN(G365/C365)</f>
        <v>-5.5963011652015908E-3</v>
      </c>
      <c r="AL365" s="93">
        <f t="shared" ref="AL365" si="5467">LN(H365/I365)</f>
        <v>6.2977284727914811E-3</v>
      </c>
      <c r="AM365" s="93">
        <f t="shared" ref="AM365" si="5468">LN(O365/P365)</f>
        <v>7.5202532809448526E-3</v>
      </c>
      <c r="AN365" s="93">
        <f t="shared" ref="AN365" si="5469">LN(L365/G365)</f>
        <v>-8.0714220955186561E-4</v>
      </c>
      <c r="AO365" s="40">
        <f t="shared" ref="AO365" si="5470">(C365-I365)/(H365-I365)</f>
        <v>0.88878416588123943</v>
      </c>
      <c r="AP365" s="40">
        <f t="shared" ref="AP365" si="5471">(N364-I365)/(H365-I365)</f>
        <v>1.1517436380772743</v>
      </c>
      <c r="AQ365" s="93">
        <f t="shared" ref="AQ365" si="5472">LN(M365/L365)</f>
        <v>1.0780291575830504E-3</v>
      </c>
      <c r="AR365" s="93">
        <f t="shared" ref="AR365" si="5473">LN(N365/L365)</f>
        <v>4.6284887271716103E-3</v>
      </c>
      <c r="AS365" s="93">
        <f t="shared" ref="AS365" si="5474">LN(N365/C365)</f>
        <v>-1.7749546475817955E-3</v>
      </c>
      <c r="AT365" s="28">
        <f t="shared" ref="AT365" si="5475">+(G365-I365)/(H365-I365)</f>
        <v>4.7125353441178884E-4</v>
      </c>
      <c r="AU365" s="28">
        <f t="shared" ref="AU365" si="5476">+(N365-P365)/(O365-P365)</f>
        <v>0.95370003957261285</v>
      </c>
      <c r="AV365" s="40">
        <f t="shared" ref="AV365" si="5477">+(N365-V365)/(U365-V365)</f>
        <v>0.74268104776578447</v>
      </c>
      <c r="AW365" s="93">
        <f t="shared" ref="AW365" si="5478">LN(N365/C365)</f>
        <v>-1.7749546475817955E-3</v>
      </c>
      <c r="AX365" s="28">
        <f t="shared" ref="AX365" si="5479">(N365-L365)/(U365-V365)</f>
        <v>0.4798151001540702</v>
      </c>
      <c r="AY365" s="93">
        <f t="shared" ref="AY365" si="5480">LN(G365/I365)</f>
        <v>2.9771873024281878E-6</v>
      </c>
      <c r="AZ365" s="93">
        <f t="shared" ref="AZ365" si="5481">LN(N365/P365)</f>
        <v>7.1733116274162109E-3</v>
      </c>
      <c r="BA365" s="93">
        <f t="shared" ref="BA365" si="5482">AV364</f>
        <v>0.56675324675323924</v>
      </c>
      <c r="BB365" s="93">
        <f t="shared" ref="BB365" si="5483">AR364</f>
        <v>2.0888941194928835E-3</v>
      </c>
      <c r="BC365" s="93">
        <f t="shared" ref="BC365" si="5484">AS364</f>
        <v>-2.4620083993801183E-3</v>
      </c>
      <c r="BD365" s="39">
        <f t="shared" ref="BD365" si="5485">IF(AR364&lt;0,1,0)</f>
        <v>0</v>
      </c>
      <c r="BE365" s="92"/>
    </row>
    <row r="366" spans="1:58" x14ac:dyDescent="0.15">
      <c r="A366" s="90">
        <v>43045</v>
      </c>
      <c r="B366" s="41">
        <f t="shared" si="4153"/>
        <v>1</v>
      </c>
      <c r="C366" s="39">
        <v>3369.68</v>
      </c>
      <c r="D366" s="39">
        <v>3370.54</v>
      </c>
      <c r="E366" s="39">
        <v>3368.13</v>
      </c>
      <c r="F366" s="39">
        <v>3371.17</v>
      </c>
      <c r="G366" s="39">
        <v>3366.56</v>
      </c>
      <c r="H366" s="39">
        <v>3371.57</v>
      </c>
      <c r="I366" s="39">
        <v>3356.64</v>
      </c>
      <c r="J366" s="39">
        <v>930</v>
      </c>
      <c r="K366" s="39">
        <v>1018</v>
      </c>
      <c r="L366" s="39">
        <v>3369.33</v>
      </c>
      <c r="M366" s="39">
        <v>3372.14</v>
      </c>
      <c r="N366" s="39">
        <v>3388.17</v>
      </c>
      <c r="O366" s="39">
        <v>3389.36</v>
      </c>
      <c r="P366" s="39">
        <v>3368.43</v>
      </c>
      <c r="Q366" s="39">
        <v>1459</v>
      </c>
      <c r="R366" s="39">
        <v>1301</v>
      </c>
      <c r="S366" s="92">
        <f t="shared" si="195"/>
        <v>3386.4622100000001</v>
      </c>
      <c r="T366" s="92" t="str">
        <f t="shared" ref="T366" si="5486">IF(AVERAGE(N365)&lt;S365,"熊",IF(AVERAGE(N365)&gt;S365,"牛",""))</f>
        <v>熊</v>
      </c>
      <c r="U366" s="92">
        <f t="shared" ref="U366" si="5487">MAX(H366,O366)</f>
        <v>3389.36</v>
      </c>
      <c r="V366" s="92">
        <f t="shared" ref="V366" si="5488">MIN(I366,P366)</f>
        <v>3356.64</v>
      </c>
      <c r="W366" s="40">
        <f t="shared" ref="W366" si="5489">LN(U366/V366)</f>
        <v>9.7006393671766368E-3</v>
      </c>
      <c r="X366" s="92">
        <f t="shared" ref="X366" si="5490">IF(U366=H366,J366,Q366)</f>
        <v>1459</v>
      </c>
      <c r="Y366" s="92">
        <f t="shared" ref="Y366" si="5491">IF(V366=I366,K366,R366)</f>
        <v>1018</v>
      </c>
      <c r="Z366" s="93">
        <f t="shared" ref="Z366" si="5492">(U366-V366)/(C366)</f>
        <v>9.7101208423352528E-3</v>
      </c>
      <c r="AA366" s="93">
        <f t="shared" ref="AA366" si="5493">LN(C366/N365)</f>
        <v>-6.1114722539685139E-4</v>
      </c>
      <c r="AB366" s="93">
        <f t="shared" ref="AB366" si="5494">LN(N366/U366)</f>
        <v>-3.5116038209451883E-4</v>
      </c>
      <c r="AC366" s="93">
        <f t="shared" ref="AC366" si="5495">LN(N366/V366)</f>
        <v>9.3494789850820034E-3</v>
      </c>
      <c r="AD366" s="93">
        <f t="shared" ref="AD366" si="5496">LN(U366/C366)</f>
        <v>5.8233286426077682E-3</v>
      </c>
      <c r="AE366" s="93">
        <f t="shared" ref="AE366" si="5497">LN(V366/C366)</f>
        <v>-3.8773107245688638E-3</v>
      </c>
      <c r="AF366" s="93">
        <f t="shared" ref="AF366" si="5498">LN(N366/C366)</f>
        <v>5.4721682605130958E-3</v>
      </c>
      <c r="AG366" s="93">
        <f t="shared" ref="AG366" si="5499">LN(N366/N365)</f>
        <v>4.8610210351161844E-3</v>
      </c>
      <c r="AH366" s="93">
        <f t="shared" ref="AH366" si="5500">LN(D366/C366)</f>
        <v>2.551845502571448E-4</v>
      </c>
      <c r="AI366" s="93">
        <f t="shared" ref="AI366" si="5501">LN(E366/C366)</f>
        <v>-4.6009015610178641E-4</v>
      </c>
      <c r="AJ366" s="93">
        <f t="shared" ref="AJ366" si="5502">LN(F366/C366)</f>
        <v>4.4208075369340036E-4</v>
      </c>
      <c r="AK366" s="93">
        <f t="shared" ref="AK366" si="5503">+LN(G366/C366)</f>
        <v>-9.2633285723306522E-4</v>
      </c>
      <c r="AL366" s="93">
        <f t="shared" ref="AL366" si="5504">LN(H366/I366)</f>
        <v>4.4380376074230638E-3</v>
      </c>
      <c r="AM366" s="93">
        <f t="shared" ref="AM366" si="5505">LN(O366/P366)</f>
        <v>6.1943525690022266E-3</v>
      </c>
      <c r="AN366" s="93">
        <f t="shared" ref="AN366" si="5506">LN(L366/G366)</f>
        <v>8.2246003308993141E-4</v>
      </c>
      <c r="AO366" s="40">
        <f t="shared" ref="AO366" si="5507">(C366-I366)/(H366-I366)</f>
        <v>0.87340924313460877</v>
      </c>
      <c r="AP366" s="40">
        <f t="shared" ref="AP366" si="5508">(N365-I366)/(H366-I366)</f>
        <v>1.0113864701942139</v>
      </c>
      <c r="AQ366" s="93">
        <f t="shared" ref="AQ366" si="5509">LN(M366/L366)</f>
        <v>8.3364612250369486E-4</v>
      </c>
      <c r="AR366" s="93">
        <f t="shared" ref="AR366" si="5510">LN(N366/L366)</f>
        <v>5.5760410846563803E-3</v>
      </c>
      <c r="AS366" s="93">
        <f t="shared" ref="AS366" si="5511">LN(N366/C366)</f>
        <v>5.4721682605130958E-3</v>
      </c>
      <c r="AT366" s="28">
        <f t="shared" ref="AT366" si="5512">+(G366-I366)/(H366-I366)</f>
        <v>0.66443402545210173</v>
      </c>
      <c r="AU366" s="28">
        <f t="shared" ref="AU366" si="5513">+(N366-P366)/(O366-P366)</f>
        <v>0.94314381270902825</v>
      </c>
      <c r="AV366" s="40">
        <f t="shared" ref="AV366" si="5514">+(N366-V366)/(U366-V366)</f>
        <v>0.96363080684596436</v>
      </c>
      <c r="AW366" s="93">
        <f t="shared" ref="AW366" si="5515">LN(N366/C366)</f>
        <v>5.4721682605130958E-3</v>
      </c>
      <c r="AX366" s="28">
        <f t="shared" ref="AX366" si="5516">(N366-L366)/(U366-V366)</f>
        <v>0.57579462102689483</v>
      </c>
      <c r="AY366" s="93">
        <f t="shared" ref="AY366" si="5517">LN(G366/I366)</f>
        <v>2.9509778673357289E-3</v>
      </c>
      <c r="AZ366" s="93">
        <f t="shared" ref="AZ366" si="5518">LN(N366/P366)</f>
        <v>5.8431921869077684E-3</v>
      </c>
      <c r="BA366" s="93">
        <f t="shared" ref="BA366" si="5519">AV365</f>
        <v>0.74268104776578447</v>
      </c>
      <c r="BB366" s="93">
        <f t="shared" ref="BB366" si="5520">AR365</f>
        <v>4.6284887271716103E-3</v>
      </c>
      <c r="BC366" s="93">
        <f t="shared" ref="BC366" si="5521">AS365</f>
        <v>-1.7749546475817955E-3</v>
      </c>
      <c r="BD366" s="39">
        <f t="shared" ref="BD366" si="5522">IF(AR365&lt;0,1,0)</f>
        <v>0</v>
      </c>
    </row>
    <row r="367" spans="1:58" x14ac:dyDescent="0.15">
      <c r="A367" s="90">
        <v>43046</v>
      </c>
      <c r="B367" s="41">
        <f t="shared" si="4153"/>
        <v>2</v>
      </c>
      <c r="C367" s="39">
        <v>3389.47</v>
      </c>
      <c r="D367" s="39">
        <v>3388.55</v>
      </c>
      <c r="E367" s="39">
        <v>3397.1</v>
      </c>
      <c r="F367" s="39">
        <v>3398.43</v>
      </c>
      <c r="G367" s="39">
        <v>3406.76</v>
      </c>
      <c r="H367" s="39">
        <v>3414.52</v>
      </c>
      <c r="I367" s="39">
        <v>3387.96</v>
      </c>
      <c r="J367" s="39">
        <v>1119</v>
      </c>
      <c r="K367" s="39">
        <v>931</v>
      </c>
      <c r="L367" s="39">
        <v>3409.91</v>
      </c>
      <c r="M367" s="39">
        <v>3405.58</v>
      </c>
      <c r="N367" s="39">
        <v>3413.57</v>
      </c>
      <c r="O367" s="39">
        <v>3415.14</v>
      </c>
      <c r="P367" s="39">
        <v>3399.55</v>
      </c>
      <c r="Q367" s="39">
        <v>1459</v>
      </c>
      <c r="R367" s="39">
        <v>1356</v>
      </c>
      <c r="S367" s="92">
        <f t="shared" si="195"/>
        <v>3387.1270049999998</v>
      </c>
      <c r="T367" s="92" t="str">
        <f t="shared" ref="T367" si="5523">IF(AVERAGE(N366)&lt;S366,"熊",IF(AVERAGE(N366)&gt;S366,"牛",""))</f>
        <v>牛</v>
      </c>
      <c r="U367" s="92">
        <f t="shared" ref="U367" si="5524">MAX(H367,O367)</f>
        <v>3415.14</v>
      </c>
      <c r="V367" s="92">
        <f t="shared" ref="V367" si="5525">MIN(I367,P367)</f>
        <v>3387.96</v>
      </c>
      <c r="W367" s="40">
        <f t="shared" ref="W367" si="5526">LN(U367/V367)</f>
        <v>7.9905174454004257E-3</v>
      </c>
      <c r="X367" s="92">
        <f t="shared" ref="X367" si="5527">IF(U367=H367,J367,Q367)</f>
        <v>1459</v>
      </c>
      <c r="Y367" s="92">
        <f t="shared" ref="Y367" si="5528">IF(V367=I367,K367,R367)</f>
        <v>931</v>
      </c>
      <c r="Z367" s="93">
        <f t="shared" ref="Z367" si="5529">(U367-V367)/(C367)</f>
        <v>8.0189528156318947E-3</v>
      </c>
      <c r="AA367" s="93">
        <f t="shared" ref="AA367" si="5530">LN(C367/N366)</f>
        <v>3.8361436014368528E-4</v>
      </c>
      <c r="AB367" s="93">
        <f t="shared" ref="AB367" si="5531">LN(N367/U367)</f>
        <v>-4.5982331294275303E-4</v>
      </c>
      <c r="AC367" s="93">
        <f t="shared" ref="AC367" si="5532">LN(N367/V367)</f>
        <v>7.5306941324576066E-3</v>
      </c>
      <c r="AD367" s="93">
        <f t="shared" ref="AD367" si="5533">LN(U367/C367)</f>
        <v>7.5449208033149147E-3</v>
      </c>
      <c r="AE367" s="93">
        <f t="shared" ref="AE367" si="5534">LN(V367/C367)</f>
        <v>-4.4559664208553994E-4</v>
      </c>
      <c r="AF367" s="93">
        <f t="shared" ref="AF367" si="5535">LN(N367/C367)</f>
        <v>7.0850974903720852E-3</v>
      </c>
      <c r="AG367" s="93">
        <f t="shared" ref="AG367" si="5536">LN(N367/N366)</f>
        <v>7.468711850515862E-3</v>
      </c>
      <c r="AH367" s="93">
        <f t="shared" ref="AH367" si="5537">LN(D367/C367)</f>
        <v>-2.7146570994165844E-4</v>
      </c>
      <c r="AI367" s="93">
        <f t="shared" ref="AI367" si="5538">LN(E367/C367)</f>
        <v>2.2485594975917675E-3</v>
      </c>
      <c r="AJ367" s="93">
        <f t="shared" ref="AJ367" si="5539">LN(F367/C367)</f>
        <v>2.6399932833250247E-3</v>
      </c>
      <c r="AK367" s="93">
        <f t="shared" ref="AK367" si="5540">+LN(G367/C367)</f>
        <v>5.0881260056697009E-3</v>
      </c>
      <c r="AL367" s="93">
        <f t="shared" ref="AL367" si="5541">LN(H367/I367)</f>
        <v>7.8089564301514168E-3</v>
      </c>
      <c r="AM367" s="93">
        <f t="shared" ref="AM367" si="5542">LN(O367/P367)</f>
        <v>4.5754178685539033E-3</v>
      </c>
      <c r="AN367" s="93">
        <f t="shared" ref="AN367" si="5543">LN(L367/G367)</f>
        <v>9.2420499282363871E-4</v>
      </c>
      <c r="AO367" s="40">
        <f t="shared" ref="AO367" si="5544">(C367-I367)/(H367-I367)</f>
        <v>5.6852409638545431E-2</v>
      </c>
      <c r="AP367" s="40">
        <f t="shared" ref="AP367" si="5545">(N366-I367)/(H367-I367)</f>
        <v>7.9066265060254819E-3</v>
      </c>
      <c r="AQ367" s="93">
        <f t="shared" ref="AQ367" si="5546">LN(M367/L367)</f>
        <v>-1.2706351509781926E-3</v>
      </c>
      <c r="AR367" s="93">
        <f t="shared" ref="AR367" si="5547">LN(N367/L367)</f>
        <v>1.0727664918787974E-3</v>
      </c>
      <c r="AS367" s="93">
        <f t="shared" ref="AS367" si="5548">LN(N367/C367)</f>
        <v>7.0850974903720852E-3</v>
      </c>
      <c r="AT367" s="28">
        <f t="shared" ref="AT367" si="5549">+(G367-I367)/(H367-I367)</f>
        <v>0.70783132530121318</v>
      </c>
      <c r="AU367" s="28">
        <f t="shared" ref="AU367" si="5550">+(N367-P367)/(O367-P367)</f>
        <v>0.89929441949969591</v>
      </c>
      <c r="AV367" s="40">
        <f t="shared" ref="AV367" si="5551">+(N367-V367)/(U367-V367)</f>
        <v>0.94223693892569105</v>
      </c>
      <c r="AW367" s="93">
        <f t="shared" ref="AW367" si="5552">LN(N367/C367)</f>
        <v>7.0850974903720852E-3</v>
      </c>
      <c r="AX367" s="28">
        <f t="shared" ref="AX367" si="5553">(N367-L367)/(U367-V367)</f>
        <v>0.13465783664460379</v>
      </c>
      <c r="AY367" s="93">
        <f t="shared" ref="AY367" si="5554">LN(G367/I367)</f>
        <v>5.5337226477551382E-3</v>
      </c>
      <c r="AZ367" s="93">
        <f t="shared" ref="AZ367" si="5555">LN(N367/P367)</f>
        <v>4.1155945556110938E-3</v>
      </c>
      <c r="BA367" s="93">
        <f t="shared" ref="BA367" si="5556">AV366</f>
        <v>0.96363080684596436</v>
      </c>
      <c r="BB367" s="93">
        <f t="shared" ref="BB367" si="5557">AR366</f>
        <v>5.5760410846563803E-3</v>
      </c>
      <c r="BC367" s="93">
        <f t="shared" ref="BC367" si="5558">AS366</f>
        <v>5.4721682605130958E-3</v>
      </c>
      <c r="BD367" s="39">
        <f t="shared" ref="BD367" si="5559">IF(AR366&lt;0,1,0)</f>
        <v>0</v>
      </c>
    </row>
    <row r="368" spans="1:58" x14ac:dyDescent="0.15">
      <c r="A368" s="90">
        <v>43047</v>
      </c>
      <c r="B368" s="41">
        <f t="shared" si="4153"/>
        <v>3</v>
      </c>
      <c r="C368" s="39">
        <v>3409.14</v>
      </c>
      <c r="D368" s="39">
        <v>3405.51</v>
      </c>
      <c r="E368" s="39">
        <v>3409.25</v>
      </c>
      <c r="F368" s="39">
        <v>3407.95</v>
      </c>
      <c r="G368" s="39">
        <v>3432</v>
      </c>
      <c r="H368" s="39">
        <v>3432.99</v>
      </c>
      <c r="I368" s="39">
        <v>3404.88</v>
      </c>
      <c r="J368" s="39">
        <v>1125</v>
      </c>
      <c r="K368" s="39">
        <v>932</v>
      </c>
      <c r="L368" s="39">
        <v>3433.31</v>
      </c>
      <c r="M368" s="39">
        <v>3426.77</v>
      </c>
      <c r="N368" s="39">
        <v>3415.46</v>
      </c>
      <c r="O368" s="39">
        <v>3434.27</v>
      </c>
      <c r="P368" s="39">
        <v>3408.96</v>
      </c>
      <c r="Q368" s="39">
        <v>1301</v>
      </c>
      <c r="R368" s="39">
        <v>1447</v>
      </c>
      <c r="S368" s="92">
        <f t="shared" si="195"/>
        <v>3388.6284999999998</v>
      </c>
      <c r="T368" s="92" t="str">
        <f t="shared" ref="T368" si="5560">IF(AVERAGE(N367)&lt;S367,"熊",IF(AVERAGE(N367)&gt;S367,"牛",""))</f>
        <v>牛</v>
      </c>
      <c r="U368" s="92">
        <f t="shared" ref="U368" si="5561">MAX(H368,O368)</f>
        <v>3434.27</v>
      </c>
      <c r="V368" s="92">
        <f t="shared" ref="V368" si="5562">MIN(I368,P368)</f>
        <v>3404.88</v>
      </c>
      <c r="W368" s="40">
        <f t="shared" ref="W368" si="5563">LN(U368/V368)</f>
        <v>8.5946882043674792E-3</v>
      </c>
      <c r="X368" s="92">
        <f t="shared" ref="X368" si="5564">IF(U368=H368,J368,Q368)</f>
        <v>1301</v>
      </c>
      <c r="Y368" s="92">
        <f t="shared" ref="Y368" si="5565">IF(V368=I368,K368,R368)</f>
        <v>932</v>
      </c>
      <c r="Z368" s="93">
        <f t="shared" ref="Z368" si="5566">(U368-V368)/(C368)</f>
        <v>8.6209425250942679E-3</v>
      </c>
      <c r="AA368" s="93">
        <f t="shared" ref="AA368" si="5567">LN(C368/N367)</f>
        <v>-1.2986044028115806E-3</v>
      </c>
      <c r="AB368" s="93">
        <f t="shared" ref="AB368" si="5568">LN(N368/U368)</f>
        <v>-5.4922010889403659E-3</v>
      </c>
      <c r="AC368" s="93">
        <f t="shared" ref="AC368" si="5569">LN(N368/V368)</f>
        <v>3.1024871154270283E-3</v>
      </c>
      <c r="AD368" s="93">
        <f t="shared" ref="AD368" si="5570">LN(U368/C368)</f>
        <v>7.3443248197547044E-3</v>
      </c>
      <c r="AE368" s="93">
        <f t="shared" ref="AE368" si="5571">LN(V368/C368)</f>
        <v>-1.2503633846127882E-3</v>
      </c>
      <c r="AF368" s="93">
        <f t="shared" ref="AF368" si="5572">LN(N368/C368)</f>
        <v>1.8521237308143758E-3</v>
      </c>
      <c r="AG368" s="93">
        <f t="shared" ref="AG368" si="5573">LN(N368/N367)</f>
        <v>5.5351932800277038E-4</v>
      </c>
      <c r="AH368" s="93">
        <f t="shared" ref="AH368" si="5574">LN(D368/C368)</f>
        <v>-1.0653519530216587E-3</v>
      </c>
      <c r="AI368" s="93">
        <f t="shared" ref="AI368" si="5575">LN(E368/C368)</f>
        <v>3.2265681490637953E-5</v>
      </c>
      <c r="AJ368" s="93">
        <f t="shared" ref="AJ368" si="5576">LN(F368/C368)</f>
        <v>-3.4912257637417608E-4</v>
      </c>
      <c r="AK368" s="93">
        <f t="shared" ref="AK368" si="5577">+LN(G368/C368)</f>
        <v>6.6831215514001948E-3</v>
      </c>
      <c r="AL368" s="93">
        <f t="shared" ref="AL368" si="5578">LN(H368/I368)</f>
        <v>8.2219048774443085E-3</v>
      </c>
      <c r="AM368" s="93">
        <f t="shared" ref="AM368" si="5579">LN(O368/P368)</f>
        <v>7.3971254533745446E-3</v>
      </c>
      <c r="AN368" s="93">
        <f t="shared" ref="AN368" si="5580">LN(L368/G368)</f>
        <v>3.8162880216594918E-4</v>
      </c>
      <c r="AO368" s="40">
        <f t="shared" ref="AO368" si="5581">(C368-I368)/(H368-I368)</f>
        <v>0.1515474919957244</v>
      </c>
      <c r="AP368" s="40">
        <f t="shared" ref="AP368" si="5582">(N367-I368)/(H368-I368)</f>
        <v>0.30914265385984191</v>
      </c>
      <c r="AQ368" s="93">
        <f t="shared" ref="AQ368" si="5583">LN(M368/L368)</f>
        <v>-1.9066838816213709E-3</v>
      </c>
      <c r="AR368" s="93">
        <f t="shared" ref="AR368" si="5584">LN(N368/L368)</f>
        <v>-5.2126266227519921E-3</v>
      </c>
      <c r="AS368" s="93">
        <f t="shared" ref="AS368" si="5585">LN(N368/C368)</f>
        <v>1.8521237308143758E-3</v>
      </c>
      <c r="AT368" s="28">
        <f t="shared" ref="AT368" si="5586">+(G368-I368)/(H368-I368)</f>
        <v>0.96478121664888672</v>
      </c>
      <c r="AU368" s="28">
        <f t="shared" ref="AU368" si="5587">+(N368-P368)/(O368-P368)</f>
        <v>0.25681548794942766</v>
      </c>
      <c r="AV368" s="40">
        <f t="shared" ref="AV368" si="5588">+(N368-V368)/(U368-V368)</f>
        <v>0.3599863899285462</v>
      </c>
      <c r="AW368" s="93">
        <f t="shared" ref="AW368" si="5589">LN(N368/C368)</f>
        <v>1.8521237308143758E-3</v>
      </c>
      <c r="AX368" s="28">
        <f t="shared" ref="AX368" si="5590">(N368-L368)/(U368-V368)</f>
        <v>-0.60734943858455215</v>
      </c>
      <c r="AY368" s="93">
        <f t="shared" ref="AY368" si="5591">LN(G368/I368)</f>
        <v>7.9334849360132315E-3</v>
      </c>
      <c r="AZ368" s="93">
        <f t="shared" ref="AZ368" si="5592">LN(N368/P368)</f>
        <v>1.9049243644340085E-3</v>
      </c>
      <c r="BA368" s="93">
        <f t="shared" ref="BA368" si="5593">AV367</f>
        <v>0.94223693892569105</v>
      </c>
      <c r="BB368" s="93">
        <f t="shared" ref="BB368" si="5594">AR367</f>
        <v>1.0727664918787974E-3</v>
      </c>
      <c r="BC368" s="93">
        <f t="shared" ref="BC368" si="5595">AS367</f>
        <v>7.0850974903720852E-3</v>
      </c>
      <c r="BD368" s="39">
        <f t="shared" ref="BD368" si="5596">IF(AR367&lt;0,1,0)</f>
        <v>0</v>
      </c>
      <c r="BE368" t="s">
        <v>569</v>
      </c>
    </row>
    <row r="369" spans="1:57" x14ac:dyDescent="0.15">
      <c r="A369" s="90">
        <v>43048</v>
      </c>
      <c r="B369" s="41">
        <f t="shared" si="4153"/>
        <v>4</v>
      </c>
      <c r="C369" s="39">
        <v>3410.67</v>
      </c>
      <c r="D369" s="39">
        <v>3412.98</v>
      </c>
      <c r="E369" s="39">
        <v>3414.74</v>
      </c>
      <c r="F369" s="39">
        <v>3412.63</v>
      </c>
      <c r="G369" s="39">
        <v>3416.86</v>
      </c>
      <c r="H369" s="39">
        <v>3420.36</v>
      </c>
      <c r="I369" s="39">
        <v>3410.03</v>
      </c>
      <c r="J369" s="39">
        <v>1120</v>
      </c>
      <c r="K369" s="39">
        <v>930</v>
      </c>
      <c r="L369" s="39">
        <v>3416.81</v>
      </c>
      <c r="M369" s="39">
        <v>3413.45</v>
      </c>
      <c r="N369" s="39">
        <v>3427.79</v>
      </c>
      <c r="O369" s="39">
        <v>3428.47</v>
      </c>
      <c r="P369" s="39">
        <v>3408.62</v>
      </c>
      <c r="Q369" s="39">
        <v>1459</v>
      </c>
      <c r="R369" s="39">
        <v>1354</v>
      </c>
      <c r="S369" s="92">
        <f t="shared" si="195"/>
        <v>3389.9875000000002</v>
      </c>
      <c r="T369" s="92" t="str">
        <f t="shared" ref="T369" si="5597">IF(AVERAGE(N368)&lt;S368,"熊",IF(AVERAGE(N368)&gt;S368,"牛",""))</f>
        <v>牛</v>
      </c>
      <c r="U369" s="92">
        <f t="shared" ref="U369" si="5598">MAX(H369,O369)</f>
        <v>3428.47</v>
      </c>
      <c r="V369" s="92">
        <f t="shared" ref="V369" si="5599">MIN(I369,P369)</f>
        <v>3408.62</v>
      </c>
      <c r="W369" s="40">
        <f t="shared" ref="W369" si="5600">LN(U369/V369)</f>
        <v>5.8065802183297896E-3</v>
      </c>
      <c r="X369" s="92">
        <f t="shared" ref="X369" si="5601">IF(U369=H369,J369,Q369)</f>
        <v>1459</v>
      </c>
      <c r="Y369" s="92">
        <f t="shared" ref="Y369" si="5602">IF(V369=I369,K369,R369)</f>
        <v>1354</v>
      </c>
      <c r="Z369" s="93">
        <f t="shared" ref="Z369" si="5603">(U369-V369)/(C369)</f>
        <v>5.8199708561660641E-3</v>
      </c>
      <c r="AA369" s="93">
        <f t="shared" ref="AA369" si="5604">LN(C369/N368)</f>
        <v>-1.4034308711395021E-3</v>
      </c>
      <c r="AB369" s="93">
        <f t="shared" ref="AB369" si="5605">LN(N369/U369)</f>
        <v>-1.9835887268845298E-4</v>
      </c>
      <c r="AC369" s="93">
        <f t="shared" ref="AC369" si="5606">LN(N369/V369)</f>
        <v>5.6082213456413715E-3</v>
      </c>
      <c r="AD369" s="93">
        <f t="shared" ref="AD369" si="5607">LN(U369/C369)</f>
        <v>5.2053445877131357E-3</v>
      </c>
      <c r="AE369" s="93">
        <f t="shared" ref="AE369" si="5608">LN(V369/C369)</f>
        <v>-6.0123563061664613E-4</v>
      </c>
      <c r="AF369" s="93">
        <f t="shared" ref="AF369" si="5609">LN(N369/C369)</f>
        <v>5.0069857150247064E-3</v>
      </c>
      <c r="AG369" s="93">
        <f t="shared" ref="AG369" si="5610">LN(N369/N368)</f>
        <v>3.6035548438853164E-3</v>
      </c>
      <c r="AH369" s="93">
        <f t="shared" ref="AH369" si="5611">LN(D369/C369)</f>
        <v>6.7705702614978211E-4</v>
      </c>
      <c r="AI369" s="93">
        <f t="shared" ref="AI369" si="5612">LN(E369/C369)</f>
        <v>1.1926024905160077E-3</v>
      </c>
      <c r="AJ369" s="93">
        <f t="shared" ref="AJ369" si="5613">LN(F369/C369)</f>
        <v>5.7450208957798301E-4</v>
      </c>
      <c r="AK369" s="93">
        <f t="shared" ref="AK369" si="5614">+LN(G369/C369)</f>
        <v>1.8132477472795282E-3</v>
      </c>
      <c r="AL369" s="93">
        <f t="shared" ref="AL369" si="5615">LN(H369/I369)</f>
        <v>3.0247197819458665E-3</v>
      </c>
      <c r="AM369" s="93">
        <f t="shared" ref="AM369" si="5616">LN(O369/P369)</f>
        <v>5.8065802183297896E-3</v>
      </c>
      <c r="AN369" s="93">
        <f t="shared" ref="AN369" si="5617">LN(L369/G369)</f>
        <v>-1.4633425377911472E-5</v>
      </c>
      <c r="AO369" s="40">
        <f t="shared" ref="AO369" si="5618">(C369-I369)/(H369-I369)</f>
        <v>6.1955469506280461E-2</v>
      </c>
      <c r="AP369" s="40">
        <f t="shared" ref="AP369" si="5619">(N368-I369)/(H369-I369)</f>
        <v>0.52565343659243702</v>
      </c>
      <c r="AQ369" s="93">
        <f t="shared" ref="AQ369" si="5620">LN(M369/L369)</f>
        <v>-9.8385720925212722E-4</v>
      </c>
      <c r="AR369" s="93">
        <f t="shared" ref="AR369" si="5621">LN(N369/L369)</f>
        <v>3.208371393123115E-3</v>
      </c>
      <c r="AS369" s="93">
        <f t="shared" ref="AS369" si="5622">LN(N369/C369)</f>
        <v>5.0069857150247064E-3</v>
      </c>
      <c r="AT369" s="28">
        <f t="shared" ref="AT369" si="5623">+(G369-I369)/(H369-I369)</f>
        <v>0.66118102613746133</v>
      </c>
      <c r="AU369" s="28">
        <f t="shared" ref="AU369" si="5624">+(N369-P369)/(O369-P369)</f>
        <v>0.965743073047867</v>
      </c>
      <c r="AV369" s="40">
        <f t="shared" ref="AV369" si="5625">+(N369-V369)/(U369-V369)</f>
        <v>0.965743073047867</v>
      </c>
      <c r="AW369" s="93">
        <f t="shared" ref="AW369" si="5626">LN(N369/C369)</f>
        <v>5.0069857150247064E-3</v>
      </c>
      <c r="AX369" s="28">
        <f t="shared" ref="AX369" si="5627">(N369-L369)/(U369-V369)</f>
        <v>0.55314861460957521</v>
      </c>
      <c r="AY369" s="93">
        <f t="shared" ref="AY369" si="5628">LN(G369/I369)</f>
        <v>2.0009117705843955E-3</v>
      </c>
      <c r="AZ369" s="93">
        <f t="shared" ref="AZ369" si="5629">LN(N369/P369)</f>
        <v>5.6082213456413715E-3</v>
      </c>
      <c r="BA369" s="93">
        <f t="shared" ref="BA369" si="5630">AV368</f>
        <v>0.3599863899285462</v>
      </c>
      <c r="BB369" s="93">
        <f t="shared" ref="BB369" si="5631">AR368</f>
        <v>-5.2126266227519921E-3</v>
      </c>
      <c r="BC369" s="93">
        <f t="shared" ref="BC369" si="5632">AS368</f>
        <v>1.8521237308143758E-3</v>
      </c>
      <c r="BD369" s="39">
        <f t="shared" ref="BD369:BD370" si="5633">IF(AR368&lt;0,1,0)</f>
        <v>1</v>
      </c>
      <c r="BE369" s="92"/>
    </row>
    <row r="370" spans="1:57" x14ac:dyDescent="0.15">
      <c r="A370" s="90">
        <v>43049</v>
      </c>
      <c r="B370" s="41">
        <f t="shared" si="4153"/>
        <v>5</v>
      </c>
      <c r="C370" s="39">
        <v>3423.18</v>
      </c>
      <c r="D370" s="39">
        <v>3421.43</v>
      </c>
      <c r="E370" s="39">
        <v>3424.74</v>
      </c>
      <c r="F370" s="39">
        <v>3422.65</v>
      </c>
      <c r="G370" s="39">
        <v>3425.9</v>
      </c>
      <c r="H370" s="39">
        <v>3427.06</v>
      </c>
      <c r="I370" s="39">
        <v>3414.32</v>
      </c>
      <c r="J370" s="39">
        <v>1126</v>
      </c>
      <c r="K370" s="39">
        <v>949</v>
      </c>
      <c r="L370" s="39">
        <v>3427.82</v>
      </c>
      <c r="M370" s="39">
        <v>3430.21</v>
      </c>
      <c r="N370" s="39">
        <v>3432.67</v>
      </c>
      <c r="O370" s="39">
        <v>3438.51</v>
      </c>
      <c r="P370" s="39">
        <v>3426.29</v>
      </c>
      <c r="Q370" s="39">
        <v>1444</v>
      </c>
      <c r="R370" s="39">
        <v>1422</v>
      </c>
      <c r="S370" s="92">
        <f t="shared" si="195"/>
        <v>3392.0719999999992</v>
      </c>
      <c r="T370" s="92" t="str">
        <f t="shared" ref="T370" si="5634">IF(AVERAGE(N369)&lt;S369,"熊",IF(AVERAGE(N369)&gt;S369,"牛",""))</f>
        <v>牛</v>
      </c>
      <c r="U370" s="92">
        <f t="shared" ref="U370" si="5635">MAX(H370,O370)</f>
        <v>3438.51</v>
      </c>
      <c r="V370" s="92">
        <f t="shared" ref="V370" si="5636">MIN(I370,P370)</f>
        <v>3414.32</v>
      </c>
      <c r="W370" s="40">
        <f t="shared" ref="W370" si="5637">LN(U370/V370)</f>
        <v>7.0598863456621166E-3</v>
      </c>
      <c r="X370" s="92">
        <f t="shared" ref="X370" si="5638">IF(U370=H370,J370,Q370)</f>
        <v>1444</v>
      </c>
      <c r="Y370" s="92">
        <f t="shared" ref="Y370" si="5639">IF(V370=I370,K370,R370)</f>
        <v>949</v>
      </c>
      <c r="Z370" s="93">
        <f t="shared" ref="Z370" si="5640">(U370-V370)/(C370)</f>
        <v>7.0665287831782305E-3</v>
      </c>
      <c r="AA370" s="93">
        <f t="shared" ref="AA370" si="5641">LN(C370/N369)</f>
        <v>-1.3457950321747575E-3</v>
      </c>
      <c r="AB370" s="93">
        <f t="shared" ref="AB370" si="5642">LN(N370/U370)</f>
        <v>-1.6998540006884248E-3</v>
      </c>
      <c r="AC370" s="93">
        <f t="shared" ref="AC370" si="5643">LN(N370/V370)</f>
        <v>5.3600323449738158E-3</v>
      </c>
      <c r="AD370" s="93">
        <f t="shared" ref="AD370" si="5644">LN(U370/C370)</f>
        <v>4.4682944015588897E-3</v>
      </c>
      <c r="AE370" s="93">
        <f t="shared" ref="AE370" si="5645">LN(V370/C370)</f>
        <v>-2.5915919441033912E-3</v>
      </c>
      <c r="AF370" s="93">
        <f t="shared" ref="AF370" si="5646">LN(N370/C370)</f>
        <v>2.7684404008703144E-3</v>
      </c>
      <c r="AG370" s="93">
        <f t="shared" ref="AG370" si="5647">LN(N370/N369)</f>
        <v>1.4226453686955224E-3</v>
      </c>
      <c r="AH370" s="93">
        <f t="shared" ref="AH370" si="5648">LN(D370/C370)</f>
        <v>-5.1135127878214218E-4</v>
      </c>
      <c r="AI370" s="93">
        <f t="shared" ref="AI370" si="5649">LN(E370/C370)</f>
        <v>4.5561280709645069E-4</v>
      </c>
      <c r="AJ370" s="93">
        <f t="shared" ref="AJ370" si="5650">LN(F370/C370)</f>
        <v>-1.5483878537993657E-4</v>
      </c>
      <c r="AK370" s="93">
        <f t="shared" ref="AK370" si="5651">+LN(G370/C370)</f>
        <v>7.9426730100841305E-4</v>
      </c>
      <c r="AL370" s="93">
        <f t="shared" ref="AL370" si="5652">LN(H370/I370)</f>
        <v>3.7243990909822727E-3</v>
      </c>
      <c r="AM370" s="93">
        <f t="shared" ref="AM370" si="5653">LN(O370/P370)</f>
        <v>3.5601948803635594E-3</v>
      </c>
      <c r="AN370" s="93">
        <f t="shared" ref="AN370" si="5654">LN(L370/G370)</f>
        <v>5.6027968759326759E-4</v>
      </c>
      <c r="AO370" s="40">
        <f t="shared" ref="AO370" si="5655">(C370-I370)/(H370-I370)</f>
        <v>0.69544740973311026</v>
      </c>
      <c r="AP370" s="40">
        <f t="shared" ref="AP370" si="5656">(N369-I370)/(H370-I370)</f>
        <v>1.0572998430141312</v>
      </c>
      <c r="AQ370" s="93">
        <f t="shared" ref="AQ370" si="5657">LN(M370/L370)</f>
        <v>6.9699318805989353E-4</v>
      </c>
      <c r="AR370" s="93">
        <f t="shared" ref="AR370" si="5658">LN(N370/L370)</f>
        <v>1.4138934122686147E-3</v>
      </c>
      <c r="AS370" s="93">
        <f t="shared" ref="AS370" si="5659">LN(N370/C370)</f>
        <v>2.7684404008703144E-3</v>
      </c>
      <c r="AT370" s="28">
        <f t="shared" ref="AT370" si="5660">+(G370-I370)/(H370-I370)</f>
        <v>0.90894819466249022</v>
      </c>
      <c r="AU370" s="28">
        <f t="shared" ref="AU370" si="5661">+(N370-P370)/(O370-P370)</f>
        <v>0.52209492635024357</v>
      </c>
      <c r="AV370" s="40">
        <f t="shared" ref="AV370" si="5662">+(N370-V370)/(U370-V370)</f>
        <v>0.75857792476229302</v>
      </c>
      <c r="AW370" s="93">
        <f t="shared" ref="AW370" si="5663">LN(N370/C370)</f>
        <v>2.7684404008703144E-3</v>
      </c>
      <c r="AX370" s="28">
        <f t="shared" ref="AX370" si="5664">(N370-L370)/(U370-V370)</f>
        <v>0.20049607275733353</v>
      </c>
      <c r="AY370" s="93">
        <f t="shared" ref="AY370" si="5665">LN(G370/I370)</f>
        <v>3.3858592451118095E-3</v>
      </c>
      <c r="AZ370" s="93">
        <f t="shared" ref="AZ370" si="5666">LN(N370/P370)</f>
        <v>1.8603408796750696E-3</v>
      </c>
      <c r="BA370" s="93">
        <f t="shared" ref="BA370" si="5667">AV369</f>
        <v>0.965743073047867</v>
      </c>
      <c r="BB370" s="93">
        <f t="shared" ref="BB370" si="5668">AR369</f>
        <v>3.208371393123115E-3</v>
      </c>
      <c r="BC370" s="93">
        <f t="shared" ref="BC370" si="5669">AS369</f>
        <v>5.0069857150247064E-3</v>
      </c>
      <c r="BD370" s="39">
        <f t="shared" si="5633"/>
        <v>0</v>
      </c>
      <c r="BE370" t="s">
        <v>575</v>
      </c>
    </row>
    <row r="371" spans="1:57" x14ac:dyDescent="0.15">
      <c r="A371" s="90">
        <v>43052</v>
      </c>
      <c r="B371" s="41">
        <f t="shared" si="4153"/>
        <v>1</v>
      </c>
      <c r="C371" s="39">
        <v>3435.18</v>
      </c>
      <c r="D371" s="39">
        <v>3440.28</v>
      </c>
      <c r="E371" s="39">
        <v>3445.23</v>
      </c>
      <c r="F371" s="39">
        <v>3444.21</v>
      </c>
      <c r="G371" s="39">
        <v>3442.4</v>
      </c>
      <c r="H371" s="39">
        <v>3449.16</v>
      </c>
      <c r="I371" s="39">
        <v>3435.18</v>
      </c>
      <c r="J371" s="39">
        <v>1001</v>
      </c>
      <c r="K371" s="39">
        <v>930</v>
      </c>
      <c r="L371" s="39">
        <v>3444.29</v>
      </c>
      <c r="M371" s="39">
        <v>3444.09</v>
      </c>
      <c r="N371" s="39">
        <v>3447.83</v>
      </c>
      <c r="O371" s="39">
        <v>3448.68</v>
      </c>
      <c r="P371" s="39">
        <v>3441.47</v>
      </c>
      <c r="Q371" s="39">
        <v>1459</v>
      </c>
      <c r="R371" s="39">
        <v>1444</v>
      </c>
      <c r="S371" s="92">
        <f t="shared" si="195"/>
        <v>3394.1794999999997</v>
      </c>
      <c r="T371" s="92" t="str">
        <f t="shared" ref="T371" si="5670">IF(AVERAGE(N370)&lt;S370,"熊",IF(AVERAGE(N370)&gt;S370,"牛",""))</f>
        <v>牛</v>
      </c>
      <c r="U371" s="92">
        <f t="shared" ref="U371" si="5671">MAX(H371,O371)</f>
        <v>3449.16</v>
      </c>
      <c r="V371" s="92">
        <f t="shared" ref="V371" si="5672">MIN(I371,P371)</f>
        <v>3435.18</v>
      </c>
      <c r="W371" s="40">
        <f t="shared" ref="W371" si="5673">LN(U371/V371)</f>
        <v>4.0613970886410108E-3</v>
      </c>
      <c r="X371" s="92">
        <f t="shared" ref="X371" si="5674">IF(U371=H371,J371,Q371)</f>
        <v>1001</v>
      </c>
      <c r="Y371" s="92">
        <f t="shared" ref="Y371" si="5675">IF(V371=I371,K371,R371)</f>
        <v>930</v>
      </c>
      <c r="Z371" s="93">
        <f t="shared" ref="Z371" si="5676">(U371-V371)/(C371)</f>
        <v>4.0696557385639237E-3</v>
      </c>
      <c r="AA371" s="93">
        <f t="shared" ref="AA371" si="5677">LN(C371/N370)</f>
        <v>7.3094203040316517E-4</v>
      </c>
      <c r="AB371" s="93">
        <f t="shared" ref="AB371" si="5678">LN(N371/U371)</f>
        <v>-3.8567549510323476E-4</v>
      </c>
      <c r="AC371" s="93">
        <f t="shared" ref="AC371" si="5679">LN(N371/V371)</f>
        <v>3.6757215935376954E-3</v>
      </c>
      <c r="AD371" s="93">
        <f t="shared" ref="AD371" si="5680">LN(U371/C371)</f>
        <v>4.0613970886410108E-3</v>
      </c>
      <c r="AE371" s="93">
        <f t="shared" ref="AE371" si="5681">LN(V371/C371)</f>
        <v>0</v>
      </c>
      <c r="AF371" s="93">
        <f t="shared" ref="AF371" si="5682">LN(N371/C371)</f>
        <v>3.6757215935376954E-3</v>
      </c>
      <c r="AG371" s="93">
        <f t="shared" ref="AG371" si="5683">LN(N371/N370)</f>
        <v>4.4066636239410636E-3</v>
      </c>
      <c r="AH371" s="93">
        <f t="shared" ref="AH371" si="5684">LN(D371/C371)</f>
        <v>1.4835373736087397E-3</v>
      </c>
      <c r="AI371" s="93">
        <f t="shared" ref="AI371" si="5685">LN(E371/C371)</f>
        <v>2.9213396141835692E-3</v>
      </c>
      <c r="AJ371" s="93">
        <f t="shared" ref="AJ371" si="5686">LN(F371/C371)</f>
        <v>2.6252342681896464E-3</v>
      </c>
      <c r="AK371" s="93">
        <f t="shared" ref="AK371" si="5687">+LN(G371/C371)</f>
        <v>2.0995764941389955E-3</v>
      </c>
      <c r="AL371" s="93">
        <f t="shared" ref="AL371" si="5688">LN(H371/I371)</f>
        <v>4.0613970886410108E-3</v>
      </c>
      <c r="AM371" s="93">
        <f t="shared" ref="AM371" si="5689">LN(O371/P371)</f>
        <v>2.0928434451052708E-3</v>
      </c>
      <c r="AN371" s="93">
        <f t="shared" ref="AN371" si="5690">LN(L371/G371)</f>
        <v>5.4888489171166775E-4</v>
      </c>
      <c r="AO371" s="40">
        <f t="shared" ref="AO371" si="5691">(C371-I371)/(H371-I371)</f>
        <v>0</v>
      </c>
      <c r="AP371" s="40">
        <f t="shared" ref="AP371" si="5692">(N370-I371)/(H371-I371)</f>
        <v>-0.17954220314733621</v>
      </c>
      <c r="AQ371" s="93">
        <f t="shared" ref="AQ371" si="5693">LN(M371/L371)</f>
        <v>-5.8068805744199687E-5</v>
      </c>
      <c r="AR371" s="93">
        <f t="shared" ref="AR371" si="5694">LN(N371/L371)</f>
        <v>1.0272602076872959E-3</v>
      </c>
      <c r="AS371" s="93">
        <f t="shared" ref="AS371" si="5695">LN(N371/C371)</f>
        <v>3.6757215935376954E-3</v>
      </c>
      <c r="AT371" s="28">
        <f t="shared" ref="AT371" si="5696">+(G371-I371)/(H371-I371)</f>
        <v>0.51645207439200613</v>
      </c>
      <c r="AU371" s="28">
        <f t="shared" ref="AU371" si="5697">+(N371-P371)/(O371-P371)</f>
        <v>0.88210818307907013</v>
      </c>
      <c r="AV371" s="40">
        <f t="shared" ref="AV371" si="5698">+(N371-V371)/(U371-V371)</f>
        <v>0.90486409155937586</v>
      </c>
      <c r="AW371" s="93">
        <f t="shared" ref="AW371" si="5699">LN(N371/C371)</f>
        <v>3.6757215935376954E-3</v>
      </c>
      <c r="AX371" s="28">
        <f t="shared" ref="AX371" si="5700">(N371-L371)/(U371-V371)</f>
        <v>0.25321888412016874</v>
      </c>
      <c r="AY371" s="93">
        <f t="shared" ref="AY371" si="5701">LN(G371/I371)</f>
        <v>2.0995764941389955E-3</v>
      </c>
      <c r="AZ371" s="93">
        <f t="shared" ref="AZ371" si="5702">LN(N371/P371)</f>
        <v>1.8463419525230191E-3</v>
      </c>
      <c r="BA371" s="93">
        <f t="shared" ref="BA371" si="5703">AV370</f>
        <v>0.75857792476229302</v>
      </c>
      <c r="BB371" s="93">
        <f t="shared" ref="BB371" si="5704">AR370</f>
        <v>1.4138934122686147E-3</v>
      </c>
      <c r="BC371" s="93">
        <f t="shared" ref="BC371" si="5705">AS370</f>
        <v>2.7684404008703144E-3</v>
      </c>
      <c r="BD371" s="39">
        <f t="shared" ref="BD371" si="5706">IF(AR370&lt;0,1,0)</f>
        <v>0</v>
      </c>
    </row>
    <row r="372" spans="1:57" x14ac:dyDescent="0.15">
      <c r="A372" s="90">
        <v>43053</v>
      </c>
      <c r="B372" s="41">
        <f t="shared" si="4153"/>
        <v>2</v>
      </c>
      <c r="C372" s="39">
        <v>3446.54</v>
      </c>
      <c r="D372" s="39">
        <v>3443.69</v>
      </c>
      <c r="E372" s="39">
        <v>3445.72</v>
      </c>
      <c r="F372" s="39">
        <v>3449.02</v>
      </c>
      <c r="G372" s="39">
        <v>3431.55</v>
      </c>
      <c r="H372" s="39">
        <v>3450.33</v>
      </c>
      <c r="I372" s="39">
        <v>3429.2</v>
      </c>
      <c r="J372" s="39">
        <v>939</v>
      </c>
      <c r="K372" s="39">
        <v>1122</v>
      </c>
      <c r="L372" s="39">
        <v>3433.79</v>
      </c>
      <c r="M372" s="39">
        <v>3436.32</v>
      </c>
      <c r="N372" s="39">
        <v>3429.54</v>
      </c>
      <c r="O372" s="39">
        <v>3444</v>
      </c>
      <c r="P372" s="39">
        <v>3419.79</v>
      </c>
      <c r="Q372" s="39">
        <v>1330</v>
      </c>
      <c r="R372" s="39">
        <v>1414</v>
      </c>
      <c r="S372" s="92">
        <f t="shared" si="195"/>
        <v>3397.6475</v>
      </c>
      <c r="T372" s="92" t="str">
        <f t="shared" ref="T372" si="5707">IF(AVERAGE(N371)&lt;S371,"熊",IF(AVERAGE(N371)&gt;S371,"牛",""))</f>
        <v>牛</v>
      </c>
      <c r="U372" s="92">
        <f t="shared" ref="U372" si="5708">MAX(H372,O372)</f>
        <v>3450.33</v>
      </c>
      <c r="V372" s="92">
        <f t="shared" ref="V372" si="5709">MIN(I372,P372)</f>
        <v>3419.79</v>
      </c>
      <c r="W372" s="40">
        <f t="shared" ref="W372" si="5710">LN(U372/V372)</f>
        <v>8.8907329623347346E-3</v>
      </c>
      <c r="X372" s="92">
        <f t="shared" ref="X372" si="5711">IF(U372=H372,J372,Q372)</f>
        <v>939</v>
      </c>
      <c r="Y372" s="92">
        <f t="shared" ref="Y372" si="5712">IF(V372=I372,K372,R372)</f>
        <v>1414</v>
      </c>
      <c r="Z372" s="93">
        <f t="shared" ref="Z372" si="5713">(U372-V372)/(C372)</f>
        <v>8.8610606579351946E-3</v>
      </c>
      <c r="AA372" s="93">
        <f t="shared" ref="AA372" si="5714">LN(C372/N371)</f>
        <v>-3.742183883528296E-4</v>
      </c>
      <c r="AB372" s="93">
        <f t="shared" ref="AB372" si="5715">LN(N372/U372)</f>
        <v>-6.0437372457830983E-3</v>
      </c>
      <c r="AC372" s="93">
        <f t="shared" ref="AC372" si="5716">LN(N372/V372)</f>
        <v>2.8469957165516671E-3</v>
      </c>
      <c r="AD372" s="93">
        <f t="shared" ref="AD372" si="5717">LN(U372/C372)</f>
        <v>1.0990493895051264E-3</v>
      </c>
      <c r="AE372" s="93">
        <f t="shared" ref="AE372" si="5718">LN(V372/C372)</f>
        <v>-7.7916835728296151E-3</v>
      </c>
      <c r="AF372" s="93">
        <f t="shared" ref="AF372" si="5719">LN(N372/C372)</f>
        <v>-4.9446878562780577E-3</v>
      </c>
      <c r="AG372" s="93">
        <f t="shared" ref="AG372" si="5720">LN(N372/N371)</f>
        <v>-5.3189062446308824E-3</v>
      </c>
      <c r="AH372" s="93">
        <f t="shared" ref="AH372" si="5721">LN(D372/C372)</f>
        <v>-8.272583535047901E-4</v>
      </c>
      <c r="AI372" s="93">
        <f t="shared" ref="AI372" si="5722">LN(E372/C372)</f>
        <v>-2.3794807620992301E-4</v>
      </c>
      <c r="AJ372" s="93">
        <f t="shared" ref="AJ372" si="5723">LN(F372/C372)</f>
        <v>7.1930346684798217E-4</v>
      </c>
      <c r="AK372" s="93">
        <f t="shared" ref="AK372" si="5724">+LN(G372/C372)</f>
        <v>-4.3587751055337801E-3</v>
      </c>
      <c r="AL372" s="93">
        <f t="shared" ref="AL372" si="5725">LN(H372/I372)</f>
        <v>6.14288082034007E-3</v>
      </c>
      <c r="AM372" s="93">
        <f t="shared" ref="AM372" si="5726">LN(O372/P372)</f>
        <v>7.0544408850150495E-3</v>
      </c>
      <c r="AN372" s="93">
        <f t="shared" ref="AN372" si="5727">LN(L372/G372)</f>
        <v>6.5255328344610301E-4</v>
      </c>
      <c r="AO372" s="40">
        <f t="shared" ref="AO372" si="5728">(C372-I372)/(H372-I372)</f>
        <v>0.82063416942735712</v>
      </c>
      <c r="AP372" s="40">
        <f t="shared" ref="AP372" si="5729">(N371-I372)/(H372-I372)</f>
        <v>0.88168480832939011</v>
      </c>
      <c r="AQ372" s="93">
        <f t="shared" ref="AQ372" si="5730">LN(M372/L372)</f>
        <v>7.3652390263632798E-4</v>
      </c>
      <c r="AR372" s="93">
        <f t="shared" ref="AR372" si="5731">LN(N372/L372)</f>
        <v>-1.2384660341904362E-3</v>
      </c>
      <c r="AS372" s="93">
        <f t="shared" ref="AS372" si="5732">LN(N372/C372)</f>
        <v>-4.9446878562780577E-3</v>
      </c>
      <c r="AT372" s="28">
        <f t="shared" ref="AT372" si="5733">+(G372-I372)/(H372-I372)</f>
        <v>0.11121628017039052</v>
      </c>
      <c r="AU372" s="28">
        <f t="shared" ref="AU372" si="5734">+(N372-P372)/(O372-P372)</f>
        <v>0.4027261462205694</v>
      </c>
      <c r="AV372" s="40">
        <f t="shared" ref="AV372" si="5735">+(N372-V372)/(U372-V372)</f>
        <v>0.31925343811394929</v>
      </c>
      <c r="AW372" s="93">
        <f t="shared" ref="AW372" si="5736">LN(N372/C372)</f>
        <v>-4.9446878562780577E-3</v>
      </c>
      <c r="AX372" s="28">
        <f t="shared" ref="AX372" si="5737">(N372-L372)/(U372-V372)</f>
        <v>-0.13916175507531123</v>
      </c>
      <c r="AY372" s="93">
        <f t="shared" ref="AY372" si="5738">LN(G372/I372)</f>
        <v>6.8505632530127568E-4</v>
      </c>
      <c r="AZ372" s="93">
        <f t="shared" ref="AZ372" si="5739">LN(N372/P372)</f>
        <v>2.8469957165516671E-3</v>
      </c>
      <c r="BA372" s="93">
        <f t="shared" ref="BA372" si="5740">AV371</f>
        <v>0.90486409155937586</v>
      </c>
      <c r="BB372" s="93">
        <f t="shared" ref="BB372" si="5741">AR371</f>
        <v>1.0272602076872959E-3</v>
      </c>
      <c r="BC372" s="93">
        <f t="shared" ref="BC372" si="5742">AS371</f>
        <v>3.6757215935376954E-3</v>
      </c>
      <c r="BD372" s="39">
        <f t="shared" ref="BD372" si="5743">IF(AR371&lt;0,1,0)</f>
        <v>0</v>
      </c>
    </row>
    <row r="373" spans="1:57" x14ac:dyDescent="0.15">
      <c r="A373" s="90">
        <v>43054</v>
      </c>
      <c r="B373" s="41">
        <f t="shared" si="4153"/>
        <v>3</v>
      </c>
      <c r="C373" s="39">
        <v>3416.21</v>
      </c>
      <c r="D373" s="39">
        <v>3411.67</v>
      </c>
      <c r="E373" s="39">
        <v>3415.71</v>
      </c>
      <c r="F373" s="39">
        <v>3415.11</v>
      </c>
      <c r="G373" s="39">
        <v>3404.83</v>
      </c>
      <c r="H373" s="39">
        <v>3423.75</v>
      </c>
      <c r="I373" s="39">
        <v>3400.9</v>
      </c>
      <c r="J373" s="39">
        <v>949</v>
      </c>
      <c r="K373" s="39">
        <v>1053</v>
      </c>
      <c r="L373" s="39">
        <v>3404.07</v>
      </c>
      <c r="M373" s="39">
        <v>3400.45</v>
      </c>
      <c r="N373" s="39">
        <v>3402.52</v>
      </c>
      <c r="O373" s="39">
        <v>3411.43</v>
      </c>
      <c r="P373" s="39">
        <v>3396.38</v>
      </c>
      <c r="Q373" s="39">
        <v>1405</v>
      </c>
      <c r="R373" s="39">
        <v>1324</v>
      </c>
      <c r="S373" s="92">
        <f t="shared" si="195"/>
        <v>3400.5225</v>
      </c>
      <c r="T373" s="92" t="str">
        <f t="shared" ref="T373" si="5744">IF(AVERAGE(N372)&lt;S372,"熊",IF(AVERAGE(N372)&gt;S372,"牛",""))</f>
        <v>牛</v>
      </c>
      <c r="U373" s="92">
        <f t="shared" ref="U373" si="5745">MAX(H373,O373)</f>
        <v>3423.75</v>
      </c>
      <c r="V373" s="92">
        <f t="shared" ref="V373" si="5746">MIN(I373,P373)</f>
        <v>3396.38</v>
      </c>
      <c r="W373" s="40">
        <f t="shared" ref="W373" si="5747">LN(U373/V373)</f>
        <v>8.02628305733398E-3</v>
      </c>
      <c r="X373" s="92">
        <f t="shared" ref="X373" si="5748">IF(U373=H373,J373,Q373)</f>
        <v>949</v>
      </c>
      <c r="Y373" s="92">
        <f t="shared" ref="Y373" si="5749">IF(V373=I373,K373,R373)</f>
        <v>1324</v>
      </c>
      <c r="Z373" s="93">
        <f t="shared" ref="Z373" si="5750">(U373-V373)/(C373)</f>
        <v>8.0118025531217031E-3</v>
      </c>
      <c r="AA373" s="93">
        <f t="shared" ref="AA373" si="5751">LN(C373/N372)</f>
        <v>-3.8943919503968763E-3</v>
      </c>
      <c r="AB373" s="93">
        <f t="shared" ref="AB373" si="5752">LN(N373/U373)</f>
        <v>-6.2201080380827013E-3</v>
      </c>
      <c r="AC373" s="93">
        <f t="shared" ref="AC373" si="5753">LN(N373/V373)</f>
        <v>1.8061750192511635E-3</v>
      </c>
      <c r="AD373" s="93">
        <f t="shared" ref="AD373" si="5754">LN(U373/C373)</f>
        <v>2.2046921485268382E-3</v>
      </c>
      <c r="AE373" s="93">
        <f t="shared" ref="AE373" si="5755">LN(V373/C373)</f>
        <v>-5.8215909088070077E-3</v>
      </c>
      <c r="AF373" s="93">
        <f t="shared" ref="AF373" si="5756">LN(N373/C373)</f>
        <v>-4.0154158895557941E-3</v>
      </c>
      <c r="AG373" s="93">
        <f t="shared" ref="AG373" si="5757">LN(N373/N372)</f>
        <v>-7.9098078399526262E-3</v>
      </c>
      <c r="AH373" s="93">
        <f t="shared" ref="AH373" si="5758">LN(D373/C373)</f>
        <v>-1.3298419623879261E-3</v>
      </c>
      <c r="AI373" s="93">
        <f t="shared" ref="AI373" si="5759">LN(E373/C373)</f>
        <v>-1.4637173763525847E-4</v>
      </c>
      <c r="AJ373" s="93">
        <f t="shared" ref="AJ373" si="5760">LN(F373/C373)</f>
        <v>-3.2204610807490237E-4</v>
      </c>
      <c r="AK373" s="93">
        <f t="shared" ref="AK373" si="5761">+LN(G373/C373)</f>
        <v>-3.3367376700823245E-3</v>
      </c>
      <c r="AL373" s="93">
        <f t="shared" ref="AL373" si="5762">LN(H373/I373)</f>
        <v>6.6963391191028456E-3</v>
      </c>
      <c r="AM373" s="93">
        <f t="shared" ref="AM373" si="5763">LN(O373/P373)</f>
        <v>4.4213996916524544E-3</v>
      </c>
      <c r="AN373" s="93">
        <f t="shared" ref="AN373" si="5764">LN(L373/G373)</f>
        <v>-2.2323723454775987E-4</v>
      </c>
      <c r="AO373" s="40">
        <f t="shared" ref="AO373" si="5765">(C373-I373)/(H373-I373)</f>
        <v>0.67002188183807465</v>
      </c>
      <c r="AP373" s="40">
        <f t="shared" ref="AP373" si="5766">(N372-I373)/(H373-I373)</f>
        <v>1.2533916849015312</v>
      </c>
      <c r="AQ373" s="93">
        <f t="shared" ref="AQ373" si="5767">LN(M373/L373)</f>
        <v>-1.0639987365795159E-3</v>
      </c>
      <c r="AR373" s="93">
        <f t="shared" ref="AR373" si="5768">LN(N373/L373)</f>
        <v>-4.5544098492572062E-4</v>
      </c>
      <c r="AS373" s="93">
        <f t="shared" ref="AS373" si="5769">LN(N373/C373)</f>
        <v>-4.0154158895557941E-3</v>
      </c>
      <c r="AT373" s="28">
        <f t="shared" ref="AT373" si="5770">+(G373-I373)/(H373-I373)</f>
        <v>0.17199124726476375</v>
      </c>
      <c r="AU373" s="28">
        <f t="shared" ref="AU373" si="5771">+(N373-P373)/(O373-P373)</f>
        <v>0.40797342192690922</v>
      </c>
      <c r="AV373" s="40">
        <f t="shared" ref="AV373" si="5772">+(N373-V373)/(U373-V373)</f>
        <v>0.224333211545484</v>
      </c>
      <c r="AW373" s="93">
        <f t="shared" ref="AW373" si="5773">LN(N373/C373)</f>
        <v>-4.0154158895557941E-3</v>
      </c>
      <c r="AX373" s="28">
        <f t="shared" ref="AX373" si="5774">(N373-L373)/(U373-V373)</f>
        <v>-5.6631348191457362E-2</v>
      </c>
      <c r="AY373" s="93">
        <f t="shared" ref="AY373" si="5775">LN(G373/I373)</f>
        <v>1.1549093004936176E-3</v>
      </c>
      <c r="AZ373" s="93">
        <f t="shared" ref="AZ373" si="5776">LN(N373/P373)</f>
        <v>1.8061750192511635E-3</v>
      </c>
      <c r="BA373" s="93">
        <f t="shared" ref="BA373" si="5777">AV372</f>
        <v>0.31925343811394929</v>
      </c>
      <c r="BB373" s="93">
        <f t="shared" ref="BB373" si="5778">AR372</f>
        <v>-1.2384660341904362E-3</v>
      </c>
      <c r="BC373" s="93">
        <f t="shared" ref="BC373" si="5779">AS372</f>
        <v>-4.9446878562780577E-3</v>
      </c>
      <c r="BD373" s="39">
        <f t="shared" ref="BD373:BD375" si="5780">IF(AR372&lt;0,1,0)</f>
        <v>1</v>
      </c>
      <c r="BE373" t="s">
        <v>585</v>
      </c>
    </row>
    <row r="374" spans="1:57" x14ac:dyDescent="0.15">
      <c r="A374" s="90">
        <v>43055</v>
      </c>
      <c r="B374" s="41">
        <f t="shared" si="4153"/>
        <v>4</v>
      </c>
      <c r="C374" s="39">
        <v>3393.19</v>
      </c>
      <c r="D374" s="39">
        <v>3393.69</v>
      </c>
      <c r="E374" s="39">
        <v>3396.59</v>
      </c>
      <c r="F374" s="39">
        <v>3393.8</v>
      </c>
      <c r="G374" s="39">
        <v>3399.24</v>
      </c>
      <c r="H374" s="39">
        <v>3406.65</v>
      </c>
      <c r="I374" s="39">
        <v>3390.69</v>
      </c>
      <c r="J374" s="39">
        <v>1010</v>
      </c>
      <c r="K374" s="39">
        <v>951</v>
      </c>
      <c r="L374" s="39">
        <v>3399.78</v>
      </c>
      <c r="M374" s="39">
        <v>3396.64</v>
      </c>
      <c r="N374" s="39">
        <v>3399.25</v>
      </c>
      <c r="O374" s="39">
        <v>3409.42</v>
      </c>
      <c r="P374" s="39">
        <v>3391.39</v>
      </c>
      <c r="Q374" s="39">
        <v>1408</v>
      </c>
      <c r="R374" s="39">
        <v>1328</v>
      </c>
      <c r="S374" s="92">
        <f t="shared" si="195"/>
        <v>3401.5589999999997</v>
      </c>
      <c r="T374" s="92" t="str">
        <f t="shared" ref="T374" si="5781">IF(AVERAGE(N373)&lt;S373,"熊",IF(AVERAGE(N373)&gt;S373,"牛",""))</f>
        <v>牛</v>
      </c>
      <c r="U374" s="92">
        <f t="shared" ref="U374" si="5782">MAX(H374,O374)</f>
        <v>3409.42</v>
      </c>
      <c r="V374" s="92">
        <f t="shared" ref="V374" si="5783">MIN(I374,P374)</f>
        <v>3390.69</v>
      </c>
      <c r="W374" s="40">
        <f t="shared" ref="W374" si="5784">LN(U374/V374)</f>
        <v>5.5087483483371533E-3</v>
      </c>
      <c r="X374" s="92">
        <f t="shared" ref="X374" si="5785">IF(U374=H374,J374,Q374)</f>
        <v>1408</v>
      </c>
      <c r="Y374" s="92">
        <f t="shared" ref="Y374" si="5786">IF(V374=I374,K374,R374)</f>
        <v>951</v>
      </c>
      <c r="Z374" s="93">
        <f t="shared" ref="Z374" si="5787">(U374-V374)/(C374)</f>
        <v>5.5198795233983413E-3</v>
      </c>
      <c r="AA374" s="93">
        <f t="shared" ref="AA374" si="5788">LN(C374/N373)</f>
        <v>-2.7458516805799246E-3</v>
      </c>
      <c r="AB374" s="93">
        <f t="shared" ref="AB374" si="5789">LN(N374/U374)</f>
        <v>-2.9873697986271814E-3</v>
      </c>
      <c r="AC374" s="93">
        <f t="shared" ref="AC374" si="5790">LN(N374/V374)</f>
        <v>2.5213785497099615E-3</v>
      </c>
      <c r="AD374" s="93">
        <f t="shared" ref="AD374" si="5791">LN(U374/C374)</f>
        <v>4.7717069757973098E-3</v>
      </c>
      <c r="AE374" s="93">
        <f t="shared" ref="AE374" si="5792">LN(V374/C374)</f>
        <v>-7.3704137253984231E-4</v>
      </c>
      <c r="AF374" s="93">
        <f t="shared" ref="AF374" si="5793">LN(N374/C374)</f>
        <v>1.7843371771701284E-3</v>
      </c>
      <c r="AG374" s="93">
        <f t="shared" ref="AG374" si="5794">LN(N374/N373)</f>
        <v>-9.615145034098055E-4</v>
      </c>
      <c r="AH374" s="93">
        <f t="shared" ref="AH374" si="5795">LN(D374/C374)</f>
        <v>1.4734310932401447E-4</v>
      </c>
      <c r="AI374" s="93">
        <f t="shared" ref="AI374" si="5796">LN(E374/C374)</f>
        <v>1.0015052871188445E-3</v>
      </c>
      <c r="AJ374" s="93">
        <f t="shared" ref="AJ374" si="5797">LN(F374/C374)</f>
        <v>1.7975568010045726E-4</v>
      </c>
      <c r="AK374" s="93">
        <f t="shared" ref="AK374" si="5798">+LN(G374/C374)</f>
        <v>1.7813953474403075E-3</v>
      </c>
      <c r="AL374" s="93">
        <f t="shared" ref="AL374" si="5799">LN(H374/I374)</f>
        <v>4.6959632236266728E-3</v>
      </c>
      <c r="AM374" s="93">
        <f t="shared" ref="AM374" si="5800">LN(O374/P374)</f>
        <v>5.3023220005248275E-3</v>
      </c>
      <c r="AN374" s="93">
        <f t="shared" ref="AN374" si="5801">LN(L374/G374)</f>
        <v>1.5884642231855329E-4</v>
      </c>
      <c r="AO374" s="40">
        <f t="shared" ref="AO374" si="5802">(C374-I374)/(H374-I374)</f>
        <v>0.15664160401002469</v>
      </c>
      <c r="AP374" s="40">
        <f t="shared" ref="AP374" si="5803">(N373-I374)/(H374-I374)</f>
        <v>0.74122807017543235</v>
      </c>
      <c r="AQ374" s="93">
        <f t="shared" ref="AQ374" si="5804">LN(M374/L374)</f>
        <v>-9.2401594469225274E-4</v>
      </c>
      <c r="AR374" s="93">
        <f t="shared" ref="AR374" si="5805">LN(N374/L374)</f>
        <v>-1.5590459258861406E-4</v>
      </c>
      <c r="AS374" s="93">
        <f t="shared" ref="AS374" si="5806">LN(N374/C374)</f>
        <v>1.7843371771701284E-3</v>
      </c>
      <c r="AT374" s="28">
        <f t="shared" ref="AT374" si="5807">+(G374-I374)/(H374-I374)</f>
        <v>0.53571428571426738</v>
      </c>
      <c r="AU374" s="28">
        <f t="shared" ref="AU374" si="5808">+(N374-P374)/(O374-P374)</f>
        <v>0.43594009983361287</v>
      </c>
      <c r="AV374" s="40">
        <f t="shared" ref="AV374" si="5809">+(N374-V374)/(U374-V374)</f>
        <v>0.45702082221035434</v>
      </c>
      <c r="AW374" s="93">
        <f t="shared" ref="AW374" si="5810">LN(N374/C374)</f>
        <v>1.7843371771701284E-3</v>
      </c>
      <c r="AX374" s="28">
        <f t="shared" ref="AX374" si="5811">(N374-L374)/(U374-V374)</f>
        <v>-2.8296849973315514E-2</v>
      </c>
      <c r="AY374" s="93">
        <f t="shared" ref="AY374" si="5812">LN(G374/I374)</f>
        <v>2.5184367199801122E-3</v>
      </c>
      <c r="AZ374" s="93">
        <f t="shared" ref="AZ374" si="5813">LN(N374/P374)</f>
        <v>2.3149522018977037E-3</v>
      </c>
      <c r="BA374" s="93">
        <f t="shared" ref="BA374" si="5814">AV373</f>
        <v>0.224333211545484</v>
      </c>
      <c r="BB374" s="93">
        <f t="shared" ref="BB374" si="5815">AR373</f>
        <v>-4.5544098492572062E-4</v>
      </c>
      <c r="BC374" s="93">
        <f t="shared" ref="BC374" si="5816">AS373</f>
        <v>-4.0154158895557941E-3</v>
      </c>
      <c r="BD374" s="39">
        <f t="shared" si="5780"/>
        <v>1</v>
      </c>
    </row>
    <row r="375" spans="1:57" x14ac:dyDescent="0.15">
      <c r="A375" s="90">
        <v>43056</v>
      </c>
      <c r="B375" s="41">
        <f t="shared" si="4153"/>
        <v>5</v>
      </c>
      <c r="C375" s="39">
        <v>3392.68</v>
      </c>
      <c r="D375" s="39">
        <v>3397.4</v>
      </c>
      <c r="E375" s="39">
        <v>3402.16</v>
      </c>
      <c r="F375" s="39">
        <v>3402.5</v>
      </c>
      <c r="G375" s="39">
        <v>3379.03</v>
      </c>
      <c r="H375" s="39">
        <v>3403.28</v>
      </c>
      <c r="I375" s="39">
        <v>3373.46</v>
      </c>
      <c r="J375" s="39">
        <v>941</v>
      </c>
      <c r="K375" s="39">
        <v>1038</v>
      </c>
      <c r="L375" s="39">
        <v>3381.45</v>
      </c>
      <c r="M375" s="39">
        <v>3374.29</v>
      </c>
      <c r="N375" s="39">
        <v>3382.9</v>
      </c>
      <c r="O375" s="39">
        <v>3388.35</v>
      </c>
      <c r="P375" s="39">
        <v>3373.29</v>
      </c>
      <c r="Q375" s="39">
        <v>1341</v>
      </c>
      <c r="R375" s="39">
        <v>1311</v>
      </c>
      <c r="S375" s="92">
        <f t="shared" si="195"/>
        <v>3403.0129999999999</v>
      </c>
      <c r="T375" s="92" t="str">
        <f t="shared" ref="T375" si="5817">IF(AVERAGE(N374)&lt;S374,"熊",IF(AVERAGE(N374)&gt;S374,"牛",""))</f>
        <v>熊</v>
      </c>
      <c r="U375" s="92">
        <f t="shared" ref="U375" si="5818">MAX(H375,O375)</f>
        <v>3403.28</v>
      </c>
      <c r="V375" s="92">
        <f t="shared" ref="V375" si="5819">MIN(I375,P375)</f>
        <v>3373.29</v>
      </c>
      <c r="W375" s="40">
        <f t="shared" ref="W375" si="5820">LN(U375/V375)</f>
        <v>8.8511432159040695E-3</v>
      </c>
      <c r="X375" s="92">
        <f t="shared" ref="X375" si="5821">IF(U375=H375,J375,Q375)</f>
        <v>941</v>
      </c>
      <c r="Y375" s="92">
        <f t="shared" ref="Y375" si="5822">IF(V375=I375,K375,R375)</f>
        <v>1311</v>
      </c>
      <c r="Z375" s="93">
        <f t="shared" ref="Z375" si="5823">(U375-V375)/(C375)</f>
        <v>8.8396194159190492E-3</v>
      </c>
      <c r="AA375" s="93">
        <f t="shared" ref="AA375" si="5824">LN(C375/N374)</f>
        <v>-1.9346495176541841E-3</v>
      </c>
      <c r="AB375" s="93">
        <f t="shared" ref="AB375" si="5825">LN(N375/U375)</f>
        <v>-6.006342675642316E-3</v>
      </c>
      <c r="AC375" s="93">
        <f t="shared" ref="AC375" si="5826">LN(N375/V375)</f>
        <v>2.8448005402618172E-3</v>
      </c>
      <c r="AD375" s="93">
        <f t="shared" ref="AD375" si="5827">LN(U375/C375)</f>
        <v>3.1195029387988526E-3</v>
      </c>
      <c r="AE375" s="93">
        <f t="shared" ref="AE375" si="5828">LN(V375/C375)</f>
        <v>-5.7316402771053288E-3</v>
      </c>
      <c r="AF375" s="93">
        <f t="shared" ref="AF375" si="5829">LN(N375/C375)</f>
        <v>-2.8868397368436312E-3</v>
      </c>
      <c r="AG375" s="93">
        <f t="shared" ref="AG375" si="5830">LN(N375/N374)</f>
        <v>-4.8214892544978837E-3</v>
      </c>
      <c r="AH375" s="93">
        <f t="shared" ref="AH375" si="5831">LN(D375/C375)</f>
        <v>1.390263667069652E-3</v>
      </c>
      <c r="AI375" s="93">
        <f t="shared" ref="AI375" si="5832">LN(E375/C375)</f>
        <v>2.7903544898778918E-3</v>
      </c>
      <c r="AJ375" s="93">
        <f t="shared" ref="AJ375" si="5833">LN(F375/C375)</f>
        <v>2.8902860074800306E-3</v>
      </c>
      <c r="AK375" s="93">
        <f t="shared" ref="AK375" si="5834">+LN(G375/C375)</f>
        <v>-4.0314834768829817E-3</v>
      </c>
      <c r="AL375" s="93">
        <f t="shared" ref="AL375" si="5835">LN(H375/I375)</f>
        <v>8.8007485814396574E-3</v>
      </c>
      <c r="AM375" s="93">
        <f t="shared" ref="AM375" si="5836">LN(O375/P375)</f>
        <v>4.4545479803578692E-3</v>
      </c>
      <c r="AN375" s="93">
        <f t="shared" ref="AN375" si="5837">LN(L375/G375)</f>
        <v>7.1592552699337013E-4</v>
      </c>
      <c r="AO375" s="40">
        <f t="shared" ref="AO375" si="5838">(C375-I375)/(H375-I375)</f>
        <v>0.64453386988597228</v>
      </c>
      <c r="AP375" s="40">
        <f t="shared" ref="AP375" si="5839">(N374-I375)/(H375-I375)</f>
        <v>0.86485580147551377</v>
      </c>
      <c r="AQ375" s="93">
        <f t="shared" ref="AQ375" si="5840">LN(M375/L375)</f>
        <v>-2.1196797629417993E-3</v>
      </c>
      <c r="AR375" s="93">
        <f t="shared" ref="AR375" si="5841">LN(N375/L375)</f>
        <v>4.287182130460982E-4</v>
      </c>
      <c r="AS375" s="93">
        <f t="shared" ref="AS375" si="5842">LN(N375/C375)</f>
        <v>-2.8868397368436312E-3</v>
      </c>
      <c r="AT375" s="28">
        <f t="shared" ref="AT375" si="5843">+(G375-I375)/(H375-I375)</f>
        <v>0.18678739101274758</v>
      </c>
      <c r="AU375" s="28">
        <f t="shared" ref="AU375" si="5844">+(N375-P375)/(O375-P375)</f>
        <v>0.638114209827368</v>
      </c>
      <c r="AV375" s="40">
        <f t="shared" ref="AV375" si="5845">+(N375-V375)/(U375-V375)</f>
        <v>0.32044014671557358</v>
      </c>
      <c r="AW375" s="93">
        <f t="shared" ref="AW375" si="5846">LN(N375/C375)</f>
        <v>-2.8868397368436312E-3</v>
      </c>
      <c r="AX375" s="28">
        <f t="shared" ref="AX375" si="5847">(N375-L375)/(U375-V375)</f>
        <v>4.8349449816614251E-2</v>
      </c>
      <c r="AY375" s="93">
        <f t="shared" ref="AY375" si="5848">LN(G375/I375)</f>
        <v>1.6497621657579128E-3</v>
      </c>
      <c r="AZ375" s="93">
        <f t="shared" ref="AZ375" si="5849">LN(N375/P375)</f>
        <v>2.8448005402618172E-3</v>
      </c>
      <c r="BA375" s="93">
        <f t="shared" ref="BA375" si="5850">AV374</f>
        <v>0.45702082221035434</v>
      </c>
      <c r="BB375" s="93">
        <f t="shared" ref="BB375" si="5851">AR374</f>
        <v>-1.5590459258861406E-4</v>
      </c>
      <c r="BC375" s="93">
        <f t="shared" ref="BC375" si="5852">AS374</f>
        <v>1.7843371771701284E-3</v>
      </c>
      <c r="BD375" s="39">
        <f t="shared" si="5780"/>
        <v>1</v>
      </c>
    </row>
    <row r="376" spans="1:57" x14ac:dyDescent="0.15">
      <c r="A376" s="90">
        <v>43059</v>
      </c>
      <c r="B376" s="41">
        <f t="shared" si="4153"/>
        <v>1</v>
      </c>
      <c r="C376" s="39">
        <v>3361.35</v>
      </c>
      <c r="D376" s="39">
        <v>3358.77</v>
      </c>
      <c r="E376" s="39">
        <v>3358.47</v>
      </c>
      <c r="F376" s="39">
        <v>3340.2</v>
      </c>
      <c r="G376" s="39">
        <v>3354.33</v>
      </c>
      <c r="H376" s="39">
        <v>3364.21</v>
      </c>
      <c r="I376" s="39">
        <v>3337.11</v>
      </c>
      <c r="J376" s="39">
        <v>934</v>
      </c>
      <c r="K376" s="39">
        <v>1030</v>
      </c>
      <c r="L376" s="39">
        <v>3355.58</v>
      </c>
      <c r="M376" s="39">
        <v>3353.81</v>
      </c>
      <c r="N376" s="39">
        <v>3392.39</v>
      </c>
      <c r="O376" s="39">
        <v>3393.03</v>
      </c>
      <c r="P376" s="39">
        <v>3347.79</v>
      </c>
      <c r="Q376" s="39">
        <v>1459</v>
      </c>
      <c r="R376" s="39">
        <v>1332</v>
      </c>
      <c r="S376" s="92">
        <f t="shared" si="195"/>
        <v>3403.2259999999997</v>
      </c>
      <c r="T376" s="92" t="str">
        <f t="shared" ref="T376" si="5853">IF(AVERAGE(N375)&lt;S375,"熊",IF(AVERAGE(N375)&gt;S375,"牛",""))</f>
        <v>熊</v>
      </c>
      <c r="U376" s="92">
        <f t="shared" ref="U376" si="5854">MAX(H376,O376)</f>
        <v>3393.03</v>
      </c>
      <c r="V376" s="92">
        <f t="shared" ref="V376" si="5855">MIN(I376,P376)</f>
        <v>3337.11</v>
      </c>
      <c r="W376" s="40">
        <f t="shared" ref="W376" si="5856">LN(U376/V376)</f>
        <v>1.6618164530153849E-2</v>
      </c>
      <c r="X376" s="92">
        <f t="shared" ref="X376" si="5857">IF(U376=H376,J376,Q376)</f>
        <v>1459</v>
      </c>
      <c r="Y376" s="92">
        <f t="shared" ref="Y376" si="5858">IF(V376=I376,K376,R376)</f>
        <v>1030</v>
      </c>
      <c r="Z376" s="93">
        <f t="shared" ref="Z376" si="5859">(U376-V376)/(C376)</f>
        <v>1.6636172966218953E-2</v>
      </c>
      <c r="AA376" s="93">
        <f t="shared" ref="AA376" si="5860">LN(C376/N375)</f>
        <v>-6.3906508040282731E-3</v>
      </c>
      <c r="AB376" s="93">
        <f t="shared" ref="AB376" si="5861">LN(N376/U376)</f>
        <v>-1.8863976051536552E-4</v>
      </c>
      <c r="AC376" s="93">
        <f t="shared" ref="AC376" si="5862">LN(N376/V376)</f>
        <v>1.642952476963852E-2</v>
      </c>
      <c r="AD376" s="93">
        <f t="shared" ref="AD376" si="5863">LN(U376/C376)</f>
        <v>9.3806485008527622E-3</v>
      </c>
      <c r="AE376" s="93">
        <f t="shared" ref="AE376" si="5864">LN(V376/C376)</f>
        <v>-7.2375160293012249E-3</v>
      </c>
      <c r="AF376" s="93">
        <f t="shared" ref="AF376" si="5865">LN(N376/C376)</f>
        <v>9.1920087403372149E-3</v>
      </c>
      <c r="AG376" s="93">
        <f t="shared" ref="AG376" si="5866">LN(N376/N375)</f>
        <v>2.8013579363090511E-3</v>
      </c>
      <c r="AH376" s="93">
        <f t="shared" ref="AH376" si="5867">LN(D376/C376)</f>
        <v>-7.6784346909289304E-4</v>
      </c>
      <c r="AI376" s="93">
        <f t="shared" ref="AI376" si="5868">LN(E376/C376)</f>
        <v>-8.5716586942388923E-4</v>
      </c>
      <c r="AJ376" s="93">
        <f t="shared" ref="AJ376" si="5869">LN(F376/C376)</f>
        <v>-6.311993559752321E-3</v>
      </c>
      <c r="AK376" s="93">
        <f t="shared" ref="AK376" si="5870">+LN(G376/C376)</f>
        <v>-2.0906304519811019E-3</v>
      </c>
      <c r="AL376" s="93">
        <f t="shared" ref="AL376" si="5871">LN(H376/I376)</f>
        <v>8.0880028801785311E-3</v>
      </c>
      <c r="AM376" s="93">
        <f t="shared" ref="AM376" si="5872">LN(O376/P376)</f>
        <v>1.3422900850326209E-2</v>
      </c>
      <c r="AN376" s="93">
        <f t="shared" ref="AN376" si="5873">LN(L376/G376)</f>
        <v>3.7258324313158876E-4</v>
      </c>
      <c r="AO376" s="40">
        <f t="shared" ref="AO376" si="5874">(C376-I376)/(H376-I376)</f>
        <v>0.89446494464944148</v>
      </c>
      <c r="AP376" s="40">
        <f t="shared" ref="AP376" si="5875">(N375-I376)/(H376-I376)</f>
        <v>1.6896678966789711</v>
      </c>
      <c r="AQ376" s="93">
        <f t="shared" ref="AQ376" si="5876">LN(M376/L376)</f>
        <v>-5.2761876744718728E-4</v>
      </c>
      <c r="AR376" s="93">
        <f t="shared" ref="AR376" si="5877">LN(N376/L376)</f>
        <v>1.0910055949186761E-2</v>
      </c>
      <c r="AS376" s="93">
        <f t="shared" ref="AS376" si="5878">LN(N376/C376)</f>
        <v>9.1920087403372149E-3</v>
      </c>
      <c r="AT376" s="28">
        <f t="shared" ref="AT376" si="5879">+(G376-I376)/(H376-I376)</f>
        <v>0.63542435424353716</v>
      </c>
      <c r="AU376" s="28">
        <f t="shared" ref="AU376" si="5880">+(N376-P376)/(O376-P376)</f>
        <v>0.98585322723253044</v>
      </c>
      <c r="AV376" s="40">
        <f t="shared" ref="AV376" si="5881">+(N376-V376)/(U376-V376)</f>
        <v>0.98855507868382819</v>
      </c>
      <c r="AW376" s="93">
        <f t="shared" ref="AW376" si="5882">LN(N376/C376)</f>
        <v>9.1920087403372149E-3</v>
      </c>
      <c r="AX376" s="28">
        <f t="shared" ref="AX376" si="5883">(N376-L376)/(U376-V376)</f>
        <v>0.65826180257510547</v>
      </c>
      <c r="AY376" s="93">
        <f t="shared" ref="AY376" si="5884">LN(G376/I376)</f>
        <v>5.1468855773202926E-3</v>
      </c>
      <c r="AZ376" s="93">
        <f t="shared" ref="AZ376" si="5885">LN(N376/P376)</f>
        <v>1.3234261089810927E-2</v>
      </c>
      <c r="BA376" s="93">
        <f t="shared" ref="BA376" si="5886">AV375</f>
        <v>0.32044014671557358</v>
      </c>
      <c r="BB376" s="93">
        <f t="shared" ref="BB376" si="5887">AR375</f>
        <v>4.287182130460982E-4</v>
      </c>
      <c r="BC376" s="93">
        <f t="shared" ref="BC376" si="5888">AS375</f>
        <v>-2.8868397368436312E-3</v>
      </c>
      <c r="BD376" s="39">
        <f t="shared" ref="BD376" si="5889">IF(AR375&lt;0,1,0)</f>
        <v>0</v>
      </c>
    </row>
    <row r="377" spans="1:57" x14ac:dyDescent="0.15">
      <c r="A377" s="90">
        <v>43060</v>
      </c>
      <c r="B377" s="41">
        <f t="shared" si="4153"/>
        <v>2</v>
      </c>
      <c r="C377" s="39">
        <v>3382.36</v>
      </c>
      <c r="D377" s="39">
        <v>3378.75</v>
      </c>
      <c r="E377" s="39">
        <v>3388.52</v>
      </c>
      <c r="F377" s="39">
        <v>3395.16</v>
      </c>
      <c r="G377" s="39">
        <v>3404.57</v>
      </c>
      <c r="H377" s="39">
        <v>3417.22</v>
      </c>
      <c r="I377" s="39">
        <v>3377.85</v>
      </c>
      <c r="J377" s="39">
        <v>1038</v>
      </c>
      <c r="K377" s="39">
        <v>931</v>
      </c>
      <c r="L377" s="39">
        <v>3408.46</v>
      </c>
      <c r="M377" s="39">
        <v>3410.41</v>
      </c>
      <c r="N377" s="39">
        <v>3410.49</v>
      </c>
      <c r="O377" s="39">
        <v>3419.31</v>
      </c>
      <c r="P377" s="39">
        <v>3403.78</v>
      </c>
      <c r="Q377" s="39">
        <v>1332</v>
      </c>
      <c r="R377" s="39">
        <v>1424</v>
      </c>
      <c r="S377" s="92">
        <f t="shared" si="195"/>
        <v>3403.8110000000001</v>
      </c>
      <c r="T377" s="92" t="str">
        <f t="shared" ref="T377" si="5890">IF(AVERAGE(N376)&lt;S376,"熊",IF(AVERAGE(N376)&gt;S376,"牛",""))</f>
        <v>熊</v>
      </c>
      <c r="U377" s="92">
        <f t="shared" ref="U377" si="5891">MAX(H377,O377)</f>
        <v>3419.31</v>
      </c>
      <c r="V377" s="92">
        <f t="shared" ref="V377" si="5892">MIN(I377,P377)</f>
        <v>3377.85</v>
      </c>
      <c r="W377" s="40">
        <f t="shared" ref="W377" si="5893">LN(U377/V377)</f>
        <v>1.2199363907073666E-2</v>
      </c>
      <c r="X377" s="92">
        <f t="shared" ref="X377" si="5894">IF(U377=H377,J377,Q377)</f>
        <v>1332</v>
      </c>
      <c r="Y377" s="92">
        <f t="shared" ref="Y377" si="5895">IF(V377=I377,K377,R377)</f>
        <v>931</v>
      </c>
      <c r="Z377" s="93">
        <f t="shared" ref="Z377" si="5896">(U377-V377)/(C377)</f>
        <v>1.2257713549119561E-2</v>
      </c>
      <c r="AA377" s="93">
        <f t="shared" ref="AA377" si="5897">LN(C377/N376)</f>
        <v>-2.9609970340367811E-3</v>
      </c>
      <c r="AB377" s="93">
        <f t="shared" ref="AB377" si="5898">LN(N377/U377)</f>
        <v>-2.5828003464464155E-3</v>
      </c>
      <c r="AC377" s="93">
        <f t="shared" ref="AC377" si="5899">LN(N377/V377)</f>
        <v>9.61656356062714E-3</v>
      </c>
      <c r="AD377" s="93">
        <f t="shared" ref="AD377" si="5900">LN(U377/C377)</f>
        <v>1.086508563196207E-2</v>
      </c>
      <c r="AE377" s="93">
        <f t="shared" ref="AE377" si="5901">LN(V377/C377)</f>
        <v>-1.3342782751114837E-3</v>
      </c>
      <c r="AF377" s="93">
        <f t="shared" ref="AF377" si="5902">LN(N377/C377)</f>
        <v>8.282285285515719E-3</v>
      </c>
      <c r="AG377" s="93">
        <f t="shared" ref="AG377" si="5903">LN(N377/N376)</f>
        <v>5.321288251478918E-3</v>
      </c>
      <c r="AH377" s="93">
        <f t="shared" ref="AH377" si="5904">LN(D377/C377)</f>
        <v>-1.0678720929123981E-3</v>
      </c>
      <c r="AI377" s="93">
        <f t="shared" ref="AI377" si="5905">LN(E377/C377)</f>
        <v>1.8195571918384777E-3</v>
      </c>
      <c r="AJ377" s="93">
        <f t="shared" ref="AJ377" si="5906">LN(F377/C377)</f>
        <v>3.7771973283335456E-3</v>
      </c>
      <c r="AK377" s="93">
        <f t="shared" ref="AK377" si="5907">+LN(G377/C377)</f>
        <v>6.544956050253248E-3</v>
      </c>
      <c r="AL377" s="93">
        <f t="shared" ref="AL377" si="5908">LN(H377/I377)</f>
        <v>1.158794259681524E-2</v>
      </c>
      <c r="AM377" s="93">
        <f t="shared" ref="AM377" si="5909">LN(O377/P377)</f>
        <v>4.5521975581040977E-3</v>
      </c>
      <c r="AN377" s="93">
        <f t="shared" ref="AN377" si="5910">LN(L377/G377)</f>
        <v>1.1419296326933238E-3</v>
      </c>
      <c r="AO377" s="40">
        <f t="shared" ref="AO377" si="5911">(C377-I377)/(H377-I377)</f>
        <v>0.11455422910846408</v>
      </c>
      <c r="AP377" s="40">
        <f t="shared" ref="AP377" si="5912">(N376-I377)/(H377-I377)</f>
        <v>0.36931673863347736</v>
      </c>
      <c r="AQ377" s="93">
        <f t="shared" ref="AQ377" si="5913">LN(M377/L377)</f>
        <v>5.7194228755100859E-4</v>
      </c>
      <c r="AR377" s="93">
        <f t="shared" ref="AR377" si="5914">LN(N377/L377)</f>
        <v>5.9539960256921516E-4</v>
      </c>
      <c r="AS377" s="93">
        <f t="shared" ref="AS377" si="5915">LN(N377/C377)</f>
        <v>8.282285285515719E-3</v>
      </c>
      <c r="AT377" s="28">
        <f t="shared" ref="AT377" si="5916">+(G377-I377)/(H377-I377)</f>
        <v>0.67868935737872316</v>
      </c>
      <c r="AU377" s="28">
        <f t="shared" ref="AU377" si="5917">+(N377-P377)/(O377-P377)</f>
        <v>0.43206696716031501</v>
      </c>
      <c r="AV377" s="40">
        <f t="shared" ref="AV377" si="5918">+(N377-V377)/(U377-V377)</f>
        <v>0.78726483357452592</v>
      </c>
      <c r="AW377" s="93">
        <f t="shared" ref="AW377" si="5919">LN(N377/C377)</f>
        <v>8.282285285515719E-3</v>
      </c>
      <c r="AX377" s="28">
        <f t="shared" ref="AX377" si="5920">(N377-L377)/(U377-V377)</f>
        <v>4.8962855764586193E-2</v>
      </c>
      <c r="AY377" s="93">
        <f t="shared" ref="AY377" si="5921">LN(G377/I377)</f>
        <v>7.8792343253647704E-3</v>
      </c>
      <c r="AZ377" s="93">
        <f t="shared" ref="AZ377" si="5922">LN(N377/P377)</f>
        <v>1.9693972116578513E-3</v>
      </c>
      <c r="BA377" s="93">
        <f t="shared" ref="BA377" si="5923">AV376</f>
        <v>0.98855507868382819</v>
      </c>
      <c r="BB377" s="93">
        <f t="shared" ref="BB377" si="5924">AR376</f>
        <v>1.0910055949186761E-2</v>
      </c>
      <c r="BC377" s="93">
        <f t="shared" ref="BC377" si="5925">AS376</f>
        <v>9.1920087403372149E-3</v>
      </c>
      <c r="BD377" s="39">
        <f t="shared" ref="BD377" si="5926">IF(AR376&lt;0,1,0)</f>
        <v>0</v>
      </c>
    </row>
    <row r="378" spans="1:57" x14ac:dyDescent="0.15">
      <c r="A378" s="90">
        <v>43061</v>
      </c>
      <c r="B378" s="41">
        <f t="shared" si="4153"/>
        <v>3</v>
      </c>
      <c r="C378" s="39">
        <v>3417.33</v>
      </c>
      <c r="D378" s="39">
        <v>3421.94</v>
      </c>
      <c r="E378" s="39">
        <v>3426.02</v>
      </c>
      <c r="F378" s="39">
        <v>3425.26</v>
      </c>
      <c r="G378" s="39">
        <v>3427.71</v>
      </c>
      <c r="H378" s="39">
        <v>3442.09</v>
      </c>
      <c r="I378" s="39">
        <v>3417.21</v>
      </c>
      <c r="J378" s="39">
        <v>1105</v>
      </c>
      <c r="K378" s="39">
        <v>930</v>
      </c>
      <c r="L378" s="39">
        <v>3427.8</v>
      </c>
      <c r="M378" s="39">
        <v>3433.23</v>
      </c>
      <c r="N378" s="39">
        <v>3430.46</v>
      </c>
      <c r="O378" s="39">
        <v>3437.96</v>
      </c>
      <c r="P378" s="39">
        <v>3404.61</v>
      </c>
      <c r="Q378" s="39">
        <v>1331</v>
      </c>
      <c r="R378" s="39">
        <v>1415</v>
      </c>
      <c r="S378" s="92">
        <f t="shared" si="195"/>
        <v>3404.9234999999999</v>
      </c>
      <c r="T378" s="92" t="str">
        <f t="shared" ref="T378" si="5927">IF(AVERAGE(N377)&lt;S377,"熊",IF(AVERAGE(N377)&gt;S377,"牛",""))</f>
        <v>牛</v>
      </c>
      <c r="U378" s="92">
        <f t="shared" ref="U378" si="5928">MAX(H378,O378)</f>
        <v>3442.09</v>
      </c>
      <c r="V378" s="92">
        <f t="shared" ref="V378" si="5929">MIN(I378,P378)</f>
        <v>3404.61</v>
      </c>
      <c r="W378" s="40">
        <f t="shared" ref="W378" si="5930">LN(U378/V378)</f>
        <v>1.0948449439489034E-2</v>
      </c>
      <c r="X378" s="92">
        <f t="shared" ref="X378" si="5931">IF(U378=H378,J378,Q378)</f>
        <v>1105</v>
      </c>
      <c r="Y378" s="92">
        <f t="shared" ref="Y378" si="5932">IF(V378=I378,K378,R378)</f>
        <v>1415</v>
      </c>
      <c r="Z378" s="93">
        <f t="shared" ref="Z378" si="5933">(U378-V378)/(C378)</f>
        <v>1.0967626772948477E-2</v>
      </c>
      <c r="AA378" s="93">
        <f t="shared" ref="AA378" si="5934">LN(C378/N377)</f>
        <v>2.003568426860516E-3</v>
      </c>
      <c r="AB378" s="93">
        <f t="shared" ref="AB378" si="5935">LN(N378/U378)</f>
        <v>-3.3844820631438463E-3</v>
      </c>
      <c r="AC378" s="93">
        <f t="shared" ref="AC378" si="5936">LN(N378/V378)</f>
        <v>7.5639673763451352E-3</v>
      </c>
      <c r="AD378" s="93">
        <f t="shared" ref="AD378" si="5937">LN(U378/C378)</f>
        <v>7.2193006223079609E-3</v>
      </c>
      <c r="AE378" s="93">
        <f t="shared" ref="AE378" si="5938">LN(V378/C378)</f>
        <v>-3.7291488171811672E-3</v>
      </c>
      <c r="AF378" s="93">
        <f t="shared" ref="AF378" si="5939">LN(N378/C378)</f>
        <v>3.8348185591639571E-3</v>
      </c>
      <c r="AG378" s="93">
        <f t="shared" ref="AG378" si="5940">LN(N378/N377)</f>
        <v>5.8383869860244826E-3</v>
      </c>
      <c r="AH378" s="93">
        <f t="shared" ref="AH378" si="5941">LN(D378/C378)</f>
        <v>1.3480972963991133E-3</v>
      </c>
      <c r="AI378" s="93">
        <f t="shared" ref="AI378" si="5942">LN(E378/C378)</f>
        <v>2.5396931826968429E-3</v>
      </c>
      <c r="AJ378" s="93">
        <f t="shared" ref="AJ378" si="5943">LN(F378/C378)</f>
        <v>2.31783682793786E-3</v>
      </c>
      <c r="AK378" s="93">
        <f t="shared" ref="AK378" si="5944">+LN(G378/C378)</f>
        <v>3.0328553102542477E-3</v>
      </c>
      <c r="AL378" s="93">
        <f t="shared" ref="AL378" si="5945">LN(H378/I378)</f>
        <v>7.2544163726032881E-3</v>
      </c>
      <c r="AM378" s="93">
        <f t="shared" ref="AM378" si="5946">LN(O378/P378)</f>
        <v>9.7478766250259832E-3</v>
      </c>
      <c r="AN378" s="93">
        <f t="shared" ref="AN378" si="5947">LN(L378/G378)</f>
        <v>2.6256252271567233E-5</v>
      </c>
      <c r="AO378" s="40">
        <f t="shared" ref="AO378" si="5948">(C378-I378)/(H378-I378)</f>
        <v>4.8231511253975217E-3</v>
      </c>
      <c r="AP378" s="40">
        <f t="shared" ref="AP378" si="5949">(N377-I378)/(H378-I378)</f>
        <v>-0.27009646302251711</v>
      </c>
      <c r="AQ378" s="93">
        <f t="shared" ref="AQ378" si="5950">LN(M378/L378)</f>
        <v>1.5828530508403881E-3</v>
      </c>
      <c r="AR378" s="93">
        <f t="shared" ref="AR378" si="5951">LN(N378/L378)</f>
        <v>7.757069966380242E-4</v>
      </c>
      <c r="AS378" s="93">
        <f t="shared" ref="AS378" si="5952">LN(N378/C378)</f>
        <v>3.8348185591639571E-3</v>
      </c>
      <c r="AT378" s="28">
        <f t="shared" ref="AT378" si="5953">+(G378-I378)/(H378-I378)</f>
        <v>0.42202572347266698</v>
      </c>
      <c r="AU378" s="28">
        <f t="shared" ref="AU378" si="5954">+(N378-P378)/(O378-P378)</f>
        <v>0.77511244377811028</v>
      </c>
      <c r="AV378" s="40">
        <f t="shared" ref="AV378" si="5955">+(N378-V378)/(U378-V378)</f>
        <v>0.6897011739594423</v>
      </c>
      <c r="AW378" s="93">
        <f t="shared" ref="AW378" si="5956">LN(N378/C378)</f>
        <v>3.8348185591639571E-3</v>
      </c>
      <c r="AX378" s="28">
        <f t="shared" ref="AX378" si="5957">(N378-L378)/(U378-V378)</f>
        <v>7.0971184631799716E-2</v>
      </c>
      <c r="AY378" s="93">
        <f t="shared" ref="AY378" si="5958">LN(G378/I378)</f>
        <v>3.0679710605498924E-3</v>
      </c>
      <c r="AZ378" s="93">
        <f t="shared" ref="AZ378" si="5959">LN(N378/P378)</f>
        <v>7.5639673763451352E-3</v>
      </c>
      <c r="BA378" s="93">
        <f t="shared" ref="BA378" si="5960">AV377</f>
        <v>0.78726483357452592</v>
      </c>
      <c r="BB378" s="93">
        <f t="shared" ref="BB378" si="5961">AR377</f>
        <v>5.9539960256921516E-4</v>
      </c>
      <c r="BC378" s="93">
        <f t="shared" ref="BC378" si="5962">AS377</f>
        <v>8.282285285515719E-3</v>
      </c>
      <c r="BD378" s="39">
        <f t="shared" ref="BD378" si="5963">IF(AR377&lt;0,1,0)</f>
        <v>0</v>
      </c>
    </row>
    <row r="379" spans="1:57" x14ac:dyDescent="0.15">
      <c r="A379" s="90">
        <v>43062</v>
      </c>
      <c r="B379" s="41">
        <f t="shared" si="4153"/>
        <v>4</v>
      </c>
    </row>
    <row r="380" spans="1:57" x14ac:dyDescent="0.15">
      <c r="A380" s="90">
        <v>43063</v>
      </c>
      <c r="B380" s="41">
        <f t="shared" si="4153"/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N331"/>
  <sheetViews>
    <sheetView zoomScale="115" zoomScaleNormal="115" workbookViewId="0">
      <pane xSplit="1" ySplit="1" topLeftCell="B298" activePane="bottomRight" state="frozen"/>
      <selection pane="topRight" activeCell="B1" sqref="B1"/>
      <selection pane="bottomLeft" activeCell="A2" sqref="A2"/>
      <selection pane="bottomRight" activeCell="J327" sqref="J327"/>
    </sheetView>
  </sheetViews>
  <sheetFormatPr defaultRowHeight="13.5" x14ac:dyDescent="0.15"/>
  <cols>
    <col min="1" max="1" width="15" bestFit="1" customWidth="1" collapsed="1"/>
    <col min="2" max="2" width="15" customWidth="1" collapsed="1"/>
    <col min="3" max="3" width="17.125" bestFit="1" customWidth="1" collapsed="1"/>
    <col min="5" max="7" width="2" customWidth="1" collapsed="1"/>
    <col min="8" max="8" width="18.375" bestFit="1" customWidth="1" collapsed="1"/>
    <col min="9" max="9" width="8.5" bestFit="1" customWidth="1" collapsed="1"/>
    <col min="10" max="10" width="12.875" bestFit="1" customWidth="1" collapsed="1"/>
    <col min="11" max="11" width="8.5" bestFit="1" customWidth="1" collapsed="1"/>
    <col min="12" max="12" width="19.375" bestFit="1" customWidth="1" collapsed="1"/>
    <col min="13" max="13" width="8.5" bestFit="1" customWidth="1" collapsed="1"/>
    <col min="14" max="14" width="63.875" bestFit="1" customWidth="1"/>
  </cols>
  <sheetData>
    <row r="1" spans="1:13" x14ac:dyDescent="0.15">
      <c r="C1" t="s">
        <v>240</v>
      </c>
      <c r="E1" s="1"/>
      <c r="F1" s="1"/>
      <c r="G1" s="1"/>
      <c r="H1" s="1" t="s">
        <v>233</v>
      </c>
      <c r="I1" s="1" t="s">
        <v>139</v>
      </c>
      <c r="J1" s="1" t="s">
        <v>234</v>
      </c>
      <c r="K1" s="1" t="s">
        <v>112</v>
      </c>
      <c r="L1" t="s">
        <v>235</v>
      </c>
      <c r="M1" s="1" t="s">
        <v>113</v>
      </c>
    </row>
    <row r="2" spans="1:13" x14ac:dyDescent="0.15">
      <c r="A2" s="1">
        <v>42592</v>
      </c>
      <c r="B2">
        <v>3</v>
      </c>
      <c r="C2">
        <v>6.6529999999999996</v>
      </c>
      <c r="D2" s="25"/>
      <c r="E2" s="1"/>
      <c r="F2" s="1"/>
      <c r="G2" s="1"/>
      <c r="H2" s="1"/>
      <c r="I2" s="1"/>
      <c r="J2" s="1"/>
      <c r="K2" s="1"/>
    </row>
    <row r="3" spans="1:13" x14ac:dyDescent="0.15">
      <c r="A3" s="1">
        <v>42593</v>
      </c>
      <c r="B3">
        <v>4</v>
      </c>
      <c r="C3">
        <v>6.6254999999999997</v>
      </c>
      <c r="D3" s="25">
        <f t="shared" ref="D3:D14" si="0">LN(C3/C2)</f>
        <v>-4.1420400371966464E-3</v>
      </c>
      <c r="E3" s="1"/>
      <c r="F3" s="1"/>
      <c r="G3" s="1"/>
      <c r="H3" s="1"/>
      <c r="I3" s="1"/>
      <c r="J3" s="1"/>
      <c r="K3" s="1"/>
    </row>
    <row r="4" spans="1:13" x14ac:dyDescent="0.15">
      <c r="A4" s="1">
        <v>42594</v>
      </c>
      <c r="B4">
        <v>5</v>
      </c>
      <c r="C4">
        <v>6.6543000000000001</v>
      </c>
      <c r="D4" s="25">
        <f t="shared" si="0"/>
        <v>4.337421520162631E-3</v>
      </c>
      <c r="E4" s="1"/>
      <c r="F4" s="1"/>
      <c r="G4" s="1"/>
      <c r="H4" s="1"/>
      <c r="I4" s="1"/>
      <c r="J4" s="1"/>
      <c r="K4" s="1"/>
    </row>
    <row r="5" spans="1:13" x14ac:dyDescent="0.15">
      <c r="A5" s="1">
        <v>42597</v>
      </c>
      <c r="B5">
        <v>1</v>
      </c>
      <c r="C5">
        <v>6.6429999999999998</v>
      </c>
      <c r="D5" s="25">
        <f t="shared" si="0"/>
        <v>-1.6995935596122484E-3</v>
      </c>
      <c r="E5" s="1"/>
      <c r="F5" s="1"/>
      <c r="G5" s="1"/>
      <c r="H5" s="1"/>
      <c r="I5" s="1"/>
      <c r="J5" s="1"/>
      <c r="K5" s="1"/>
    </row>
    <row r="6" spans="1:13" x14ac:dyDescent="0.15">
      <c r="A6" s="1">
        <v>42598</v>
      </c>
      <c r="B6">
        <v>2</v>
      </c>
      <c r="C6">
        <v>6.6304999999999996</v>
      </c>
      <c r="D6" s="25">
        <f t="shared" si="0"/>
        <v>-1.8834525475875409E-3</v>
      </c>
      <c r="E6" s="1"/>
      <c r="F6" s="1"/>
      <c r="G6" s="1"/>
      <c r="H6" s="1"/>
      <c r="I6" s="1"/>
      <c r="J6" s="1"/>
      <c r="K6" s="1"/>
    </row>
    <row r="7" spans="1:13" x14ac:dyDescent="0.15">
      <c r="A7" s="1">
        <v>42599</v>
      </c>
      <c r="B7">
        <v>3</v>
      </c>
      <c r="C7">
        <v>6.6055999999999999</v>
      </c>
      <c r="D7" s="25">
        <f t="shared" si="0"/>
        <v>-3.7624420144348205E-3</v>
      </c>
      <c r="E7" s="1"/>
      <c r="F7" s="1"/>
      <c r="G7" s="1"/>
      <c r="H7" s="1"/>
      <c r="I7" s="1"/>
      <c r="J7" s="1"/>
      <c r="K7" s="1"/>
    </row>
    <row r="8" spans="1:13" x14ac:dyDescent="0.15">
      <c r="A8" s="1">
        <v>42600</v>
      </c>
      <c r="B8">
        <v>4</v>
      </c>
      <c r="C8">
        <v>6.6273</v>
      </c>
      <c r="D8" s="25">
        <f t="shared" si="0"/>
        <v>3.2797073130301341E-3</v>
      </c>
      <c r="E8" s="1"/>
      <c r="F8" s="1"/>
      <c r="G8" s="1"/>
      <c r="H8" s="1"/>
      <c r="I8" s="1"/>
      <c r="J8" s="1"/>
      <c r="K8" s="1"/>
    </row>
    <row r="9" spans="1:13" x14ac:dyDescent="0.15">
      <c r="A9" s="1">
        <v>42601</v>
      </c>
      <c r="B9">
        <v>5</v>
      </c>
      <c r="C9">
        <v>6.6211000000000002</v>
      </c>
      <c r="D9" s="25">
        <f t="shared" si="0"/>
        <v>-9.3596214676677509E-4</v>
      </c>
      <c r="E9" s="1"/>
      <c r="F9" s="1"/>
      <c r="G9" s="1"/>
      <c r="H9" s="1"/>
      <c r="I9" s="1"/>
      <c r="J9" s="1"/>
      <c r="K9" s="1"/>
    </row>
    <row r="10" spans="1:13" x14ac:dyDescent="0.15">
      <c r="A10" s="1">
        <v>42604</v>
      </c>
      <c r="B10">
        <v>1</v>
      </c>
      <c r="C10">
        <v>6.6651999999999996</v>
      </c>
      <c r="D10" s="25">
        <f t="shared" si="0"/>
        <v>6.6384413949863537E-3</v>
      </c>
      <c r="E10" s="1"/>
      <c r="F10" s="1"/>
      <c r="G10" s="1"/>
      <c r="H10" s="1"/>
      <c r="I10" s="1"/>
      <c r="J10" s="1"/>
      <c r="K10" s="1"/>
    </row>
    <row r="11" spans="1:13" x14ac:dyDescent="0.15">
      <c r="A11" s="1">
        <v>42605</v>
      </c>
      <c r="B11">
        <v>2</v>
      </c>
      <c r="C11">
        <v>6.6585999999999999</v>
      </c>
      <c r="D11" s="25">
        <f t="shared" si="0"/>
        <v>-9.9070843750680908E-4</v>
      </c>
      <c r="E11" s="1"/>
      <c r="F11" s="1"/>
      <c r="G11" s="1"/>
      <c r="H11" s="1"/>
      <c r="I11" s="1"/>
      <c r="J11" s="1"/>
      <c r="K11" s="1"/>
    </row>
    <row r="12" spans="1:13" x14ac:dyDescent="0.15">
      <c r="A12" s="1">
        <v>42606</v>
      </c>
      <c r="B12">
        <v>3</v>
      </c>
      <c r="C12">
        <v>6.6420000000000003</v>
      </c>
      <c r="D12" s="25">
        <f t="shared" si="0"/>
        <v>-2.4961292902696227E-3</v>
      </c>
      <c r="E12" s="1"/>
      <c r="F12" s="1"/>
      <c r="G12" s="1"/>
      <c r="H12" s="1"/>
      <c r="I12" s="1"/>
      <c r="J12" s="1"/>
      <c r="K12" s="1"/>
    </row>
    <row r="13" spans="1:13" x14ac:dyDescent="0.15">
      <c r="A13" s="1">
        <v>42607</v>
      </c>
      <c r="B13">
        <v>4</v>
      </c>
      <c r="C13">
        <v>6.6601999999999997</v>
      </c>
      <c r="D13" s="25">
        <f t="shared" si="0"/>
        <v>2.7363911768805154E-3</v>
      </c>
    </row>
    <row r="14" spans="1:13" x14ac:dyDescent="0.15">
      <c r="A14" s="1">
        <v>42608</v>
      </c>
      <c r="B14">
        <v>5</v>
      </c>
      <c r="C14">
        <v>6.6487999999999996</v>
      </c>
      <c r="D14" s="25">
        <f t="shared" si="0"/>
        <v>-1.7131268747559328E-3</v>
      </c>
    </row>
    <row r="15" spans="1:13" x14ac:dyDescent="0.15">
      <c r="A15" s="1">
        <v>42611</v>
      </c>
      <c r="B15" s="39">
        <f>WEEKDAY(A15,2)</f>
        <v>1</v>
      </c>
      <c r="C15">
        <v>6.6856</v>
      </c>
      <c r="D15" s="25">
        <f>LN(C15/C14)</f>
        <v>5.5195724484098539E-3</v>
      </c>
    </row>
    <row r="16" spans="1:13" x14ac:dyDescent="0.15">
      <c r="A16" s="1">
        <f>A15+1</f>
        <v>42612</v>
      </c>
      <c r="B16" s="39">
        <f t="shared" ref="B16:B79" si="1">WEEKDAY(A16,2)</f>
        <v>2</v>
      </c>
      <c r="C16">
        <v>6.6811999999999996</v>
      </c>
      <c r="D16" s="25">
        <f>LN(C16/C15)</f>
        <v>-6.5834757143398671E-4</v>
      </c>
    </row>
    <row r="17" spans="1:4" x14ac:dyDescent="0.15">
      <c r="A17" s="1">
        <f>A16+1</f>
        <v>42613</v>
      </c>
      <c r="B17" s="39">
        <f t="shared" si="1"/>
        <v>3</v>
      </c>
      <c r="C17">
        <v>6.6908000000000003</v>
      </c>
      <c r="D17" s="25">
        <f t="shared" ref="D17:D81" si="2">LN(C17/C16)</f>
        <v>1.4358363220612804E-3</v>
      </c>
    </row>
    <row r="18" spans="1:4" x14ac:dyDescent="0.15">
      <c r="A18" s="1">
        <f>A17+1</f>
        <v>42614</v>
      </c>
      <c r="B18" s="39">
        <f t="shared" si="1"/>
        <v>4</v>
      </c>
      <c r="C18">
        <v>6.6783999999999999</v>
      </c>
      <c r="D18" s="25">
        <f t="shared" si="2"/>
        <v>-1.8550105549720783E-3</v>
      </c>
    </row>
    <row r="19" spans="1:4" x14ac:dyDescent="0.15">
      <c r="A19" s="1">
        <f>A18+1</f>
        <v>42615</v>
      </c>
      <c r="B19" s="39">
        <f t="shared" si="1"/>
        <v>5</v>
      </c>
      <c r="C19">
        <v>6.6726999999999999</v>
      </c>
      <c r="D19" s="25">
        <f t="shared" si="2"/>
        <v>-8.5386228045833358E-4</v>
      </c>
    </row>
    <row r="20" spans="1:4" x14ac:dyDescent="0.15">
      <c r="A20" s="1">
        <v>42618</v>
      </c>
      <c r="B20" s="39">
        <f t="shared" si="1"/>
        <v>1</v>
      </c>
      <c r="C20">
        <v>6.6872999999999996</v>
      </c>
      <c r="D20" s="25">
        <f t="shared" si="2"/>
        <v>2.1856296125730762E-3</v>
      </c>
    </row>
    <row r="21" spans="1:4" x14ac:dyDescent="0.15">
      <c r="A21" s="1">
        <v>42619</v>
      </c>
      <c r="B21" s="39">
        <f t="shared" si="1"/>
        <v>2</v>
      </c>
      <c r="C21">
        <v>6.6676000000000002</v>
      </c>
      <c r="D21" s="25">
        <f t="shared" si="2"/>
        <v>-2.9502301460633839E-3</v>
      </c>
    </row>
    <row r="22" spans="1:4" x14ac:dyDescent="0.15">
      <c r="A22" s="1">
        <v>42620</v>
      </c>
      <c r="B22" s="39">
        <f t="shared" si="1"/>
        <v>3</v>
      </c>
      <c r="C22">
        <v>6.6555</v>
      </c>
      <c r="D22" s="25">
        <f t="shared" si="2"/>
        <v>-1.8163945818591054E-3</v>
      </c>
    </row>
    <row r="23" spans="1:4" x14ac:dyDescent="0.15">
      <c r="A23" s="1">
        <v>42621</v>
      </c>
      <c r="B23" s="39">
        <f t="shared" si="1"/>
        <v>4</v>
      </c>
      <c r="C23">
        <v>6.6619999999999999</v>
      </c>
      <c r="D23" s="25">
        <f t="shared" si="2"/>
        <v>9.7615926655110681E-4</v>
      </c>
    </row>
    <row r="24" spans="1:4" x14ac:dyDescent="0.15">
      <c r="A24" s="1">
        <v>42622</v>
      </c>
      <c r="B24" s="39">
        <f t="shared" si="1"/>
        <v>5</v>
      </c>
      <c r="C24">
        <v>6.6684000000000001</v>
      </c>
      <c r="D24" s="25">
        <f t="shared" si="2"/>
        <v>9.6021132025102339E-4</v>
      </c>
    </row>
    <row r="25" spans="1:4" x14ac:dyDescent="0.15">
      <c r="A25" s="1">
        <v>42625</v>
      </c>
      <c r="B25" s="39">
        <f t="shared" si="1"/>
        <v>1</v>
      </c>
      <c r="C25">
        <v>6.6908000000000003</v>
      </c>
      <c r="D25" s="25">
        <f t="shared" si="2"/>
        <v>3.3534973639777485E-3</v>
      </c>
    </row>
    <row r="26" spans="1:4" x14ac:dyDescent="0.15">
      <c r="A26" s="1">
        <v>42626</v>
      </c>
      <c r="B26" s="39">
        <f t="shared" si="1"/>
        <v>2</v>
      </c>
      <c r="C26">
        <v>6.6726000000000001</v>
      </c>
      <c r="D26" s="25">
        <f t="shared" si="2"/>
        <v>-2.7238593850024157E-3</v>
      </c>
    </row>
    <row r="27" spans="1:4" x14ac:dyDescent="0.15">
      <c r="A27" s="1">
        <v>42627</v>
      </c>
      <c r="B27" s="39">
        <f t="shared" si="1"/>
        <v>3</v>
      </c>
      <c r="C27">
        <v>6.6894999999999998</v>
      </c>
      <c r="D27" s="25">
        <f t="shared" si="2"/>
        <v>2.5295438608226302E-3</v>
      </c>
    </row>
    <row r="28" spans="1:4" x14ac:dyDescent="0.15">
      <c r="A28" s="1">
        <v>42632</v>
      </c>
      <c r="B28" s="39">
        <f t="shared" si="1"/>
        <v>1</v>
      </c>
      <c r="C28">
        <v>6.6786000000000003</v>
      </c>
      <c r="D28" s="25">
        <f t="shared" si="2"/>
        <v>-1.6307481864387878E-3</v>
      </c>
    </row>
    <row r="29" spans="1:4" x14ac:dyDescent="0.15">
      <c r="A29" s="1">
        <v>42633</v>
      </c>
      <c r="B29" s="39">
        <f t="shared" si="1"/>
        <v>2</v>
      </c>
      <c r="C29">
        <v>6.6595000000000004</v>
      </c>
      <c r="D29" s="25">
        <f t="shared" si="2"/>
        <v>-2.8639780861498669E-3</v>
      </c>
    </row>
    <row r="30" spans="1:4" x14ac:dyDescent="0.15">
      <c r="A30" s="1">
        <v>42634</v>
      </c>
      <c r="B30" s="39">
        <f t="shared" si="1"/>
        <v>3</v>
      </c>
      <c r="C30">
        <v>6.6738</v>
      </c>
      <c r="D30" s="25">
        <f t="shared" si="2"/>
        <v>2.1450061849532767E-3</v>
      </c>
    </row>
    <row r="31" spans="1:4" x14ac:dyDescent="0.15">
      <c r="A31" s="1">
        <v>42635</v>
      </c>
      <c r="B31" s="39">
        <f t="shared" si="1"/>
        <v>4</v>
      </c>
      <c r="C31">
        <v>6.6513</v>
      </c>
      <c r="D31" s="25">
        <f t="shared" si="2"/>
        <v>-3.3770885597645293E-3</v>
      </c>
    </row>
    <row r="32" spans="1:4" x14ac:dyDescent="0.15">
      <c r="A32" s="1">
        <v>42636</v>
      </c>
      <c r="B32" s="39">
        <f t="shared" si="1"/>
        <v>5</v>
      </c>
      <c r="C32">
        <v>6.6669999999999998</v>
      </c>
      <c r="D32" s="25">
        <f t="shared" si="2"/>
        <v>2.3576593517860142E-3</v>
      </c>
    </row>
    <row r="33" spans="1:4" x14ac:dyDescent="0.15">
      <c r="A33" s="1">
        <v>42639</v>
      </c>
      <c r="B33" s="41">
        <f t="shared" si="1"/>
        <v>1</v>
      </c>
      <c r="C33">
        <v>6.6744000000000003</v>
      </c>
      <c r="D33" s="25">
        <f t="shared" si="2"/>
        <v>1.1093289698048067E-3</v>
      </c>
    </row>
    <row r="34" spans="1:4" x14ac:dyDescent="0.15">
      <c r="A34" s="1">
        <v>42640</v>
      </c>
      <c r="B34" s="41">
        <f t="shared" si="1"/>
        <v>2</v>
      </c>
      <c r="C34">
        <v>6.6646000000000001</v>
      </c>
      <c r="D34" s="25">
        <f t="shared" si="2"/>
        <v>-1.4693757797791577E-3</v>
      </c>
    </row>
    <row r="35" spans="1:4" x14ac:dyDescent="0.15">
      <c r="A35" s="1">
        <v>42641</v>
      </c>
      <c r="B35" s="41">
        <f t="shared" si="1"/>
        <v>3</v>
      </c>
      <c r="C35">
        <v>6.6680999999999999</v>
      </c>
      <c r="D35" s="25">
        <f t="shared" si="2"/>
        <v>5.2502495074485938E-4</v>
      </c>
    </row>
    <row r="36" spans="1:4" x14ac:dyDescent="0.15">
      <c r="A36" s="1">
        <v>42642</v>
      </c>
      <c r="B36" s="41">
        <f t="shared" si="1"/>
        <v>4</v>
      </c>
      <c r="C36">
        <v>6.67</v>
      </c>
      <c r="D36" s="25">
        <f t="shared" si="2"/>
        <v>2.8489815083886685E-4</v>
      </c>
    </row>
    <row r="37" spans="1:4" x14ac:dyDescent="0.15">
      <c r="A37" s="1">
        <v>42643</v>
      </c>
      <c r="B37" s="41">
        <f t="shared" si="1"/>
        <v>5</v>
      </c>
      <c r="C37">
        <v>6.6778000000000004</v>
      </c>
      <c r="D37" s="25">
        <f t="shared" si="2"/>
        <v>1.168732058894714E-3</v>
      </c>
    </row>
    <row r="38" spans="1:4" x14ac:dyDescent="0.15">
      <c r="A38" s="1">
        <v>42653</v>
      </c>
      <c r="B38" s="41">
        <f t="shared" si="1"/>
        <v>1</v>
      </c>
      <c r="C38">
        <v>6.7008000000000001</v>
      </c>
      <c r="D38" s="25">
        <f t="shared" si="2"/>
        <v>3.4383302675989329E-3</v>
      </c>
    </row>
    <row r="39" spans="1:4" x14ac:dyDescent="0.15">
      <c r="A39" s="1">
        <v>42654</v>
      </c>
      <c r="B39" s="41">
        <f t="shared" si="1"/>
        <v>2</v>
      </c>
      <c r="C39">
        <v>6.7098000000000004</v>
      </c>
      <c r="D39" s="25">
        <f t="shared" si="2"/>
        <v>1.3422220260347485E-3</v>
      </c>
    </row>
    <row r="40" spans="1:4" x14ac:dyDescent="0.15">
      <c r="A40" s="1">
        <v>42655</v>
      </c>
      <c r="B40" s="41">
        <f t="shared" si="1"/>
        <v>3</v>
      </c>
      <c r="C40">
        <v>6.7257999999999996</v>
      </c>
      <c r="D40" s="25">
        <f t="shared" si="2"/>
        <v>2.3817332405751805E-3</v>
      </c>
    </row>
    <row r="41" spans="1:4" x14ac:dyDescent="0.15">
      <c r="A41" s="1">
        <v>42656</v>
      </c>
      <c r="B41" s="41">
        <f t="shared" si="1"/>
        <v>4</v>
      </c>
      <c r="C41">
        <v>6.7295999999999996</v>
      </c>
      <c r="D41" s="25">
        <f t="shared" si="2"/>
        <v>5.6482900560764161E-4</v>
      </c>
    </row>
    <row r="42" spans="1:4" x14ac:dyDescent="0.15">
      <c r="A42" s="1">
        <v>42657</v>
      </c>
      <c r="B42" s="41">
        <f t="shared" si="1"/>
        <v>5</v>
      </c>
      <c r="C42">
        <v>6.7157</v>
      </c>
      <c r="D42" s="25">
        <f t="shared" si="2"/>
        <v>-2.0676377547574759E-3</v>
      </c>
    </row>
    <row r="43" spans="1:4" x14ac:dyDescent="0.15">
      <c r="A43" s="1">
        <v>42660</v>
      </c>
      <c r="B43" s="41">
        <f t="shared" si="1"/>
        <v>1</v>
      </c>
      <c r="C43">
        <v>6.7378999999999998</v>
      </c>
      <c r="D43" s="25">
        <f t="shared" si="2"/>
        <v>3.300234903574388E-3</v>
      </c>
    </row>
    <row r="44" spans="1:4" x14ac:dyDescent="0.15">
      <c r="A44" s="1">
        <v>42661</v>
      </c>
      <c r="B44" s="41">
        <f t="shared" si="1"/>
        <v>2</v>
      </c>
      <c r="C44">
        <v>6.7302999999999997</v>
      </c>
      <c r="D44" s="25">
        <f t="shared" si="2"/>
        <v>-1.1285844888965701E-3</v>
      </c>
    </row>
    <row r="45" spans="1:4" x14ac:dyDescent="0.15">
      <c r="A45" s="1">
        <v>42662</v>
      </c>
      <c r="B45" s="41">
        <f t="shared" si="1"/>
        <v>3</v>
      </c>
      <c r="C45">
        <v>6.7325999999999997</v>
      </c>
      <c r="D45" s="25">
        <f t="shared" si="2"/>
        <v>3.4167973057463796E-4</v>
      </c>
    </row>
    <row r="46" spans="1:4" x14ac:dyDescent="0.15">
      <c r="A46" s="1">
        <v>42663</v>
      </c>
      <c r="B46" s="41">
        <f t="shared" si="1"/>
        <v>4</v>
      </c>
      <c r="C46">
        <v>6.7310999999999996</v>
      </c>
      <c r="D46" s="25">
        <f t="shared" si="2"/>
        <v>-2.2282136503433826E-4</v>
      </c>
    </row>
    <row r="47" spans="1:4" x14ac:dyDescent="0.15">
      <c r="A47" s="1">
        <v>42664</v>
      </c>
      <c r="B47" s="41">
        <f t="shared" si="1"/>
        <v>5</v>
      </c>
      <c r="C47">
        <v>6.7557999999999998</v>
      </c>
      <c r="D47" s="25">
        <f t="shared" si="2"/>
        <v>3.6628176400912331E-3</v>
      </c>
    </row>
    <row r="48" spans="1:4" x14ac:dyDescent="0.15">
      <c r="A48" s="1">
        <v>42667</v>
      </c>
      <c r="B48" s="41">
        <f t="shared" si="1"/>
        <v>1</v>
      </c>
      <c r="C48">
        <v>6.7690000000000001</v>
      </c>
      <c r="D48" s="25">
        <f t="shared" si="2"/>
        <v>1.9519703346751827E-3</v>
      </c>
    </row>
    <row r="49" spans="1:4" x14ac:dyDescent="0.15">
      <c r="A49" s="1">
        <v>42668</v>
      </c>
      <c r="B49" s="41">
        <f t="shared" si="1"/>
        <v>2</v>
      </c>
      <c r="C49">
        <v>6.7744</v>
      </c>
      <c r="D49" s="25">
        <f t="shared" si="2"/>
        <v>7.9743643193844031E-4</v>
      </c>
    </row>
    <row r="50" spans="1:4" x14ac:dyDescent="0.15">
      <c r="A50" s="1">
        <v>42669</v>
      </c>
      <c r="B50" s="41">
        <f t="shared" si="1"/>
        <v>3</v>
      </c>
      <c r="C50">
        <v>6.7705000000000002</v>
      </c>
      <c r="D50" s="25">
        <f t="shared" si="2"/>
        <v>-5.7586251766721965E-4</v>
      </c>
    </row>
    <row r="51" spans="1:4" x14ac:dyDescent="0.15">
      <c r="A51" s="1">
        <v>42670</v>
      </c>
      <c r="B51" s="41">
        <f t="shared" si="1"/>
        <v>4</v>
      </c>
      <c r="C51">
        <v>6.7736000000000001</v>
      </c>
      <c r="D51" s="25">
        <f t="shared" si="2"/>
        <v>4.5776390518873574E-4</v>
      </c>
    </row>
    <row r="52" spans="1:4" x14ac:dyDescent="0.15">
      <c r="A52" s="1">
        <v>42671</v>
      </c>
      <c r="B52" s="41">
        <f t="shared" si="1"/>
        <v>5</v>
      </c>
      <c r="C52">
        <v>6.7858000000000001</v>
      </c>
      <c r="D52" s="25">
        <f t="shared" si="2"/>
        <v>1.7994901385215293E-3</v>
      </c>
    </row>
    <row r="53" spans="1:4" x14ac:dyDescent="0.15">
      <c r="A53" s="1">
        <v>42674</v>
      </c>
      <c r="B53" s="41">
        <f t="shared" si="1"/>
        <v>1</v>
      </c>
      <c r="C53">
        <v>6.7641</v>
      </c>
      <c r="D53" s="25">
        <f t="shared" si="2"/>
        <v>-3.2029784060128175E-3</v>
      </c>
    </row>
    <row r="54" spans="1:4" x14ac:dyDescent="0.15">
      <c r="A54" s="1">
        <f>A53+1</f>
        <v>42675</v>
      </c>
      <c r="B54" s="41">
        <f t="shared" si="1"/>
        <v>2</v>
      </c>
      <c r="C54">
        <v>6.7733999999999996</v>
      </c>
      <c r="D54" s="25">
        <f t="shared" si="2"/>
        <v>1.3739614349800216E-3</v>
      </c>
    </row>
    <row r="55" spans="1:4" x14ac:dyDescent="0.15">
      <c r="A55" s="1">
        <f>A54+1</f>
        <v>42676</v>
      </c>
      <c r="B55" s="41">
        <f t="shared" si="1"/>
        <v>3</v>
      </c>
      <c r="C55">
        <v>6.7561999999999998</v>
      </c>
      <c r="D55" s="25">
        <f t="shared" si="2"/>
        <v>-2.5425746904637189E-3</v>
      </c>
    </row>
    <row r="56" spans="1:4" x14ac:dyDescent="0.15">
      <c r="A56" s="1">
        <f>A55+1</f>
        <v>42677</v>
      </c>
      <c r="B56" s="41">
        <f t="shared" si="1"/>
        <v>4</v>
      </c>
      <c r="C56">
        <v>6.7491000000000003</v>
      </c>
      <c r="D56" s="25">
        <f t="shared" si="2"/>
        <v>-1.051439161529376E-3</v>
      </c>
    </row>
    <row r="57" spans="1:4" x14ac:dyDescent="0.15">
      <c r="A57" s="1">
        <f>A56+1</f>
        <v>42678</v>
      </c>
      <c r="B57" s="41">
        <f t="shared" si="1"/>
        <v>5</v>
      </c>
      <c r="C57">
        <v>6.7514000000000003</v>
      </c>
      <c r="D57" s="25">
        <f t="shared" si="2"/>
        <v>3.407281244771804E-4</v>
      </c>
    </row>
    <row r="58" spans="1:4" x14ac:dyDescent="0.15">
      <c r="A58" s="1">
        <v>42681</v>
      </c>
      <c r="B58" s="41">
        <f t="shared" si="1"/>
        <v>1</v>
      </c>
      <c r="C58">
        <v>6.7725</v>
      </c>
      <c r="D58" s="25">
        <f t="shared" si="2"/>
        <v>3.1204041912098759E-3</v>
      </c>
    </row>
    <row r="59" spans="1:4" x14ac:dyDescent="0.15">
      <c r="A59" s="1">
        <v>42682</v>
      </c>
      <c r="B59" s="41">
        <f t="shared" si="1"/>
        <v>2</v>
      </c>
      <c r="C59">
        <v>6.7816999999999998</v>
      </c>
      <c r="D59" s="25">
        <f t="shared" si="2"/>
        <v>1.3575130089338234E-3</v>
      </c>
    </row>
    <row r="60" spans="1:4" x14ac:dyDescent="0.15">
      <c r="A60" s="1">
        <v>42683</v>
      </c>
      <c r="B60" s="41">
        <f t="shared" si="1"/>
        <v>3</v>
      </c>
      <c r="C60">
        <v>6.7831999999999999</v>
      </c>
      <c r="D60" s="25">
        <f t="shared" si="2"/>
        <v>2.2115902160924951E-4</v>
      </c>
    </row>
    <row r="61" spans="1:4" x14ac:dyDescent="0.15">
      <c r="A61" s="1">
        <v>42684</v>
      </c>
      <c r="B61" s="41">
        <f t="shared" si="1"/>
        <v>4</v>
      </c>
      <c r="C61">
        <v>6.7885</v>
      </c>
      <c r="D61" s="25">
        <f t="shared" si="2"/>
        <v>7.8103705054261582E-4</v>
      </c>
    </row>
    <row r="62" spans="1:4" x14ac:dyDescent="0.15">
      <c r="A62" s="1">
        <v>42685</v>
      </c>
      <c r="B62" s="41">
        <f t="shared" si="1"/>
        <v>5</v>
      </c>
      <c r="C62">
        <v>6.8114999999999997</v>
      </c>
      <c r="D62" s="25">
        <f t="shared" si="2"/>
        <v>3.3823561657794834E-3</v>
      </c>
    </row>
    <row r="63" spans="1:4" x14ac:dyDescent="0.15">
      <c r="A63" s="1">
        <v>42688</v>
      </c>
      <c r="B63" s="41">
        <f t="shared" si="1"/>
        <v>1</v>
      </c>
      <c r="C63">
        <v>6.8291000000000004</v>
      </c>
      <c r="D63" s="25">
        <f t="shared" si="2"/>
        <v>2.5805330801805097E-3</v>
      </c>
    </row>
    <row r="64" spans="1:4" x14ac:dyDescent="0.15">
      <c r="A64" s="1">
        <v>42689</v>
      </c>
      <c r="B64" s="41">
        <f t="shared" si="1"/>
        <v>2</v>
      </c>
      <c r="C64">
        <v>6.8494999999999999</v>
      </c>
      <c r="D64" s="25">
        <f t="shared" si="2"/>
        <v>2.9827636051482664E-3</v>
      </c>
    </row>
    <row r="65" spans="1:4" x14ac:dyDescent="0.15">
      <c r="A65" s="1">
        <v>42690</v>
      </c>
      <c r="B65" s="41">
        <f t="shared" si="1"/>
        <v>3</v>
      </c>
      <c r="C65">
        <v>6.8592000000000004</v>
      </c>
      <c r="D65" s="25">
        <f t="shared" si="2"/>
        <v>1.4151599522683942E-3</v>
      </c>
    </row>
    <row r="66" spans="1:4" x14ac:dyDescent="0.15">
      <c r="A66" s="1">
        <v>42691</v>
      </c>
      <c r="B66" s="41">
        <f t="shared" si="1"/>
        <v>4</v>
      </c>
      <c r="C66">
        <v>6.8692000000000002</v>
      </c>
      <c r="D66" s="25">
        <f t="shared" si="2"/>
        <v>1.4568342659942997E-3</v>
      </c>
    </row>
    <row r="67" spans="1:4" x14ac:dyDescent="0.15">
      <c r="A67" s="1">
        <v>42692</v>
      </c>
      <c r="B67" s="41">
        <f t="shared" si="1"/>
        <v>5</v>
      </c>
      <c r="C67">
        <v>6.8795999999999999</v>
      </c>
      <c r="D67" s="25">
        <f t="shared" si="2"/>
        <v>1.5128595926304088E-3</v>
      </c>
    </row>
    <row r="68" spans="1:4" x14ac:dyDescent="0.15">
      <c r="A68" s="1">
        <v>42695</v>
      </c>
      <c r="B68" s="41">
        <f t="shared" si="1"/>
        <v>1</v>
      </c>
      <c r="C68">
        <v>6.8985000000000003</v>
      </c>
      <c r="D68" s="25">
        <f t="shared" si="2"/>
        <v>2.7434859457508339E-3</v>
      </c>
    </row>
    <row r="69" spans="1:4" x14ac:dyDescent="0.15">
      <c r="A69" s="1">
        <v>42696</v>
      </c>
      <c r="B69" s="41">
        <f t="shared" si="1"/>
        <v>2</v>
      </c>
      <c r="C69">
        <v>6.8779000000000003</v>
      </c>
      <c r="D69" s="25">
        <f t="shared" si="2"/>
        <v>-2.9906238717769804E-3</v>
      </c>
    </row>
    <row r="70" spans="1:4" x14ac:dyDescent="0.15">
      <c r="A70" s="1">
        <v>42697</v>
      </c>
      <c r="B70" s="41">
        <f t="shared" si="1"/>
        <v>3</v>
      </c>
      <c r="C70">
        <v>6.8903999999999996</v>
      </c>
      <c r="D70" s="25">
        <f t="shared" si="2"/>
        <v>1.8157656986525119E-3</v>
      </c>
    </row>
    <row r="71" spans="1:4" x14ac:dyDescent="0.15">
      <c r="A71" s="1">
        <v>42698</v>
      </c>
      <c r="B71" s="41">
        <f t="shared" si="1"/>
        <v>4</v>
      </c>
      <c r="C71">
        <v>6.9085000000000001</v>
      </c>
      <c r="D71" s="25">
        <f t="shared" si="2"/>
        <v>2.6233990217603732E-3</v>
      </c>
    </row>
    <row r="72" spans="1:4" x14ac:dyDescent="0.15">
      <c r="A72" s="1">
        <v>42699</v>
      </c>
      <c r="B72" s="41">
        <f t="shared" si="1"/>
        <v>5</v>
      </c>
      <c r="C72">
        <v>6.9168000000000003</v>
      </c>
      <c r="D72" s="25">
        <f t="shared" si="2"/>
        <v>1.2006974166432114E-3</v>
      </c>
    </row>
    <row r="73" spans="1:4" x14ac:dyDescent="0.15">
      <c r="A73" s="1">
        <v>42702</v>
      </c>
      <c r="B73" s="41">
        <f t="shared" si="1"/>
        <v>1</v>
      </c>
      <c r="C73">
        <v>6.9042000000000003</v>
      </c>
      <c r="D73" s="25">
        <f t="shared" si="2"/>
        <v>-1.8233128558994398E-3</v>
      </c>
    </row>
    <row r="74" spans="1:4" x14ac:dyDescent="0.15">
      <c r="A74" s="1">
        <v>42703</v>
      </c>
      <c r="B74" s="41">
        <f t="shared" si="1"/>
        <v>2</v>
      </c>
      <c r="C74">
        <v>6.8888999999999996</v>
      </c>
      <c r="D74" s="25">
        <f t="shared" si="2"/>
        <v>-2.2185014645336922E-3</v>
      </c>
    </row>
    <row r="75" spans="1:4" x14ac:dyDescent="0.15">
      <c r="A75" s="1">
        <v>42704</v>
      </c>
      <c r="B75" s="41">
        <f t="shared" si="1"/>
        <v>3</v>
      </c>
      <c r="C75">
        <v>6.8864999999999998</v>
      </c>
      <c r="D75" s="25">
        <f t="shared" si="2"/>
        <v>-3.4844723554780337E-4</v>
      </c>
    </row>
    <row r="76" spans="1:4" x14ac:dyDescent="0.15">
      <c r="A76" s="1">
        <v>42705</v>
      </c>
      <c r="B76" s="41">
        <f t="shared" si="1"/>
        <v>4</v>
      </c>
      <c r="C76">
        <v>6.8958000000000004</v>
      </c>
      <c r="D76" s="25">
        <f t="shared" si="2"/>
        <v>1.3495572453815451E-3</v>
      </c>
    </row>
    <row r="77" spans="1:4" x14ac:dyDescent="0.15">
      <c r="A77" s="1">
        <v>42706</v>
      </c>
      <c r="B77" s="41">
        <f t="shared" si="1"/>
        <v>5</v>
      </c>
      <c r="C77">
        <v>6.8794000000000004</v>
      </c>
      <c r="D77" s="25">
        <f t="shared" si="2"/>
        <v>-2.3810917806565799E-3</v>
      </c>
    </row>
    <row r="78" spans="1:4" x14ac:dyDescent="0.15">
      <c r="A78" s="1">
        <v>42709</v>
      </c>
      <c r="B78" s="41">
        <f t="shared" si="1"/>
        <v>1</v>
      </c>
      <c r="C78">
        <v>6.8869999999999996</v>
      </c>
      <c r="D78" s="25">
        <f t="shared" si="2"/>
        <v>1.1041377225865642E-3</v>
      </c>
    </row>
    <row r="79" spans="1:4" x14ac:dyDescent="0.15">
      <c r="A79" s="1">
        <v>42710</v>
      </c>
      <c r="B79" s="41">
        <f t="shared" si="1"/>
        <v>2</v>
      </c>
      <c r="C79">
        <v>6.8574999999999999</v>
      </c>
      <c r="D79" s="25">
        <f t="shared" si="2"/>
        <v>-4.2926327329398982E-3</v>
      </c>
    </row>
    <row r="80" spans="1:4" x14ac:dyDescent="0.15">
      <c r="A80" s="1">
        <v>42711</v>
      </c>
      <c r="B80" s="41">
        <f t="shared" ref="B80:B143" si="3">WEEKDAY(A80,2)</f>
        <v>3</v>
      </c>
      <c r="C80">
        <v>6.8807999999999998</v>
      </c>
      <c r="D80" s="25">
        <f t="shared" si="2"/>
        <v>3.3919804255114054E-3</v>
      </c>
    </row>
    <row r="81" spans="1:4" x14ac:dyDescent="0.15">
      <c r="A81" s="1">
        <v>42712</v>
      </c>
      <c r="B81" s="41">
        <f t="shared" si="3"/>
        <v>4</v>
      </c>
      <c r="C81">
        <v>6.8731</v>
      </c>
      <c r="D81" s="25">
        <f t="shared" si="2"/>
        <v>-1.1196825343284451E-3</v>
      </c>
    </row>
    <row r="82" spans="1:4" x14ac:dyDescent="0.15">
      <c r="A82" s="1">
        <v>42713</v>
      </c>
      <c r="B82" s="41">
        <f t="shared" si="3"/>
        <v>5</v>
      </c>
      <c r="C82">
        <v>6.8971999999999998</v>
      </c>
      <c r="D82" s="25">
        <f t="shared" ref="D82:D109" si="4">LN(C82/C81)</f>
        <v>3.500290423035274E-3</v>
      </c>
    </row>
    <row r="83" spans="1:4" x14ac:dyDescent="0.15">
      <c r="A83" s="1">
        <v>42716</v>
      </c>
      <c r="B83" s="41">
        <f t="shared" si="3"/>
        <v>1</v>
      </c>
      <c r="C83">
        <v>6.9085999999999999</v>
      </c>
      <c r="D83" s="25">
        <f t="shared" si="4"/>
        <v>1.6514801881842684E-3</v>
      </c>
    </row>
    <row r="84" spans="1:4" x14ac:dyDescent="0.15">
      <c r="A84" s="1">
        <v>42717</v>
      </c>
      <c r="B84" s="41">
        <f t="shared" si="3"/>
        <v>2</v>
      </c>
      <c r="C84">
        <v>6.8933999999999997</v>
      </c>
      <c r="D84" s="25">
        <f t="shared" si="4"/>
        <v>-2.2025802267867591E-3</v>
      </c>
    </row>
    <row r="85" spans="1:4" x14ac:dyDescent="0.15">
      <c r="A85" s="1">
        <v>42718</v>
      </c>
      <c r="B85" s="41">
        <f t="shared" si="3"/>
        <v>3</v>
      </c>
      <c r="C85">
        <v>6.9028</v>
      </c>
      <c r="D85" s="25">
        <f t="shared" si="4"/>
        <v>1.3626942860498045E-3</v>
      </c>
    </row>
    <row r="86" spans="1:4" x14ac:dyDescent="0.15">
      <c r="A86" s="1">
        <v>42719</v>
      </c>
      <c r="B86" s="41">
        <f t="shared" si="3"/>
        <v>4</v>
      </c>
      <c r="C86">
        <v>6.9288999999999996</v>
      </c>
      <c r="D86" s="25">
        <f t="shared" si="4"/>
        <v>3.7739440528300628E-3</v>
      </c>
    </row>
    <row r="87" spans="1:4" x14ac:dyDescent="0.15">
      <c r="A87" s="1">
        <v>42720</v>
      </c>
      <c r="B87" s="41">
        <f t="shared" si="3"/>
        <v>5</v>
      </c>
      <c r="C87">
        <v>6.9508000000000001</v>
      </c>
      <c r="D87" s="25">
        <f t="shared" si="4"/>
        <v>3.1556904218456362E-3</v>
      </c>
    </row>
    <row r="88" spans="1:4" x14ac:dyDescent="0.15">
      <c r="A88" s="1">
        <v>42723</v>
      </c>
      <c r="B88" s="41">
        <f t="shared" si="3"/>
        <v>1</v>
      </c>
      <c r="C88">
        <v>6.9311999999999996</v>
      </c>
      <c r="D88" s="25">
        <f t="shared" si="4"/>
        <v>-2.8238024814825897E-3</v>
      </c>
    </row>
    <row r="89" spans="1:4" x14ac:dyDescent="0.15">
      <c r="A89" s="1">
        <v>42724</v>
      </c>
      <c r="B89" s="41">
        <f t="shared" si="3"/>
        <v>2</v>
      </c>
      <c r="C89">
        <v>6.9467999999999996</v>
      </c>
      <c r="D89" s="25">
        <f t="shared" si="4"/>
        <v>2.2481635063425374E-3</v>
      </c>
    </row>
    <row r="90" spans="1:4" x14ac:dyDescent="0.15">
      <c r="A90" s="1">
        <v>42725</v>
      </c>
      <c r="B90" s="41">
        <f t="shared" si="3"/>
        <v>3</v>
      </c>
      <c r="C90">
        <v>6.9489000000000001</v>
      </c>
      <c r="D90" s="25">
        <f t="shared" si="4"/>
        <v>3.0225177803032687E-4</v>
      </c>
    </row>
    <row r="91" spans="1:4" x14ac:dyDescent="0.15">
      <c r="A91" s="1">
        <v>42726</v>
      </c>
      <c r="B91" s="41">
        <f t="shared" si="3"/>
        <v>4</v>
      </c>
      <c r="C91">
        <v>6.9435000000000002</v>
      </c>
      <c r="D91" s="25">
        <f t="shared" si="4"/>
        <v>-7.7740351155459043E-4</v>
      </c>
    </row>
    <row r="92" spans="1:4" x14ac:dyDescent="0.15">
      <c r="A92" s="1">
        <v>42727</v>
      </c>
      <c r="B92" s="41">
        <f t="shared" si="3"/>
        <v>5</v>
      </c>
      <c r="C92">
        <v>6.9462999999999999</v>
      </c>
      <c r="D92" s="25">
        <f t="shared" si="4"/>
        <v>4.0317355727614732E-4</v>
      </c>
    </row>
    <row r="93" spans="1:4" x14ac:dyDescent="0.15">
      <c r="A93" s="1">
        <v>42730</v>
      </c>
      <c r="B93" s="41">
        <f>WEEKDAY(A93,2)</f>
        <v>1</v>
      </c>
      <c r="C93">
        <v>6.9459</v>
      </c>
      <c r="D93" s="25">
        <f t="shared" si="4"/>
        <v>-5.7586271448839555E-5</v>
      </c>
    </row>
    <row r="94" spans="1:4" x14ac:dyDescent="0.15">
      <c r="A94" s="1">
        <v>42731</v>
      </c>
      <c r="B94" s="41">
        <f t="shared" si="3"/>
        <v>2</v>
      </c>
      <c r="C94">
        <v>6.9462000000000002</v>
      </c>
      <c r="D94" s="25">
        <f t="shared" si="4"/>
        <v>4.3190014475315388E-5</v>
      </c>
    </row>
    <row r="95" spans="1:4" x14ac:dyDescent="0.15">
      <c r="A95" s="1">
        <v>42732</v>
      </c>
      <c r="B95" s="41">
        <f t="shared" si="3"/>
        <v>3</v>
      </c>
      <c r="C95">
        <v>6.9494999999999996</v>
      </c>
      <c r="D95" s="25">
        <f t="shared" si="4"/>
        <v>4.7496708507488368E-4</v>
      </c>
    </row>
    <row r="96" spans="1:4" x14ac:dyDescent="0.15">
      <c r="A96" s="1">
        <v>42733</v>
      </c>
      <c r="B96" s="41">
        <f t="shared" si="3"/>
        <v>4</v>
      </c>
      <c r="C96">
        <v>6.9497</v>
      </c>
      <c r="D96" s="25">
        <f t="shared" si="4"/>
        <v>2.8778634743575075E-5</v>
      </c>
    </row>
    <row r="97" spans="1:13" x14ac:dyDescent="0.15">
      <c r="A97" s="1">
        <v>42734</v>
      </c>
      <c r="B97" s="41">
        <f t="shared" si="3"/>
        <v>5</v>
      </c>
      <c r="C97">
        <v>6.9370000000000003</v>
      </c>
      <c r="D97" s="25">
        <f t="shared" si="4"/>
        <v>-1.8290887742549232E-3</v>
      </c>
    </row>
    <row r="98" spans="1:13" x14ac:dyDescent="0.15">
      <c r="A98" s="1">
        <v>42738</v>
      </c>
      <c r="B98" s="41">
        <f t="shared" si="3"/>
        <v>2</v>
      </c>
      <c r="C98">
        <v>6.9497999999999998</v>
      </c>
      <c r="D98" s="25">
        <f t="shared" si="4"/>
        <v>1.8434777810540457E-3</v>
      </c>
      <c r="H98">
        <v>6.9659500000000003</v>
      </c>
      <c r="I98" s="25" t="e">
        <f t="shared" ref="I98:K114" si="5">LN(H98/H97)</f>
        <v>#DIV/0!</v>
      </c>
      <c r="J98">
        <v>6.9688749999999997</v>
      </c>
      <c r="K98" s="25" t="e">
        <f t="shared" si="5"/>
        <v>#DIV/0!</v>
      </c>
      <c r="L98">
        <v>6.9591000000000003</v>
      </c>
      <c r="M98" s="25" t="e">
        <f t="shared" ref="M98:M124" si="6">LN(L98/L97)</f>
        <v>#DIV/0!</v>
      </c>
    </row>
    <row r="99" spans="1:13" x14ac:dyDescent="0.15">
      <c r="A99" s="1">
        <v>42739</v>
      </c>
      <c r="B99" s="41">
        <f t="shared" si="3"/>
        <v>3</v>
      </c>
      <c r="C99">
        <v>6.9526000000000003</v>
      </c>
      <c r="D99" s="25">
        <f t="shared" si="4"/>
        <v>4.0280815367989774E-4</v>
      </c>
      <c r="H99">
        <v>6.9411250000000004</v>
      </c>
      <c r="I99" s="25">
        <f t="shared" si="5"/>
        <v>-3.5701290699752331E-3</v>
      </c>
      <c r="J99">
        <v>6.9242499999999998</v>
      </c>
      <c r="K99" s="25">
        <f t="shared" si="5"/>
        <v>-6.4240627601687963E-3</v>
      </c>
      <c r="L99">
        <v>6.8664750000000003</v>
      </c>
      <c r="M99" s="25">
        <f t="shared" si="6"/>
        <v>-1.3399281523695229E-2</v>
      </c>
    </row>
    <row r="100" spans="1:13" x14ac:dyDescent="0.15">
      <c r="A100" s="1">
        <v>42740</v>
      </c>
      <c r="B100" s="41">
        <f t="shared" si="3"/>
        <v>4</v>
      </c>
      <c r="C100">
        <v>6.9306999999999999</v>
      </c>
      <c r="D100" s="25">
        <f t="shared" si="4"/>
        <v>-3.1548721362529572E-3</v>
      </c>
      <c r="H100">
        <v>6.8296000000000001</v>
      </c>
      <c r="I100" s="25">
        <f t="shared" si="5"/>
        <v>-1.6197758413758659E-2</v>
      </c>
      <c r="J100">
        <v>6.8261250000000002</v>
      </c>
      <c r="K100" s="25">
        <f t="shared" si="5"/>
        <v>-1.427258030704876E-2</v>
      </c>
      <c r="L100">
        <v>6.7956000000000003</v>
      </c>
      <c r="M100" s="25">
        <f t="shared" si="6"/>
        <v>-1.0375530190879421E-2</v>
      </c>
    </row>
    <row r="101" spans="1:13" x14ac:dyDescent="0.15">
      <c r="A101" s="1">
        <v>42741</v>
      </c>
      <c r="B101" s="41">
        <f t="shared" si="3"/>
        <v>5</v>
      </c>
      <c r="C101">
        <v>6.8667999999999996</v>
      </c>
      <c r="D101" s="25">
        <f t="shared" si="4"/>
        <v>-9.2626137870081126E-3</v>
      </c>
      <c r="H101">
        <v>6.8109999999999999</v>
      </c>
      <c r="I101" s="25">
        <f t="shared" si="5"/>
        <v>-2.7271544547783468E-3</v>
      </c>
      <c r="J101">
        <v>6.858625</v>
      </c>
      <c r="K101" s="25">
        <f t="shared" si="5"/>
        <v>4.7498216777303462E-3</v>
      </c>
      <c r="L101">
        <v>6.849075</v>
      </c>
      <c r="M101" s="25">
        <f t="shared" si="6"/>
        <v>7.8382627339124641E-3</v>
      </c>
    </row>
    <row r="102" spans="1:13" x14ac:dyDescent="0.15">
      <c r="A102" s="1">
        <v>42744</v>
      </c>
      <c r="B102" s="41">
        <f t="shared" si="3"/>
        <v>1</v>
      </c>
      <c r="C102">
        <v>6.9261999999999997</v>
      </c>
      <c r="D102" s="25">
        <f t="shared" si="4"/>
        <v>8.6131178451753429E-3</v>
      </c>
      <c r="H102">
        <v>6.8860999999999999</v>
      </c>
      <c r="I102" s="25">
        <f t="shared" si="5"/>
        <v>1.0965934770699398E-2</v>
      </c>
      <c r="J102">
        <v>6.8779250000000003</v>
      </c>
      <c r="K102" s="25">
        <f t="shared" si="5"/>
        <v>2.81002328820116E-3</v>
      </c>
      <c r="L102">
        <v>6.8808249999999997</v>
      </c>
      <c r="M102" s="25">
        <f t="shared" si="6"/>
        <v>4.6249508874509791E-3</v>
      </c>
    </row>
    <row r="103" spans="1:13" x14ac:dyDescent="0.15">
      <c r="A103" s="1">
        <v>42745</v>
      </c>
      <c r="B103" s="41">
        <f t="shared" si="3"/>
        <v>2</v>
      </c>
      <c r="C103">
        <v>6.9234</v>
      </c>
      <c r="D103" s="25">
        <f t="shared" si="4"/>
        <v>-4.0434381327228506E-4</v>
      </c>
      <c r="H103">
        <v>6.8760000000000003</v>
      </c>
      <c r="I103" s="25">
        <f t="shared" si="5"/>
        <v>-1.4677995092778225E-3</v>
      </c>
      <c r="J103">
        <v>6.8896249999999997</v>
      </c>
      <c r="K103" s="25">
        <f t="shared" si="5"/>
        <v>1.6996492210430932E-3</v>
      </c>
      <c r="L103">
        <v>6.9099250000000003</v>
      </c>
      <c r="M103" s="25">
        <f t="shared" si="6"/>
        <v>4.2202263386676656E-3</v>
      </c>
    </row>
    <row r="104" spans="1:13" x14ac:dyDescent="0.15">
      <c r="A104" s="1">
        <v>42746</v>
      </c>
      <c r="B104" s="41">
        <f t="shared" si="3"/>
        <v>3</v>
      </c>
      <c r="C104">
        <v>6.9234999999999998</v>
      </c>
      <c r="D104" s="25">
        <f t="shared" si="4"/>
        <v>1.4443666091470228E-5</v>
      </c>
      <c r="H104">
        <v>6.8993000000000002</v>
      </c>
      <c r="I104" s="25">
        <f t="shared" si="5"/>
        <v>3.3828696609226644E-3</v>
      </c>
      <c r="J104">
        <v>6.9028</v>
      </c>
      <c r="K104" s="25">
        <f t="shared" si="5"/>
        <v>1.9104695522765959E-3</v>
      </c>
      <c r="L104">
        <v>6.8874500000000003</v>
      </c>
      <c r="M104" s="25">
        <f t="shared" si="6"/>
        <v>-3.257868961101792E-3</v>
      </c>
    </row>
    <row r="105" spans="1:13" x14ac:dyDescent="0.15">
      <c r="A105" s="1">
        <v>42747</v>
      </c>
      <c r="B105" s="41">
        <f t="shared" si="3"/>
        <v>4</v>
      </c>
      <c r="C105">
        <v>6.9141000000000004</v>
      </c>
      <c r="D105" s="25">
        <f t="shared" si="4"/>
        <v>-1.3586173102139215E-3</v>
      </c>
      <c r="H105">
        <v>6.8908500000000004</v>
      </c>
      <c r="I105" s="25">
        <f t="shared" si="5"/>
        <v>-1.2255125662265795E-3</v>
      </c>
      <c r="J105">
        <v>6.8591249999999997</v>
      </c>
      <c r="K105" s="25">
        <f t="shared" si="5"/>
        <v>-6.3472438092243896E-3</v>
      </c>
      <c r="L105">
        <v>6.8569000000000004</v>
      </c>
      <c r="M105" s="25">
        <f t="shared" si="6"/>
        <v>-4.445470365825697E-3</v>
      </c>
    </row>
    <row r="106" spans="1:13" x14ac:dyDescent="0.15">
      <c r="A106" s="1">
        <v>42748</v>
      </c>
      <c r="B106" s="41">
        <f t="shared" si="3"/>
        <v>5</v>
      </c>
      <c r="C106">
        <v>6.8909000000000002</v>
      </c>
      <c r="D106" s="25">
        <f t="shared" si="4"/>
        <v>-3.3611042145460872E-3</v>
      </c>
      <c r="H106">
        <v>6.8618249999999996</v>
      </c>
      <c r="I106" s="25">
        <f t="shared" si="5"/>
        <v>-4.2210032731143038E-3</v>
      </c>
      <c r="J106">
        <v>6.8498749999999999</v>
      </c>
      <c r="K106" s="25">
        <f t="shared" si="5"/>
        <v>-1.3494786496109812E-3</v>
      </c>
      <c r="L106">
        <v>6.8417250000000003</v>
      </c>
      <c r="M106" s="25">
        <f t="shared" si="6"/>
        <v>-2.2155517371154291E-3</v>
      </c>
    </row>
    <row r="107" spans="1:13" x14ac:dyDescent="0.15">
      <c r="A107" s="1">
        <v>42751</v>
      </c>
      <c r="B107" s="41">
        <f t="shared" si="3"/>
        <v>1</v>
      </c>
      <c r="C107">
        <v>6.8874000000000004</v>
      </c>
      <c r="D107" s="25">
        <f t="shared" si="4"/>
        <v>-5.0804527050241999E-4</v>
      </c>
      <c r="H107">
        <v>6.8544749999999999</v>
      </c>
      <c r="I107" s="25">
        <f t="shared" si="5"/>
        <v>-1.0717176940580387E-3</v>
      </c>
      <c r="J107">
        <v>6.8621999999999996</v>
      </c>
      <c r="K107" s="25">
        <f t="shared" si="5"/>
        <v>1.7976861006375525E-3</v>
      </c>
      <c r="L107">
        <v>6.8578000000000001</v>
      </c>
      <c r="M107" s="25">
        <f t="shared" si="6"/>
        <v>2.3467977725797331E-3</v>
      </c>
    </row>
    <row r="108" spans="1:13" x14ac:dyDescent="0.15">
      <c r="A108" s="1">
        <v>42752</v>
      </c>
      <c r="B108" s="41">
        <f t="shared" si="3"/>
        <v>2</v>
      </c>
      <c r="C108">
        <v>6.8992000000000004</v>
      </c>
      <c r="D108" s="25">
        <f t="shared" si="4"/>
        <v>1.7118075350626713E-3</v>
      </c>
      <c r="H108">
        <v>6.8316249999999998</v>
      </c>
      <c r="I108" s="25">
        <f t="shared" si="5"/>
        <v>-3.3391574270832036E-3</v>
      </c>
      <c r="J108">
        <v>6.8122249999999998</v>
      </c>
      <c r="K108" s="25">
        <f t="shared" si="5"/>
        <v>-7.309297830971697E-3</v>
      </c>
      <c r="L108">
        <v>6.8030499999999998</v>
      </c>
      <c r="M108" s="25">
        <f t="shared" si="6"/>
        <v>-8.0156495596132808E-3</v>
      </c>
    </row>
    <row r="109" spans="1:13" x14ac:dyDescent="0.15">
      <c r="A109" s="1">
        <v>42753</v>
      </c>
      <c r="B109" s="41">
        <f t="shared" si="3"/>
        <v>3</v>
      </c>
      <c r="C109">
        <v>6.8525</v>
      </c>
      <c r="D109" s="25">
        <f t="shared" si="4"/>
        <v>-6.7919136576278663E-3</v>
      </c>
      <c r="H109">
        <v>6.82315</v>
      </c>
      <c r="I109" s="25">
        <f t="shared" si="5"/>
        <v>-1.2413241650998128E-3</v>
      </c>
      <c r="J109">
        <v>6.821275</v>
      </c>
      <c r="K109" s="25">
        <f t="shared" si="5"/>
        <v>1.3276123268801587E-3</v>
      </c>
      <c r="L109">
        <v>6.8383500000000002</v>
      </c>
      <c r="M109" s="25">
        <f t="shared" si="6"/>
        <v>5.1754334295357127E-3</v>
      </c>
    </row>
    <row r="110" spans="1:13" x14ac:dyDescent="0.15">
      <c r="A110" s="1">
        <v>42754</v>
      </c>
      <c r="B110" s="41">
        <f t="shared" si="3"/>
        <v>4</v>
      </c>
      <c r="C110">
        <v>6.8567999999999998</v>
      </c>
      <c r="D110" s="25">
        <f t="shared" ref="D110:D116" si="7">LN(C110/C109)</f>
        <v>6.2731140773203647E-4</v>
      </c>
      <c r="H110">
        <v>6.8315000000000001</v>
      </c>
      <c r="I110" s="25">
        <f t="shared" si="5"/>
        <v>1.2230267404618454E-3</v>
      </c>
      <c r="J110">
        <v>6.83765</v>
      </c>
      <c r="K110" s="25">
        <f t="shared" si="5"/>
        <v>2.3977008212501629E-3</v>
      </c>
      <c r="L110">
        <v>6.8473499999999996</v>
      </c>
      <c r="M110" s="25">
        <f t="shared" si="6"/>
        <v>1.315241646009255E-3</v>
      </c>
    </row>
    <row r="111" spans="1:13" x14ac:dyDescent="0.15">
      <c r="A111" s="1">
        <v>42755</v>
      </c>
      <c r="B111" s="41">
        <f t="shared" si="3"/>
        <v>5</v>
      </c>
      <c r="C111">
        <v>6.8693</v>
      </c>
      <c r="D111" s="25">
        <f t="shared" si="7"/>
        <v>1.8213481550521282E-3</v>
      </c>
      <c r="H111">
        <v>6.8395000000000001</v>
      </c>
      <c r="I111" s="25">
        <f t="shared" si="5"/>
        <v>1.1703607509565026E-3</v>
      </c>
      <c r="J111">
        <v>6.8476499999999998</v>
      </c>
      <c r="K111" s="25">
        <f t="shared" si="5"/>
        <v>1.4614223699583623E-3</v>
      </c>
      <c r="L111">
        <v>6.8379000000000003</v>
      </c>
      <c r="M111" s="25">
        <f t="shared" si="6"/>
        <v>-1.3810491590574455E-3</v>
      </c>
    </row>
    <row r="112" spans="1:13" x14ac:dyDescent="0.15">
      <c r="A112" s="1">
        <v>42758</v>
      </c>
      <c r="B112" s="41">
        <f t="shared" si="3"/>
        <v>1</v>
      </c>
      <c r="C112">
        <v>6.8571999999999997</v>
      </c>
      <c r="D112" s="25">
        <f t="shared" si="7"/>
        <v>-1.7630136063991469E-3</v>
      </c>
      <c r="H112">
        <v>6.8177000000000003</v>
      </c>
      <c r="I112" s="25">
        <f t="shared" si="5"/>
        <v>-3.1924579730952043E-3</v>
      </c>
      <c r="J112">
        <v>6.8342999999999998</v>
      </c>
      <c r="K112" s="25">
        <f t="shared" si="5"/>
        <v>-1.9514768343241859E-3</v>
      </c>
      <c r="L112">
        <v>6.8124500000000001</v>
      </c>
      <c r="M112" s="25">
        <f t="shared" si="6"/>
        <v>-3.7288464381774254E-3</v>
      </c>
    </row>
    <row r="113" spans="1:14" x14ac:dyDescent="0.15">
      <c r="A113" s="1">
        <v>42759</v>
      </c>
      <c r="B113" s="41">
        <f t="shared" si="3"/>
        <v>2</v>
      </c>
      <c r="C113">
        <v>6.8331</v>
      </c>
      <c r="D113" s="25">
        <f t="shared" si="7"/>
        <v>-3.5207445993990965E-3</v>
      </c>
      <c r="H113">
        <v>6.81515</v>
      </c>
      <c r="I113" s="25">
        <f t="shared" si="5"/>
        <v>-3.7409639653329787E-4</v>
      </c>
      <c r="J113">
        <v>6.8165750000000003</v>
      </c>
      <c r="K113" s="25">
        <f t="shared" si="5"/>
        <v>-2.5969045883608853E-3</v>
      </c>
      <c r="L113">
        <v>6.8196000000000003</v>
      </c>
      <c r="M113" s="25">
        <f t="shared" si="6"/>
        <v>1.0489985960517997E-3</v>
      </c>
    </row>
    <row r="114" spans="1:14" x14ac:dyDescent="0.15">
      <c r="A114" s="1">
        <v>42760</v>
      </c>
      <c r="B114" s="41">
        <f t="shared" si="3"/>
        <v>3</v>
      </c>
      <c r="C114">
        <v>6.8596000000000004</v>
      </c>
      <c r="D114" s="25">
        <f t="shared" si="7"/>
        <v>3.8706804480652768E-3</v>
      </c>
      <c r="H114">
        <v>6.8277999999999999</v>
      </c>
      <c r="I114" s="25">
        <f t="shared" si="5"/>
        <v>1.8544381713948782E-3</v>
      </c>
      <c r="J114">
        <v>6.8376000000000001</v>
      </c>
      <c r="K114" s="25">
        <f t="shared" si="5"/>
        <v>3.0796465721504938E-3</v>
      </c>
      <c r="L114">
        <v>6.8258000000000001</v>
      </c>
      <c r="M114" s="25">
        <f t="shared" si="6"/>
        <v>9.0873121002813277E-4</v>
      </c>
    </row>
    <row r="115" spans="1:14" x14ac:dyDescent="0.15">
      <c r="A115" s="1">
        <v>42761</v>
      </c>
      <c r="B115" s="41">
        <f t="shared" si="3"/>
        <v>4</v>
      </c>
      <c r="C115">
        <v>6.8587999999999996</v>
      </c>
      <c r="D115" s="25">
        <f t="shared" si="7"/>
        <v>-1.1663167729587288E-4</v>
      </c>
      <c r="H115">
        <v>6.8251749999999998</v>
      </c>
      <c r="I115" s="25">
        <f t="shared" ref="I115:I138" si="8">LN(H115/H114)</f>
        <v>-3.8453158118951049E-4</v>
      </c>
      <c r="J115">
        <v>6.8327749999999998</v>
      </c>
      <c r="K115" s="25">
        <f t="shared" ref="K115:K138" si="9">LN(J115/J114)</f>
        <v>-7.0590604871631274E-4</v>
      </c>
      <c r="L115">
        <v>6.8503999999999996</v>
      </c>
      <c r="M115" s="25">
        <f t="shared" si="6"/>
        <v>3.5974944108780032E-3</v>
      </c>
    </row>
    <row r="116" spans="1:14" x14ac:dyDescent="0.15">
      <c r="A116" s="1">
        <v>42762</v>
      </c>
      <c r="B116" s="41">
        <f t="shared" si="3"/>
        <v>5</v>
      </c>
      <c r="C116">
        <v>6.8587999999999996</v>
      </c>
      <c r="D116" s="25">
        <f t="shared" si="7"/>
        <v>0</v>
      </c>
      <c r="H116">
        <v>6.8651999999999997</v>
      </c>
      <c r="I116" s="25">
        <f t="shared" si="8"/>
        <v>5.8471903124073833E-3</v>
      </c>
      <c r="J116">
        <v>6.8692000000000002</v>
      </c>
      <c r="K116" s="25">
        <f t="shared" si="9"/>
        <v>5.3167643066149243E-3</v>
      </c>
      <c r="L116">
        <v>6.8687500000000004</v>
      </c>
      <c r="M116" s="25">
        <f t="shared" si="6"/>
        <v>2.6750944399494239E-3</v>
      </c>
    </row>
    <row r="117" spans="1:14" x14ac:dyDescent="0.15">
      <c r="A117" s="1">
        <v>42765</v>
      </c>
      <c r="B117" s="41">
        <f t="shared" si="3"/>
        <v>1</v>
      </c>
      <c r="C117">
        <v>6.8587999999999996</v>
      </c>
      <c r="D117" s="25">
        <f>LN(C117/C116)</f>
        <v>0</v>
      </c>
      <c r="H117">
        <v>6.8672000000000004</v>
      </c>
      <c r="I117" s="25">
        <f t="shared" si="8"/>
        <v>2.9128193384136416E-4</v>
      </c>
      <c r="J117">
        <v>6.8693999999999997</v>
      </c>
      <c r="K117" s="25">
        <f t="shared" si="9"/>
        <v>2.9115048114700163E-5</v>
      </c>
      <c r="L117">
        <v>6.8624000000000001</v>
      </c>
      <c r="M117" s="25">
        <f t="shared" si="6"/>
        <v>-9.2490438931550989E-4</v>
      </c>
    </row>
    <row r="118" spans="1:14" x14ac:dyDescent="0.15">
      <c r="A118" s="1">
        <v>42766</v>
      </c>
      <c r="B118" s="41">
        <f t="shared" si="3"/>
        <v>2</v>
      </c>
      <c r="C118">
        <v>6.8587999999999996</v>
      </c>
      <c r="D118" s="25">
        <f>LN(C118/C117)</f>
        <v>0</v>
      </c>
      <c r="H118">
        <v>6.8536999999999999</v>
      </c>
      <c r="I118" s="25">
        <f t="shared" si="8"/>
        <v>-1.9678015809857486E-3</v>
      </c>
      <c r="J118">
        <v>6.8590999999999998</v>
      </c>
      <c r="K118" s="25">
        <f t="shared" si="9"/>
        <v>-1.5005283800285309E-3</v>
      </c>
      <c r="L118">
        <v>6.8273299999999999</v>
      </c>
      <c r="M118" s="25">
        <f t="shared" si="6"/>
        <v>-5.1235600290329298E-3</v>
      </c>
      <c r="N118" t="s">
        <v>148</v>
      </c>
    </row>
    <row r="119" spans="1:14" x14ac:dyDescent="0.15">
      <c r="A119" s="1">
        <v>42767</v>
      </c>
      <c r="B119" s="41">
        <f t="shared" si="3"/>
        <v>3</v>
      </c>
      <c r="C119">
        <v>6.8587999999999996</v>
      </c>
      <c r="D119" s="25">
        <f t="shared" ref="D119:D219" si="10">LN(C119/C118)</f>
        <v>0</v>
      </c>
      <c r="H119">
        <v>6.8342999999999998</v>
      </c>
      <c r="I119" s="25">
        <f t="shared" si="8"/>
        <v>-2.8346015473202832E-3</v>
      </c>
      <c r="J119">
        <v>6.8319999999999999</v>
      </c>
      <c r="K119" s="25">
        <f t="shared" si="9"/>
        <v>-3.9587813093873532E-3</v>
      </c>
      <c r="L119">
        <v>6.8282999999999996</v>
      </c>
      <c r="M119" s="25">
        <f t="shared" si="6"/>
        <v>1.4206594666529967E-4</v>
      </c>
    </row>
    <row r="120" spans="1:14" x14ac:dyDescent="0.15">
      <c r="A120" s="1">
        <v>42768</v>
      </c>
      <c r="B120" s="41">
        <f t="shared" si="3"/>
        <v>4</v>
      </c>
      <c r="C120">
        <v>6.8587999999999996</v>
      </c>
      <c r="D120" s="25">
        <f t="shared" si="10"/>
        <v>0</v>
      </c>
      <c r="H120">
        <v>6.8143000000000002</v>
      </c>
      <c r="I120" s="25">
        <f t="shared" si="8"/>
        <v>-2.9307056130381975E-3</v>
      </c>
      <c r="J120">
        <v>6.8136000000000001</v>
      </c>
      <c r="K120" s="25">
        <f t="shared" si="9"/>
        <v>-2.6968416415346823E-3</v>
      </c>
      <c r="L120">
        <v>6.8101000000000003</v>
      </c>
      <c r="M120" s="25">
        <f t="shared" si="6"/>
        <v>-2.6689363566914696E-3</v>
      </c>
      <c r="N120" t="s">
        <v>151</v>
      </c>
    </row>
    <row r="121" spans="1:14" x14ac:dyDescent="0.15">
      <c r="A121" s="1">
        <v>42769</v>
      </c>
      <c r="B121" s="41">
        <f t="shared" si="3"/>
        <v>5</v>
      </c>
      <c r="C121">
        <v>6.8555999999999999</v>
      </c>
      <c r="D121" s="25">
        <f t="shared" si="10"/>
        <v>-4.6666278627910043E-4</v>
      </c>
      <c r="H121">
        <v>6.8211000000000004</v>
      </c>
      <c r="I121" s="25">
        <f t="shared" si="8"/>
        <v>9.9740389922227521E-4</v>
      </c>
      <c r="J121">
        <v>6.8232999999999997</v>
      </c>
      <c r="K121" s="25">
        <f t="shared" si="9"/>
        <v>1.4226109505711831E-3</v>
      </c>
      <c r="L121">
        <v>6.8003</v>
      </c>
      <c r="M121" s="25">
        <f t="shared" si="6"/>
        <v>-1.4400754854548658E-3</v>
      </c>
    </row>
    <row r="122" spans="1:14" x14ac:dyDescent="0.15">
      <c r="A122" s="1">
        <v>42772</v>
      </c>
      <c r="B122" s="41">
        <f t="shared" si="3"/>
        <v>1</v>
      </c>
      <c r="C122">
        <v>6.8605999999999998</v>
      </c>
      <c r="D122" s="25">
        <f t="shared" si="10"/>
        <v>7.2906493365109163E-4</v>
      </c>
      <c r="H122">
        <v>6.8041999999999998</v>
      </c>
      <c r="I122" s="25">
        <f t="shared" si="8"/>
        <v>-2.4806805966206373E-3</v>
      </c>
      <c r="J122">
        <v>6.8087</v>
      </c>
      <c r="K122" s="25">
        <f t="shared" si="9"/>
        <v>-2.1420195983520339E-3</v>
      </c>
      <c r="L122">
        <v>6.8</v>
      </c>
      <c r="M122" s="25">
        <f t="shared" si="6"/>
        <v>-4.4116673904039163E-5</v>
      </c>
    </row>
    <row r="123" spans="1:14" x14ac:dyDescent="0.15">
      <c r="A123" s="1">
        <v>42773</v>
      </c>
      <c r="B123" s="41">
        <f t="shared" si="3"/>
        <v>2</v>
      </c>
      <c r="C123">
        <v>6.8604000000000003</v>
      </c>
      <c r="D123" s="25">
        <f t="shared" si="10"/>
        <v>-2.9152394142403575E-5</v>
      </c>
      <c r="H123">
        <v>6.8171999999999997</v>
      </c>
      <c r="I123" s="25">
        <f t="shared" si="8"/>
        <v>1.9087617934993837E-3</v>
      </c>
      <c r="J123">
        <v>6.8327999999999998</v>
      </c>
      <c r="K123" s="25">
        <f t="shared" si="9"/>
        <v>3.5333394528472813E-3</v>
      </c>
      <c r="L123">
        <v>6.8350999999999997</v>
      </c>
      <c r="M123" s="25">
        <f t="shared" si="6"/>
        <v>5.1484884647338466E-3</v>
      </c>
    </row>
    <row r="124" spans="1:14" x14ac:dyDescent="0.15">
      <c r="A124" s="1">
        <v>42774</v>
      </c>
      <c r="B124" s="41">
        <f t="shared" si="3"/>
        <v>3</v>
      </c>
      <c r="C124">
        <v>6.8849</v>
      </c>
      <c r="D124" s="25">
        <f t="shared" si="10"/>
        <v>3.5648586711004549E-3</v>
      </c>
      <c r="H124">
        <v>6.8433000000000002</v>
      </c>
      <c r="I124" s="25">
        <f t="shared" si="8"/>
        <v>3.8212410613211721E-3</v>
      </c>
      <c r="J124">
        <v>6.8472</v>
      </c>
      <c r="K124" s="25">
        <f t="shared" si="9"/>
        <v>2.1052639354624146E-3</v>
      </c>
      <c r="L124">
        <v>6.8426</v>
      </c>
      <c r="M124" s="25">
        <f t="shared" si="6"/>
        <v>1.0966757205797708E-3</v>
      </c>
      <c r="N124" t="s">
        <v>177</v>
      </c>
    </row>
    <row r="125" spans="1:14" x14ac:dyDescent="0.15">
      <c r="A125" s="1">
        <v>42775</v>
      </c>
      <c r="B125" s="41">
        <f t="shared" si="3"/>
        <v>4</v>
      </c>
      <c r="C125">
        <v>6.8710000000000004</v>
      </c>
      <c r="D125" s="25">
        <f t="shared" si="10"/>
        <v>-2.0209516979502753E-3</v>
      </c>
      <c r="H125">
        <v>6.8505000000000003</v>
      </c>
      <c r="I125" s="25">
        <f t="shared" si="8"/>
        <v>1.051570880760873E-3</v>
      </c>
      <c r="J125">
        <v>6.8514999999999997</v>
      </c>
      <c r="K125" s="25">
        <f t="shared" si="9"/>
        <v>6.2779681885578886E-4</v>
      </c>
      <c r="L125">
        <v>6.8635000000000002</v>
      </c>
      <c r="M125" s="25">
        <f t="shared" ref="M125:M219" si="11">LN(L125/L124)</f>
        <v>3.0497393422027242E-3</v>
      </c>
    </row>
    <row r="126" spans="1:14" x14ac:dyDescent="0.15">
      <c r="A126" s="1">
        <v>42776</v>
      </c>
      <c r="B126" s="41">
        <f t="shared" si="3"/>
        <v>5</v>
      </c>
      <c r="C126">
        <v>6.8818999999999999</v>
      </c>
      <c r="D126" s="25">
        <f t="shared" si="10"/>
        <v>1.5851205610866326E-3</v>
      </c>
      <c r="H126">
        <v>6.8666</v>
      </c>
      <c r="I126" s="25">
        <f t="shared" si="8"/>
        <v>2.347436031405152E-3</v>
      </c>
      <c r="J126">
        <v>6.8677999999999999</v>
      </c>
      <c r="K126" s="25">
        <f t="shared" si="9"/>
        <v>2.3762156479841452E-3</v>
      </c>
      <c r="L126">
        <v>6.8669000000000002</v>
      </c>
      <c r="M126" s="25">
        <f t="shared" si="11"/>
        <v>4.9525142304587377E-4</v>
      </c>
      <c r="N126" t="s">
        <v>180</v>
      </c>
    </row>
    <row r="127" spans="1:14" x14ac:dyDescent="0.15">
      <c r="A127" s="1">
        <v>42779</v>
      </c>
      <c r="B127" s="41">
        <f t="shared" si="3"/>
        <v>1</v>
      </c>
      <c r="C127">
        <v>6.8898000000000001</v>
      </c>
      <c r="D127" s="25">
        <f t="shared" si="10"/>
        <v>1.1472804180359792E-3</v>
      </c>
      <c r="H127">
        <v>6.8804999999999996</v>
      </c>
      <c r="I127" s="25">
        <f t="shared" si="8"/>
        <v>2.022245380767649E-3</v>
      </c>
      <c r="J127">
        <v>6.8780999999999999</v>
      </c>
      <c r="K127" s="25">
        <f t="shared" si="9"/>
        <v>1.4986289624865261E-3</v>
      </c>
      <c r="L127">
        <v>6.8722500000000002</v>
      </c>
      <c r="M127" s="25">
        <f t="shared" si="11"/>
        <v>7.7879639867227336E-4</v>
      </c>
    </row>
    <row r="128" spans="1:14" x14ac:dyDescent="0.15">
      <c r="A128" s="1">
        <v>42780</v>
      </c>
      <c r="B128" s="41">
        <f t="shared" si="3"/>
        <v>2</v>
      </c>
      <c r="C128">
        <v>6.8806000000000003</v>
      </c>
      <c r="D128" s="25">
        <f t="shared" si="10"/>
        <v>-1.3361995829938101E-3</v>
      </c>
      <c r="H128">
        <v>6.8630000000000004</v>
      </c>
      <c r="I128" s="25">
        <f t="shared" si="8"/>
        <v>-2.5466597967015573E-3</v>
      </c>
      <c r="J128">
        <v>6.8573000000000004</v>
      </c>
      <c r="K128" s="25">
        <f t="shared" si="9"/>
        <v>-3.0286727579274869E-3</v>
      </c>
      <c r="L128">
        <v>6.8578000000000001</v>
      </c>
      <c r="M128" s="25">
        <f t="shared" si="11"/>
        <v>-2.1048729371048879E-3</v>
      </c>
    </row>
    <row r="129" spans="1:14" x14ac:dyDescent="0.15">
      <c r="A129" s="1">
        <v>42781</v>
      </c>
      <c r="B129" s="41">
        <f t="shared" si="3"/>
        <v>3</v>
      </c>
      <c r="C129">
        <v>6.8632</v>
      </c>
      <c r="D129" s="25">
        <f t="shared" si="10"/>
        <v>-2.5320521684493594E-3</v>
      </c>
      <c r="H129">
        <v>6.8521000000000001</v>
      </c>
      <c r="I129" s="25">
        <f t="shared" si="8"/>
        <v>-1.5894892920770571E-3</v>
      </c>
      <c r="J129">
        <v>6.8555999999999999</v>
      </c>
      <c r="K129" s="25">
        <f t="shared" si="9"/>
        <v>-2.4794172038149312E-4</v>
      </c>
      <c r="L129">
        <v>6.8451000000000004</v>
      </c>
      <c r="M129" s="25">
        <f t="shared" si="11"/>
        <v>-1.8536227566931971E-3</v>
      </c>
    </row>
    <row r="130" spans="1:14" x14ac:dyDescent="0.15">
      <c r="A130" s="1">
        <v>42782</v>
      </c>
      <c r="B130" s="41">
        <f t="shared" si="3"/>
        <v>4</v>
      </c>
      <c r="C130">
        <v>6.8628999999999998</v>
      </c>
      <c r="D130" s="25">
        <f t="shared" si="10"/>
        <v>-4.3712343644321215E-5</v>
      </c>
      <c r="H130">
        <v>6.8465499999999997</v>
      </c>
      <c r="I130" s="25">
        <f t="shared" si="8"/>
        <v>-8.1029886940250787E-4</v>
      </c>
      <c r="J130">
        <v>6.8460000000000001</v>
      </c>
      <c r="K130" s="25">
        <f t="shared" si="9"/>
        <v>-1.4012964282864593E-3</v>
      </c>
      <c r="L130">
        <v>6.8495499999999998</v>
      </c>
      <c r="M130" s="25">
        <f t="shared" si="11"/>
        <v>6.4988884807173366E-4</v>
      </c>
      <c r="N130" t="s">
        <v>199</v>
      </c>
    </row>
    <row r="131" spans="1:14" x14ac:dyDescent="0.15">
      <c r="A131" s="1">
        <v>42783</v>
      </c>
      <c r="B131" s="41">
        <f t="shared" si="3"/>
        <v>5</v>
      </c>
      <c r="C131">
        <v>6.8456000000000001</v>
      </c>
      <c r="D131" s="25">
        <f t="shared" si="10"/>
        <v>-2.5239828112660705E-3</v>
      </c>
      <c r="H131">
        <v>6.8520750000000001</v>
      </c>
      <c r="I131" s="25">
        <f t="shared" si="8"/>
        <v>8.0665034623350986E-4</v>
      </c>
      <c r="J131">
        <v>6.8520000000000003</v>
      </c>
      <c r="K131" s="25">
        <f t="shared" si="9"/>
        <v>8.7604035387981848E-4</v>
      </c>
      <c r="L131">
        <v>6.8518999999999997</v>
      </c>
      <c r="M131" s="25">
        <f t="shared" si="11"/>
        <v>3.4302939076425826E-4</v>
      </c>
    </row>
    <row r="132" spans="1:14" x14ac:dyDescent="0.15">
      <c r="A132" s="1">
        <v>42786</v>
      </c>
      <c r="B132" s="41">
        <f t="shared" si="3"/>
        <v>1</v>
      </c>
      <c r="C132">
        <v>6.8742999999999999</v>
      </c>
      <c r="D132" s="25">
        <f t="shared" si="10"/>
        <v>4.1837100652858516E-3</v>
      </c>
      <c r="H132">
        <v>6.8481249999999996</v>
      </c>
      <c r="I132" s="25">
        <f t="shared" si="8"/>
        <v>-5.7663393373103521E-4</v>
      </c>
      <c r="J132">
        <v>6.8566500000000001</v>
      </c>
      <c r="K132" s="25">
        <f t="shared" si="9"/>
        <v>6.7840380757257354E-4</v>
      </c>
      <c r="L132">
        <v>6.8572249999999997</v>
      </c>
      <c r="M132" s="25">
        <f t="shared" si="11"/>
        <v>7.7685487116133762E-4</v>
      </c>
    </row>
    <row r="133" spans="1:14" x14ac:dyDescent="0.15">
      <c r="A133" s="1">
        <v>42787</v>
      </c>
      <c r="B133" s="41">
        <f t="shared" si="3"/>
        <v>2</v>
      </c>
      <c r="C133">
        <v>6.8789999999999996</v>
      </c>
      <c r="D133" s="25">
        <f t="shared" si="10"/>
        <v>6.8347235688325935E-4</v>
      </c>
      <c r="H133">
        <v>6.8642750000000001</v>
      </c>
      <c r="I133" s="25">
        <f t="shared" si="8"/>
        <v>2.3555333081599229E-3</v>
      </c>
      <c r="J133">
        <v>6.8671249999999997</v>
      </c>
      <c r="K133" s="25">
        <f t="shared" si="9"/>
        <v>1.5265482032750361E-3</v>
      </c>
      <c r="L133">
        <v>6.8615000000000004</v>
      </c>
      <c r="M133" s="25">
        <f t="shared" si="11"/>
        <v>6.2323578005618315E-4</v>
      </c>
    </row>
    <row r="134" spans="1:14" x14ac:dyDescent="0.15">
      <c r="A134" s="1">
        <v>42788</v>
      </c>
      <c r="B134" s="41">
        <f t="shared" si="3"/>
        <v>3</v>
      </c>
      <c r="C134">
        <v>6.883</v>
      </c>
      <c r="D134" s="25">
        <f t="shared" si="10"/>
        <v>5.8131087235021304E-4</v>
      </c>
      <c r="H134">
        <v>6.8627750000000001</v>
      </c>
      <c r="I134" s="25">
        <f t="shared" si="8"/>
        <v>-2.1854659318217497E-4</v>
      </c>
      <c r="J134">
        <v>6.8662000000000001</v>
      </c>
      <c r="K134" s="25">
        <f t="shared" si="9"/>
        <v>-1.3470881980854634E-4</v>
      </c>
      <c r="L134">
        <v>6.8579749999999997</v>
      </c>
      <c r="M134" s="25">
        <f t="shared" si="11"/>
        <v>-5.1386807112790186E-4</v>
      </c>
    </row>
    <row r="135" spans="1:14" x14ac:dyDescent="0.15">
      <c r="A135" s="1">
        <v>42789</v>
      </c>
      <c r="B135" s="41">
        <f t="shared" si="3"/>
        <v>4</v>
      </c>
      <c r="C135">
        <v>6.8695000000000004</v>
      </c>
      <c r="D135" s="25">
        <f t="shared" si="10"/>
        <v>-1.9632800343612317E-3</v>
      </c>
      <c r="H135">
        <v>6.8642500000000002</v>
      </c>
      <c r="I135" s="25">
        <f t="shared" si="8"/>
        <v>2.1490454132289751E-4</v>
      </c>
      <c r="J135">
        <v>6.8644999999999996</v>
      </c>
      <c r="K135" s="25">
        <f t="shared" si="9"/>
        <v>-2.4762029739003495E-4</v>
      </c>
      <c r="L135">
        <v>6.8497500000000002</v>
      </c>
      <c r="M135" s="25">
        <f t="shared" si="11"/>
        <v>-1.2000533986620927E-3</v>
      </c>
    </row>
    <row r="136" spans="1:14" x14ac:dyDescent="0.15">
      <c r="A136" s="1">
        <v>42790</v>
      </c>
      <c r="B136" s="41">
        <f t="shared" si="3"/>
        <v>5</v>
      </c>
      <c r="C136">
        <v>6.8654999999999999</v>
      </c>
      <c r="D136" s="25">
        <f t="shared" si="10"/>
        <v>-5.8245360219653095E-4</v>
      </c>
      <c r="H136">
        <v>6.8574999999999999</v>
      </c>
      <c r="I136" s="25">
        <f t="shared" si="8"/>
        <v>-9.8383960420012247E-4</v>
      </c>
      <c r="J136">
        <v>6.857075</v>
      </c>
      <c r="K136" s="25">
        <f t="shared" si="9"/>
        <v>-1.0822373852423176E-3</v>
      </c>
      <c r="L136">
        <v>6.8534249999999997</v>
      </c>
      <c r="M136" s="25">
        <f t="shared" si="11"/>
        <v>5.3637205802391306E-4</v>
      </c>
      <c r="N136" t="s">
        <v>208</v>
      </c>
    </row>
    <row r="137" spans="1:14" x14ac:dyDescent="0.15">
      <c r="A137" s="1">
        <v>42793</v>
      </c>
      <c r="B137" s="41">
        <f t="shared" si="3"/>
        <v>1</v>
      </c>
      <c r="C137">
        <v>6.8814000000000002</v>
      </c>
      <c r="D137" s="25">
        <f t="shared" si="10"/>
        <v>2.3132498367252779E-3</v>
      </c>
      <c r="H137">
        <v>6.8602249999999998</v>
      </c>
      <c r="I137" s="25">
        <f t="shared" si="8"/>
        <v>3.9729620412191029E-4</v>
      </c>
      <c r="J137">
        <v>6.8621499999999997</v>
      </c>
      <c r="K137" s="25">
        <f t="shared" si="9"/>
        <v>7.3983774323808341E-4</v>
      </c>
      <c r="L137">
        <v>6.8612500000000001</v>
      </c>
      <c r="M137" s="25">
        <f t="shared" si="11"/>
        <v>1.1411135661768986E-3</v>
      </c>
    </row>
    <row r="138" spans="1:14" x14ac:dyDescent="0.15">
      <c r="A138" s="1">
        <v>42794</v>
      </c>
      <c r="B138" s="41">
        <f t="shared" si="3"/>
        <v>2</v>
      </c>
      <c r="C138">
        <v>6.875</v>
      </c>
      <c r="D138" s="25">
        <f t="shared" si="10"/>
        <v>-9.3047606375982182E-4</v>
      </c>
      <c r="H138">
        <v>6.8545249999999998</v>
      </c>
      <c r="I138" s="25">
        <f t="shared" si="8"/>
        <v>-8.3122190753626829E-4</v>
      </c>
      <c r="J138">
        <v>6.8560999999999996</v>
      </c>
      <c r="K138" s="25">
        <f t="shared" si="9"/>
        <v>-8.8203676011682603E-4</v>
      </c>
      <c r="L138">
        <v>6.8562000000000003</v>
      </c>
      <c r="M138" s="25">
        <f t="shared" si="11"/>
        <v>-7.3628848337586557E-4</v>
      </c>
    </row>
    <row r="139" spans="1:14" x14ac:dyDescent="0.15">
      <c r="A139" s="1">
        <v>42795</v>
      </c>
      <c r="B139" s="41">
        <f t="shared" si="3"/>
        <v>3</v>
      </c>
      <c r="C139">
        <v>6.8798000000000004</v>
      </c>
      <c r="D139" s="25">
        <f t="shared" si="10"/>
        <v>6.9793820264167682E-4</v>
      </c>
      <c r="H139">
        <v>6.8705499999999997</v>
      </c>
      <c r="I139" s="25">
        <f t="shared" ref="I139:I219" si="12">LN(H139/H138)</f>
        <v>2.3351431277255975E-3</v>
      </c>
      <c r="J139">
        <v>6.8689</v>
      </c>
      <c r="K139" s="25">
        <f t="shared" ref="K139:K219" si="13">LN(J139/J138)</f>
        <v>1.8652100125235258E-3</v>
      </c>
      <c r="L139">
        <v>6.8685999999999998</v>
      </c>
      <c r="M139" s="25">
        <f t="shared" si="11"/>
        <v>1.8069484981782405E-3</v>
      </c>
    </row>
    <row r="140" spans="1:14" x14ac:dyDescent="0.15">
      <c r="A140" s="1">
        <v>42796</v>
      </c>
      <c r="B140" s="41">
        <f t="shared" si="3"/>
        <v>4</v>
      </c>
      <c r="C140">
        <v>6.8808999999999996</v>
      </c>
      <c r="D140" s="25">
        <f t="shared" si="10"/>
        <v>1.5987558806490588E-4</v>
      </c>
      <c r="H140">
        <v>6.8747499999999997</v>
      </c>
      <c r="I140" s="25">
        <f t="shared" si="12"/>
        <v>6.1111800116588468E-4</v>
      </c>
      <c r="J140">
        <v>6.8761000000000001</v>
      </c>
      <c r="K140" s="25">
        <f t="shared" si="13"/>
        <v>1.0476537880753371E-3</v>
      </c>
      <c r="L140">
        <v>6.8851500000000003</v>
      </c>
      <c r="M140" s="25">
        <f t="shared" si="11"/>
        <v>2.406617538906555E-3</v>
      </c>
    </row>
    <row r="141" spans="1:14" x14ac:dyDescent="0.15">
      <c r="A141" s="1">
        <v>42797</v>
      </c>
      <c r="B141" s="41">
        <f t="shared" si="3"/>
        <v>5</v>
      </c>
      <c r="C141">
        <v>6.8895999999999997</v>
      </c>
      <c r="D141" s="25">
        <f t="shared" si="10"/>
        <v>1.2635708445652954E-3</v>
      </c>
      <c r="H141">
        <v>6.8966500000000002</v>
      </c>
      <c r="I141" s="25">
        <f t="shared" si="12"/>
        <v>3.1805072049341729E-3</v>
      </c>
      <c r="J141">
        <v>6.9015000000000004</v>
      </c>
      <c r="K141" s="25">
        <f t="shared" si="13"/>
        <v>3.6871485274957592E-3</v>
      </c>
      <c r="L141">
        <v>6.8979499999999998</v>
      </c>
      <c r="M141" s="25">
        <f t="shared" si="11"/>
        <v>1.8573475748883425E-3</v>
      </c>
    </row>
    <row r="142" spans="1:14" x14ac:dyDescent="0.15">
      <c r="A142" s="1">
        <v>42800</v>
      </c>
      <c r="B142" s="41">
        <f t="shared" si="3"/>
        <v>1</v>
      </c>
      <c r="C142">
        <v>6.8789999999999996</v>
      </c>
      <c r="D142" s="25">
        <f t="shared" si="10"/>
        <v>-1.5397356440297514E-3</v>
      </c>
      <c r="H142">
        <v>6.8950500000000003</v>
      </c>
      <c r="I142" s="25">
        <f t="shared" si="12"/>
        <v>-2.3202360944301427E-4</v>
      </c>
      <c r="J142">
        <v>6.8905250000000002</v>
      </c>
      <c r="K142" s="25">
        <f t="shared" si="13"/>
        <v>-1.5914997712840487E-3</v>
      </c>
      <c r="L142">
        <v>6.9009</v>
      </c>
      <c r="M142" s="25">
        <f t="shared" si="11"/>
        <v>4.2757186938655441E-4</v>
      </c>
    </row>
    <row r="143" spans="1:14" x14ac:dyDescent="0.15">
      <c r="A143" s="1">
        <f>+A142+1</f>
        <v>42801</v>
      </c>
      <c r="B143" s="41">
        <f t="shared" si="3"/>
        <v>2</v>
      </c>
      <c r="C143">
        <v>6.8956999999999997</v>
      </c>
      <c r="D143" s="25">
        <f t="shared" si="10"/>
        <v>2.4247363909326099E-3</v>
      </c>
      <c r="H143">
        <v>6.8962750000000002</v>
      </c>
      <c r="I143" s="25">
        <f t="shared" si="12"/>
        <v>1.7764790594391644E-4</v>
      </c>
      <c r="J143">
        <v>6.8941749999999997</v>
      </c>
      <c r="K143" s="25">
        <f t="shared" si="13"/>
        <v>5.2957265450862641E-4</v>
      </c>
      <c r="L143">
        <v>6.8926499999999997</v>
      </c>
      <c r="M143" s="25">
        <f t="shared" si="11"/>
        <v>-1.196211415300527E-3</v>
      </c>
    </row>
    <row r="144" spans="1:14" x14ac:dyDescent="0.15">
      <c r="A144" s="1">
        <f>+A143+1</f>
        <v>42802</v>
      </c>
      <c r="B144" s="41">
        <f t="shared" ref="B144:B290" si="14">WEEKDAY(A144,2)</f>
        <v>3</v>
      </c>
      <c r="C144">
        <v>6.9032</v>
      </c>
      <c r="D144" s="25">
        <f t="shared" si="10"/>
        <v>1.0870432771511035E-3</v>
      </c>
      <c r="H144">
        <v>6.9038500000000003</v>
      </c>
      <c r="I144" s="25">
        <f t="shared" si="12"/>
        <v>1.0978162532270244E-3</v>
      </c>
      <c r="J144">
        <v>6.9151499999999997</v>
      </c>
      <c r="K144" s="25">
        <f t="shared" si="13"/>
        <v>3.0378046907032666E-3</v>
      </c>
      <c r="L144">
        <v>6.9166999999999996</v>
      </c>
      <c r="M144" s="25">
        <f t="shared" si="11"/>
        <v>3.4831508094479696E-3</v>
      </c>
    </row>
    <row r="145" spans="1:13" x14ac:dyDescent="0.15">
      <c r="A145" s="1">
        <f>+A144+1</f>
        <v>42803</v>
      </c>
      <c r="B145" s="41">
        <f t="shared" si="14"/>
        <v>4</v>
      </c>
      <c r="C145">
        <v>6.9124999999999996</v>
      </c>
      <c r="D145" s="25">
        <f t="shared" si="10"/>
        <v>1.3462946364924508E-3</v>
      </c>
      <c r="H145">
        <v>6.9127999999999998</v>
      </c>
      <c r="I145" s="25">
        <f t="shared" si="12"/>
        <v>1.2955385352919273E-3</v>
      </c>
      <c r="J145">
        <v>6.90585</v>
      </c>
      <c r="K145" s="25">
        <f t="shared" si="13"/>
        <v>-1.3457783667776709E-3</v>
      </c>
      <c r="L145">
        <v>6.9038250000000003</v>
      </c>
      <c r="M145" s="25">
        <f t="shared" si="11"/>
        <v>-1.8631714387883924E-3</v>
      </c>
    </row>
    <row r="146" spans="1:13" x14ac:dyDescent="0.15">
      <c r="A146" s="1">
        <f>+A145+1</f>
        <v>42804</v>
      </c>
      <c r="B146" s="41">
        <f t="shared" si="14"/>
        <v>5</v>
      </c>
      <c r="C146">
        <v>6.9123000000000001</v>
      </c>
      <c r="D146" s="25">
        <f t="shared" si="10"/>
        <v>-2.8933510794168029E-5</v>
      </c>
      <c r="H146">
        <v>6.9051999999999998</v>
      </c>
      <c r="I146" s="25">
        <f t="shared" si="12"/>
        <v>-1.1000145847956859E-3</v>
      </c>
      <c r="J146">
        <v>6.9093499999999999</v>
      </c>
      <c r="K146" s="25">
        <f t="shared" si="13"/>
        <v>5.0668829620722437E-4</v>
      </c>
      <c r="L146">
        <v>6.8844000000000003</v>
      </c>
      <c r="M146" s="25">
        <f t="shared" si="11"/>
        <v>-2.8176234216162992E-3</v>
      </c>
    </row>
    <row r="147" spans="1:13" x14ac:dyDescent="0.15">
      <c r="A147" s="1">
        <v>42807</v>
      </c>
      <c r="B147" s="41">
        <f t="shared" si="14"/>
        <v>1</v>
      </c>
      <c r="C147">
        <v>6.8987999999999996</v>
      </c>
      <c r="D147" s="25">
        <f t="shared" si="10"/>
        <v>-1.9549499025505687E-3</v>
      </c>
      <c r="H147">
        <v>6.8930999999999996</v>
      </c>
      <c r="I147" s="25">
        <f t="shared" si="12"/>
        <v>-1.7538396906266003E-3</v>
      </c>
      <c r="J147">
        <v>6.8943000000000003</v>
      </c>
      <c r="K147" s="25">
        <f t="shared" si="13"/>
        <v>-2.1805835360200806E-3</v>
      </c>
      <c r="L147">
        <v>6.8963000000000001</v>
      </c>
      <c r="M147" s="25">
        <f t="shared" si="11"/>
        <v>1.7270534817326786E-3</v>
      </c>
    </row>
    <row r="148" spans="1:13" x14ac:dyDescent="0.15">
      <c r="A148" s="1">
        <v>42808</v>
      </c>
      <c r="B148" s="41">
        <f t="shared" si="14"/>
        <v>2</v>
      </c>
      <c r="C148">
        <v>6.9118000000000004</v>
      </c>
      <c r="D148" s="25">
        <f t="shared" si="10"/>
        <v>1.882612462830362E-3</v>
      </c>
      <c r="H148">
        <v>6.9023500000000002</v>
      </c>
      <c r="I148" s="25">
        <f t="shared" si="12"/>
        <v>1.3410220596240853E-3</v>
      </c>
      <c r="J148">
        <v>6.9040999999999997</v>
      </c>
      <c r="K148" s="25">
        <f t="shared" si="13"/>
        <v>1.4204547842911227E-3</v>
      </c>
      <c r="L148">
        <v>6.9002249999999998</v>
      </c>
      <c r="M148" s="25">
        <f t="shared" si="11"/>
        <v>5.6898387179234026E-4</v>
      </c>
    </row>
    <row r="149" spans="1:13" x14ac:dyDescent="0.15">
      <c r="A149" s="1">
        <v>42809</v>
      </c>
      <c r="B149" s="41">
        <f t="shared" si="14"/>
        <v>3</v>
      </c>
      <c r="C149">
        <v>6.9115000000000002</v>
      </c>
      <c r="D149" s="25">
        <f t="shared" si="10"/>
        <v>-4.3404975663853914E-5</v>
      </c>
      <c r="H149">
        <v>6.898625</v>
      </c>
      <c r="I149" s="25">
        <f t="shared" si="12"/>
        <v>-5.3981694633265301E-4</v>
      </c>
      <c r="J149">
        <v>6.8942500000000004</v>
      </c>
      <c r="K149" s="25">
        <f t="shared" si="13"/>
        <v>-1.4277071784876856E-3</v>
      </c>
      <c r="L149">
        <v>6.8478250000000003</v>
      </c>
      <c r="M149" s="25">
        <f t="shared" si="11"/>
        <v>-7.622936160847151E-3</v>
      </c>
    </row>
    <row r="150" spans="1:13" x14ac:dyDescent="0.15">
      <c r="A150" s="1">
        <v>42810</v>
      </c>
      <c r="B150" s="41">
        <f t="shared" si="14"/>
        <v>4</v>
      </c>
      <c r="C150">
        <v>6.8861999999999997</v>
      </c>
      <c r="D150" s="25">
        <f t="shared" si="10"/>
        <v>-3.6672819897344182E-3</v>
      </c>
      <c r="H150">
        <v>6.8676250000000003</v>
      </c>
      <c r="I150" s="25">
        <f t="shared" si="12"/>
        <v>-4.5037758867241184E-3</v>
      </c>
      <c r="J150">
        <v>6.8746749999999999</v>
      </c>
      <c r="K150" s="25">
        <f t="shared" si="13"/>
        <v>-2.843361146664686E-3</v>
      </c>
      <c r="L150">
        <v>6.87005</v>
      </c>
      <c r="M150" s="25">
        <f t="shared" si="11"/>
        <v>3.2403006217850347E-3</v>
      </c>
    </row>
    <row r="151" spans="1:13" x14ac:dyDescent="0.15">
      <c r="A151" s="1">
        <v>42811</v>
      </c>
      <c r="B151" s="41">
        <f t="shared" si="14"/>
        <v>5</v>
      </c>
      <c r="C151">
        <v>6.8872999999999998</v>
      </c>
      <c r="D151" s="25">
        <f t="shared" si="10"/>
        <v>1.5972701235554153E-4</v>
      </c>
      <c r="H151">
        <v>6.8773999999999997</v>
      </c>
      <c r="I151" s="25">
        <f t="shared" si="12"/>
        <v>1.4223330474737548E-3</v>
      </c>
      <c r="J151">
        <v>6.8915499999999996</v>
      </c>
      <c r="K151" s="25">
        <f t="shared" si="13"/>
        <v>2.4516537325829663E-3</v>
      </c>
      <c r="L151">
        <v>6.8880499999999998</v>
      </c>
      <c r="M151" s="25">
        <f t="shared" si="11"/>
        <v>2.6166418720929264E-3</v>
      </c>
    </row>
    <row r="152" spans="1:13" x14ac:dyDescent="0.15">
      <c r="A152" s="1">
        <v>42814</v>
      </c>
      <c r="B152" s="41">
        <f t="shared" si="14"/>
        <v>1</v>
      </c>
      <c r="C152">
        <v>6.8997999999999999</v>
      </c>
      <c r="D152" s="25">
        <f t="shared" si="10"/>
        <v>1.8132897309834021E-3</v>
      </c>
      <c r="H152">
        <v>6.8901250000000003</v>
      </c>
      <c r="I152" s="25">
        <f t="shared" si="12"/>
        <v>1.8485535524508478E-3</v>
      </c>
      <c r="J152">
        <v>6.8944999999999999</v>
      </c>
      <c r="K152" s="25">
        <f t="shared" si="13"/>
        <v>4.279688591041301E-4</v>
      </c>
      <c r="L152">
        <v>6.8889500000000004</v>
      </c>
      <c r="M152" s="25">
        <f t="shared" si="11"/>
        <v>1.3065253702276356E-4</v>
      </c>
    </row>
    <row r="153" spans="1:13" x14ac:dyDescent="0.15">
      <c r="A153" s="1">
        <v>42815</v>
      </c>
      <c r="B153" s="41">
        <f t="shared" si="14"/>
        <v>2</v>
      </c>
      <c r="C153">
        <v>6.9070999999999998</v>
      </c>
      <c r="D153" s="25">
        <f t="shared" si="10"/>
        <v>1.0574423918806169E-3</v>
      </c>
      <c r="H153">
        <v>6.8946249999999996</v>
      </c>
      <c r="I153" s="25">
        <f t="shared" si="12"/>
        <v>6.5289543297498628E-4</v>
      </c>
      <c r="J153">
        <v>6.8826749999999999</v>
      </c>
      <c r="K153" s="25">
        <f t="shared" si="13"/>
        <v>-1.7166077811697782E-3</v>
      </c>
      <c r="L153">
        <v>6.8724999999999996</v>
      </c>
      <c r="M153" s="25">
        <f t="shared" si="11"/>
        <v>-2.3907375800037186E-3</v>
      </c>
    </row>
    <row r="154" spans="1:13" x14ac:dyDescent="0.15">
      <c r="A154" s="1">
        <v>42816</v>
      </c>
      <c r="B154" s="41">
        <f t="shared" si="14"/>
        <v>3</v>
      </c>
      <c r="C154">
        <v>6.8888999999999996</v>
      </c>
      <c r="D154" s="25">
        <f t="shared" si="10"/>
        <v>-2.6384474569629106E-3</v>
      </c>
      <c r="H154">
        <v>6.86585</v>
      </c>
      <c r="I154" s="25">
        <f t="shared" si="12"/>
        <v>-4.1822745134822642E-3</v>
      </c>
      <c r="J154">
        <v>6.8676250000000003</v>
      </c>
      <c r="K154" s="25">
        <f t="shared" si="13"/>
        <v>-2.1890440222915005E-3</v>
      </c>
      <c r="L154">
        <v>6.8636499999999998</v>
      </c>
      <c r="M154" s="25">
        <f t="shared" si="11"/>
        <v>-1.2885708476618925E-3</v>
      </c>
    </row>
    <row r="155" spans="1:13" x14ac:dyDescent="0.15">
      <c r="A155" s="1">
        <v>42817</v>
      </c>
      <c r="B155" s="41">
        <f t="shared" si="14"/>
        <v>4</v>
      </c>
      <c r="C155">
        <v>6.8855999999999904</v>
      </c>
      <c r="D155" s="25">
        <f t="shared" si="10"/>
        <v>-4.7914625767087022E-4</v>
      </c>
      <c r="H155">
        <v>6.8717249999999996</v>
      </c>
      <c r="I155" s="25">
        <f t="shared" si="12"/>
        <v>8.5531840345390796E-4</v>
      </c>
      <c r="J155">
        <v>6.8737250000000003</v>
      </c>
      <c r="K155" s="25">
        <f t="shared" si="13"/>
        <v>8.8783131216228133E-4</v>
      </c>
      <c r="L155">
        <v>6.8704499999999999</v>
      </c>
      <c r="M155" s="25">
        <f t="shared" si="11"/>
        <v>9.9023606288789977E-4</v>
      </c>
    </row>
    <row r="156" spans="1:13" x14ac:dyDescent="0.15">
      <c r="A156" s="1">
        <v>42818</v>
      </c>
      <c r="B156" s="41">
        <f t="shared" si="14"/>
        <v>5</v>
      </c>
      <c r="C156">
        <v>6.8845000000000001</v>
      </c>
      <c r="D156" s="25">
        <f t="shared" si="10"/>
        <v>-1.5976645083620852E-4</v>
      </c>
      <c r="H156">
        <v>6.8828250000000004</v>
      </c>
      <c r="I156" s="25">
        <f t="shared" si="12"/>
        <v>1.6140117138919846E-3</v>
      </c>
      <c r="J156">
        <v>6.8764250000000002</v>
      </c>
      <c r="K156" s="25">
        <f t="shared" si="13"/>
        <v>3.927229935239219E-4</v>
      </c>
      <c r="L156">
        <v>6.8715000000000002</v>
      </c>
      <c r="M156" s="25">
        <f t="shared" si="11"/>
        <v>1.5281674027978149E-4</v>
      </c>
    </row>
    <row r="157" spans="1:13" x14ac:dyDescent="0.15">
      <c r="A157" s="1">
        <v>42821</v>
      </c>
      <c r="B157" s="41">
        <f t="shared" si="14"/>
        <v>1</v>
      </c>
      <c r="C157">
        <v>6.8700999999999999</v>
      </c>
      <c r="D157" s="25">
        <f t="shared" si="10"/>
        <v>-2.0938457332132809E-3</v>
      </c>
      <c r="H157">
        <v>6.8535500000000003</v>
      </c>
      <c r="I157" s="25">
        <f t="shared" si="12"/>
        <v>-4.2624119278507726E-3</v>
      </c>
      <c r="J157">
        <v>6.8561249999999996</v>
      </c>
      <c r="K157" s="25">
        <f t="shared" si="13"/>
        <v>-2.9564814672423173E-3</v>
      </c>
      <c r="L157">
        <v>6.855925</v>
      </c>
      <c r="M157" s="25">
        <f t="shared" si="11"/>
        <v>-2.2691811003461328E-3</v>
      </c>
    </row>
    <row r="158" spans="1:13" x14ac:dyDescent="0.15">
      <c r="A158" s="1">
        <v>42822</v>
      </c>
      <c r="B158" s="41">
        <f t="shared" si="14"/>
        <v>2</v>
      </c>
      <c r="C158">
        <v>6.8781999999999996</v>
      </c>
      <c r="D158" s="25">
        <f t="shared" si="10"/>
        <v>1.1783276386473128E-3</v>
      </c>
      <c r="H158">
        <v>6.86435</v>
      </c>
      <c r="I158" s="25">
        <f t="shared" si="12"/>
        <v>1.5745853565613281E-3</v>
      </c>
      <c r="J158">
        <v>6.8694750000000004</v>
      </c>
      <c r="K158" s="25">
        <f t="shared" si="13"/>
        <v>1.9452707655457655E-3</v>
      </c>
      <c r="L158">
        <v>6.8737750000000002</v>
      </c>
      <c r="M158" s="25">
        <f t="shared" si="11"/>
        <v>2.6002039457637903E-3</v>
      </c>
    </row>
    <row r="159" spans="1:13" x14ac:dyDescent="0.15">
      <c r="A159" s="1">
        <v>42823</v>
      </c>
      <c r="B159" s="41">
        <f t="shared" si="14"/>
        <v>3</v>
      </c>
      <c r="C159">
        <v>6.8914999999999997</v>
      </c>
      <c r="D159" s="25">
        <f t="shared" si="10"/>
        <v>1.9317783446324008E-3</v>
      </c>
      <c r="H159">
        <v>6.8727749999999999</v>
      </c>
      <c r="I159" s="25">
        <f t="shared" si="12"/>
        <v>1.2266032457770714E-3</v>
      </c>
      <c r="J159">
        <v>6.8697749999999997</v>
      </c>
      <c r="K159" s="25">
        <f t="shared" si="13"/>
        <v>4.3670506038832684E-5</v>
      </c>
      <c r="L159">
        <v>6.867</v>
      </c>
      <c r="M159" s="25">
        <f t="shared" si="11"/>
        <v>-9.8611621964774052E-4</v>
      </c>
    </row>
    <row r="160" spans="1:13" x14ac:dyDescent="0.15">
      <c r="A160" s="1">
        <v>42824</v>
      </c>
      <c r="B160" s="41">
        <f t="shared" si="14"/>
        <v>4</v>
      </c>
      <c r="C160">
        <v>6.8888999999999996</v>
      </c>
      <c r="D160" s="25">
        <f t="shared" si="10"/>
        <v>-3.7734754155925744E-4</v>
      </c>
      <c r="H160">
        <v>6.8806250000000002</v>
      </c>
      <c r="I160" s="25">
        <f t="shared" si="12"/>
        <v>1.1415360350820023E-3</v>
      </c>
      <c r="J160">
        <v>6.8802750000000001</v>
      </c>
      <c r="K160" s="25">
        <f t="shared" si="13"/>
        <v>1.5272674704423326E-3</v>
      </c>
      <c r="L160">
        <v>6.8840500000000002</v>
      </c>
      <c r="M160" s="25">
        <f t="shared" si="11"/>
        <v>2.4798119034353506E-3</v>
      </c>
    </row>
    <row r="161" spans="1:14" x14ac:dyDescent="0.15">
      <c r="A161" s="1">
        <v>42825</v>
      </c>
      <c r="B161" s="41">
        <f t="shared" si="14"/>
        <v>5</v>
      </c>
      <c r="C161">
        <v>6.8992999999999904</v>
      </c>
      <c r="D161" s="25">
        <f t="shared" si="10"/>
        <v>1.5085365707270596E-3</v>
      </c>
      <c r="H161">
        <v>6.8865249999999998</v>
      </c>
      <c r="I161" s="25">
        <f t="shared" si="12"/>
        <v>8.5711281727862882E-4</v>
      </c>
      <c r="J161">
        <v>6.8808499999999997</v>
      </c>
      <c r="K161" s="25">
        <f t="shared" si="13"/>
        <v>8.3568748969962354E-5</v>
      </c>
      <c r="L161">
        <v>6.8726000000000003</v>
      </c>
      <c r="M161" s="25">
        <f t="shared" si="11"/>
        <v>-1.6646498448461933E-3</v>
      </c>
    </row>
    <row r="162" spans="1:14" x14ac:dyDescent="0.15">
      <c r="A162" s="1">
        <v>42828</v>
      </c>
      <c r="B162" s="41">
        <f t="shared" si="14"/>
        <v>1</v>
      </c>
      <c r="C162">
        <v>6.8992999999999904</v>
      </c>
      <c r="D162" s="25">
        <f t="shared" si="10"/>
        <v>0</v>
      </c>
      <c r="H162">
        <v>6.8748500000000003</v>
      </c>
      <c r="I162" s="25">
        <f t="shared" si="12"/>
        <v>-1.6967785270122953E-3</v>
      </c>
      <c r="J162">
        <v>6.8758999999999997</v>
      </c>
      <c r="K162" s="25">
        <f t="shared" si="13"/>
        <v>-7.1964674994168113E-4</v>
      </c>
      <c r="L162">
        <v>6.8738250000000001</v>
      </c>
      <c r="M162" s="25">
        <f t="shared" si="11"/>
        <v>1.782281579745407E-4</v>
      </c>
      <c r="N162" t="s">
        <v>280</v>
      </c>
    </row>
    <row r="163" spans="1:14" x14ac:dyDescent="0.15">
      <c r="A163" s="1">
        <v>42829</v>
      </c>
      <c r="B163" s="41">
        <f t="shared" si="14"/>
        <v>2</v>
      </c>
      <c r="C163">
        <v>6.8992999999999904</v>
      </c>
      <c r="D163" s="25">
        <f t="shared" si="10"/>
        <v>0</v>
      </c>
      <c r="H163">
        <v>6.8734000000000002</v>
      </c>
      <c r="I163" s="25">
        <f t="shared" si="12"/>
        <v>-2.1093593808330265E-4</v>
      </c>
      <c r="J163">
        <v>6.8788499999999999</v>
      </c>
      <c r="K163" s="25">
        <f t="shared" si="13"/>
        <v>4.28942735452367E-4</v>
      </c>
      <c r="L163">
        <v>6.878825</v>
      </c>
      <c r="M163" s="25">
        <f t="shared" si="11"/>
        <v>7.2713262102955159E-4</v>
      </c>
    </row>
    <row r="164" spans="1:14" x14ac:dyDescent="0.15">
      <c r="A164" s="1">
        <v>42830</v>
      </c>
      <c r="B164" s="41">
        <f t="shared" si="14"/>
        <v>3</v>
      </c>
      <c r="C164">
        <v>6.8905999999999903</v>
      </c>
      <c r="D164" s="25">
        <f t="shared" si="10"/>
        <v>-1.2617932188469774E-3</v>
      </c>
      <c r="H164">
        <v>6.8787750000000001</v>
      </c>
      <c r="I164" s="25">
        <f t="shared" si="12"/>
        <v>7.8169457176003286E-4</v>
      </c>
      <c r="J164">
        <v>6.8843249999999996</v>
      </c>
      <c r="K164" s="25">
        <f t="shared" si="13"/>
        <v>7.9560134762478058E-4</v>
      </c>
      <c r="L164">
        <v>6.8823249999999998</v>
      </c>
      <c r="M164" s="25">
        <f t="shared" si="11"/>
        <v>5.0867842810672546E-4</v>
      </c>
    </row>
    <row r="165" spans="1:14" x14ac:dyDescent="0.15">
      <c r="A165" s="1">
        <v>42831</v>
      </c>
      <c r="B165" s="41">
        <f t="shared" si="14"/>
        <v>4</v>
      </c>
      <c r="C165">
        <v>6.8929999999999998</v>
      </c>
      <c r="D165" s="25">
        <f t="shared" si="10"/>
        <v>3.4823994083746704E-4</v>
      </c>
      <c r="H165">
        <v>6.8902999999999999</v>
      </c>
      <c r="I165" s="25">
        <f t="shared" si="12"/>
        <v>1.6740416754918463E-3</v>
      </c>
      <c r="J165">
        <v>6.89025</v>
      </c>
      <c r="K165" s="25">
        <f t="shared" si="13"/>
        <v>8.6028067877467313E-4</v>
      </c>
      <c r="L165">
        <v>6.8896499999999996</v>
      </c>
      <c r="M165" s="25">
        <f t="shared" si="11"/>
        <v>1.0637545727075256E-3</v>
      </c>
    </row>
    <row r="166" spans="1:14" x14ac:dyDescent="0.15">
      <c r="A166" s="1">
        <v>42832</v>
      </c>
      <c r="B166" s="41">
        <f t="shared" si="14"/>
        <v>5</v>
      </c>
      <c r="C166">
        <v>6.8929999999999998</v>
      </c>
      <c r="D166" s="25">
        <f t="shared" si="10"/>
        <v>0</v>
      </c>
      <c r="H166">
        <v>6.8945499999999997</v>
      </c>
      <c r="I166" s="25">
        <f t="shared" si="12"/>
        <v>6.1661898891337858E-4</v>
      </c>
      <c r="J166">
        <v>6.8942750000000004</v>
      </c>
      <c r="K166" s="25">
        <f t="shared" si="13"/>
        <v>5.8398822076082945E-4</v>
      </c>
      <c r="L166">
        <v>6.8964249999999998</v>
      </c>
      <c r="M166" s="25">
        <f t="shared" si="11"/>
        <v>9.8287591579373319E-4</v>
      </c>
    </row>
    <row r="167" spans="1:14" x14ac:dyDescent="0.15">
      <c r="A167" s="1">
        <v>42835</v>
      </c>
      <c r="B167" s="41">
        <f t="shared" si="14"/>
        <v>1</v>
      </c>
      <c r="C167">
        <v>6.9041999999999897</v>
      </c>
      <c r="D167" s="25">
        <f t="shared" si="10"/>
        <v>1.6235181718146808E-3</v>
      </c>
      <c r="H167">
        <v>6.9078749999999998</v>
      </c>
      <c r="I167" s="25">
        <f t="shared" si="12"/>
        <v>1.930820727474968E-3</v>
      </c>
      <c r="J167">
        <v>6.9056499999999996</v>
      </c>
      <c r="K167" s="25">
        <f t="shared" si="13"/>
        <v>1.6485600575655104E-3</v>
      </c>
      <c r="L167">
        <v>6.9062999999999999</v>
      </c>
      <c r="M167" s="25">
        <f t="shared" si="11"/>
        <v>1.4308771180831024E-3</v>
      </c>
    </row>
    <row r="168" spans="1:14" x14ac:dyDescent="0.15">
      <c r="A168" s="1">
        <f>A167+1</f>
        <v>42836</v>
      </c>
      <c r="B168" s="41">
        <f t="shared" si="14"/>
        <v>2</v>
      </c>
      <c r="C168">
        <v>6.8956999999999997</v>
      </c>
      <c r="D168" s="25">
        <f t="shared" si="10"/>
        <v>-1.2318931405196972E-3</v>
      </c>
      <c r="H168">
        <v>6.9080500000000002</v>
      </c>
      <c r="I168" s="25">
        <f t="shared" si="12"/>
        <v>2.5333084829230648E-5</v>
      </c>
      <c r="J168">
        <v>6.9061500000000002</v>
      </c>
      <c r="K168" s="25">
        <f t="shared" si="13"/>
        <v>7.2401859311381831E-5</v>
      </c>
      <c r="L168">
        <v>6.9007500000000004</v>
      </c>
      <c r="M168" s="25">
        <f t="shared" si="11"/>
        <v>-8.0393716238015794E-4</v>
      </c>
    </row>
    <row r="169" spans="1:14" x14ac:dyDescent="0.15">
      <c r="A169" s="1">
        <f>A168+1</f>
        <v>42837</v>
      </c>
      <c r="B169" s="41">
        <f t="shared" si="14"/>
        <v>3</v>
      </c>
      <c r="C169">
        <v>6.8940000000000001</v>
      </c>
      <c r="D169" s="25">
        <f t="shared" si="10"/>
        <v>-2.4656084013606288E-4</v>
      </c>
      <c r="H169">
        <v>6.9015500000000003</v>
      </c>
      <c r="I169" s="25">
        <f t="shared" si="12"/>
        <v>-9.4137418607594808E-4</v>
      </c>
      <c r="J169">
        <v>6.8986499999999999</v>
      </c>
      <c r="K169" s="25">
        <f t="shared" si="13"/>
        <v>-1.0865786882690691E-3</v>
      </c>
      <c r="L169">
        <v>6.8840250000000003</v>
      </c>
      <c r="M169" s="25">
        <f t="shared" si="11"/>
        <v>-2.4265913962151966E-3</v>
      </c>
      <c r="N169" t="s">
        <v>305</v>
      </c>
    </row>
    <row r="170" spans="1:14" x14ac:dyDescent="0.15">
      <c r="A170" s="1">
        <f>A169+1</f>
        <v>42838</v>
      </c>
      <c r="B170" s="41">
        <f t="shared" si="14"/>
        <v>4</v>
      </c>
      <c r="C170">
        <v>6.8651</v>
      </c>
      <c r="D170" s="25">
        <f t="shared" si="10"/>
        <v>-4.2008623384429096E-3</v>
      </c>
      <c r="H170">
        <v>6.8738000000000001</v>
      </c>
      <c r="I170" s="25">
        <f t="shared" si="12"/>
        <v>-4.0289411938483179E-3</v>
      </c>
      <c r="J170">
        <v>6.8832500000000003</v>
      </c>
      <c r="K170" s="25">
        <f t="shared" si="13"/>
        <v>-2.2348161588000778E-3</v>
      </c>
      <c r="L170">
        <v>6.8853</v>
      </c>
      <c r="M170" s="25">
        <f t="shared" si="11"/>
        <v>1.8519426386457167E-4</v>
      </c>
    </row>
    <row r="171" spans="1:14" x14ac:dyDescent="0.15">
      <c r="A171" s="1">
        <f>A170+1</f>
        <v>42839</v>
      </c>
      <c r="B171" s="41">
        <f t="shared" si="14"/>
        <v>5</v>
      </c>
      <c r="C171">
        <v>6.8739999999999997</v>
      </c>
      <c r="D171" s="25">
        <f t="shared" si="10"/>
        <v>1.2955726714112246E-3</v>
      </c>
      <c r="H171">
        <v>6.883775</v>
      </c>
      <c r="I171" s="25">
        <f t="shared" si="12"/>
        <v>1.4501104661205288E-3</v>
      </c>
      <c r="J171">
        <v>6.8836750000000002</v>
      </c>
      <c r="K171" s="25">
        <f t="shared" si="13"/>
        <v>6.1742182823665609E-5</v>
      </c>
      <c r="L171">
        <v>6.8845999999999998</v>
      </c>
      <c r="M171" s="25">
        <f t="shared" si="11"/>
        <v>-1.0167103618806278E-4</v>
      </c>
    </row>
    <row r="172" spans="1:14" x14ac:dyDescent="0.15">
      <c r="A172" s="1">
        <v>42842</v>
      </c>
      <c r="B172" s="41">
        <f t="shared" si="14"/>
        <v>1</v>
      </c>
      <c r="C172">
        <v>6.8784999999999998</v>
      </c>
      <c r="D172" s="25">
        <f t="shared" si="10"/>
        <v>6.5442649127100678E-4</v>
      </c>
      <c r="H172">
        <v>6.8824750000000003</v>
      </c>
      <c r="I172" s="25">
        <f t="shared" si="12"/>
        <v>-1.8886770236831968E-4</v>
      </c>
      <c r="J172">
        <v>6.8814500000000001</v>
      </c>
      <c r="K172" s="25">
        <f t="shared" si="13"/>
        <v>-3.2328075762156039E-4</v>
      </c>
      <c r="L172">
        <v>6.8782500000000004</v>
      </c>
      <c r="M172" s="25">
        <f t="shared" si="11"/>
        <v>-9.2277405487838375E-4</v>
      </c>
    </row>
    <row r="173" spans="1:14" x14ac:dyDescent="0.15">
      <c r="A173" s="1">
        <v>42843</v>
      </c>
      <c r="B173" s="41">
        <f t="shared" si="14"/>
        <v>2</v>
      </c>
      <c r="C173">
        <v>6.8849</v>
      </c>
      <c r="D173" s="25">
        <f t="shared" si="10"/>
        <v>9.3000282797603016E-4</v>
      </c>
      <c r="H173">
        <v>6.8854499999999996</v>
      </c>
      <c r="I173" s="25">
        <f t="shared" si="12"/>
        <v>4.3216389489354615E-4</v>
      </c>
      <c r="J173">
        <v>6.8844250000000002</v>
      </c>
      <c r="K173" s="25">
        <f t="shared" si="13"/>
        <v>4.3222825230011E-4</v>
      </c>
      <c r="L173">
        <v>6.8758249999999999</v>
      </c>
      <c r="M173" s="25">
        <f t="shared" si="11"/>
        <v>-3.5262277181538691E-4</v>
      </c>
    </row>
    <row r="174" spans="1:14" x14ac:dyDescent="0.15">
      <c r="A174" s="1">
        <v>42844</v>
      </c>
      <c r="B174" s="41">
        <f t="shared" si="14"/>
        <v>3</v>
      </c>
      <c r="C174">
        <v>6.8663999999999996</v>
      </c>
      <c r="D174" s="25">
        <f t="shared" si="10"/>
        <v>-2.6906563250162262E-3</v>
      </c>
      <c r="H174">
        <v>6.88225</v>
      </c>
      <c r="I174" s="25">
        <f t="shared" si="12"/>
        <v>-4.6485615718293126E-4</v>
      </c>
      <c r="J174">
        <v>6.8831499999999997</v>
      </c>
      <c r="K174" s="25">
        <f t="shared" si="13"/>
        <v>-1.8521780395534622E-4</v>
      </c>
      <c r="L174">
        <v>6.8853999999999997</v>
      </c>
      <c r="M174" s="25">
        <f t="shared" si="11"/>
        <v>1.391591452822938E-3</v>
      </c>
    </row>
    <row r="175" spans="1:14" x14ac:dyDescent="0.15">
      <c r="A175" s="1">
        <v>42845</v>
      </c>
      <c r="B175" s="41">
        <f t="shared" si="14"/>
        <v>4</v>
      </c>
      <c r="C175">
        <v>6.8792</v>
      </c>
      <c r="D175" s="25">
        <f t="shared" si="10"/>
        <v>1.8624146926765469E-3</v>
      </c>
      <c r="H175">
        <v>6.8822000000000001</v>
      </c>
      <c r="I175" s="25">
        <f t="shared" si="12"/>
        <v>-7.2650923211256291E-6</v>
      </c>
      <c r="J175">
        <v>6.8807499999999999</v>
      </c>
      <c r="K175" s="25">
        <f t="shared" si="13"/>
        <v>-3.4873836984038772E-4</v>
      </c>
      <c r="L175">
        <v>6.8840500000000002</v>
      </c>
      <c r="M175" s="25">
        <f t="shared" si="11"/>
        <v>-1.9608626405927059E-4</v>
      </c>
    </row>
    <row r="176" spans="1:14" x14ac:dyDescent="0.15">
      <c r="A176" s="1">
        <v>42846</v>
      </c>
      <c r="B176" s="41">
        <f t="shared" si="14"/>
        <v>5</v>
      </c>
      <c r="C176">
        <v>6.8822999999999999</v>
      </c>
      <c r="D176" s="25">
        <f t="shared" si="10"/>
        <v>4.5053228971207493E-4</v>
      </c>
      <c r="H176">
        <v>6.8811749999999998</v>
      </c>
      <c r="I176" s="25">
        <f t="shared" si="12"/>
        <v>-1.4894602550535196E-4</v>
      </c>
      <c r="J176">
        <v>6.8852250000000002</v>
      </c>
      <c r="K176" s="25">
        <f t="shared" si="13"/>
        <v>6.5015375338578084E-4</v>
      </c>
      <c r="L176">
        <v>6.8896499999999996</v>
      </c>
      <c r="M176" s="25">
        <f t="shared" si="11"/>
        <v>8.1314393497176603E-4</v>
      </c>
    </row>
    <row r="177" spans="1:14" x14ac:dyDescent="0.15">
      <c r="A177" s="1">
        <v>42849</v>
      </c>
      <c r="B177" s="41">
        <f t="shared" si="14"/>
        <v>1</v>
      </c>
      <c r="C177">
        <v>6.8673000000000002</v>
      </c>
      <c r="D177" s="25">
        <f t="shared" si="10"/>
        <v>-2.1818825203297879E-3</v>
      </c>
      <c r="H177">
        <v>6.8844500000000002</v>
      </c>
      <c r="I177" s="25">
        <f t="shared" si="12"/>
        <v>4.7582293746783886E-4</v>
      </c>
      <c r="J177">
        <v>6.8871250000000002</v>
      </c>
      <c r="K177" s="25">
        <f t="shared" si="13"/>
        <v>2.7591515058131261E-4</v>
      </c>
      <c r="L177">
        <v>6.8840750000000002</v>
      </c>
      <c r="M177" s="25">
        <f t="shared" si="11"/>
        <v>-8.0951235841371664E-4</v>
      </c>
    </row>
    <row r="178" spans="1:14" x14ac:dyDescent="0.15">
      <c r="A178" s="1">
        <v>42850</v>
      </c>
      <c r="B178" s="41">
        <f t="shared" si="14"/>
        <v>2</v>
      </c>
      <c r="C178">
        <v>6.8833000000000002</v>
      </c>
      <c r="D178" s="25">
        <f t="shared" si="10"/>
        <v>2.3271722282625219E-3</v>
      </c>
      <c r="H178">
        <v>6.8861749999999997</v>
      </c>
      <c r="I178" s="25">
        <f t="shared" si="12"/>
        <v>2.5053329228295548E-4</v>
      </c>
      <c r="J178">
        <v>6.8854499999999996</v>
      </c>
      <c r="K178" s="25">
        <f t="shared" si="13"/>
        <v>-2.4323701388573744E-4</v>
      </c>
      <c r="L178">
        <v>6.8884999999999996</v>
      </c>
      <c r="M178" s="25">
        <f t="shared" si="11"/>
        <v>6.4258138398382958E-4</v>
      </c>
    </row>
    <row r="179" spans="1:14" x14ac:dyDescent="0.15">
      <c r="A179" s="1">
        <v>42851</v>
      </c>
      <c r="B179" s="41">
        <f t="shared" si="14"/>
        <v>3</v>
      </c>
      <c r="C179">
        <v>6.8845000000000001</v>
      </c>
      <c r="D179" s="25">
        <f t="shared" si="10"/>
        <v>1.7431979009550617E-4</v>
      </c>
      <c r="H179">
        <v>6.8898250000000001</v>
      </c>
      <c r="I179" s="25">
        <f t="shared" si="12"/>
        <v>5.2990709718497701E-4</v>
      </c>
      <c r="J179">
        <v>6.8951000000000002</v>
      </c>
      <c r="K179" s="25">
        <f t="shared" si="13"/>
        <v>1.4005248814232536E-3</v>
      </c>
      <c r="L179">
        <v>6.8972749999999996</v>
      </c>
      <c r="M179" s="25">
        <f t="shared" si="11"/>
        <v>1.2730515600476219E-3</v>
      </c>
    </row>
    <row r="180" spans="1:14" x14ac:dyDescent="0.15">
      <c r="A180" s="1">
        <v>42852</v>
      </c>
      <c r="B180" s="41">
        <f t="shared" si="14"/>
        <v>4</v>
      </c>
      <c r="C180">
        <v>6.8895999999999997</v>
      </c>
      <c r="D180" s="25">
        <f t="shared" si="10"/>
        <v>7.4052028561675599E-4</v>
      </c>
      <c r="H180">
        <v>6.9019500000000003</v>
      </c>
      <c r="I180" s="25">
        <f t="shared" si="12"/>
        <v>1.7582947987194431E-3</v>
      </c>
      <c r="J180">
        <v>6.9005749999999999</v>
      </c>
      <c r="K180" s="25">
        <f t="shared" si="13"/>
        <v>7.9372706118957862E-4</v>
      </c>
      <c r="L180">
        <v>6.9011750000000003</v>
      </c>
      <c r="M180" s="25">
        <f t="shared" si="11"/>
        <v>5.6528089805035525E-4</v>
      </c>
    </row>
    <row r="181" spans="1:14" x14ac:dyDescent="0.15">
      <c r="A181" s="1">
        <v>42853</v>
      </c>
      <c r="B181" s="41">
        <f t="shared" si="14"/>
        <v>5</v>
      </c>
      <c r="C181">
        <v>6.8930999999999996</v>
      </c>
      <c r="D181" s="25">
        <f t="shared" si="10"/>
        <v>5.0788308172322247E-4</v>
      </c>
      <c r="H181">
        <v>6.8949499999999997</v>
      </c>
      <c r="I181" s="25">
        <f t="shared" si="12"/>
        <v>-1.0147207851958632E-3</v>
      </c>
      <c r="J181">
        <v>6.8989500000000001</v>
      </c>
      <c r="K181" s="25">
        <f t="shared" si="13"/>
        <v>-2.3551535397208062E-4</v>
      </c>
      <c r="L181">
        <v>6.8990499999999999</v>
      </c>
      <c r="M181" s="25">
        <f t="shared" si="11"/>
        <v>-3.0796599574220223E-4</v>
      </c>
    </row>
    <row r="182" spans="1:14" x14ac:dyDescent="0.15">
      <c r="A182" s="1">
        <v>42856</v>
      </c>
      <c r="B182" s="41">
        <f t="shared" si="14"/>
        <v>1</v>
      </c>
      <c r="C182">
        <v>6.8930999999999996</v>
      </c>
      <c r="D182" s="25">
        <f t="shared" si="10"/>
        <v>0</v>
      </c>
      <c r="H182">
        <v>6.9014499999999996</v>
      </c>
      <c r="I182" s="25">
        <f t="shared" si="12"/>
        <v>9.422748660426626E-4</v>
      </c>
      <c r="J182">
        <v>6.9000199999999996</v>
      </c>
      <c r="K182" s="25">
        <f t="shared" si="13"/>
        <v>1.55084039191855E-4</v>
      </c>
      <c r="L182">
        <v>6.8978650000000004</v>
      </c>
      <c r="M182" s="25">
        <f t="shared" si="11"/>
        <v>-1.717775318487431E-4</v>
      </c>
    </row>
    <row r="183" spans="1:14" x14ac:dyDescent="0.15">
      <c r="A183" s="1">
        <v>42857</v>
      </c>
      <c r="B183" s="41">
        <f t="shared" si="14"/>
        <v>2</v>
      </c>
      <c r="C183">
        <v>6.8955999999999902</v>
      </c>
      <c r="D183" s="25">
        <f t="shared" si="10"/>
        <v>3.6261576905506474E-4</v>
      </c>
      <c r="H183">
        <v>6.8956249999999999</v>
      </c>
      <c r="I183" s="25">
        <f t="shared" si="12"/>
        <v>-8.4438192096409248E-4</v>
      </c>
      <c r="J183">
        <v>6.8904750000000003</v>
      </c>
      <c r="K183" s="25">
        <f t="shared" si="13"/>
        <v>-1.3842870069880476E-3</v>
      </c>
      <c r="L183">
        <v>6.8891</v>
      </c>
      <c r="M183" s="25">
        <f t="shared" si="11"/>
        <v>-1.2714910324146814E-3</v>
      </c>
    </row>
    <row r="184" spans="1:14" x14ac:dyDescent="0.15">
      <c r="A184" s="1">
        <v>42858</v>
      </c>
      <c r="B184" s="41">
        <f t="shared" si="14"/>
        <v>3</v>
      </c>
      <c r="C184">
        <v>6.8891999999999998</v>
      </c>
      <c r="D184" s="25">
        <f t="shared" si="10"/>
        <v>-9.2855905923074241E-4</v>
      </c>
      <c r="H184">
        <v>6.8890849999999997</v>
      </c>
      <c r="I184" s="25">
        <f t="shared" si="12"/>
        <v>-9.4887748682432401E-4</v>
      </c>
      <c r="J184">
        <v>6.8906049999999999</v>
      </c>
      <c r="K184" s="25">
        <f t="shared" si="13"/>
        <v>1.8866445881354396E-5</v>
      </c>
      <c r="L184">
        <v>6.8948299999999998</v>
      </c>
      <c r="M184" s="25">
        <f t="shared" si="11"/>
        <v>8.3140299320473218E-4</v>
      </c>
    </row>
    <row r="185" spans="1:14" x14ac:dyDescent="0.15">
      <c r="A185" s="1">
        <v>42859</v>
      </c>
      <c r="B185" s="41">
        <f t="shared" si="14"/>
        <v>4</v>
      </c>
      <c r="C185">
        <v>6.8956999999999997</v>
      </c>
      <c r="D185" s="25">
        <f t="shared" si="10"/>
        <v>9.430609553553891E-4</v>
      </c>
      <c r="H185">
        <v>6.8955349999999997</v>
      </c>
      <c r="I185" s="25">
        <f t="shared" si="12"/>
        <v>9.3582564782010696E-4</v>
      </c>
      <c r="J185">
        <v>6.8944299999999998</v>
      </c>
      <c r="K185" s="25">
        <f t="shared" si="13"/>
        <v>5.5494963896210816E-4</v>
      </c>
      <c r="L185">
        <v>6.8924349999999999</v>
      </c>
      <c r="M185" s="25">
        <f t="shared" si="11"/>
        <v>-3.4742206290948893E-4</v>
      </c>
    </row>
    <row r="186" spans="1:14" x14ac:dyDescent="0.15">
      <c r="A186" s="1">
        <v>42860</v>
      </c>
      <c r="B186" s="41">
        <f t="shared" si="14"/>
        <v>5</v>
      </c>
      <c r="C186">
        <v>6.8883999999999999</v>
      </c>
      <c r="D186" s="25">
        <f t="shared" si="10"/>
        <v>-1.0591914862023793E-3</v>
      </c>
      <c r="H186">
        <v>6.8985450000000004</v>
      </c>
      <c r="I186" s="25">
        <f t="shared" si="12"/>
        <v>4.3641910845449626E-4</v>
      </c>
      <c r="J186">
        <v>6.9036099999999996</v>
      </c>
      <c r="K186" s="25">
        <f t="shared" si="13"/>
        <v>1.3306239660818505E-3</v>
      </c>
      <c r="L186">
        <v>6.9014049999999996</v>
      </c>
      <c r="M186" s="25">
        <f t="shared" si="11"/>
        <v>1.3005807323273487E-3</v>
      </c>
    </row>
    <row r="187" spans="1:14" x14ac:dyDescent="0.15">
      <c r="A187" s="1">
        <v>42863</v>
      </c>
      <c r="B187" s="41">
        <f t="shared" si="14"/>
        <v>1</v>
      </c>
      <c r="C187">
        <v>6.8947000000000003</v>
      </c>
      <c r="D187" s="25">
        <f t="shared" si="10"/>
        <v>9.141630603768943E-4</v>
      </c>
      <c r="H187">
        <v>6.9033600000000002</v>
      </c>
      <c r="I187" s="25">
        <f t="shared" si="12"/>
        <v>6.9772979821833552E-4</v>
      </c>
      <c r="J187">
        <v>6.9053500000000003</v>
      </c>
      <c r="K187" s="25">
        <f t="shared" si="13"/>
        <v>2.5201029030558588E-4</v>
      </c>
      <c r="L187">
        <v>6.9089850000000004</v>
      </c>
      <c r="M187" s="25">
        <f t="shared" si="11"/>
        <v>1.0977243598709152E-3</v>
      </c>
    </row>
    <row r="188" spans="1:14" x14ac:dyDescent="0.15">
      <c r="A188" s="1">
        <v>42864</v>
      </c>
      <c r="B188" s="41">
        <f t="shared" si="14"/>
        <v>2</v>
      </c>
      <c r="C188">
        <v>6.9036999999999997</v>
      </c>
      <c r="D188" s="25">
        <f t="shared" si="10"/>
        <v>1.3044992573470139E-3</v>
      </c>
      <c r="H188">
        <v>6.9102899999999998</v>
      </c>
      <c r="I188" s="25">
        <f t="shared" si="12"/>
        <v>1.0033554609219203E-3</v>
      </c>
      <c r="J188">
        <v>6.9125449999999997</v>
      </c>
      <c r="K188" s="25">
        <f t="shared" si="13"/>
        <v>1.0414032890336124E-3</v>
      </c>
      <c r="L188">
        <v>6.9151800000000003</v>
      </c>
      <c r="M188" s="25">
        <f t="shared" si="11"/>
        <v>8.9625672359829414E-4</v>
      </c>
      <c r="N188" t="s">
        <v>337</v>
      </c>
    </row>
    <row r="189" spans="1:14" x14ac:dyDescent="0.15">
      <c r="A189" s="1">
        <v>42865</v>
      </c>
      <c r="B189" s="41">
        <f t="shared" si="14"/>
        <v>3</v>
      </c>
      <c r="C189">
        <v>6.9066000000000001</v>
      </c>
      <c r="D189" s="25">
        <f t="shared" si="10"/>
        <v>4.1997640060325854E-4</v>
      </c>
      <c r="H189">
        <v>6.9121649999999999</v>
      </c>
      <c r="I189" s="25">
        <f t="shared" si="12"/>
        <v>2.7129768358806526E-4</v>
      </c>
      <c r="J189">
        <v>6.9108599999999996</v>
      </c>
      <c r="K189" s="25">
        <f t="shared" si="13"/>
        <v>-2.4378942935490212E-4</v>
      </c>
      <c r="L189">
        <v>6.91364</v>
      </c>
      <c r="M189" s="25">
        <f t="shared" si="11"/>
        <v>-2.227232701512528E-4</v>
      </c>
    </row>
    <row r="190" spans="1:14" x14ac:dyDescent="0.15">
      <c r="A190" s="1">
        <v>42866</v>
      </c>
      <c r="B190" s="41">
        <f t="shared" si="14"/>
        <v>4</v>
      </c>
      <c r="C190">
        <v>6.9051</v>
      </c>
      <c r="D190" s="25">
        <f t="shared" si="10"/>
        <v>-2.1720715131338971E-4</v>
      </c>
      <c r="H190">
        <v>6.9100349999999997</v>
      </c>
      <c r="I190" s="25">
        <f t="shared" si="12"/>
        <v>-3.0819985485091607E-4</v>
      </c>
      <c r="J190">
        <v>6.9045449999999997</v>
      </c>
      <c r="K190" s="25">
        <f t="shared" si="13"/>
        <v>-9.1419693303472624E-4</v>
      </c>
      <c r="L190">
        <v>6.9041300000000003</v>
      </c>
      <c r="M190" s="25">
        <f t="shared" si="11"/>
        <v>-1.376488608735859E-3</v>
      </c>
    </row>
    <row r="191" spans="1:14" x14ac:dyDescent="0.15">
      <c r="A191" s="1">
        <v>42867</v>
      </c>
      <c r="B191" s="41">
        <f t="shared" si="14"/>
        <v>5</v>
      </c>
      <c r="C191">
        <v>6.8948</v>
      </c>
      <c r="D191" s="25">
        <f t="shared" si="10"/>
        <v>-1.4927647175217659E-3</v>
      </c>
      <c r="H191">
        <v>6.9017650000000001</v>
      </c>
      <c r="I191" s="25">
        <f t="shared" si="12"/>
        <v>-1.1975268955984161E-3</v>
      </c>
      <c r="J191">
        <v>6.9040999999999997</v>
      </c>
      <c r="K191" s="25">
        <f t="shared" si="13"/>
        <v>-6.4452377500374776E-5</v>
      </c>
      <c r="L191">
        <v>6.8987350000000003</v>
      </c>
      <c r="M191" s="25">
        <f t="shared" si="11"/>
        <v>-7.8172180554335314E-4</v>
      </c>
      <c r="N191" t="s">
        <v>341</v>
      </c>
    </row>
    <row r="192" spans="1:14" x14ac:dyDescent="0.15">
      <c r="A192" s="1">
        <v>42870</v>
      </c>
      <c r="B192" s="41">
        <f t="shared" si="14"/>
        <v>1</v>
      </c>
      <c r="C192">
        <v>6.8852000000000002</v>
      </c>
      <c r="D192" s="25">
        <f t="shared" si="10"/>
        <v>-1.3933238828854944E-3</v>
      </c>
      <c r="H192">
        <v>6.899775</v>
      </c>
      <c r="I192" s="25">
        <f t="shared" si="12"/>
        <v>-2.8837361827602312E-4</v>
      </c>
      <c r="J192">
        <v>6.8944650000000003</v>
      </c>
      <c r="K192" s="25">
        <f t="shared" si="13"/>
        <v>-1.3965222566124959E-3</v>
      </c>
      <c r="L192">
        <v>6.8913349999999998</v>
      </c>
      <c r="M192" s="25">
        <f t="shared" si="11"/>
        <v>-1.0732361344502961E-3</v>
      </c>
    </row>
    <row r="193" spans="1:14" x14ac:dyDescent="0.15">
      <c r="A193" s="1">
        <v>42871</v>
      </c>
      <c r="B193" s="41">
        <f t="shared" si="14"/>
        <v>2</v>
      </c>
      <c r="C193">
        <v>6.8789999999999996</v>
      </c>
      <c r="D193" s="25">
        <f t="shared" si="10"/>
        <v>-9.0088787133673557E-4</v>
      </c>
      <c r="H193">
        <v>6.8878500000000003</v>
      </c>
      <c r="I193" s="25">
        <f t="shared" si="12"/>
        <v>-1.7298124910634883E-3</v>
      </c>
      <c r="J193">
        <v>6.8859599999999999</v>
      </c>
      <c r="K193" s="25">
        <f t="shared" si="13"/>
        <v>-1.2343597646491907E-3</v>
      </c>
      <c r="L193">
        <v>6.875375</v>
      </c>
      <c r="M193" s="25">
        <f t="shared" si="11"/>
        <v>-2.3186378081890497E-3</v>
      </c>
    </row>
    <row r="194" spans="1:14" x14ac:dyDescent="0.15">
      <c r="A194" s="1">
        <v>42872</v>
      </c>
      <c r="B194" s="41">
        <f t="shared" si="14"/>
        <v>3</v>
      </c>
      <c r="C194">
        <v>6.8635000000000002</v>
      </c>
      <c r="D194" s="25">
        <f t="shared" si="10"/>
        <v>-2.2557768342997496E-3</v>
      </c>
      <c r="H194">
        <v>6.878145</v>
      </c>
      <c r="I194" s="25">
        <f t="shared" si="12"/>
        <v>-1.4099963871653215E-3</v>
      </c>
      <c r="J194">
        <v>6.8828300000000002</v>
      </c>
      <c r="K194" s="25">
        <f t="shared" si="13"/>
        <v>-4.546514332654696E-4</v>
      </c>
      <c r="L194">
        <v>6.8714550000000001</v>
      </c>
      <c r="M194" s="25">
        <f t="shared" si="11"/>
        <v>-5.7031331677927211E-4</v>
      </c>
    </row>
    <row r="195" spans="1:14" x14ac:dyDescent="0.15">
      <c r="A195" s="1">
        <v>42873</v>
      </c>
      <c r="B195" s="41">
        <f t="shared" si="14"/>
        <v>4</v>
      </c>
      <c r="C195">
        <v>6.8612000000000002</v>
      </c>
      <c r="D195" s="25">
        <f t="shared" si="10"/>
        <v>-3.3516215604431328E-4</v>
      </c>
      <c r="H195">
        <v>6.8823049999999997</v>
      </c>
      <c r="I195" s="25">
        <f t="shared" si="12"/>
        <v>6.04631407655203E-4</v>
      </c>
      <c r="J195">
        <v>6.8834400000000002</v>
      </c>
      <c r="K195" s="25">
        <f t="shared" si="13"/>
        <v>8.8622408306673444E-5</v>
      </c>
      <c r="L195">
        <v>6.8835899999999999</v>
      </c>
      <c r="M195" s="25">
        <f t="shared" si="11"/>
        <v>1.7644439764880272E-3</v>
      </c>
    </row>
    <row r="196" spans="1:14" x14ac:dyDescent="0.15">
      <c r="A196" s="1">
        <v>42874</v>
      </c>
      <c r="B196" s="41">
        <f t="shared" si="14"/>
        <v>5</v>
      </c>
      <c r="C196">
        <v>6.8785999999999996</v>
      </c>
      <c r="D196" s="25">
        <f t="shared" si="10"/>
        <v>2.5327893130583706E-3</v>
      </c>
      <c r="H196">
        <v>6.8872499999999999</v>
      </c>
      <c r="I196" s="25">
        <f t="shared" si="12"/>
        <v>7.1825127429148801E-4</v>
      </c>
      <c r="J196">
        <v>6.8841450000000002</v>
      </c>
      <c r="K196" s="25">
        <f t="shared" si="13"/>
        <v>1.0241447583081477E-4</v>
      </c>
      <c r="L196">
        <v>6.8728999999999996</v>
      </c>
      <c r="M196" s="25">
        <f t="shared" si="11"/>
        <v>-1.5541758329013463E-3</v>
      </c>
    </row>
    <row r="197" spans="1:14" x14ac:dyDescent="0.15">
      <c r="A197" s="1">
        <v>42877</v>
      </c>
      <c r="B197" s="41">
        <f t="shared" si="14"/>
        <v>1</v>
      </c>
      <c r="C197">
        <v>6.8673000000000002</v>
      </c>
      <c r="D197" s="25">
        <f t="shared" si="10"/>
        <v>-1.6441269826594476E-3</v>
      </c>
      <c r="H197">
        <v>6.8791149999999996</v>
      </c>
      <c r="I197" s="25">
        <f t="shared" si="12"/>
        <v>-1.1818662293088013E-3</v>
      </c>
      <c r="J197">
        <v>6.8818950000000001</v>
      </c>
      <c r="K197" s="25">
        <f t="shared" si="13"/>
        <v>-3.2689139651430435E-4</v>
      </c>
      <c r="L197">
        <v>6.8784349999999996</v>
      </c>
      <c r="M197" s="25">
        <f t="shared" si="11"/>
        <v>8.0501279314506235E-4</v>
      </c>
    </row>
    <row r="198" spans="1:14" x14ac:dyDescent="0.15">
      <c r="A198" s="1">
        <v>42878</v>
      </c>
      <c r="B198" s="41">
        <f t="shared" si="14"/>
        <v>2</v>
      </c>
      <c r="C198">
        <v>6.8661000000000003</v>
      </c>
      <c r="D198" s="25">
        <f t="shared" si="10"/>
        <v>-1.7475643366597103E-4</v>
      </c>
      <c r="H198">
        <v>6.8801750000000004</v>
      </c>
      <c r="I198" s="25">
        <f t="shared" si="12"/>
        <v>1.5407771797775843E-4</v>
      </c>
      <c r="J198">
        <v>6.8796499999999998</v>
      </c>
      <c r="K198" s="25">
        <f t="shared" si="13"/>
        <v>-3.2627150801971483E-4</v>
      </c>
      <c r="L198">
        <v>6.8807150000000004</v>
      </c>
      <c r="M198" s="25">
        <f t="shared" si="11"/>
        <v>3.3141582450512194E-4</v>
      </c>
    </row>
    <row r="199" spans="1:14" x14ac:dyDescent="0.15">
      <c r="A199" s="1">
        <v>42879</v>
      </c>
      <c r="B199" s="41">
        <f t="shared" si="14"/>
        <v>3</v>
      </c>
      <c r="C199">
        <v>6.8757999999999999</v>
      </c>
      <c r="D199" s="25">
        <f t="shared" si="10"/>
        <v>1.4117409690097495E-3</v>
      </c>
      <c r="H199">
        <v>6.8830349999999996</v>
      </c>
      <c r="I199" s="25">
        <f t="shared" si="12"/>
        <v>4.1560072703450976E-4</v>
      </c>
      <c r="J199">
        <v>6.8790649999999998</v>
      </c>
      <c r="K199" s="25">
        <f t="shared" si="13"/>
        <v>-8.5037011138437617E-5</v>
      </c>
      <c r="L199">
        <v>6.8742299999999998</v>
      </c>
      <c r="M199" s="25">
        <f t="shared" si="11"/>
        <v>-9.4293368392210902E-4</v>
      </c>
    </row>
    <row r="200" spans="1:14" x14ac:dyDescent="0.15">
      <c r="A200" s="1">
        <v>42880</v>
      </c>
      <c r="B200" s="41">
        <f t="shared" si="14"/>
        <v>4</v>
      </c>
      <c r="C200">
        <v>6.8695000000000004</v>
      </c>
      <c r="D200" s="25">
        <f t="shared" si="10"/>
        <v>-9.1667703740994013E-4</v>
      </c>
      <c r="H200">
        <v>6.8571949999999999</v>
      </c>
      <c r="I200" s="25">
        <f t="shared" si="12"/>
        <v>-3.7612224049751401E-3</v>
      </c>
      <c r="J200">
        <v>6.860995</v>
      </c>
      <c r="K200" s="25">
        <f t="shared" si="13"/>
        <v>-2.6302665953145624E-3</v>
      </c>
      <c r="L200">
        <v>6.8497849999999998</v>
      </c>
      <c r="M200" s="25">
        <f t="shared" si="11"/>
        <v>-3.5623723599244746E-3</v>
      </c>
    </row>
    <row r="201" spans="1:14" x14ac:dyDescent="0.15">
      <c r="A201" s="1">
        <v>42881</v>
      </c>
      <c r="B201" s="41">
        <f t="shared" si="14"/>
        <v>5</v>
      </c>
      <c r="C201">
        <v>6.8697999999999997</v>
      </c>
      <c r="D201" s="25">
        <f t="shared" si="10"/>
        <v>4.3670347113350399E-5</v>
      </c>
      <c r="H201">
        <v>6.8450800000000003</v>
      </c>
      <c r="I201" s="25">
        <f t="shared" si="12"/>
        <v>-1.7683199551784537E-3</v>
      </c>
      <c r="J201">
        <v>6.8380000000000001</v>
      </c>
      <c r="K201" s="25">
        <f t="shared" si="13"/>
        <v>-3.3571837346376382E-3</v>
      </c>
      <c r="L201">
        <v>6.82036</v>
      </c>
      <c r="M201" s="25">
        <f t="shared" si="11"/>
        <v>-4.3050085342456242E-3</v>
      </c>
    </row>
    <row r="202" spans="1:14" x14ac:dyDescent="0.15">
      <c r="A202" s="1">
        <v>42884</v>
      </c>
      <c r="B202" s="41">
        <f t="shared" si="14"/>
        <v>1</v>
      </c>
      <c r="C202">
        <v>6.8697999999999997</v>
      </c>
      <c r="D202" s="25">
        <f t="shared" si="10"/>
        <v>0</v>
      </c>
      <c r="H202">
        <v>6.8190900000000001</v>
      </c>
      <c r="I202" s="25">
        <f t="shared" si="12"/>
        <v>-3.8041141675466609E-3</v>
      </c>
      <c r="J202">
        <v>6.8220400000000003</v>
      </c>
      <c r="K202" s="25">
        <f t="shared" si="13"/>
        <v>-2.3367438546729497E-3</v>
      </c>
      <c r="L202">
        <v>6.822165</v>
      </c>
      <c r="M202" s="25">
        <f t="shared" si="11"/>
        <v>2.646137735547608E-4</v>
      </c>
    </row>
    <row r="203" spans="1:14" x14ac:dyDescent="0.15">
      <c r="A203" s="1">
        <v>42885</v>
      </c>
      <c r="B203" s="41">
        <f t="shared" si="14"/>
        <v>2</v>
      </c>
      <c r="C203">
        <v>6.8697999999999997</v>
      </c>
      <c r="D203" s="25">
        <f t="shared" si="10"/>
        <v>0</v>
      </c>
      <c r="H203">
        <v>6.8287199999999997</v>
      </c>
      <c r="I203" s="25">
        <f t="shared" si="12"/>
        <v>1.4112156599779462E-3</v>
      </c>
      <c r="J203">
        <v>6.8292200000000003</v>
      </c>
      <c r="K203" s="25">
        <f t="shared" si="13"/>
        <v>1.051917648931199E-3</v>
      </c>
      <c r="L203">
        <v>6.8242200000000004</v>
      </c>
      <c r="M203" s="25">
        <f t="shared" si="11"/>
        <v>3.0117866607667643E-4</v>
      </c>
    </row>
    <row r="204" spans="1:14" x14ac:dyDescent="0.15">
      <c r="A204" s="1">
        <v>42886</v>
      </c>
      <c r="B204" s="41">
        <f t="shared" si="14"/>
        <v>3</v>
      </c>
      <c r="C204">
        <v>6.8632999999999997</v>
      </c>
      <c r="D204" s="25">
        <f t="shared" si="10"/>
        <v>-9.4661809575107057E-4</v>
      </c>
      <c r="H204">
        <v>6.7953999999999999</v>
      </c>
      <c r="I204" s="25">
        <f t="shared" si="12"/>
        <v>-4.8913348432277001E-3</v>
      </c>
      <c r="J204">
        <v>6.7777900000000004</v>
      </c>
      <c r="K204" s="25">
        <f t="shared" si="13"/>
        <v>-7.5593748972132132E-3</v>
      </c>
      <c r="L204">
        <v>6.7462549999999997</v>
      </c>
      <c r="M204" s="25">
        <f t="shared" si="11"/>
        <v>-1.149051272269495E-2</v>
      </c>
    </row>
    <row r="205" spans="1:14" x14ac:dyDescent="0.15">
      <c r="A205" s="1">
        <v>42887</v>
      </c>
      <c r="B205" s="41">
        <f t="shared" si="14"/>
        <v>4</v>
      </c>
      <c r="C205">
        <v>6.8090000000000002</v>
      </c>
      <c r="D205" s="25">
        <f t="shared" si="10"/>
        <v>-7.9431091323984536E-3</v>
      </c>
      <c r="H205">
        <v>6.7424099999999996</v>
      </c>
      <c r="I205" s="25">
        <f t="shared" si="12"/>
        <v>-7.8284849063248643E-3</v>
      </c>
      <c r="J205">
        <v>6.7578800000000001</v>
      </c>
      <c r="K205" s="25">
        <f t="shared" si="13"/>
        <v>-2.9418587124701279E-3</v>
      </c>
      <c r="L205">
        <v>6.7495649999999996</v>
      </c>
      <c r="M205" s="25">
        <f t="shared" si="11"/>
        <v>4.9052226042861928E-4</v>
      </c>
      <c r="N205" t="s">
        <v>350</v>
      </c>
    </row>
    <row r="206" spans="1:14" x14ac:dyDescent="0.15">
      <c r="A206" s="1">
        <v>42888</v>
      </c>
      <c r="B206" s="41">
        <f t="shared" si="14"/>
        <v>5</v>
      </c>
      <c r="C206">
        <v>6.8070000000000004</v>
      </c>
      <c r="D206" s="25">
        <f t="shared" si="10"/>
        <v>-2.9377203501515823E-4</v>
      </c>
      <c r="H206">
        <v>6.7884599999999997</v>
      </c>
      <c r="I206" s="25">
        <f t="shared" si="12"/>
        <v>6.8066839449154983E-3</v>
      </c>
      <c r="J206">
        <v>6.7911599999999996</v>
      </c>
      <c r="K206" s="25">
        <f t="shared" si="13"/>
        <v>4.912535047328536E-3</v>
      </c>
      <c r="L206">
        <v>6.7743450000000003</v>
      </c>
      <c r="M206" s="25">
        <f t="shared" si="11"/>
        <v>3.6646247619008406E-3</v>
      </c>
    </row>
    <row r="207" spans="1:14" x14ac:dyDescent="0.15">
      <c r="A207" s="1">
        <v>42891</v>
      </c>
      <c r="B207" s="41">
        <f t="shared" si="14"/>
        <v>1</v>
      </c>
      <c r="C207">
        <v>6.7934999999999999</v>
      </c>
      <c r="D207" s="25">
        <f t="shared" si="10"/>
        <v>-1.9852217835732507E-3</v>
      </c>
      <c r="H207">
        <v>6.7828749999999998</v>
      </c>
      <c r="I207" s="25">
        <f t="shared" si="12"/>
        <v>-8.2305835281271556E-4</v>
      </c>
      <c r="J207">
        <v>6.7790499999999998</v>
      </c>
      <c r="K207" s="25">
        <f t="shared" si="13"/>
        <v>-1.7847923082521587E-3</v>
      </c>
      <c r="L207">
        <v>6.7819450000000003</v>
      </c>
      <c r="M207" s="25">
        <f t="shared" si="11"/>
        <v>1.1212508431478487E-3</v>
      </c>
    </row>
    <row r="208" spans="1:14" x14ac:dyDescent="0.15">
      <c r="A208" s="1">
        <v>42892</v>
      </c>
      <c r="B208" s="41">
        <f t="shared" si="14"/>
        <v>2</v>
      </c>
      <c r="C208">
        <v>6.7934000000000001</v>
      </c>
      <c r="D208" s="25">
        <f t="shared" si="10"/>
        <v>-1.4720061235717051E-5</v>
      </c>
      <c r="H208">
        <v>6.7685899999999997</v>
      </c>
      <c r="I208" s="25">
        <f t="shared" si="12"/>
        <v>-2.1082599248296698E-3</v>
      </c>
      <c r="J208">
        <v>6.7697050000000001</v>
      </c>
      <c r="K208" s="25">
        <f t="shared" si="13"/>
        <v>-1.3794627597733351E-3</v>
      </c>
      <c r="L208">
        <v>6.755185</v>
      </c>
      <c r="M208" s="25">
        <f t="shared" si="11"/>
        <v>-3.953575810617155E-3</v>
      </c>
    </row>
    <row r="209" spans="1:14" x14ac:dyDescent="0.15">
      <c r="A209" s="1">
        <v>42893</v>
      </c>
      <c r="B209" s="41">
        <f t="shared" si="14"/>
        <v>3</v>
      </c>
      <c r="C209">
        <v>6.7858000000000001</v>
      </c>
      <c r="D209" s="25">
        <f t="shared" si="10"/>
        <v>-1.1193591365535871E-3</v>
      </c>
      <c r="H209">
        <v>6.76938</v>
      </c>
      <c r="I209" s="25">
        <f t="shared" si="12"/>
        <v>1.167087829116065E-4</v>
      </c>
      <c r="J209">
        <v>6.7722499999999997</v>
      </c>
      <c r="K209" s="25">
        <f t="shared" si="13"/>
        <v>3.7586892438540141E-4</v>
      </c>
      <c r="L209">
        <v>6.7744</v>
      </c>
      <c r="M209" s="25">
        <f t="shared" si="11"/>
        <v>2.8404438006156543E-3</v>
      </c>
    </row>
    <row r="210" spans="1:14" x14ac:dyDescent="0.15">
      <c r="A210" s="1">
        <v>42894</v>
      </c>
      <c r="B210" s="41">
        <f t="shared" si="14"/>
        <v>4</v>
      </c>
      <c r="C210">
        <v>6.7929999999999904</v>
      </c>
      <c r="D210" s="25">
        <f t="shared" si="10"/>
        <v>1.0604767247115647E-3</v>
      </c>
      <c r="H210">
        <v>6.7695400000000001</v>
      </c>
      <c r="I210" s="25">
        <f t="shared" si="12"/>
        <v>2.3635563251462557E-5</v>
      </c>
      <c r="J210">
        <v>6.7802350000000002</v>
      </c>
      <c r="K210" s="25">
        <f t="shared" si="13"/>
        <v>1.1783818132227732E-3</v>
      </c>
      <c r="L210">
        <v>6.7820799999999997</v>
      </c>
      <c r="M210" s="25">
        <f t="shared" si="11"/>
        <v>1.1330376058703699E-3</v>
      </c>
    </row>
    <row r="211" spans="1:14" x14ac:dyDescent="0.15">
      <c r="A211" s="1">
        <v>42895</v>
      </c>
      <c r="B211" s="41">
        <f t="shared" si="14"/>
        <v>5</v>
      </c>
      <c r="C211">
        <v>6.7971000000000004</v>
      </c>
      <c r="D211" s="25">
        <f t="shared" si="10"/>
        <v>6.0338042021755068E-4</v>
      </c>
      <c r="H211">
        <v>6.7871300000000003</v>
      </c>
      <c r="I211" s="25">
        <f t="shared" si="12"/>
        <v>2.5950340122193197E-3</v>
      </c>
      <c r="J211">
        <v>6.7934900000000003</v>
      </c>
      <c r="K211" s="25">
        <f t="shared" si="13"/>
        <v>1.9530385672728737E-3</v>
      </c>
      <c r="L211">
        <v>6.7856449999999997</v>
      </c>
      <c r="M211" s="25">
        <f t="shared" si="11"/>
        <v>5.2551184255925337E-4</v>
      </c>
    </row>
    <row r="212" spans="1:14" x14ac:dyDescent="0.15">
      <c r="A212" s="1">
        <v>42898</v>
      </c>
      <c r="B212" s="41">
        <f t="shared" si="14"/>
        <v>1</v>
      </c>
      <c r="C212">
        <v>6.7948000000000004</v>
      </c>
      <c r="D212" s="25">
        <f t="shared" si="10"/>
        <v>-3.3843686636211216E-4</v>
      </c>
      <c r="H212">
        <v>6.78681</v>
      </c>
      <c r="I212" s="25">
        <f t="shared" si="12"/>
        <v>-4.7149169667713586E-5</v>
      </c>
      <c r="J212">
        <v>6.7948500000000003</v>
      </c>
      <c r="K212" s="25">
        <f t="shared" si="13"/>
        <v>2.0017161839357465E-4</v>
      </c>
      <c r="L212">
        <v>6.796405</v>
      </c>
      <c r="M212" s="25">
        <f t="shared" si="11"/>
        <v>1.5844445059544721E-3</v>
      </c>
    </row>
    <row r="213" spans="1:14" x14ac:dyDescent="0.15">
      <c r="A213" s="1">
        <v>42899</v>
      </c>
      <c r="B213" s="41">
        <f t="shared" si="14"/>
        <v>2</v>
      </c>
      <c r="C213">
        <v>6.7953999999999999</v>
      </c>
      <c r="D213" s="25">
        <f t="shared" si="10"/>
        <v>8.8298921338823526E-5</v>
      </c>
      <c r="H213">
        <v>6.7895799999999999</v>
      </c>
      <c r="I213" s="25">
        <f t="shared" si="12"/>
        <v>4.0806135334005338E-4</v>
      </c>
      <c r="J213">
        <v>6.7898750000000003</v>
      </c>
      <c r="K213" s="25">
        <f t="shared" si="13"/>
        <v>-7.3244032873848674E-4</v>
      </c>
      <c r="L213">
        <v>6.7883750000000003</v>
      </c>
      <c r="M213" s="25">
        <f t="shared" si="11"/>
        <v>-1.1822055175326304E-3</v>
      </c>
    </row>
    <row r="214" spans="1:14" x14ac:dyDescent="0.15">
      <c r="A214" s="1">
        <v>42900</v>
      </c>
      <c r="B214" s="41">
        <f t="shared" si="14"/>
        <v>3</v>
      </c>
      <c r="C214">
        <v>6.7938999999999998</v>
      </c>
      <c r="D214" s="25">
        <f t="shared" si="10"/>
        <v>-2.2076192388009009E-4</v>
      </c>
      <c r="H214">
        <v>6.7899399999999996</v>
      </c>
      <c r="I214" s="25">
        <f t="shared" si="12"/>
        <v>5.3021019901053962E-5</v>
      </c>
      <c r="J214">
        <v>6.7900049999999998</v>
      </c>
      <c r="K214" s="25">
        <f t="shared" si="13"/>
        <v>1.9145971835375494E-5</v>
      </c>
      <c r="L214">
        <v>6.7857700000000003</v>
      </c>
      <c r="M214" s="25">
        <f t="shared" si="11"/>
        <v>-3.8381791736857076E-4</v>
      </c>
    </row>
    <row r="215" spans="1:14" x14ac:dyDescent="0.15">
      <c r="A215" s="1">
        <v>42901</v>
      </c>
      <c r="B215" s="41">
        <f t="shared" si="14"/>
        <v>4</v>
      </c>
      <c r="C215">
        <v>6.7851999999999997</v>
      </c>
      <c r="D215" s="25">
        <f t="shared" si="10"/>
        <v>-1.2813811210470286E-3</v>
      </c>
      <c r="H215">
        <v>6.7849050000000002</v>
      </c>
      <c r="I215" s="25">
        <f t="shared" si="12"/>
        <v>-7.4181329229032131E-4</v>
      </c>
      <c r="J215">
        <v>6.7924550000000004</v>
      </c>
      <c r="K215" s="25">
        <f t="shared" si="13"/>
        <v>3.6075939506857442E-4</v>
      </c>
      <c r="L215">
        <v>6.8069249999999997</v>
      </c>
      <c r="M215" s="25">
        <f t="shared" si="11"/>
        <v>3.1127038575888511E-3</v>
      </c>
      <c r="N215" t="s">
        <v>359</v>
      </c>
    </row>
    <row r="216" spans="1:14" x14ac:dyDescent="0.15">
      <c r="A216" s="1">
        <v>42902</v>
      </c>
      <c r="B216" s="41">
        <f t="shared" si="14"/>
        <v>5</v>
      </c>
      <c r="C216">
        <v>6.7995000000000001</v>
      </c>
      <c r="D216" s="25">
        <f t="shared" si="10"/>
        <v>2.105310427445997E-3</v>
      </c>
      <c r="H216">
        <v>6.8267199999999999</v>
      </c>
      <c r="I216" s="25">
        <f t="shared" si="12"/>
        <v>6.1440322577083996E-3</v>
      </c>
      <c r="J216">
        <v>6.8179350000000003</v>
      </c>
      <c r="K216" s="25">
        <f t="shared" si="13"/>
        <v>3.744202740276756E-3</v>
      </c>
      <c r="L216">
        <v>6.8128599999999997</v>
      </c>
      <c r="M216" s="25">
        <f t="shared" si="11"/>
        <v>8.7152629438200073E-4</v>
      </c>
    </row>
    <row r="217" spans="1:14" x14ac:dyDescent="0.15">
      <c r="A217" s="1">
        <v>42905</v>
      </c>
      <c r="B217" s="41">
        <f t="shared" si="14"/>
        <v>1</v>
      </c>
      <c r="C217">
        <v>6.7972000000000001</v>
      </c>
      <c r="D217" s="25">
        <f t="shared" si="10"/>
        <v>-3.3831738906317792E-4</v>
      </c>
      <c r="H217">
        <v>6.8120250000000002</v>
      </c>
      <c r="I217" s="25">
        <f t="shared" si="12"/>
        <v>-2.1548911848443941E-3</v>
      </c>
      <c r="J217">
        <v>6.8228299999999997</v>
      </c>
      <c r="K217" s="25">
        <f t="shared" si="13"/>
        <v>7.1770171396039705E-4</v>
      </c>
      <c r="L217">
        <v>6.8290649999999999</v>
      </c>
      <c r="M217" s="25">
        <f t="shared" si="11"/>
        <v>2.3757655348648193E-3</v>
      </c>
      <c r="N217" t="s">
        <v>363</v>
      </c>
    </row>
    <row r="218" spans="1:14" x14ac:dyDescent="0.15">
      <c r="A218" s="1">
        <v>42906</v>
      </c>
      <c r="B218" s="41">
        <f t="shared" si="14"/>
        <v>2</v>
      </c>
      <c r="C218">
        <v>6.8095999999999997</v>
      </c>
      <c r="D218" s="25">
        <f t="shared" si="10"/>
        <v>1.8226186072654569E-3</v>
      </c>
      <c r="H218">
        <v>6.8327900000000001</v>
      </c>
      <c r="I218" s="25">
        <f t="shared" si="12"/>
        <v>3.0436493320333178E-3</v>
      </c>
      <c r="J218">
        <v>6.8249700000000004</v>
      </c>
      <c r="K218" s="25">
        <f t="shared" si="13"/>
        <v>3.1360366030263063E-4</v>
      </c>
      <c r="L218">
        <v>6.8232850000000003</v>
      </c>
      <c r="M218" s="25">
        <f t="shared" si="11"/>
        <v>-8.4674072161058966E-4</v>
      </c>
    </row>
    <row r="219" spans="1:14" x14ac:dyDescent="0.15">
      <c r="A219" s="1">
        <v>42907</v>
      </c>
      <c r="B219" s="41">
        <f t="shared" si="14"/>
        <v>3</v>
      </c>
      <c r="C219">
        <v>6.8193000000000001</v>
      </c>
      <c r="D219" s="25">
        <f t="shared" si="10"/>
        <v>1.42344600633136E-3</v>
      </c>
      <c r="H219">
        <v>6.8294249999999996</v>
      </c>
      <c r="I219" s="25">
        <f t="shared" si="12"/>
        <v>-4.9259948962075077E-4</v>
      </c>
      <c r="J219">
        <v>6.8304900000000002</v>
      </c>
      <c r="K219" s="25">
        <f t="shared" si="13"/>
        <v>8.0846786569845888E-4</v>
      </c>
      <c r="L219">
        <v>6.8309949999999997</v>
      </c>
      <c r="M219" s="25">
        <f t="shared" si="11"/>
        <v>1.1293163490737764E-3</v>
      </c>
    </row>
    <row r="220" spans="1:14" x14ac:dyDescent="0.15">
      <c r="A220" s="1">
        <v>42908</v>
      </c>
      <c r="B220" s="41">
        <f t="shared" si="14"/>
        <v>4</v>
      </c>
      <c r="C220">
        <v>6.8197000000000001</v>
      </c>
      <c r="D220" s="25">
        <f t="shared" ref="D220:D329" si="15">LN(C220/C219)</f>
        <v>5.8655326653686257E-5</v>
      </c>
      <c r="H220">
        <v>6.8302350000000001</v>
      </c>
      <c r="I220" s="25">
        <f t="shared" ref="I220:I329" si="16">LN(H220/H219)</f>
        <v>1.1859738836099735E-4</v>
      </c>
      <c r="J220">
        <v>6.8346549999999997</v>
      </c>
      <c r="K220" s="25">
        <f t="shared" ref="K220:K329" si="17">LN(J220/J219)</f>
        <v>6.0958008553464011E-4</v>
      </c>
      <c r="L220">
        <v>6.837275</v>
      </c>
      <c r="M220" s="25">
        <f t="shared" ref="M220:M306" si="18">LN(L220/L219)</f>
        <v>9.1891665030134411E-4</v>
      </c>
    </row>
    <row r="221" spans="1:14" x14ac:dyDescent="0.15">
      <c r="A221" s="1">
        <v>42909</v>
      </c>
      <c r="B221" s="41">
        <f t="shared" si="14"/>
        <v>5</v>
      </c>
      <c r="C221">
        <v>6.8238000000000003</v>
      </c>
      <c r="D221" s="25">
        <f t="shared" si="15"/>
        <v>6.0101881825317218E-4</v>
      </c>
      <c r="H221">
        <v>6.840465</v>
      </c>
      <c r="I221" s="25">
        <f t="shared" si="16"/>
        <v>1.4966317612880896E-3</v>
      </c>
      <c r="J221">
        <v>6.8373249999999999</v>
      </c>
      <c r="K221" s="25">
        <f t="shared" si="17"/>
        <v>3.9057986245492914E-4</v>
      </c>
      <c r="L221">
        <v>6.8383799999999999</v>
      </c>
      <c r="M221" s="25">
        <f t="shared" si="18"/>
        <v>1.6160103518335906E-4</v>
      </c>
      <c r="N221" t="s">
        <v>367</v>
      </c>
    </row>
    <row r="222" spans="1:14" x14ac:dyDescent="0.15">
      <c r="A222" s="1">
        <v>42912</v>
      </c>
      <c r="B222" s="41">
        <f t="shared" si="14"/>
        <v>1</v>
      </c>
      <c r="C222">
        <v>6.8220000000000001</v>
      </c>
      <c r="D222" s="25">
        <f t="shared" si="15"/>
        <v>-2.638174398628405E-4</v>
      </c>
      <c r="H222">
        <v>6.8490950000000002</v>
      </c>
      <c r="I222" s="25">
        <f t="shared" si="16"/>
        <v>1.2608149777240815E-3</v>
      </c>
      <c r="J222">
        <v>6.8489199999999997</v>
      </c>
      <c r="K222" s="25">
        <f t="shared" si="17"/>
        <v>1.6944023395903077E-3</v>
      </c>
      <c r="L222">
        <v>6.8570250000000001</v>
      </c>
      <c r="M222" s="25">
        <f t="shared" si="18"/>
        <v>2.7228127271956841E-3</v>
      </c>
      <c r="N222" t="s">
        <v>368</v>
      </c>
    </row>
    <row r="223" spans="1:14" x14ac:dyDescent="0.15">
      <c r="A223" s="1">
        <v>42913</v>
      </c>
      <c r="B223" s="41">
        <f t="shared" si="14"/>
        <v>2</v>
      </c>
      <c r="C223">
        <v>6.8291999999999904</v>
      </c>
      <c r="D223" s="25">
        <f t="shared" si="15"/>
        <v>1.0548524184861225E-3</v>
      </c>
      <c r="H223">
        <v>6.8474250000000003</v>
      </c>
      <c r="I223" s="25">
        <f t="shared" si="16"/>
        <v>-2.4385756502756856E-4</v>
      </c>
      <c r="J223">
        <v>6.8155849999999996</v>
      </c>
      <c r="K223" s="25">
        <f t="shared" si="17"/>
        <v>-4.8790740871024838E-3</v>
      </c>
      <c r="L223">
        <v>6.8141850000000002</v>
      </c>
      <c r="M223" s="25">
        <f t="shared" si="18"/>
        <v>-6.2672053493258292E-3</v>
      </c>
    </row>
    <row r="224" spans="1:14" x14ac:dyDescent="0.15">
      <c r="A224" s="1">
        <v>42914</v>
      </c>
      <c r="B224" s="41">
        <f t="shared" si="14"/>
        <v>3</v>
      </c>
      <c r="C224">
        <v>6.8052999999999999</v>
      </c>
      <c r="D224" s="25">
        <f t="shared" si="15"/>
        <v>-3.5058160517884916E-3</v>
      </c>
      <c r="H224">
        <v>6.8008150000000001</v>
      </c>
      <c r="I224" s="25">
        <f t="shared" si="16"/>
        <v>-6.8302112511460043E-3</v>
      </c>
      <c r="J224">
        <v>6.8049949999999999</v>
      </c>
      <c r="K224" s="25">
        <f t="shared" si="17"/>
        <v>-1.55500017384088E-3</v>
      </c>
      <c r="L224">
        <v>6.8034249999999998</v>
      </c>
      <c r="M224" s="25">
        <f t="shared" si="18"/>
        <v>-1.5803070053128558E-3</v>
      </c>
    </row>
    <row r="225" spans="1:14" x14ac:dyDescent="0.15">
      <c r="A225" s="1">
        <v>42915</v>
      </c>
      <c r="B225" s="41">
        <f t="shared" si="14"/>
        <v>4</v>
      </c>
      <c r="C225">
        <v>6.7939999999999996</v>
      </c>
      <c r="D225" s="25">
        <f t="shared" si="15"/>
        <v>-1.6618506247594678E-3</v>
      </c>
      <c r="H225">
        <v>6.78775</v>
      </c>
      <c r="I225" s="25">
        <f t="shared" si="16"/>
        <v>-1.9229409471673304E-3</v>
      </c>
      <c r="J225">
        <v>6.7871050000000004</v>
      </c>
      <c r="K225" s="25">
        <f t="shared" si="17"/>
        <v>-2.6324129944415311E-3</v>
      </c>
      <c r="L225">
        <v>6.793285</v>
      </c>
      <c r="M225" s="25">
        <f t="shared" si="18"/>
        <v>-1.4915375675230336E-3</v>
      </c>
    </row>
    <row r="226" spans="1:14" x14ac:dyDescent="0.15">
      <c r="A226" s="1">
        <v>42916</v>
      </c>
      <c r="B226" s="41">
        <f t="shared" si="14"/>
        <v>5</v>
      </c>
      <c r="C226">
        <v>6.7744</v>
      </c>
      <c r="D226" s="25">
        <f t="shared" si="15"/>
        <v>-2.8890677799831609E-3</v>
      </c>
      <c r="H226">
        <v>6.769215</v>
      </c>
      <c r="I226" s="25">
        <f t="shared" si="16"/>
        <v>-2.7343895257783699E-3</v>
      </c>
      <c r="J226">
        <v>6.7837199999999998</v>
      </c>
      <c r="K226" s="25">
        <f t="shared" si="17"/>
        <v>-4.9886430194204994E-4</v>
      </c>
      <c r="L226">
        <v>6.7806449999999998</v>
      </c>
      <c r="M226" s="25">
        <f t="shared" si="18"/>
        <v>-1.8623941118746511E-3</v>
      </c>
      <c r="N226" t="s">
        <v>369</v>
      </c>
    </row>
    <row r="227" spans="1:14" x14ac:dyDescent="0.15">
      <c r="A227" s="1">
        <v>42919</v>
      </c>
      <c r="B227" s="41">
        <f t="shared" si="14"/>
        <v>1</v>
      </c>
      <c r="C227">
        <v>6.7771999999999997</v>
      </c>
      <c r="D227" s="25">
        <f t="shared" si="15"/>
        <v>4.1323534340505902E-4</v>
      </c>
      <c r="H227">
        <v>6.7844749999999996</v>
      </c>
      <c r="I227" s="25">
        <f t="shared" si="16"/>
        <v>2.251786258655315E-3</v>
      </c>
      <c r="J227">
        <v>6.7935850000000002</v>
      </c>
      <c r="K227" s="25">
        <f t="shared" si="17"/>
        <v>1.4531605110105971E-3</v>
      </c>
      <c r="L227">
        <v>6.7972950000000001</v>
      </c>
      <c r="M227" s="25">
        <f t="shared" si="18"/>
        <v>2.4525087525108695E-3</v>
      </c>
    </row>
    <row r="228" spans="1:14" x14ac:dyDescent="0.15">
      <c r="A228" s="1">
        <v>42920</v>
      </c>
      <c r="B228" s="41">
        <f t="shared" si="14"/>
        <v>2</v>
      </c>
      <c r="C228">
        <v>6.7888999999999999</v>
      </c>
      <c r="D228" s="25">
        <f t="shared" si="15"/>
        <v>1.72488819938806E-3</v>
      </c>
      <c r="H228">
        <v>6.8003650000000002</v>
      </c>
      <c r="I228" s="25">
        <f t="shared" si="16"/>
        <v>2.3393734849619361E-3</v>
      </c>
      <c r="J228">
        <v>6.8039699999999996</v>
      </c>
      <c r="K228" s="25">
        <f t="shared" si="17"/>
        <v>1.5274807888899409E-3</v>
      </c>
      <c r="L228">
        <v>6.8069350000000002</v>
      </c>
      <c r="M228" s="25">
        <f t="shared" si="18"/>
        <v>1.4172065031940986E-3</v>
      </c>
    </row>
    <row r="229" spans="1:14" x14ac:dyDescent="0.15">
      <c r="A229" s="1">
        <v>42921</v>
      </c>
      <c r="B229" s="41">
        <f t="shared" si="14"/>
        <v>3</v>
      </c>
      <c r="C229">
        <v>6.7922000000000002</v>
      </c>
      <c r="D229" s="25">
        <f t="shared" si="15"/>
        <v>4.8596948184557315E-4</v>
      </c>
      <c r="H229">
        <v>6.7949849999999996</v>
      </c>
      <c r="I229" s="25">
        <f t="shared" si="16"/>
        <v>-7.9144711696742698E-4</v>
      </c>
      <c r="J229">
        <v>6.8013349999999999</v>
      </c>
      <c r="K229" s="25">
        <f t="shared" si="17"/>
        <v>-3.873489102884582E-4</v>
      </c>
      <c r="L229">
        <v>6.8000449999999999</v>
      </c>
      <c r="M229" s="25">
        <f t="shared" si="18"/>
        <v>-1.01271561931616E-3</v>
      </c>
    </row>
    <row r="230" spans="1:14" x14ac:dyDescent="0.15">
      <c r="A230" s="1">
        <v>42922</v>
      </c>
      <c r="B230" s="41">
        <f t="shared" si="14"/>
        <v>4</v>
      </c>
      <c r="C230">
        <v>6.7953000000000001</v>
      </c>
      <c r="D230" s="25">
        <f t="shared" si="15"/>
        <v>4.563017558472266E-4</v>
      </c>
      <c r="H230">
        <v>6.804875</v>
      </c>
      <c r="I230" s="25">
        <f t="shared" si="16"/>
        <v>1.454426993131971E-3</v>
      </c>
      <c r="J230">
        <v>6.8036599999999998</v>
      </c>
      <c r="K230" s="25">
        <f t="shared" si="17"/>
        <v>3.4178623698623523E-4</v>
      </c>
      <c r="L230">
        <v>6.8002900000000004</v>
      </c>
      <c r="M230" s="25">
        <f t="shared" si="18"/>
        <v>3.6028524301262028E-5</v>
      </c>
    </row>
    <row r="231" spans="1:14" x14ac:dyDescent="0.15">
      <c r="A231" s="1">
        <v>42923</v>
      </c>
      <c r="B231" s="41">
        <f t="shared" si="14"/>
        <v>5</v>
      </c>
      <c r="C231">
        <v>6.7913999999999897</v>
      </c>
      <c r="D231" s="25">
        <f t="shared" si="15"/>
        <v>-5.7409085460397068E-4</v>
      </c>
      <c r="H231">
        <v>6.8019800000000004</v>
      </c>
      <c r="I231" s="25">
        <f t="shared" si="16"/>
        <v>-4.255208192756209E-4</v>
      </c>
      <c r="J231">
        <v>6.8018900000000002</v>
      </c>
      <c r="K231" s="25">
        <f t="shared" si="17"/>
        <v>-2.6018793947839807E-4</v>
      </c>
      <c r="L231">
        <v>6.8031949999999997</v>
      </c>
      <c r="M231" s="25">
        <f t="shared" si="18"/>
        <v>4.2709644538260446E-4</v>
      </c>
    </row>
    <row r="232" spans="1:14" x14ac:dyDescent="0.15">
      <c r="A232" s="1">
        <v>42926</v>
      </c>
      <c r="B232" s="41">
        <f t="shared" si="14"/>
        <v>1</v>
      </c>
      <c r="C232">
        <v>6.7964000000000002</v>
      </c>
      <c r="D232" s="25">
        <f t="shared" si="15"/>
        <v>7.3595434517579618E-4</v>
      </c>
      <c r="H232">
        <v>6.8007049999999998</v>
      </c>
      <c r="I232" s="25">
        <f t="shared" si="16"/>
        <v>-1.8746299039258568E-4</v>
      </c>
      <c r="J232">
        <v>6.80457</v>
      </c>
      <c r="K232" s="25">
        <f t="shared" si="17"/>
        <v>3.9393053515119443E-4</v>
      </c>
      <c r="L232">
        <v>6.8058300000000003</v>
      </c>
      <c r="M232" s="25">
        <f t="shared" si="18"/>
        <v>3.8724302922938742E-4</v>
      </c>
    </row>
    <row r="233" spans="1:14" x14ac:dyDescent="0.15">
      <c r="A233" s="1">
        <v>42927</v>
      </c>
      <c r="B233" s="41">
        <f t="shared" si="14"/>
        <v>2</v>
      </c>
      <c r="C233">
        <v>6.7983000000000002</v>
      </c>
      <c r="D233" s="25">
        <f t="shared" si="15"/>
        <v>2.7952069738509103E-4</v>
      </c>
      <c r="H233">
        <v>6.80708</v>
      </c>
      <c r="I233" s="25">
        <f t="shared" si="16"/>
        <v>9.3696372574746437E-4</v>
      </c>
      <c r="J233">
        <v>6.8050800000000002</v>
      </c>
      <c r="K233" s="25">
        <f t="shared" si="17"/>
        <v>7.4946820857181364E-5</v>
      </c>
      <c r="L233">
        <v>6.8007299999999997</v>
      </c>
      <c r="M233" s="25">
        <f t="shared" si="18"/>
        <v>-7.4963844481375978E-4</v>
      </c>
    </row>
    <row r="234" spans="1:14" x14ac:dyDescent="0.15">
      <c r="A234" s="1">
        <v>42928</v>
      </c>
      <c r="B234" s="41">
        <f t="shared" si="14"/>
        <v>3</v>
      </c>
      <c r="C234">
        <v>6.7867999999999897</v>
      </c>
      <c r="D234" s="25">
        <f t="shared" si="15"/>
        <v>-1.6930317402058701E-3</v>
      </c>
      <c r="H234">
        <v>6.78979</v>
      </c>
      <c r="I234" s="25">
        <f t="shared" si="16"/>
        <v>-2.5432337470849293E-3</v>
      </c>
      <c r="J234">
        <v>6.7925149999999999</v>
      </c>
      <c r="K234" s="25">
        <f t="shared" si="17"/>
        <v>-1.8481214621216314E-3</v>
      </c>
      <c r="L234">
        <v>6.7858200000000002</v>
      </c>
      <c r="M234" s="25">
        <f t="shared" si="18"/>
        <v>-2.194818550022654E-3</v>
      </c>
    </row>
    <row r="235" spans="1:14" x14ac:dyDescent="0.15">
      <c r="A235" s="1">
        <v>42929</v>
      </c>
      <c r="B235" s="41">
        <f t="shared" si="14"/>
        <v>4</v>
      </c>
      <c r="C235">
        <v>6.7801999999999998</v>
      </c>
      <c r="D235" s="25">
        <f t="shared" si="15"/>
        <v>-9.7294914434085413E-4</v>
      </c>
      <c r="H235">
        <v>6.7761149999999999</v>
      </c>
      <c r="I235" s="25">
        <f t="shared" si="16"/>
        <v>-2.0160843868427115E-3</v>
      </c>
      <c r="J235">
        <v>6.7828150000000003</v>
      </c>
      <c r="K235" s="25">
        <f t="shared" si="17"/>
        <v>-1.4290631094485318E-3</v>
      </c>
      <c r="L235">
        <v>6.7820400000000003</v>
      </c>
      <c r="M235" s="25">
        <f t="shared" si="18"/>
        <v>-5.5719916004412691E-4</v>
      </c>
    </row>
    <row r="236" spans="1:14" x14ac:dyDescent="0.15">
      <c r="A236" s="1">
        <v>42930</v>
      </c>
      <c r="B236" s="41">
        <f t="shared" si="14"/>
        <v>5</v>
      </c>
      <c r="C236">
        <v>6.7774000000000001</v>
      </c>
      <c r="D236" s="25">
        <f t="shared" si="15"/>
        <v>-4.1305246353471117E-4</v>
      </c>
      <c r="H236">
        <v>6.7809600000000003</v>
      </c>
      <c r="I236" s="25">
        <f t="shared" si="16"/>
        <v>7.1475597889164751E-4</v>
      </c>
      <c r="J236">
        <v>6.7833800000000002</v>
      </c>
      <c r="K236" s="25">
        <f t="shared" si="17"/>
        <v>8.329527923288594E-5</v>
      </c>
      <c r="L236">
        <v>6.7677750000000003</v>
      </c>
      <c r="M236" s="25">
        <f t="shared" si="18"/>
        <v>-2.1055645808015135E-3</v>
      </c>
    </row>
    <row r="237" spans="1:14" x14ac:dyDescent="0.15">
      <c r="A237" s="1">
        <v>42933</v>
      </c>
      <c r="B237" s="41">
        <f t="shared" si="14"/>
        <v>1</v>
      </c>
      <c r="C237">
        <v>6.7561999999999998</v>
      </c>
      <c r="D237" s="25">
        <f t="shared" si="15"/>
        <v>-3.1329457558147518E-3</v>
      </c>
      <c r="H237">
        <v>6.7663549999999999</v>
      </c>
      <c r="I237" s="25">
        <f t="shared" si="16"/>
        <v>-2.1561476437489293E-3</v>
      </c>
      <c r="J237">
        <v>6.7692750000000004</v>
      </c>
      <c r="K237" s="25">
        <f t="shared" si="17"/>
        <v>-2.0815117174777941E-3</v>
      </c>
      <c r="L237">
        <v>6.7639500000000004</v>
      </c>
      <c r="M237" s="25">
        <f t="shared" si="18"/>
        <v>-5.6533813713699813E-4</v>
      </c>
    </row>
    <row r="238" spans="1:14" x14ac:dyDescent="0.15">
      <c r="A238" s="1">
        <v>42934</v>
      </c>
      <c r="B238" s="41">
        <f t="shared" si="14"/>
        <v>2</v>
      </c>
      <c r="C238">
        <v>6.7610999999999999</v>
      </c>
      <c r="D238" s="25">
        <f t="shared" si="15"/>
        <v>7.2499688763699331E-4</v>
      </c>
      <c r="H238">
        <v>6.7536649999999998</v>
      </c>
      <c r="I238" s="25">
        <f t="shared" si="16"/>
        <v>-1.8772167092310284E-3</v>
      </c>
      <c r="J238">
        <v>6.75441</v>
      </c>
      <c r="K238" s="25">
        <f t="shared" si="17"/>
        <v>-2.1983661977705549E-3</v>
      </c>
      <c r="L238">
        <v>6.7496799999999997</v>
      </c>
      <c r="M238" s="25">
        <f t="shared" si="18"/>
        <v>-2.1119425800532397E-3</v>
      </c>
      <c r="N238" t="s">
        <v>383</v>
      </c>
    </row>
    <row r="239" spans="1:14" x14ac:dyDescent="0.15">
      <c r="A239" s="1">
        <v>42935</v>
      </c>
      <c r="B239" s="41">
        <f t="shared" si="14"/>
        <v>3</v>
      </c>
      <c r="C239">
        <v>6.7450999999999999</v>
      </c>
      <c r="D239" s="25">
        <f t="shared" si="15"/>
        <v>-2.3692833638877813E-3</v>
      </c>
      <c r="H239">
        <v>6.7546400000000002</v>
      </c>
      <c r="I239" s="25">
        <f t="shared" si="16"/>
        <v>1.4435563924456988E-4</v>
      </c>
      <c r="J239">
        <v>6.7556799999999999</v>
      </c>
      <c r="K239" s="25">
        <f t="shared" si="17"/>
        <v>1.8800763040670223E-4</v>
      </c>
      <c r="L239">
        <v>6.7593750000000004</v>
      </c>
      <c r="M239" s="25">
        <f t="shared" si="18"/>
        <v>1.4353338060223426E-3</v>
      </c>
    </row>
    <row r="240" spans="1:14" x14ac:dyDescent="0.15">
      <c r="A240" s="1">
        <v>42936</v>
      </c>
      <c r="B240" s="41">
        <f t="shared" si="14"/>
        <v>4</v>
      </c>
      <c r="C240">
        <v>6.7463999999999897</v>
      </c>
      <c r="D240" s="25">
        <f t="shared" si="15"/>
        <v>1.9271393158853142E-4</v>
      </c>
      <c r="H240">
        <v>6.7686650000000004</v>
      </c>
      <c r="I240" s="25">
        <f t="shared" si="16"/>
        <v>2.0741978426589464E-3</v>
      </c>
      <c r="J240">
        <v>6.7692350000000001</v>
      </c>
      <c r="K240" s="25">
        <f t="shared" si="17"/>
        <v>2.0044494976063356E-3</v>
      </c>
      <c r="L240">
        <v>6.7559649999999998</v>
      </c>
      <c r="M240" s="25">
        <f t="shared" si="18"/>
        <v>-5.0461180737723253E-4</v>
      </c>
    </row>
    <row r="241" spans="1:14" x14ac:dyDescent="0.15">
      <c r="A241" s="1">
        <v>42937</v>
      </c>
      <c r="B241" s="41">
        <f t="shared" si="14"/>
        <v>5</v>
      </c>
      <c r="C241">
        <v>6.7414999999999896</v>
      </c>
      <c r="D241" s="25">
        <f t="shared" si="15"/>
        <v>-7.2657718630254539E-4</v>
      </c>
      <c r="H241">
        <v>6.7588549999999996</v>
      </c>
      <c r="I241" s="25">
        <f t="shared" si="16"/>
        <v>-1.4503769677942425E-3</v>
      </c>
      <c r="J241">
        <v>6.7624649999999997</v>
      </c>
      <c r="K241" s="25">
        <f t="shared" si="17"/>
        <v>-1.0006134580074519E-3</v>
      </c>
      <c r="L241">
        <v>6.7566050000000004</v>
      </c>
      <c r="M241" s="25">
        <f t="shared" si="18"/>
        <v>9.472661388319249E-5</v>
      </c>
    </row>
    <row r="242" spans="1:14" x14ac:dyDescent="0.15">
      <c r="A242" s="1">
        <v>42940</v>
      </c>
      <c r="B242" s="41">
        <f t="shared" si="14"/>
        <v>1</v>
      </c>
      <c r="C242">
        <v>6.7409999999999997</v>
      </c>
      <c r="D242" s="25">
        <f t="shared" si="15"/>
        <v>-7.4170220688917895E-5</v>
      </c>
      <c r="H242">
        <v>6.7542749999999998</v>
      </c>
      <c r="I242" s="25">
        <f t="shared" si="16"/>
        <v>-6.7785926360106519E-4</v>
      </c>
      <c r="J242">
        <v>6.7470350000000003</v>
      </c>
      <c r="K242" s="25">
        <f t="shared" si="17"/>
        <v>-2.2843194358969946E-3</v>
      </c>
      <c r="L242">
        <v>6.7494899999999998</v>
      </c>
      <c r="M242" s="25">
        <f t="shared" si="18"/>
        <v>-1.0535984913743687E-3</v>
      </c>
      <c r="N242" t="s">
        <v>387</v>
      </c>
    </row>
    <row r="243" spans="1:14" x14ac:dyDescent="0.15">
      <c r="A243" s="1">
        <v>42941</v>
      </c>
      <c r="B243" s="41">
        <f t="shared" si="14"/>
        <v>2</v>
      </c>
      <c r="C243">
        <v>6.7484999999999999</v>
      </c>
      <c r="D243" s="25">
        <f t="shared" si="15"/>
        <v>1.1119760958978979E-3</v>
      </c>
      <c r="H243">
        <v>6.7465999999999999</v>
      </c>
      <c r="I243" s="25">
        <f t="shared" si="16"/>
        <v>-1.1369634674463515E-3</v>
      </c>
      <c r="J243">
        <v>6.7488049999999999</v>
      </c>
      <c r="K243" s="25">
        <f t="shared" si="17"/>
        <v>2.6230305192523503E-4</v>
      </c>
      <c r="L243">
        <v>6.7586599999999999</v>
      </c>
      <c r="M243" s="25">
        <f t="shared" si="18"/>
        <v>1.3576990792408352E-3</v>
      </c>
    </row>
    <row r="244" spans="1:14" x14ac:dyDescent="0.15">
      <c r="A244" s="1">
        <v>42942</v>
      </c>
      <c r="B244" s="41">
        <f t="shared" si="14"/>
        <v>3</v>
      </c>
      <c r="C244">
        <v>6.7528999999999897</v>
      </c>
      <c r="D244" s="25">
        <f t="shared" si="15"/>
        <v>6.5178428248293893E-4</v>
      </c>
      <c r="H244">
        <v>6.7553900000000002</v>
      </c>
      <c r="I244" s="25">
        <f t="shared" si="16"/>
        <v>1.3020304772548179E-3</v>
      </c>
      <c r="J244">
        <v>6.7542949999999999</v>
      </c>
      <c r="K244" s="25">
        <f t="shared" si="17"/>
        <v>8.1314665558324638E-4</v>
      </c>
      <c r="L244">
        <v>6.743525</v>
      </c>
      <c r="M244" s="25">
        <f t="shared" si="18"/>
        <v>-2.2418603120848276E-3</v>
      </c>
    </row>
    <row r="245" spans="1:14" x14ac:dyDescent="0.15">
      <c r="A245" s="1">
        <v>42943</v>
      </c>
      <c r="B245" s="41">
        <f t="shared" si="14"/>
        <v>4</v>
      </c>
      <c r="C245">
        <v>6.7306999999999997</v>
      </c>
      <c r="D245" s="25">
        <f t="shared" si="15"/>
        <v>-3.2928921148346803E-3</v>
      </c>
      <c r="H245">
        <v>6.7291949999999998</v>
      </c>
      <c r="I245" s="25">
        <f t="shared" si="16"/>
        <v>-3.8851819244463894E-3</v>
      </c>
      <c r="J245">
        <v>6.7335099999999999</v>
      </c>
      <c r="K245" s="25">
        <f t="shared" si="17"/>
        <v>-3.0820458114671932E-3</v>
      </c>
      <c r="L245">
        <v>6.7436949999999998</v>
      </c>
      <c r="M245" s="25">
        <f t="shared" si="18"/>
        <v>2.5209049753621493E-5</v>
      </c>
    </row>
    <row r="246" spans="1:14" x14ac:dyDescent="0.15">
      <c r="A246" s="1">
        <v>42944</v>
      </c>
      <c r="B246" s="41">
        <f t="shared" si="14"/>
        <v>5</v>
      </c>
      <c r="C246">
        <v>6.7373000000000003</v>
      </c>
      <c r="D246" s="25">
        <f t="shared" si="15"/>
        <v>9.8010105855789891E-4</v>
      </c>
      <c r="H246">
        <v>6.7464149999999998</v>
      </c>
      <c r="I246" s="25">
        <f t="shared" si="16"/>
        <v>2.5557298516456404E-3</v>
      </c>
      <c r="J246">
        <v>6.7428999999999997</v>
      </c>
      <c r="K246" s="25">
        <f t="shared" si="17"/>
        <v>1.3935464295895448E-3</v>
      </c>
      <c r="L246">
        <v>6.7362950000000001</v>
      </c>
      <c r="M246" s="25">
        <f t="shared" si="18"/>
        <v>-1.0979237734378504E-3</v>
      </c>
    </row>
    <row r="247" spans="1:14" x14ac:dyDescent="0.15">
      <c r="A247" s="1">
        <v>42947</v>
      </c>
      <c r="B247" s="41">
        <f t="shared" si="14"/>
        <v>1</v>
      </c>
      <c r="C247">
        <v>6.7282999999999999</v>
      </c>
      <c r="D247" s="25">
        <f t="shared" si="15"/>
        <v>-1.3367397427749882E-3</v>
      </c>
      <c r="H247">
        <v>6.7267799999999998</v>
      </c>
      <c r="I247" s="25">
        <f t="shared" si="16"/>
        <v>-2.9146782037241755E-3</v>
      </c>
      <c r="J247">
        <v>6.730035</v>
      </c>
      <c r="K247" s="25">
        <f t="shared" si="17"/>
        <v>-1.9097552107338266E-3</v>
      </c>
      <c r="L247">
        <v>6.7268100000000004</v>
      </c>
      <c r="M247" s="25">
        <f t="shared" si="18"/>
        <v>-1.4090362615874717E-3</v>
      </c>
      <c r="N247" t="s">
        <v>394</v>
      </c>
    </row>
    <row r="248" spans="1:14" x14ac:dyDescent="0.15">
      <c r="A248" s="1">
        <v>42948</v>
      </c>
      <c r="B248" s="41">
        <f t="shared" si="14"/>
        <v>2</v>
      </c>
      <c r="C248">
        <v>6.7148000000000003</v>
      </c>
      <c r="D248" s="25">
        <f t="shared" si="15"/>
        <v>-2.0084659845090759E-3</v>
      </c>
      <c r="H248">
        <v>6.7241799999999996</v>
      </c>
      <c r="I248" s="25">
        <f t="shared" si="16"/>
        <v>-3.8658951218075967E-4</v>
      </c>
      <c r="J248">
        <v>6.7245850000000003</v>
      </c>
      <c r="K248" s="25">
        <f t="shared" si="17"/>
        <v>-8.1013069088157379E-4</v>
      </c>
      <c r="L248">
        <v>6.7300800000000001</v>
      </c>
      <c r="M248" s="25">
        <f t="shared" si="18"/>
        <v>4.8599640249155228E-4</v>
      </c>
    </row>
    <row r="249" spans="1:14" x14ac:dyDescent="0.15">
      <c r="A249" s="1">
        <v>42949</v>
      </c>
      <c r="B249" s="41">
        <f t="shared" si="14"/>
        <v>3</v>
      </c>
      <c r="C249">
        <v>6.7204999999999897</v>
      </c>
      <c r="D249" s="25">
        <f t="shared" si="15"/>
        <v>8.4851106294239601E-4</v>
      </c>
      <c r="H249">
        <v>6.7317</v>
      </c>
      <c r="I249" s="25">
        <f t="shared" si="16"/>
        <v>1.1177270877718135E-3</v>
      </c>
      <c r="J249">
        <v>6.7262300000000002</v>
      </c>
      <c r="K249" s="25">
        <f t="shared" si="17"/>
        <v>2.4459484547241446E-4</v>
      </c>
      <c r="L249">
        <v>6.729495</v>
      </c>
      <c r="M249" s="25">
        <f t="shared" si="18"/>
        <v>-8.6926964687724953E-5</v>
      </c>
    </row>
    <row r="250" spans="1:14" x14ac:dyDescent="0.15">
      <c r="A250" s="1">
        <v>42950</v>
      </c>
      <c r="B250" s="41">
        <f t="shared" si="14"/>
        <v>4</v>
      </c>
      <c r="C250">
        <v>6.7210999999999999</v>
      </c>
      <c r="D250" s="25">
        <f t="shared" si="15"/>
        <v>8.927508636013599E-5</v>
      </c>
      <c r="H250">
        <v>6.7293599999999998</v>
      </c>
      <c r="I250" s="25">
        <f t="shared" si="16"/>
        <v>-3.4766950352659764E-4</v>
      </c>
      <c r="J250">
        <v>6.7287350000000004</v>
      </c>
      <c r="K250" s="25">
        <f t="shared" si="17"/>
        <v>3.7235325828674151E-4</v>
      </c>
      <c r="L250">
        <v>6.7294999999999998</v>
      </c>
      <c r="M250" s="25">
        <f t="shared" si="18"/>
        <v>7.4299752681564354E-7</v>
      </c>
    </row>
    <row r="251" spans="1:14" x14ac:dyDescent="0.15">
      <c r="A251" s="1">
        <v>42951</v>
      </c>
      <c r="B251" s="41">
        <f t="shared" si="14"/>
        <v>5</v>
      </c>
      <c r="C251">
        <v>6.7131999999999996</v>
      </c>
      <c r="D251" s="25">
        <f t="shared" si="15"/>
        <v>-1.1760941635374235E-3</v>
      </c>
      <c r="H251">
        <v>6.7232149999999997</v>
      </c>
      <c r="I251" s="25">
        <f t="shared" si="16"/>
        <v>-9.1357980570991738E-4</v>
      </c>
      <c r="J251">
        <v>6.7240950000000002</v>
      </c>
      <c r="K251" s="25">
        <f t="shared" si="17"/>
        <v>-6.898177088382095E-4</v>
      </c>
      <c r="L251">
        <v>6.7355999999999998</v>
      </c>
      <c r="M251" s="25">
        <f t="shared" si="18"/>
        <v>9.0604606238352508E-4</v>
      </c>
    </row>
    <row r="252" spans="1:14" x14ac:dyDescent="0.15">
      <c r="A252" s="1">
        <v>42954</v>
      </c>
      <c r="B252" s="41">
        <f t="shared" si="14"/>
        <v>1</v>
      </c>
      <c r="C252">
        <v>6.7227999999999897</v>
      </c>
      <c r="D252" s="25">
        <f t="shared" si="15"/>
        <v>1.428996968385867E-3</v>
      </c>
      <c r="H252">
        <v>6.7304849999999998</v>
      </c>
      <c r="I252" s="25">
        <f t="shared" si="16"/>
        <v>1.0807436924588989E-3</v>
      </c>
      <c r="J252">
        <v>6.7290299999999998</v>
      </c>
      <c r="K252" s="25">
        <f t="shared" si="17"/>
        <v>7.3365856949333768E-4</v>
      </c>
      <c r="L252">
        <v>6.7313499999999999</v>
      </c>
      <c r="M252" s="25">
        <f t="shared" si="18"/>
        <v>-6.3117486009721044E-4</v>
      </c>
    </row>
    <row r="253" spans="1:14" x14ac:dyDescent="0.15">
      <c r="A253" s="1">
        <v>42955</v>
      </c>
      <c r="B253" s="41">
        <f t="shared" si="14"/>
        <v>2</v>
      </c>
      <c r="C253">
        <v>6.7183999999999999</v>
      </c>
      <c r="D253" s="25">
        <f t="shared" si="15"/>
        <v>-6.5470347248114478E-4</v>
      </c>
      <c r="H253">
        <v>6.7050299999999998</v>
      </c>
      <c r="I253" s="25">
        <f t="shared" si="16"/>
        <v>-3.789215442389267E-3</v>
      </c>
      <c r="J253">
        <v>6.7102199999999996</v>
      </c>
      <c r="K253" s="25">
        <f t="shared" si="17"/>
        <v>-2.7992651796416336E-3</v>
      </c>
      <c r="L253">
        <v>6.712345</v>
      </c>
      <c r="M253" s="25">
        <f t="shared" si="18"/>
        <v>-2.8273495732157577E-3</v>
      </c>
    </row>
    <row r="254" spans="1:14" x14ac:dyDescent="0.15">
      <c r="A254" s="1">
        <v>42956</v>
      </c>
      <c r="B254" s="41">
        <f t="shared" si="14"/>
        <v>3</v>
      </c>
      <c r="C254">
        <v>6.7074999999999996</v>
      </c>
      <c r="D254" s="25">
        <f t="shared" si="15"/>
        <v>-1.6237276301496319E-3</v>
      </c>
      <c r="H254">
        <v>6.6992200000000004</v>
      </c>
      <c r="I254" s="25">
        <f t="shared" si="16"/>
        <v>-8.6688928718120224E-4</v>
      </c>
      <c r="J254">
        <v>6.693905</v>
      </c>
      <c r="K254" s="25">
        <f t="shared" si="17"/>
        <v>-2.4343264564923492E-3</v>
      </c>
      <c r="L254">
        <v>6.6922800000000002</v>
      </c>
      <c r="M254" s="25">
        <f t="shared" si="18"/>
        <v>-2.9937450672526188E-3</v>
      </c>
    </row>
    <row r="255" spans="1:14" x14ac:dyDescent="0.15">
      <c r="A255" s="1">
        <v>42957</v>
      </c>
      <c r="B255" s="41">
        <f t="shared" si="14"/>
        <v>4</v>
      </c>
      <c r="C255">
        <v>6.6769999999999996</v>
      </c>
      <c r="D255" s="25">
        <f t="shared" si="15"/>
        <v>-4.5575184419104006E-3</v>
      </c>
      <c r="H255">
        <v>6.6796199999999999</v>
      </c>
      <c r="I255" s="25">
        <f t="shared" si="16"/>
        <v>-2.9300020064550779E-3</v>
      </c>
      <c r="J255">
        <v>6.6776200000000001</v>
      </c>
      <c r="K255" s="25">
        <f t="shared" si="17"/>
        <v>-2.4357742369055762E-3</v>
      </c>
      <c r="L255">
        <v>6.6667899999999998</v>
      </c>
      <c r="M255" s="25">
        <f t="shared" si="18"/>
        <v>-3.8161385386928639E-3</v>
      </c>
    </row>
    <row r="256" spans="1:14" x14ac:dyDescent="0.15">
      <c r="A256" s="1">
        <v>42958</v>
      </c>
      <c r="B256" s="41">
        <f t="shared" si="14"/>
        <v>5</v>
      </c>
      <c r="C256">
        <v>6.6641999999999904</v>
      </c>
      <c r="D256" s="25">
        <f t="shared" si="15"/>
        <v>-1.9188684567408127E-3</v>
      </c>
      <c r="H256">
        <v>6.6910550000000004</v>
      </c>
      <c r="I256" s="25">
        <f t="shared" si="16"/>
        <v>1.710460060980348E-3</v>
      </c>
      <c r="J256">
        <v>6.678515</v>
      </c>
      <c r="K256" s="25">
        <f t="shared" si="17"/>
        <v>1.3402080786694505E-4</v>
      </c>
      <c r="L256">
        <v>6.6818299999999997</v>
      </c>
      <c r="M256" s="25">
        <f t="shared" si="18"/>
        <v>2.2534174115808612E-3</v>
      </c>
    </row>
    <row r="257" spans="1:14" x14ac:dyDescent="0.15">
      <c r="A257" s="1">
        <v>42961</v>
      </c>
      <c r="B257" s="41">
        <f t="shared" si="14"/>
        <v>1</v>
      </c>
      <c r="C257">
        <v>6.6600999999999999</v>
      </c>
      <c r="D257" s="25">
        <f t="shared" si="15"/>
        <v>-6.1541696440232496E-4</v>
      </c>
      <c r="H257">
        <v>6.6829099999999997</v>
      </c>
      <c r="I257" s="25">
        <f t="shared" si="16"/>
        <v>-1.2180383314905293E-3</v>
      </c>
      <c r="J257">
        <v>6.6874849999999997</v>
      </c>
      <c r="K257" s="25">
        <f t="shared" si="17"/>
        <v>1.342211783128219E-3</v>
      </c>
      <c r="L257">
        <v>6.69015</v>
      </c>
      <c r="M257" s="25">
        <f t="shared" si="18"/>
        <v>1.2443932871028743E-3</v>
      </c>
    </row>
    <row r="258" spans="1:14" x14ac:dyDescent="0.15">
      <c r="A258" s="1">
        <v>42962</v>
      </c>
      <c r="B258" s="41">
        <f t="shared" si="14"/>
        <v>2</v>
      </c>
      <c r="C258">
        <v>6.6688999999999998</v>
      </c>
      <c r="D258" s="25">
        <f t="shared" si="15"/>
        <v>1.3204293313213884E-3</v>
      </c>
      <c r="H258">
        <v>6.6906049999999997</v>
      </c>
      <c r="I258" s="25">
        <f t="shared" si="16"/>
        <v>1.1507821016698047E-3</v>
      </c>
      <c r="J258">
        <v>6.6912799999999999</v>
      </c>
      <c r="K258" s="25">
        <f t="shared" si="17"/>
        <v>5.6731695366279684E-4</v>
      </c>
      <c r="L258">
        <v>6.6962549999999998</v>
      </c>
      <c r="M258" s="25">
        <f t="shared" si="18"/>
        <v>9.1211948589044222E-4</v>
      </c>
      <c r="N258" t="s">
        <v>409</v>
      </c>
    </row>
    <row r="259" spans="1:14" x14ac:dyDescent="0.15">
      <c r="A259" s="1">
        <v>42963</v>
      </c>
      <c r="B259" s="41">
        <f t="shared" si="14"/>
        <v>3</v>
      </c>
      <c r="C259">
        <v>6.6778999999999904</v>
      </c>
      <c r="D259" s="25">
        <f t="shared" si="15"/>
        <v>1.3486380801553861E-3</v>
      </c>
      <c r="H259">
        <v>6.6975199999999999</v>
      </c>
      <c r="I259" s="25">
        <f t="shared" si="16"/>
        <v>1.0330050869581287E-3</v>
      </c>
      <c r="J259">
        <v>6.7045349999999999</v>
      </c>
      <c r="K259" s="25">
        <f t="shared" si="17"/>
        <v>1.9789769156911101E-3</v>
      </c>
      <c r="L259">
        <v>6.6885500000000002</v>
      </c>
      <c r="M259" s="25">
        <f t="shared" si="18"/>
        <v>-1.1513056560905005E-3</v>
      </c>
    </row>
    <row r="260" spans="1:14" x14ac:dyDescent="0.15">
      <c r="A260" s="1">
        <v>42964</v>
      </c>
      <c r="B260" s="41">
        <f t="shared" si="14"/>
        <v>4</v>
      </c>
      <c r="C260">
        <v>6.6708999999999996</v>
      </c>
      <c r="D260" s="25">
        <f t="shared" si="15"/>
        <v>-1.0487835073754101E-3</v>
      </c>
      <c r="H260">
        <v>6.6802049999999999</v>
      </c>
      <c r="I260" s="25">
        <f t="shared" si="16"/>
        <v>-2.5886329206218587E-3</v>
      </c>
      <c r="J260">
        <v>6.6830049999999996</v>
      </c>
      <c r="K260" s="25">
        <f t="shared" si="17"/>
        <v>-3.2164264026649748E-3</v>
      </c>
      <c r="L260">
        <v>6.6840000000000002</v>
      </c>
      <c r="M260" s="25">
        <f t="shared" si="18"/>
        <v>-6.8049851009471004E-4</v>
      </c>
    </row>
    <row r="261" spans="1:14" x14ac:dyDescent="0.15">
      <c r="A261" s="1">
        <v>42965</v>
      </c>
      <c r="B261" s="41">
        <f t="shared" si="14"/>
        <v>5</v>
      </c>
      <c r="C261">
        <v>6.6744000000000003</v>
      </c>
      <c r="D261" s="25">
        <f t="shared" si="15"/>
        <v>5.2452924703780572E-4</v>
      </c>
      <c r="H261">
        <v>6.6845499999999998</v>
      </c>
      <c r="I261" s="25">
        <f t="shared" si="16"/>
        <v>6.5021770366650074E-4</v>
      </c>
      <c r="J261">
        <v>6.6851950000000002</v>
      </c>
      <c r="K261" s="25">
        <f t="shared" si="17"/>
        <v>3.276432159291698E-4</v>
      </c>
      <c r="L261">
        <v>6.6829200000000002</v>
      </c>
      <c r="M261" s="25">
        <f t="shared" si="18"/>
        <v>-1.6159294771719474E-4</v>
      </c>
      <c r="N261" t="s">
        <v>413</v>
      </c>
    </row>
    <row r="262" spans="1:14" x14ac:dyDescent="0.15">
      <c r="A262" s="1">
        <v>42968</v>
      </c>
      <c r="B262" s="41">
        <f t="shared" si="14"/>
        <v>1</v>
      </c>
      <c r="C262">
        <v>6.6708999999999996</v>
      </c>
      <c r="D262" s="25">
        <f t="shared" si="15"/>
        <v>-5.2452924703785689E-4</v>
      </c>
      <c r="H262">
        <v>6.6824050000000002</v>
      </c>
      <c r="I262" s="25">
        <f t="shared" si="16"/>
        <v>-3.2094071064221757E-4</v>
      </c>
      <c r="J262">
        <v>6.6817099999999998</v>
      </c>
      <c r="K262" s="25">
        <f t="shared" si="17"/>
        <v>-5.2143709841045299E-4</v>
      </c>
      <c r="L262">
        <v>6.6711</v>
      </c>
      <c r="M262" s="25">
        <f t="shared" si="18"/>
        <v>-1.7702539140711389E-3</v>
      </c>
    </row>
    <row r="263" spans="1:14" x14ac:dyDescent="0.15">
      <c r="A263" s="1">
        <v>42969</v>
      </c>
      <c r="B263" s="41">
        <f t="shared" si="14"/>
        <v>2</v>
      </c>
      <c r="C263">
        <v>6.6597</v>
      </c>
      <c r="D263" s="93">
        <f t="shared" si="15"/>
        <v>-1.6803448659956709E-3</v>
      </c>
      <c r="H263">
        <v>6.662795</v>
      </c>
      <c r="I263" s="93">
        <f t="shared" si="16"/>
        <v>-2.9388865081653058E-3</v>
      </c>
      <c r="J263">
        <v>6.6652100000000001</v>
      </c>
      <c r="K263" s="93">
        <f t="shared" si="17"/>
        <v>-2.472481801884262E-3</v>
      </c>
      <c r="L263">
        <v>6.6684400000000004</v>
      </c>
      <c r="M263" s="93">
        <f t="shared" si="18"/>
        <v>-3.9881435720517581E-4</v>
      </c>
    </row>
    <row r="264" spans="1:14" x14ac:dyDescent="0.15">
      <c r="A264" s="1">
        <v>42970</v>
      </c>
      <c r="B264" s="41">
        <f t="shared" si="14"/>
        <v>3</v>
      </c>
      <c r="C264">
        <v>6.6632999999999996</v>
      </c>
      <c r="D264" s="93">
        <f t="shared" si="15"/>
        <v>5.4041883774152988E-4</v>
      </c>
      <c r="H264">
        <v>6.6643400000000002</v>
      </c>
      <c r="I264" s="93">
        <f t="shared" si="16"/>
        <v>2.3185778592646136E-4</v>
      </c>
      <c r="J264">
        <v>6.66594</v>
      </c>
      <c r="K264" s="93">
        <f t="shared" si="17"/>
        <v>1.0951793367112746E-4</v>
      </c>
      <c r="L264">
        <v>6.6632400000000001</v>
      </c>
      <c r="M264" s="93">
        <f t="shared" si="18"/>
        <v>-7.8009677155550241E-4</v>
      </c>
    </row>
    <row r="265" spans="1:14" x14ac:dyDescent="0.15">
      <c r="A265" s="1">
        <v>42971</v>
      </c>
      <c r="B265" s="41">
        <f t="shared" si="14"/>
        <v>4</v>
      </c>
      <c r="C265">
        <v>6.6524999999999999</v>
      </c>
      <c r="D265" s="93">
        <f t="shared" si="15"/>
        <v>-1.622133460728556E-3</v>
      </c>
      <c r="H265">
        <v>6.6563800000000004</v>
      </c>
      <c r="I265" s="93">
        <f t="shared" si="16"/>
        <v>-1.1951307357956104E-3</v>
      </c>
      <c r="J265">
        <v>6.6604850000000004</v>
      </c>
      <c r="K265" s="93">
        <f t="shared" si="17"/>
        <v>-8.1867422128202247E-4</v>
      </c>
      <c r="L265">
        <v>6.6608000000000001</v>
      </c>
      <c r="M265" s="93">
        <f t="shared" si="18"/>
        <v>-3.662552840242727E-4</v>
      </c>
      <c r="N265" t="s">
        <v>420</v>
      </c>
    </row>
    <row r="266" spans="1:14" x14ac:dyDescent="0.15">
      <c r="A266" s="1">
        <v>42972</v>
      </c>
      <c r="B266" s="41">
        <f t="shared" si="14"/>
        <v>5</v>
      </c>
      <c r="C266">
        <v>6.6578999999999997</v>
      </c>
      <c r="D266" s="93">
        <f t="shared" si="15"/>
        <v>8.1139564494882971E-4</v>
      </c>
      <c r="H266">
        <v>6.6596599999999997</v>
      </c>
      <c r="I266" s="93">
        <f t="shared" si="16"/>
        <v>4.926389626848537E-4</v>
      </c>
      <c r="J266">
        <v>6.6595000000000004</v>
      </c>
      <c r="K266" s="93">
        <f t="shared" si="17"/>
        <v>-1.4789806471940723E-4</v>
      </c>
      <c r="L266">
        <v>6.6436400000000004</v>
      </c>
      <c r="M266" s="93">
        <f t="shared" si="18"/>
        <v>-2.579591401913329E-3</v>
      </c>
    </row>
    <row r="267" spans="1:14" x14ac:dyDescent="0.15">
      <c r="A267" s="90">
        <v>42975</v>
      </c>
      <c r="B267" s="41">
        <f t="shared" si="14"/>
        <v>1</v>
      </c>
      <c r="C267">
        <v>6.6353</v>
      </c>
      <c r="D267" s="93">
        <f t="shared" si="15"/>
        <v>-3.400237982483764E-3</v>
      </c>
      <c r="H267">
        <v>6.6331350000000002</v>
      </c>
      <c r="I267" s="93">
        <f t="shared" si="16"/>
        <v>-3.9908890802467321E-3</v>
      </c>
      <c r="J267">
        <v>6.6285299999999996</v>
      </c>
      <c r="K267" s="93">
        <f t="shared" si="17"/>
        <v>-4.6613465015833411E-3</v>
      </c>
      <c r="L267">
        <v>6.6186550000000004</v>
      </c>
      <c r="M267" s="93">
        <f t="shared" si="18"/>
        <v>-3.7678289554502918E-3</v>
      </c>
      <c r="N267" t="s">
        <v>424</v>
      </c>
    </row>
    <row r="268" spans="1:14" x14ac:dyDescent="0.15">
      <c r="A268" s="90">
        <v>42976</v>
      </c>
      <c r="B268" s="41">
        <f t="shared" si="14"/>
        <v>2</v>
      </c>
      <c r="C268">
        <v>6.6292999999999997</v>
      </c>
      <c r="D268" s="93">
        <f t="shared" si="15"/>
        <v>-9.0466360225082483E-4</v>
      </c>
      <c r="H268">
        <v>6.6102049999999997</v>
      </c>
      <c r="I268" s="93">
        <f t="shared" si="16"/>
        <v>-3.4628761194343501E-3</v>
      </c>
      <c r="J268">
        <v>6.5986500000000001</v>
      </c>
      <c r="K268" s="93">
        <f t="shared" si="17"/>
        <v>-4.5179775018050292E-3</v>
      </c>
      <c r="L268">
        <v>6.6080100000000002</v>
      </c>
      <c r="M268" s="93">
        <f t="shared" si="18"/>
        <v>-1.6096275664871547E-3</v>
      </c>
    </row>
    <row r="269" spans="1:14" x14ac:dyDescent="0.15">
      <c r="A269" s="90">
        <v>42977</v>
      </c>
      <c r="B269" s="41">
        <f t="shared" si="14"/>
        <v>3</v>
      </c>
      <c r="C269">
        <v>6.6101999999999999</v>
      </c>
      <c r="D269" s="93">
        <f t="shared" si="15"/>
        <v>-2.8853073379841538E-3</v>
      </c>
      <c r="H269">
        <v>6.5885899999999999</v>
      </c>
      <c r="I269" s="93">
        <f t="shared" si="16"/>
        <v>-3.2753019231059033E-3</v>
      </c>
      <c r="J269">
        <v>6.5914900000000003</v>
      </c>
      <c r="K269" s="93">
        <f t="shared" si="17"/>
        <v>-1.0856595461859869E-3</v>
      </c>
      <c r="L269">
        <v>6.5991</v>
      </c>
      <c r="M269" s="93">
        <f t="shared" si="18"/>
        <v>-1.349273437072969E-3</v>
      </c>
      <c r="N269" t="s">
        <v>426</v>
      </c>
    </row>
    <row r="270" spans="1:14" x14ac:dyDescent="0.15">
      <c r="A270" s="90">
        <v>42978</v>
      </c>
      <c r="B270" s="41">
        <f t="shared" si="14"/>
        <v>4</v>
      </c>
      <c r="C270">
        <v>6.601</v>
      </c>
      <c r="D270" s="93">
        <f t="shared" si="15"/>
        <v>-1.3927578853034689E-3</v>
      </c>
      <c r="H270">
        <v>6.6054950000000003</v>
      </c>
      <c r="I270" s="93">
        <f t="shared" si="16"/>
        <v>2.5625133157047104E-3</v>
      </c>
      <c r="J270">
        <v>6.6020050000000001</v>
      </c>
      <c r="K270" s="93">
        <f t="shared" si="17"/>
        <v>1.593967667599357E-3</v>
      </c>
      <c r="L270">
        <v>6.5965150000000001</v>
      </c>
      <c r="M270" s="93">
        <f t="shared" si="18"/>
        <v>-3.9179682539495532E-4</v>
      </c>
      <c r="N270" t="s">
        <v>431</v>
      </c>
    </row>
    <row r="271" spans="1:14" x14ac:dyDescent="0.15">
      <c r="A271" s="90">
        <v>42979</v>
      </c>
      <c r="B271" s="41">
        <f t="shared" si="14"/>
        <v>5</v>
      </c>
      <c r="C271">
        <v>6.5909000000000004</v>
      </c>
      <c r="D271" s="93">
        <f t="shared" si="15"/>
        <v>-1.5312429556712281E-3</v>
      </c>
      <c r="H271">
        <v>6.5837700000000003</v>
      </c>
      <c r="I271" s="93">
        <f t="shared" si="16"/>
        <v>-3.2943487977483343E-3</v>
      </c>
      <c r="J271">
        <v>6.5751049999999998</v>
      </c>
      <c r="K271" s="93">
        <f t="shared" si="17"/>
        <v>-4.0828432589084035E-3</v>
      </c>
      <c r="L271">
        <v>6.5598099999999997</v>
      </c>
      <c r="M271" s="93">
        <f t="shared" si="18"/>
        <v>-5.5798401503396079E-3</v>
      </c>
      <c r="N271" t="s">
        <v>432</v>
      </c>
    </row>
    <row r="272" spans="1:14" x14ac:dyDescent="0.15">
      <c r="A272" s="90">
        <v>42982</v>
      </c>
      <c r="B272" s="41">
        <f t="shared" si="14"/>
        <v>1</v>
      </c>
      <c r="C272">
        <v>6.5667999999999997</v>
      </c>
      <c r="D272" s="93">
        <f t="shared" si="15"/>
        <v>-3.6632583127365072E-3</v>
      </c>
      <c r="H272">
        <v>6.5494199999999996</v>
      </c>
      <c r="I272" s="93">
        <f t="shared" si="16"/>
        <v>-5.2310334851758825E-3</v>
      </c>
      <c r="J272">
        <v>6.5284000000000004</v>
      </c>
      <c r="K272" s="93">
        <f t="shared" si="17"/>
        <v>-7.128657223661081E-3</v>
      </c>
      <c r="L272">
        <v>6.5289700000000002</v>
      </c>
      <c r="M272" s="93">
        <f t="shared" si="18"/>
        <v>-4.7124418123377981E-3</v>
      </c>
    </row>
    <row r="273" spans="1:14" x14ac:dyDescent="0.15">
      <c r="A273" s="90">
        <v>42983</v>
      </c>
      <c r="B273" s="41">
        <f t="shared" si="14"/>
        <v>2</v>
      </c>
      <c r="C273">
        <v>6.5369999999999999</v>
      </c>
      <c r="D273" s="93">
        <f t="shared" si="15"/>
        <v>-4.5483068076335297E-3</v>
      </c>
      <c r="H273">
        <v>6.5427499999999998</v>
      </c>
      <c r="I273" s="93">
        <f t="shared" si="16"/>
        <v>-1.0189297231972274E-3</v>
      </c>
      <c r="J273">
        <v>6.5557850000000002</v>
      </c>
      <c r="K273" s="93">
        <f t="shared" si="17"/>
        <v>4.185975662610677E-3</v>
      </c>
      <c r="L273">
        <v>6.5394300000000003</v>
      </c>
      <c r="M273" s="93">
        <f t="shared" si="18"/>
        <v>1.6008083979250876E-3</v>
      </c>
    </row>
    <row r="274" spans="1:14" x14ac:dyDescent="0.15">
      <c r="A274" s="90">
        <v>42984</v>
      </c>
      <c r="B274" s="41">
        <f t="shared" si="14"/>
        <v>3</v>
      </c>
      <c r="C274">
        <v>6.5311000000000003</v>
      </c>
      <c r="D274" s="93">
        <f t="shared" si="15"/>
        <v>-9.0296223641928041E-4</v>
      </c>
      <c r="H274">
        <v>6.5413600000000001</v>
      </c>
      <c r="I274" s="93">
        <f t="shared" si="16"/>
        <v>-2.1247146427678818E-4</v>
      </c>
      <c r="J274">
        <v>6.5376950000000003</v>
      </c>
      <c r="K274" s="93">
        <f t="shared" si="17"/>
        <v>-2.7632090949465307E-3</v>
      </c>
      <c r="L274">
        <v>6.54087</v>
      </c>
      <c r="M274" s="93">
        <f t="shared" si="18"/>
        <v>2.2017843716380463E-4</v>
      </c>
    </row>
    <row r="275" spans="1:14" x14ac:dyDescent="0.15">
      <c r="A275" s="90">
        <v>42985</v>
      </c>
      <c r="B275" s="41">
        <f t="shared" si="14"/>
        <v>4</v>
      </c>
      <c r="C275">
        <v>6.5269000000000004</v>
      </c>
      <c r="D275" s="93">
        <f t="shared" si="15"/>
        <v>-6.4328383287413882E-4</v>
      </c>
      <c r="H275">
        <v>6.5339749999999999</v>
      </c>
      <c r="I275" s="93">
        <f t="shared" si="16"/>
        <v>-1.1296078892480558E-3</v>
      </c>
      <c r="J275">
        <v>6.5053450000000002</v>
      </c>
      <c r="K275" s="93">
        <f t="shared" si="17"/>
        <v>-4.9605101779079596E-3</v>
      </c>
      <c r="L275">
        <v>6.4865550000000001</v>
      </c>
      <c r="M275" s="93">
        <f t="shared" si="18"/>
        <v>-8.3386110026827821E-3</v>
      </c>
    </row>
    <row r="276" spans="1:14" x14ac:dyDescent="0.15">
      <c r="A276" s="90">
        <v>42986</v>
      </c>
      <c r="B276" s="41">
        <f t="shared" si="14"/>
        <v>5</v>
      </c>
      <c r="C276" s="92">
        <v>6.5031999999999996</v>
      </c>
      <c r="D276" s="93">
        <f t="shared" si="15"/>
        <v>-3.6377351110737201E-3</v>
      </c>
      <c r="H276">
        <v>6.4523900000000003</v>
      </c>
      <c r="I276" s="93">
        <f t="shared" si="16"/>
        <v>-1.2564882221997245E-2</v>
      </c>
      <c r="J276">
        <v>6.4684949999999999</v>
      </c>
      <c r="K276" s="93">
        <f t="shared" si="17"/>
        <v>-5.6806772853724707E-3</v>
      </c>
      <c r="L276">
        <v>6.4982049999999996</v>
      </c>
      <c r="M276" s="93">
        <f t="shared" si="18"/>
        <v>1.794411775958695E-3</v>
      </c>
    </row>
    <row r="277" spans="1:14" x14ac:dyDescent="0.15">
      <c r="A277" s="90">
        <v>42989</v>
      </c>
      <c r="B277" s="41">
        <f t="shared" si="14"/>
        <v>1</v>
      </c>
      <c r="C277">
        <v>6.4996999999999998</v>
      </c>
      <c r="D277" s="93">
        <f t="shared" si="15"/>
        <v>-5.3834145990939053E-4</v>
      </c>
      <c r="H277">
        <v>6.5189399999999997</v>
      </c>
      <c r="I277" s="93">
        <f t="shared" si="16"/>
        <v>1.0261181225051057E-2</v>
      </c>
      <c r="J277">
        <v>6.5262950000000002</v>
      </c>
      <c r="K277" s="93">
        <f t="shared" si="17"/>
        <v>8.895931550864376E-3</v>
      </c>
      <c r="L277">
        <v>6.5392049999999999</v>
      </c>
      <c r="M277" s="93">
        <f t="shared" si="18"/>
        <v>6.2896135291659865E-3</v>
      </c>
      <c r="N277" t="s">
        <v>435</v>
      </c>
    </row>
    <row r="278" spans="1:14" x14ac:dyDescent="0.15">
      <c r="A278" s="90">
        <v>42990</v>
      </c>
      <c r="B278" s="41">
        <f t="shared" si="14"/>
        <v>2</v>
      </c>
      <c r="C278">
        <v>6.5276999999999896</v>
      </c>
      <c r="D278" s="93">
        <f t="shared" si="15"/>
        <v>4.2986387331313851E-3</v>
      </c>
      <c r="H278">
        <v>6.5389699999999999</v>
      </c>
      <c r="I278" s="93">
        <f t="shared" si="16"/>
        <v>3.0678746767211886E-3</v>
      </c>
      <c r="J278">
        <v>6.5425250000000004</v>
      </c>
      <c r="K278" s="93">
        <f t="shared" si="17"/>
        <v>2.4837756344893314E-3</v>
      </c>
      <c r="L278">
        <v>6.5352399999999999</v>
      </c>
      <c r="M278" s="93">
        <f t="shared" si="18"/>
        <v>-6.0652672010963211E-4</v>
      </c>
    </row>
    <row r="279" spans="1:14" x14ac:dyDescent="0.15">
      <c r="A279" s="90">
        <v>42991</v>
      </c>
      <c r="B279" s="41">
        <f t="shared" si="14"/>
        <v>3</v>
      </c>
      <c r="C279">
        <v>6.5381999999999998</v>
      </c>
      <c r="D279" s="93">
        <f t="shared" si="15"/>
        <v>1.607237505310905E-3</v>
      </c>
      <c r="H279">
        <v>6.5280750000000003</v>
      </c>
      <c r="I279" s="93">
        <f t="shared" si="16"/>
        <v>-1.6675541447476439E-3</v>
      </c>
      <c r="J279">
        <v>6.531625</v>
      </c>
      <c r="K279" s="93">
        <f t="shared" si="17"/>
        <v>-1.667412799364843E-3</v>
      </c>
      <c r="L279">
        <v>6.5477499999999997</v>
      </c>
      <c r="M279" s="93">
        <f t="shared" si="18"/>
        <v>1.9124074562065535E-3</v>
      </c>
    </row>
    <row r="280" spans="1:14" x14ac:dyDescent="0.15">
      <c r="A280" s="90">
        <v>42992</v>
      </c>
      <c r="B280" s="41">
        <f t="shared" si="14"/>
        <v>4</v>
      </c>
      <c r="C280">
        <v>6.5465</v>
      </c>
      <c r="D280" s="93">
        <f t="shared" si="15"/>
        <v>1.2686574569126298E-3</v>
      </c>
      <c r="H280">
        <v>6.5514900000000003</v>
      </c>
      <c r="I280" s="93">
        <f t="shared" si="16"/>
        <v>3.5803981269342967E-3</v>
      </c>
      <c r="J280">
        <v>6.5562849999999999</v>
      </c>
      <c r="K280" s="93">
        <f t="shared" si="17"/>
        <v>3.7683677809852577E-3</v>
      </c>
      <c r="L280">
        <v>6.5422450000000003</v>
      </c>
      <c r="M280" s="93">
        <f t="shared" si="18"/>
        <v>-8.4110044725638721E-4</v>
      </c>
    </row>
    <row r="281" spans="1:14" x14ac:dyDescent="0.15">
      <c r="A281" s="90">
        <v>42993</v>
      </c>
      <c r="B281" s="41">
        <f t="shared" si="14"/>
        <v>5</v>
      </c>
      <c r="C281">
        <v>6.5423</v>
      </c>
      <c r="D281" s="93">
        <f t="shared" si="15"/>
        <v>-6.4177008498168559E-4</v>
      </c>
      <c r="H281">
        <v>6.5448849999999998</v>
      </c>
      <c r="I281" s="93">
        <f t="shared" si="16"/>
        <v>-1.0086761504629728E-3</v>
      </c>
      <c r="J281">
        <v>6.5447100000000002</v>
      </c>
      <c r="K281" s="93">
        <f t="shared" si="17"/>
        <v>-1.7670418180986021E-3</v>
      </c>
      <c r="L281">
        <v>6.5497649999999998</v>
      </c>
      <c r="M281" s="93">
        <f t="shared" si="18"/>
        <v>1.148792404989908E-3</v>
      </c>
    </row>
    <row r="282" spans="1:14" x14ac:dyDescent="0.15">
      <c r="A282" s="90">
        <v>42996</v>
      </c>
      <c r="B282" s="41">
        <f t="shared" si="14"/>
        <v>1</v>
      </c>
      <c r="C282">
        <v>6.5419</v>
      </c>
      <c r="D282" s="93">
        <f t="shared" si="15"/>
        <v>-6.1142446634046335E-5</v>
      </c>
      <c r="H282">
        <v>6.5494950000000003</v>
      </c>
      <c r="I282" s="93">
        <f t="shared" si="16"/>
        <v>7.0411889535260477E-4</v>
      </c>
      <c r="J282">
        <v>6.5669050000000002</v>
      </c>
      <c r="K282" s="93">
        <f t="shared" si="17"/>
        <v>3.385551085787464E-3</v>
      </c>
      <c r="L282">
        <v>6.5742399999999996</v>
      </c>
      <c r="M282" s="93">
        <f t="shared" si="18"/>
        <v>3.7298108883126618E-3</v>
      </c>
    </row>
    <row r="283" spans="1:14" x14ac:dyDescent="0.15">
      <c r="A283" s="90">
        <v>42997</v>
      </c>
      <c r="B283" s="41">
        <f t="shared" si="14"/>
        <v>2</v>
      </c>
      <c r="C283">
        <v>6.5529999999999999</v>
      </c>
      <c r="D283" s="93">
        <f t="shared" si="15"/>
        <v>1.6953169033046818E-3</v>
      </c>
      <c r="H283">
        <v>6.5921500000000002</v>
      </c>
      <c r="I283" s="93">
        <f t="shared" si="16"/>
        <v>6.4915997644313505E-3</v>
      </c>
      <c r="J283">
        <v>6.58575</v>
      </c>
      <c r="K283" s="93">
        <f t="shared" si="17"/>
        <v>2.8655830926270893E-3</v>
      </c>
      <c r="L283">
        <v>6.5839949999999998</v>
      </c>
      <c r="M283" s="93">
        <f t="shared" si="18"/>
        <v>1.4827219284605474E-3</v>
      </c>
      <c r="N283" t="s">
        <v>444</v>
      </c>
    </row>
    <row r="284" spans="1:14" x14ac:dyDescent="0.15">
      <c r="A284" s="90">
        <v>42998</v>
      </c>
      <c r="B284" s="41">
        <f t="shared" si="14"/>
        <v>3</v>
      </c>
      <c r="C284" s="92">
        <v>6.5670000000000002</v>
      </c>
      <c r="D284" s="93">
        <f t="shared" si="15"/>
        <v>2.1341471514758994E-3</v>
      </c>
      <c r="H284" s="92">
        <v>6.56494</v>
      </c>
      <c r="I284" s="93">
        <f t="shared" si="16"/>
        <v>-4.1361788651326321E-3</v>
      </c>
      <c r="J284">
        <v>6.5714750000000004</v>
      </c>
      <c r="K284" s="93">
        <f t="shared" si="17"/>
        <v>-2.1699112998629908E-3</v>
      </c>
      <c r="L284">
        <v>6.58697</v>
      </c>
      <c r="M284" s="93">
        <f t="shared" si="18"/>
        <v>4.517512650888181E-4</v>
      </c>
    </row>
    <row r="285" spans="1:14" x14ac:dyDescent="0.15">
      <c r="A285" s="90">
        <v>42999</v>
      </c>
      <c r="B285" s="41">
        <f t="shared" si="14"/>
        <v>4</v>
      </c>
      <c r="C285">
        <v>6.5866999999999898</v>
      </c>
      <c r="D285" s="93">
        <f t="shared" si="15"/>
        <v>2.9953571587144597E-3</v>
      </c>
      <c r="H285">
        <v>6.5917649999999997</v>
      </c>
      <c r="I285" s="93">
        <f t="shared" si="16"/>
        <v>4.0777743623563092E-3</v>
      </c>
      <c r="J285">
        <v>6.5894849999999998</v>
      </c>
      <c r="K285" s="93">
        <f t="shared" si="17"/>
        <v>2.7368841242649019E-3</v>
      </c>
      <c r="L285">
        <v>6.568295</v>
      </c>
      <c r="M285" s="93">
        <f t="shared" ref="M285:M290" si="19">LN(L285/L284)</f>
        <v>-2.839169343186405E-3</v>
      </c>
    </row>
    <row r="286" spans="1:14" x14ac:dyDescent="0.15">
      <c r="A286" s="90">
        <v>43000</v>
      </c>
      <c r="B286" s="41">
        <f t="shared" si="14"/>
        <v>5</v>
      </c>
      <c r="C286">
        <v>6.5861000000000001</v>
      </c>
      <c r="D286" s="93">
        <f t="shared" si="15"/>
        <v>-9.1096805600163411E-5</v>
      </c>
      <c r="H286">
        <v>6.5771050000000004</v>
      </c>
      <c r="I286" s="93">
        <f t="shared" si="16"/>
        <v>-2.2264637825375106E-3</v>
      </c>
      <c r="J286">
        <v>6.5807549999999999</v>
      </c>
      <c r="K286" s="93">
        <f t="shared" si="17"/>
        <v>-1.3257163542347899E-3</v>
      </c>
      <c r="L286">
        <v>6.5797549999999996</v>
      </c>
      <c r="M286" s="93">
        <f t="shared" si="19"/>
        <v>1.7432247218538209E-3</v>
      </c>
      <c r="N286" t="s">
        <v>447</v>
      </c>
    </row>
    <row r="287" spans="1:14" x14ac:dyDescent="0.15">
      <c r="A287" s="90">
        <v>43003</v>
      </c>
      <c r="B287" s="41">
        <f t="shared" si="14"/>
        <v>1</v>
      </c>
      <c r="C287">
        <v>6.5945</v>
      </c>
      <c r="D287" s="93">
        <f t="shared" si="15"/>
        <v>1.2746007218525056E-3</v>
      </c>
      <c r="H287">
        <v>6.5984699999999998</v>
      </c>
      <c r="I287" s="93">
        <f t="shared" si="16"/>
        <v>3.2431250592356753E-3</v>
      </c>
      <c r="J287">
        <v>6.6071</v>
      </c>
      <c r="K287" s="93">
        <f t="shared" si="17"/>
        <v>3.9953479993525684E-3</v>
      </c>
      <c r="L287">
        <v>6.6134000000000004</v>
      </c>
      <c r="M287" s="93">
        <f t="shared" si="19"/>
        <v>5.1003831815006296E-3</v>
      </c>
    </row>
    <row r="288" spans="1:14" x14ac:dyDescent="0.15">
      <c r="A288" s="90">
        <v>43004</v>
      </c>
      <c r="B288" s="41">
        <f t="shared" si="14"/>
        <v>2</v>
      </c>
      <c r="C288">
        <v>6.6075999999999997</v>
      </c>
      <c r="D288" s="93">
        <f t="shared" si="15"/>
        <v>1.9845334150460476E-3</v>
      </c>
      <c r="H288">
        <v>6.6142450000000004</v>
      </c>
      <c r="I288" s="93">
        <f t="shared" si="16"/>
        <v>2.3878525337969318E-3</v>
      </c>
      <c r="J288">
        <v>6.6229699999999996</v>
      </c>
      <c r="K288" s="93">
        <f t="shared" si="17"/>
        <v>2.3990814276522265E-3</v>
      </c>
      <c r="L288">
        <v>6.6288049999999998</v>
      </c>
      <c r="M288" s="93">
        <f t="shared" si="19"/>
        <v>2.3266528420817566E-3</v>
      </c>
      <c r="N288" t="s">
        <v>455</v>
      </c>
    </row>
    <row r="289" spans="1:14" x14ac:dyDescent="0.15">
      <c r="A289" s="90">
        <v>43005</v>
      </c>
      <c r="B289" s="41">
        <f t="shared" si="14"/>
        <v>3</v>
      </c>
      <c r="C289">
        <v>6.6191999999999904</v>
      </c>
      <c r="D289" s="93">
        <f t="shared" si="15"/>
        <v>1.75401502616001E-3</v>
      </c>
      <c r="H289">
        <v>6.6312850000000001</v>
      </c>
      <c r="I289" s="93">
        <f t="shared" si="16"/>
        <v>2.5729448954421516E-3</v>
      </c>
      <c r="J289">
        <v>6.6391049999999998</v>
      </c>
      <c r="K289" s="93">
        <f t="shared" si="17"/>
        <v>2.4332554235920439E-3</v>
      </c>
      <c r="L289">
        <v>6.6398200000000003</v>
      </c>
      <c r="M289" s="93">
        <f t="shared" si="19"/>
        <v>1.6603080621165438E-3</v>
      </c>
    </row>
    <row r="290" spans="1:14" x14ac:dyDescent="0.15">
      <c r="A290" s="90">
        <v>43006</v>
      </c>
      <c r="B290" s="41">
        <f t="shared" si="14"/>
        <v>4</v>
      </c>
      <c r="C290">
        <v>6.6284999999999998</v>
      </c>
      <c r="D290" s="93">
        <f t="shared" si="15"/>
        <v>1.4040175317587785E-3</v>
      </c>
      <c r="H290">
        <v>6.6710849999999997</v>
      </c>
      <c r="I290" s="93">
        <f t="shared" si="16"/>
        <v>5.9839139582740569E-3</v>
      </c>
      <c r="J290">
        <v>6.6678850000000001</v>
      </c>
      <c r="K290" s="93">
        <f t="shared" si="17"/>
        <v>4.3255529422931514E-3</v>
      </c>
      <c r="L290">
        <v>6.6544299999999996</v>
      </c>
      <c r="M290" s="93">
        <f t="shared" si="19"/>
        <v>2.1979436044437116E-3</v>
      </c>
    </row>
    <row r="291" spans="1:14" x14ac:dyDescent="0.15">
      <c r="A291" s="90">
        <v>43007</v>
      </c>
      <c r="B291" s="41">
        <f t="shared" ref="B291:B331" si="20">WEEKDAY(A291,2)</f>
        <v>5</v>
      </c>
      <c r="C291">
        <v>6.6368999999999998</v>
      </c>
      <c r="D291" s="93">
        <f t="shared" si="15"/>
        <v>1.2664527451463289E-3</v>
      </c>
      <c r="H291">
        <v>6.6724550000000002</v>
      </c>
      <c r="I291" s="93">
        <f t="shared" si="16"/>
        <v>2.0534281080040795E-4</v>
      </c>
      <c r="J291">
        <v>6.6478149999999996</v>
      </c>
      <c r="K291" s="93">
        <f t="shared" si="17"/>
        <v>-3.0144889413618067E-3</v>
      </c>
      <c r="L291">
        <v>6.6526050000000003</v>
      </c>
      <c r="M291" s="93">
        <f t="shared" si="18"/>
        <v>-2.7429100644001261E-4</v>
      </c>
    </row>
    <row r="292" spans="1:14" x14ac:dyDescent="0.15">
      <c r="A292" s="90">
        <v>43010</v>
      </c>
      <c r="B292" s="41">
        <f t="shared" si="20"/>
        <v>1</v>
      </c>
      <c r="C292">
        <v>6.6368999999999998</v>
      </c>
      <c r="D292" s="93">
        <f t="shared" si="15"/>
        <v>0</v>
      </c>
      <c r="H292">
        <v>6.6680349999999997</v>
      </c>
      <c r="I292" s="93">
        <f t="shared" si="16"/>
        <v>-6.6264434990543448E-4</v>
      </c>
      <c r="J292">
        <v>6.6701499999999996</v>
      </c>
      <c r="K292" s="93">
        <f t="shared" si="17"/>
        <v>3.3541191825137897E-3</v>
      </c>
      <c r="L292">
        <v>6.6730799999999997</v>
      </c>
      <c r="M292" s="93">
        <f t="shared" si="18"/>
        <v>3.073015175255208E-3</v>
      </c>
      <c r="N292" t="s">
        <v>459</v>
      </c>
    </row>
    <row r="293" spans="1:14" x14ac:dyDescent="0.15">
      <c r="A293" s="90">
        <v>43011</v>
      </c>
      <c r="B293" s="41">
        <f t="shared" si="20"/>
        <v>2</v>
      </c>
      <c r="C293">
        <v>6.6368999999999998</v>
      </c>
      <c r="D293" s="93">
        <f t="shared" si="15"/>
        <v>0</v>
      </c>
      <c r="H293">
        <v>6.6802200000000003</v>
      </c>
      <c r="I293" s="93">
        <f t="shared" si="16"/>
        <v>1.8257073129924549E-3</v>
      </c>
      <c r="J293">
        <v>6.6707999999999998</v>
      </c>
      <c r="K293" s="93">
        <f t="shared" si="17"/>
        <v>9.7444335000822924E-5</v>
      </c>
      <c r="L293">
        <v>6.6654999999999998</v>
      </c>
      <c r="M293" s="93">
        <f t="shared" si="18"/>
        <v>-1.136552888831804E-3</v>
      </c>
    </row>
    <row r="294" spans="1:14" x14ac:dyDescent="0.15">
      <c r="A294" s="90">
        <v>43012</v>
      </c>
      <c r="B294" s="41">
        <f t="shared" si="20"/>
        <v>3</v>
      </c>
      <c r="C294">
        <v>6.6368999999999998</v>
      </c>
      <c r="D294" s="93">
        <f t="shared" si="15"/>
        <v>0</v>
      </c>
      <c r="H294">
        <v>6.6427399999999999</v>
      </c>
      <c r="I294" s="93">
        <f t="shared" si="16"/>
        <v>-5.626392164067193E-3</v>
      </c>
      <c r="J294">
        <v>6.6483150000000002</v>
      </c>
      <c r="K294" s="93">
        <f t="shared" si="17"/>
        <v>-3.3763536631831502E-3</v>
      </c>
      <c r="L294">
        <v>6.6483100000000004</v>
      </c>
      <c r="M294" s="93">
        <f t="shared" si="18"/>
        <v>-2.5822825400348879E-3</v>
      </c>
    </row>
    <row r="295" spans="1:14" x14ac:dyDescent="0.15">
      <c r="A295" s="90">
        <v>43013</v>
      </c>
      <c r="B295" s="41">
        <f t="shared" si="20"/>
        <v>4</v>
      </c>
      <c r="C295">
        <v>6.6368999999999998</v>
      </c>
      <c r="D295" s="93">
        <f t="shared" si="15"/>
        <v>0</v>
      </c>
      <c r="H295">
        <v>6.6511899999999997</v>
      </c>
      <c r="I295" s="93">
        <f t="shared" si="16"/>
        <v>1.2712570531060849E-3</v>
      </c>
      <c r="J295">
        <v>6.6390450000000003</v>
      </c>
      <c r="K295" s="93">
        <f t="shared" si="17"/>
        <v>-1.3953112588167087E-3</v>
      </c>
      <c r="L295">
        <v>6.6537600000000001</v>
      </c>
      <c r="M295" s="93">
        <f t="shared" si="18"/>
        <v>8.1942138403274102E-4</v>
      </c>
    </row>
    <row r="296" spans="1:14" x14ac:dyDescent="0.15">
      <c r="A296" s="90">
        <v>43014</v>
      </c>
      <c r="B296" s="41">
        <f t="shared" si="20"/>
        <v>5</v>
      </c>
      <c r="C296">
        <v>6.6368999999999998</v>
      </c>
      <c r="D296" s="93">
        <f t="shared" si="15"/>
        <v>0</v>
      </c>
      <c r="H296">
        <v>6.65618</v>
      </c>
      <c r="I296" s="93">
        <f t="shared" si="16"/>
        <v>7.4996039546236764E-4</v>
      </c>
      <c r="J296">
        <v>6.6538300000000001</v>
      </c>
      <c r="K296" s="93">
        <f t="shared" si="17"/>
        <v>2.2245008843979263E-3</v>
      </c>
      <c r="L296">
        <v>6.6513499999999999</v>
      </c>
      <c r="M296" s="93">
        <f t="shared" si="18"/>
        <v>-3.6226683227072123E-4</v>
      </c>
      <c r="N296" t="s">
        <v>470</v>
      </c>
    </row>
    <row r="297" spans="1:14" x14ac:dyDescent="0.15">
      <c r="A297" s="90">
        <v>43017</v>
      </c>
      <c r="B297" s="41">
        <f t="shared" si="20"/>
        <v>1</v>
      </c>
      <c r="C297">
        <v>6.6492999999999904</v>
      </c>
      <c r="D297" s="93">
        <f t="shared" si="15"/>
        <v>1.8665989673979496E-3</v>
      </c>
      <c r="H297">
        <v>6.6261749999999999</v>
      </c>
      <c r="I297" s="93">
        <f t="shared" si="16"/>
        <v>-4.5180317857813658E-3</v>
      </c>
      <c r="J297">
        <v>6.6259249999999996</v>
      </c>
      <c r="K297" s="93">
        <f t="shared" si="17"/>
        <v>-4.2026439602237094E-3</v>
      </c>
      <c r="L297">
        <v>6.61557</v>
      </c>
      <c r="M297" s="93">
        <f t="shared" si="18"/>
        <v>-5.3938799281809668E-3</v>
      </c>
      <c r="N297" t="s">
        <v>479</v>
      </c>
    </row>
    <row r="298" spans="1:14" x14ac:dyDescent="0.15">
      <c r="A298" s="90">
        <v>43018</v>
      </c>
      <c r="B298" s="41">
        <f t="shared" si="20"/>
        <v>2</v>
      </c>
      <c r="C298">
        <v>6.6273</v>
      </c>
      <c r="D298" s="93">
        <f t="shared" si="15"/>
        <v>-3.3141045351996828E-3</v>
      </c>
      <c r="H298">
        <v>6.5837250000000003</v>
      </c>
      <c r="I298" s="93">
        <f t="shared" si="16"/>
        <v>-6.4270200564652295E-3</v>
      </c>
      <c r="J298">
        <v>6.5759499999999997</v>
      </c>
      <c r="K298" s="93">
        <f t="shared" si="17"/>
        <v>-7.5709304488147753E-3</v>
      </c>
      <c r="L298">
        <v>6.5666200000000003</v>
      </c>
      <c r="M298" s="93">
        <f t="shared" si="18"/>
        <v>-7.4267212035443878E-3</v>
      </c>
      <c r="N298" t="s">
        <v>493</v>
      </c>
    </row>
    <row r="299" spans="1:14" x14ac:dyDescent="0.15">
      <c r="A299" s="90">
        <v>43019</v>
      </c>
      <c r="B299" s="41">
        <f t="shared" si="20"/>
        <v>3</v>
      </c>
      <c r="C299">
        <v>6.5840999999999896</v>
      </c>
      <c r="D299" s="93">
        <f t="shared" si="15"/>
        <v>-6.5398298393279245E-3</v>
      </c>
      <c r="H299">
        <v>6.5751799999999996</v>
      </c>
      <c r="I299" s="93">
        <f t="shared" si="16"/>
        <v>-1.2987404652729008E-3</v>
      </c>
      <c r="J299">
        <v>6.5864950000000002</v>
      </c>
      <c r="K299" s="93">
        <f t="shared" si="17"/>
        <v>1.6022862402895503E-3</v>
      </c>
      <c r="L299">
        <v>6.5739049999999999</v>
      </c>
      <c r="M299" s="93">
        <f t="shared" si="18"/>
        <v>1.1087838189644341E-3</v>
      </c>
      <c r="N299" t="s">
        <v>492</v>
      </c>
    </row>
    <row r="300" spans="1:14" x14ac:dyDescent="0.15">
      <c r="A300" s="90">
        <v>43020</v>
      </c>
      <c r="B300" s="41">
        <f t="shared" si="20"/>
        <v>4</v>
      </c>
      <c r="C300">
        <v>6.5808</v>
      </c>
      <c r="D300" s="93">
        <f t="shared" si="15"/>
        <v>-5.0133310076142727E-4</v>
      </c>
      <c r="H300">
        <v>6.5769849999999996</v>
      </c>
      <c r="I300" s="93">
        <f t="shared" si="16"/>
        <v>2.7447952657709546E-4</v>
      </c>
      <c r="J300">
        <v>6.5829700000000004</v>
      </c>
      <c r="K300" s="93">
        <f t="shared" si="17"/>
        <v>-5.3532927634972844E-4</v>
      </c>
      <c r="L300">
        <v>6.5783699999999996</v>
      </c>
      <c r="M300" s="93">
        <f t="shared" si="18"/>
        <v>6.7897001416569996E-4</v>
      </c>
      <c r="N300" t="s">
        <v>491</v>
      </c>
    </row>
    <row r="301" spans="1:14" x14ac:dyDescent="0.15">
      <c r="A301" s="90">
        <v>43021</v>
      </c>
      <c r="B301" s="41">
        <f t="shared" si="20"/>
        <v>5</v>
      </c>
      <c r="C301">
        <v>6.5865999999999998</v>
      </c>
      <c r="D301" s="93">
        <f t="shared" si="15"/>
        <v>8.8096364887735464E-4</v>
      </c>
      <c r="H301">
        <v>6.5703849999999999</v>
      </c>
      <c r="I301" s="93">
        <f t="shared" si="16"/>
        <v>-1.0040031663233505E-3</v>
      </c>
      <c r="J301">
        <v>6.5779949999999996</v>
      </c>
      <c r="K301" s="93">
        <f t="shared" si="17"/>
        <v>-7.5602362546588545E-4</v>
      </c>
      <c r="L301">
        <v>6.5677599999999998</v>
      </c>
      <c r="M301" s="93">
        <f t="shared" si="18"/>
        <v>-1.6141636061285779E-3</v>
      </c>
      <c r="N301" t="s">
        <v>494</v>
      </c>
    </row>
    <row r="302" spans="1:14" x14ac:dyDescent="0.15">
      <c r="A302" s="90">
        <v>43024</v>
      </c>
      <c r="B302" s="41">
        <f t="shared" si="20"/>
        <v>1</v>
      </c>
      <c r="C302">
        <v>6.5838999999999999</v>
      </c>
      <c r="D302" s="93">
        <f t="shared" si="15"/>
        <v>-4.1000721883359046E-4</v>
      </c>
      <c r="H302">
        <v>6.5734599999999999</v>
      </c>
      <c r="I302" s="93">
        <f t="shared" si="16"/>
        <v>4.6789962238610395E-4</v>
      </c>
      <c r="J302">
        <v>6.5820499999999997</v>
      </c>
      <c r="K302" s="93">
        <f t="shared" si="17"/>
        <v>6.1625931041007294E-4</v>
      </c>
      <c r="L302">
        <v>6.583145</v>
      </c>
      <c r="M302" s="93">
        <f t="shared" si="18"/>
        <v>2.3397639962814331E-3</v>
      </c>
    </row>
    <row r="303" spans="1:14" x14ac:dyDescent="0.15">
      <c r="A303" s="90">
        <v>43025</v>
      </c>
      <c r="B303" s="41">
        <f t="shared" si="20"/>
        <v>2</v>
      </c>
      <c r="C303">
        <v>6.5883000000000003</v>
      </c>
      <c r="D303" s="93">
        <f t="shared" si="15"/>
        <v>6.6807369515373193E-4</v>
      </c>
      <c r="H303">
        <v>6.6043000000000003</v>
      </c>
      <c r="I303" s="93">
        <f t="shared" si="16"/>
        <v>4.6806219424408973E-3</v>
      </c>
      <c r="J303">
        <v>6.6109749999999998</v>
      </c>
      <c r="K303" s="93">
        <f t="shared" si="17"/>
        <v>4.3848998005992937E-3</v>
      </c>
      <c r="L303">
        <v>6.6064550000000004</v>
      </c>
      <c r="M303" s="93">
        <f t="shared" si="18"/>
        <v>3.5346067005080804E-3</v>
      </c>
      <c r="N303" t="s">
        <v>501</v>
      </c>
    </row>
    <row r="304" spans="1:14" x14ac:dyDescent="0.15">
      <c r="A304" s="90">
        <v>43026</v>
      </c>
      <c r="B304" s="41">
        <f t="shared" si="20"/>
        <v>3</v>
      </c>
      <c r="C304">
        <v>6.5991</v>
      </c>
      <c r="D304" s="93">
        <f t="shared" si="15"/>
        <v>1.6379274784301349E-3</v>
      </c>
      <c r="H304">
        <v>6.6116799999999998</v>
      </c>
      <c r="I304" s="93">
        <f t="shared" si="16"/>
        <v>1.1168298933706537E-3</v>
      </c>
      <c r="J304">
        <v>6.6202249999999996</v>
      </c>
      <c r="K304" s="93">
        <f t="shared" si="17"/>
        <v>1.3982105186186205E-3</v>
      </c>
      <c r="L304">
        <v>6.6202699999999997</v>
      </c>
      <c r="M304" s="93">
        <f t="shared" si="18"/>
        <v>2.0889532403127152E-3</v>
      </c>
      <c r="N304" t="s">
        <v>502</v>
      </c>
    </row>
    <row r="305" spans="1:14" x14ac:dyDescent="0.15">
      <c r="A305" s="90">
        <v>43027</v>
      </c>
      <c r="B305" s="41">
        <f t="shared" si="20"/>
        <v>4</v>
      </c>
      <c r="C305">
        <v>6.6093000000000002</v>
      </c>
      <c r="D305" s="93">
        <f t="shared" si="15"/>
        <v>1.5444720068418288E-3</v>
      </c>
      <c r="H305">
        <v>6.6289100000000003</v>
      </c>
      <c r="I305" s="93">
        <f t="shared" si="16"/>
        <v>2.6026045252800219E-3</v>
      </c>
      <c r="J305">
        <v>6.6236449999999998</v>
      </c>
      <c r="K305" s="93">
        <f t="shared" si="17"/>
        <v>5.1646536488512127E-4</v>
      </c>
      <c r="L305">
        <v>6.6057949999999996</v>
      </c>
      <c r="M305" s="93">
        <f t="shared" si="18"/>
        <v>-2.1888605234099078E-3</v>
      </c>
      <c r="N305" t="s">
        <v>509</v>
      </c>
    </row>
    <row r="306" spans="1:14" x14ac:dyDescent="0.15">
      <c r="A306" s="90">
        <v>43028</v>
      </c>
      <c r="B306" s="41">
        <f t="shared" si="20"/>
        <v>5</v>
      </c>
      <c r="C306">
        <v>6.6091999999999897</v>
      </c>
      <c r="D306" s="93">
        <f t="shared" si="15"/>
        <v>-1.5130309794951198E-5</v>
      </c>
      <c r="H306">
        <v>6.6228749999999996</v>
      </c>
      <c r="I306" s="93">
        <f t="shared" si="16"/>
        <v>-9.108207561800112E-4</v>
      </c>
      <c r="J306">
        <v>6.6208450000000001</v>
      </c>
      <c r="K306" s="93">
        <f t="shared" si="17"/>
        <v>-4.228173439240105E-4</v>
      </c>
      <c r="L306">
        <v>6.6236199999999998</v>
      </c>
      <c r="M306" s="93">
        <f t="shared" si="18"/>
        <v>2.694754195351787E-3</v>
      </c>
      <c r="N306" t="s">
        <v>513</v>
      </c>
    </row>
    <row r="307" spans="1:14" x14ac:dyDescent="0.15">
      <c r="A307" s="90">
        <v>43031</v>
      </c>
      <c r="B307" s="41">
        <f t="shared" si="20"/>
        <v>1</v>
      </c>
      <c r="C307">
        <v>6.6204999999999998</v>
      </c>
      <c r="D307" s="93">
        <f t="shared" si="15"/>
        <v>1.7082780029772653E-3</v>
      </c>
      <c r="H307">
        <v>6.6304499999999997</v>
      </c>
      <c r="I307" s="93">
        <f t="shared" si="16"/>
        <v>1.1431094951423007E-3</v>
      </c>
      <c r="J307">
        <v>6.6419499999999996</v>
      </c>
      <c r="K307" s="93">
        <f t="shared" si="17"/>
        <v>3.1825897654544784E-3</v>
      </c>
      <c r="L307">
        <v>6.637575</v>
      </c>
      <c r="M307" s="93">
        <f t="shared" ref="M307:M329" si="21">LN(L307/L306)</f>
        <v>2.1046376516050971E-3</v>
      </c>
    </row>
    <row r="308" spans="1:14" x14ac:dyDescent="0.15">
      <c r="A308" s="90">
        <v>43032</v>
      </c>
      <c r="B308" s="41">
        <f t="shared" si="20"/>
        <v>2</v>
      </c>
      <c r="C308">
        <v>6.6267999999999896</v>
      </c>
      <c r="D308" s="93">
        <f t="shared" si="15"/>
        <v>9.5113728456935887E-4</v>
      </c>
      <c r="H308">
        <v>6.6323699999999999</v>
      </c>
      <c r="I308" s="93">
        <f t="shared" si="16"/>
        <v>2.8953118769806411E-4</v>
      </c>
      <c r="J308">
        <v>6.6319650000000001</v>
      </c>
      <c r="K308" s="93">
        <f t="shared" si="17"/>
        <v>-1.5044546967979838E-3</v>
      </c>
      <c r="L308">
        <v>6.6426850000000002</v>
      </c>
      <c r="M308" s="93">
        <f t="shared" si="21"/>
        <v>7.6956328448240597E-4</v>
      </c>
    </row>
    <row r="309" spans="1:14" x14ac:dyDescent="0.15">
      <c r="A309" s="90">
        <v>43033</v>
      </c>
      <c r="B309" s="41">
        <f t="shared" si="20"/>
        <v>3</v>
      </c>
      <c r="C309">
        <v>6.6322000000000001</v>
      </c>
      <c r="D309" s="93">
        <f t="shared" si="15"/>
        <v>8.1454111148271467E-4</v>
      </c>
      <c r="H309">
        <v>6.6388550000000004</v>
      </c>
      <c r="I309" s="93">
        <f t="shared" si="16"/>
        <v>9.7730247451355257E-4</v>
      </c>
      <c r="J309">
        <v>6.6445850000000002</v>
      </c>
      <c r="K309" s="93">
        <f t="shared" si="17"/>
        <v>1.9010968664150811E-3</v>
      </c>
      <c r="L309">
        <v>6.6375450000000003</v>
      </c>
      <c r="M309" s="93">
        <f t="shared" si="21"/>
        <v>-7.7408301763737068E-4</v>
      </c>
    </row>
    <row r="310" spans="1:14" x14ac:dyDescent="0.15">
      <c r="A310" s="90">
        <v>43034</v>
      </c>
      <c r="B310" s="41">
        <f t="shared" si="20"/>
        <v>4</v>
      </c>
      <c r="C310">
        <v>6.6288</v>
      </c>
      <c r="D310" s="93">
        <f t="shared" si="15"/>
        <v>-5.1278185272617127E-4</v>
      </c>
      <c r="H310">
        <v>6.6320699999999997</v>
      </c>
      <c r="I310" s="93">
        <f t="shared" si="16"/>
        <v>-1.0225361971662511E-3</v>
      </c>
      <c r="J310">
        <v>6.6360299999999999</v>
      </c>
      <c r="K310" s="93">
        <f t="shared" si="17"/>
        <v>-1.2883441291417948E-3</v>
      </c>
      <c r="L310">
        <v>6.6536900000000001</v>
      </c>
      <c r="M310" s="93">
        <f t="shared" si="21"/>
        <v>2.4294217867293338E-3</v>
      </c>
    </row>
    <row r="311" spans="1:14" x14ac:dyDescent="0.15">
      <c r="A311" s="90">
        <v>43035</v>
      </c>
      <c r="B311" s="41">
        <f t="shared" si="20"/>
        <v>5</v>
      </c>
      <c r="C311">
        <v>6.6473000000000004</v>
      </c>
      <c r="D311" s="93">
        <f t="shared" si="15"/>
        <v>2.7869648427461336E-3</v>
      </c>
      <c r="H311">
        <v>6.6532249999999999</v>
      </c>
      <c r="I311" s="93">
        <f t="shared" si="16"/>
        <v>3.1847268548201384E-3</v>
      </c>
      <c r="J311">
        <v>6.6536999999999997</v>
      </c>
      <c r="K311" s="93">
        <f t="shared" si="17"/>
        <v>2.6591978034973514E-3</v>
      </c>
      <c r="L311">
        <v>6.6473149999999999</v>
      </c>
      <c r="M311" s="93">
        <f t="shared" si="21"/>
        <v>-9.5857425632830799E-4</v>
      </c>
      <c r="N311" t="s">
        <v>551</v>
      </c>
    </row>
    <row r="312" spans="1:14" x14ac:dyDescent="0.15">
      <c r="A312" s="90">
        <v>43038</v>
      </c>
      <c r="B312" s="41">
        <f t="shared" si="20"/>
        <v>1</v>
      </c>
      <c r="C312">
        <v>6.6486999999999998</v>
      </c>
      <c r="D312" s="93">
        <f t="shared" si="15"/>
        <v>2.1058965180103254E-4</v>
      </c>
      <c r="H312">
        <v>6.6462649999999996</v>
      </c>
      <c r="I312" s="93">
        <f t="shared" si="16"/>
        <v>-1.0466567718588257E-3</v>
      </c>
      <c r="J312">
        <v>6.6465449999999997</v>
      </c>
      <c r="K312" s="93">
        <f t="shared" si="17"/>
        <v>-1.075920133835315E-3</v>
      </c>
      <c r="L312">
        <v>6.6370899999999997</v>
      </c>
      <c r="M312" s="93">
        <f t="shared" si="21"/>
        <v>-1.5393993211174791E-3</v>
      </c>
    </row>
    <row r="313" spans="1:14" x14ac:dyDescent="0.15">
      <c r="A313" s="90">
        <v>43039</v>
      </c>
      <c r="B313" s="41">
        <f t="shared" si="20"/>
        <v>2</v>
      </c>
      <c r="C313">
        <v>6.6397000000000004</v>
      </c>
      <c r="D313" s="93">
        <f t="shared" si="15"/>
        <v>-1.354565090776076E-3</v>
      </c>
      <c r="H313">
        <v>6.6261999999999999</v>
      </c>
      <c r="I313" s="93">
        <f t="shared" si="16"/>
        <v>-3.0235552003327927E-3</v>
      </c>
      <c r="J313">
        <v>6.628895</v>
      </c>
      <c r="K313" s="93">
        <f t="shared" si="17"/>
        <v>-2.659047142629154E-3</v>
      </c>
      <c r="L313">
        <v>6.6324199999999998</v>
      </c>
      <c r="M313" s="93">
        <f t="shared" si="21"/>
        <v>-7.0386927517379844E-4</v>
      </c>
    </row>
    <row r="314" spans="1:14" x14ac:dyDescent="0.15">
      <c r="A314" s="90">
        <v>43040</v>
      </c>
      <c r="B314" s="41">
        <f t="shared" si="20"/>
        <v>3</v>
      </c>
      <c r="C314">
        <v>6.63</v>
      </c>
      <c r="D314" s="93">
        <f t="shared" si="15"/>
        <v>-1.461977547000194E-3</v>
      </c>
      <c r="H314">
        <v>6.6291349999999998</v>
      </c>
      <c r="I314" s="93">
        <f t="shared" si="16"/>
        <v>4.4284056916922202E-4</v>
      </c>
      <c r="J314">
        <v>6.6165149999999997</v>
      </c>
      <c r="K314" s="93">
        <f t="shared" si="17"/>
        <v>-1.8693273526513145E-3</v>
      </c>
      <c r="L314">
        <v>6.60886</v>
      </c>
      <c r="M314" s="93">
        <f t="shared" si="21"/>
        <v>-3.5585721112368655E-3</v>
      </c>
    </row>
    <row r="315" spans="1:14" x14ac:dyDescent="0.15">
      <c r="A315" s="90">
        <v>43041</v>
      </c>
      <c r="B315" s="41">
        <f t="shared" si="20"/>
        <v>4</v>
      </c>
      <c r="C315">
        <v>6.6196000000000002</v>
      </c>
      <c r="D315" s="93">
        <f t="shared" si="15"/>
        <v>-1.5698590351200178E-3</v>
      </c>
      <c r="H315">
        <v>6.60053</v>
      </c>
      <c r="I315" s="93">
        <f t="shared" si="16"/>
        <v>-4.324379275925932E-3</v>
      </c>
      <c r="J315">
        <v>6.6126699999999996</v>
      </c>
      <c r="K315" s="93">
        <f t="shared" si="17"/>
        <v>-5.8129054938285262E-4</v>
      </c>
      <c r="L315">
        <v>6.6069599999999999</v>
      </c>
      <c r="M315" s="93">
        <f t="shared" si="21"/>
        <v>-2.8753418449866395E-4</v>
      </c>
    </row>
    <row r="316" spans="1:14" x14ac:dyDescent="0.15">
      <c r="A316" s="90">
        <v>43042</v>
      </c>
      <c r="B316" s="41">
        <f t="shared" si="20"/>
        <v>5</v>
      </c>
      <c r="C316">
        <v>6.6071999999999997</v>
      </c>
      <c r="D316" s="93">
        <f t="shared" si="15"/>
        <v>-1.8749816482810449E-3</v>
      </c>
      <c r="H316">
        <v>6.6189900000000002</v>
      </c>
      <c r="I316" s="93">
        <f t="shared" si="16"/>
        <v>2.7928414948414433E-3</v>
      </c>
      <c r="J316">
        <v>6.6257299999999999</v>
      </c>
      <c r="K316" s="93">
        <f t="shared" si="17"/>
        <v>1.9730487425664305E-3</v>
      </c>
      <c r="L316">
        <v>6.6369949999999998</v>
      </c>
      <c r="M316" s="93">
        <f t="shared" si="21"/>
        <v>4.5356619666192359E-3</v>
      </c>
      <c r="N316" t="s">
        <v>555</v>
      </c>
    </row>
    <row r="317" spans="1:14" x14ac:dyDescent="0.15">
      <c r="A317" s="90">
        <v>43045</v>
      </c>
      <c r="B317" s="41">
        <f t="shared" si="20"/>
        <v>1</v>
      </c>
      <c r="C317">
        <v>6.6246999999999998</v>
      </c>
      <c r="D317" s="93">
        <f t="shared" si="15"/>
        <v>2.6451243137408983E-3</v>
      </c>
      <c r="H317">
        <v>6.6367450000000003</v>
      </c>
      <c r="I317" s="93">
        <f t="shared" si="16"/>
        <v>2.6788421189435818E-3</v>
      </c>
      <c r="J317">
        <v>6.6326799999999997</v>
      </c>
      <c r="K317" s="93">
        <f t="shared" si="17"/>
        <v>1.0483912681198337E-3</v>
      </c>
      <c r="L317">
        <v>6.6239600000000003</v>
      </c>
      <c r="M317" s="93">
        <f t="shared" si="21"/>
        <v>-1.965922393702964E-3</v>
      </c>
    </row>
    <row r="318" spans="1:14" x14ac:dyDescent="0.15">
      <c r="A318" s="90">
        <v>43046</v>
      </c>
      <c r="B318" s="41">
        <f t="shared" si="20"/>
        <v>2</v>
      </c>
      <c r="C318">
        <v>6.6215999999999999</v>
      </c>
      <c r="D318" s="93">
        <f t="shared" si="15"/>
        <v>-4.680552390621538E-4</v>
      </c>
      <c r="H318">
        <v>6.6250600000000004</v>
      </c>
      <c r="I318" s="93">
        <f t="shared" si="16"/>
        <v>-1.76220401730336E-3</v>
      </c>
      <c r="J318">
        <v>6.6351550000000001</v>
      </c>
      <c r="K318" s="93">
        <f t="shared" si="17"/>
        <v>3.7308272656525854E-4</v>
      </c>
      <c r="L318">
        <v>6.6426949999999998</v>
      </c>
      <c r="M318" s="93">
        <f t="shared" si="21"/>
        <v>2.8243762205689867E-3</v>
      </c>
    </row>
    <row r="319" spans="1:14" x14ac:dyDescent="0.15">
      <c r="A319" s="90">
        <v>43047</v>
      </c>
      <c r="B319" s="41">
        <f t="shared" si="20"/>
        <v>3</v>
      </c>
      <c r="C319">
        <v>6.6276999999999999</v>
      </c>
      <c r="D319" s="93">
        <f t="shared" si="15"/>
        <v>9.2080342825746648E-4</v>
      </c>
      <c r="H319">
        <v>6.64398</v>
      </c>
      <c r="I319" s="93">
        <f t="shared" si="16"/>
        <v>2.8517530766706124E-3</v>
      </c>
      <c r="J319">
        <v>6.6378000000000004</v>
      </c>
      <c r="K319" s="93">
        <f t="shared" si="17"/>
        <v>3.9855481089372263E-4</v>
      </c>
      <c r="L319">
        <v>6.6318299999999999</v>
      </c>
      <c r="M319" s="93">
        <f t="shared" si="21"/>
        <v>-1.6369704266208315E-3</v>
      </c>
      <c r="N319" t="s">
        <v>570</v>
      </c>
    </row>
    <row r="320" spans="1:14" x14ac:dyDescent="0.15">
      <c r="A320" s="90">
        <v>43048</v>
      </c>
      <c r="B320" s="41">
        <f t="shared" si="20"/>
        <v>4</v>
      </c>
      <c r="C320">
        <v>6.6325000000000003</v>
      </c>
      <c r="D320" s="93">
        <f t="shared" si="15"/>
        <v>7.2397101245144256E-4</v>
      </c>
      <c r="H320">
        <v>6.6337250000000001</v>
      </c>
      <c r="I320" s="93">
        <f t="shared" si="16"/>
        <v>-1.5446949663524472E-3</v>
      </c>
      <c r="J320">
        <v>6.6430600000000002</v>
      </c>
      <c r="K320" s="93">
        <f t="shared" si="17"/>
        <v>7.9211741935872901E-4</v>
      </c>
      <c r="L320">
        <v>6.6487249999999998</v>
      </c>
      <c r="M320" s="93">
        <f t="shared" si="21"/>
        <v>2.5443227507069418E-3</v>
      </c>
    </row>
    <row r="321" spans="1:14" x14ac:dyDescent="0.15">
      <c r="A321" s="90">
        <v>43049</v>
      </c>
      <c r="B321" s="41">
        <f t="shared" si="20"/>
        <v>5</v>
      </c>
      <c r="C321">
        <v>6.6281999999999996</v>
      </c>
      <c r="D321" s="93">
        <f t="shared" si="15"/>
        <v>-6.4853290561041083E-4</v>
      </c>
      <c r="H321">
        <v>6.6444850000000004</v>
      </c>
      <c r="I321" s="93">
        <f t="shared" si="16"/>
        <v>1.620700735302189E-3</v>
      </c>
      <c r="J321">
        <v>6.6501099999999997</v>
      </c>
      <c r="K321" s="93">
        <f t="shared" si="17"/>
        <v>1.0606951781976083E-3</v>
      </c>
      <c r="L321">
        <v>6.6605749999999997</v>
      </c>
      <c r="M321" s="93">
        <f t="shared" si="21"/>
        <v>1.7807101998289407E-3</v>
      </c>
      <c r="N321" t="s">
        <v>577</v>
      </c>
    </row>
    <row r="322" spans="1:14" x14ac:dyDescent="0.15">
      <c r="A322" s="90">
        <v>43052</v>
      </c>
      <c r="B322" s="41">
        <f t="shared" si="20"/>
        <v>1</v>
      </c>
      <c r="C322">
        <v>6.6346999999999996</v>
      </c>
      <c r="D322" s="93">
        <f t="shared" si="15"/>
        <v>9.8017786764665726E-4</v>
      </c>
      <c r="H322">
        <v>6.6510049999999996</v>
      </c>
      <c r="I322" s="93">
        <f t="shared" si="16"/>
        <v>9.8078378798404069E-4</v>
      </c>
      <c r="J322">
        <v>6.6498999999999997</v>
      </c>
      <c r="K322" s="93">
        <f t="shared" si="17"/>
        <v>-3.157892362751267E-5</v>
      </c>
      <c r="L322">
        <v>6.6552899999999999</v>
      </c>
      <c r="M322" s="93">
        <f t="shared" si="21"/>
        <v>-7.9379000575743354E-4</v>
      </c>
    </row>
    <row r="323" spans="1:14" x14ac:dyDescent="0.15">
      <c r="A323" s="90">
        <v>43053</v>
      </c>
      <c r="B323" s="41">
        <f t="shared" si="20"/>
        <v>2</v>
      </c>
      <c r="C323">
        <v>6.6398999999999999</v>
      </c>
      <c r="D323" s="93">
        <f t="shared" si="15"/>
        <v>7.8345114217810447E-4</v>
      </c>
      <c r="H323">
        <v>6.6469199999999997</v>
      </c>
      <c r="I323" s="93">
        <f t="shared" si="16"/>
        <v>-6.1438158637461965E-4</v>
      </c>
      <c r="J323">
        <v>6.6474450000000003</v>
      </c>
      <c r="K323" s="93">
        <f t="shared" si="17"/>
        <v>-3.6924664704009012E-4</v>
      </c>
      <c r="L323">
        <v>6.6368499999999999</v>
      </c>
      <c r="M323" s="93">
        <f t="shared" si="21"/>
        <v>-2.7745738202664119E-3</v>
      </c>
      <c r="N323" t="s">
        <v>584</v>
      </c>
    </row>
    <row r="324" spans="1:14" x14ac:dyDescent="0.15">
      <c r="A324" s="90">
        <v>43054</v>
      </c>
      <c r="B324" s="41">
        <f t="shared" si="20"/>
        <v>3</v>
      </c>
      <c r="C324">
        <v>6.6262999999999996</v>
      </c>
      <c r="D324" s="93">
        <f t="shared" si="15"/>
        <v>-2.050324096476693E-3</v>
      </c>
      <c r="H324">
        <v>6.6401599999999998</v>
      </c>
      <c r="I324" s="93">
        <f t="shared" si="16"/>
        <v>-1.0175298987071643E-3</v>
      </c>
      <c r="J324">
        <v>6.631545</v>
      </c>
      <c r="K324" s="93">
        <f t="shared" si="17"/>
        <v>-2.3947615893557478E-3</v>
      </c>
      <c r="L324">
        <v>6.6333849999999996</v>
      </c>
      <c r="M324" s="93">
        <f t="shared" si="21"/>
        <v>-5.2222135911639842E-4</v>
      </c>
    </row>
    <row r="325" spans="1:14" x14ac:dyDescent="0.15">
      <c r="A325" s="90">
        <v>43055</v>
      </c>
      <c r="B325" s="41">
        <f t="shared" si="20"/>
        <v>4</v>
      </c>
      <c r="C325">
        <v>6.6285999999999996</v>
      </c>
      <c r="D325" s="93">
        <f t="shared" si="15"/>
        <v>3.4704147493890518E-4</v>
      </c>
      <c r="H325">
        <v>6.6387600000000004</v>
      </c>
      <c r="I325" s="93">
        <f t="shared" si="16"/>
        <v>-2.1086052257064767E-4</v>
      </c>
      <c r="J325">
        <v>6.6344250000000002</v>
      </c>
      <c r="K325" s="93">
        <f t="shared" si="17"/>
        <v>4.3419366171431033E-4</v>
      </c>
      <c r="L325">
        <v>6.6330450000000001</v>
      </c>
      <c r="M325" s="93">
        <f t="shared" si="21"/>
        <v>-5.1257195805308586E-5</v>
      </c>
      <c r="N325" t="s">
        <v>590</v>
      </c>
    </row>
    <row r="326" spans="1:14" x14ac:dyDescent="0.15">
      <c r="A326" s="90">
        <v>43056</v>
      </c>
      <c r="B326" s="41">
        <f t="shared" si="20"/>
        <v>5</v>
      </c>
      <c r="C326">
        <v>6.6276999999999999</v>
      </c>
      <c r="D326" s="93">
        <f t="shared" si="15"/>
        <v>-1.3578449512793853E-4</v>
      </c>
      <c r="H326">
        <v>6.6351449999999996</v>
      </c>
      <c r="I326" s="93">
        <f t="shared" si="16"/>
        <v>-5.4467771004441316E-4</v>
      </c>
      <c r="J326">
        <v>6.6437600000000003</v>
      </c>
      <c r="K326" s="93">
        <f t="shared" si="17"/>
        <v>1.4060658949936054E-3</v>
      </c>
      <c r="L326">
        <v>6.6367950000000002</v>
      </c>
      <c r="M326" s="93">
        <f t="shared" si="21"/>
        <v>5.6519145669049363E-4</v>
      </c>
    </row>
    <row r="327" spans="1:14" x14ac:dyDescent="0.15">
      <c r="A327" s="90">
        <v>43059</v>
      </c>
      <c r="B327" s="41">
        <f t="shared" si="20"/>
        <v>1</v>
      </c>
      <c r="C327">
        <v>6.6271000000000004</v>
      </c>
      <c r="D327" s="93">
        <f t="shared" si="15"/>
        <v>-9.0533240849981149E-5</v>
      </c>
      <c r="H327">
        <v>6.6423449999999997</v>
      </c>
      <c r="I327" s="93">
        <f t="shared" si="16"/>
        <v>1.0845424407383323E-3</v>
      </c>
      <c r="J327">
        <v>6.6376949999999999</v>
      </c>
      <c r="K327" s="93">
        <f t="shared" si="17"/>
        <v>-9.1330361343401872E-4</v>
      </c>
      <c r="L327">
        <v>6.6470450000000003</v>
      </c>
      <c r="M327" s="93">
        <f t="shared" si="21"/>
        <v>1.5432287703321546E-3</v>
      </c>
    </row>
    <row r="328" spans="1:14" x14ac:dyDescent="0.15">
      <c r="A328" s="90">
        <v>43060</v>
      </c>
      <c r="B328" s="41">
        <f t="shared" si="20"/>
        <v>2</v>
      </c>
      <c r="C328">
        <v>6.6355999999999904</v>
      </c>
      <c r="D328" s="93">
        <f t="shared" si="15"/>
        <v>1.281790459525124E-3</v>
      </c>
      <c r="H328">
        <v>6.6445249999999998</v>
      </c>
      <c r="I328" s="93">
        <f t="shared" si="16"/>
        <v>3.2814350099936296E-4</v>
      </c>
      <c r="J328">
        <v>6.6413650000000004</v>
      </c>
      <c r="K328" s="93">
        <f t="shared" si="17"/>
        <v>5.5274998282135051E-4</v>
      </c>
      <c r="L328">
        <v>6.6270100000000003</v>
      </c>
      <c r="M328" s="93">
        <f t="shared" si="21"/>
        <v>-3.018672924571422E-3</v>
      </c>
    </row>
    <row r="329" spans="1:14" x14ac:dyDescent="0.15">
      <c r="A329" s="90">
        <v>43061</v>
      </c>
      <c r="B329" s="41">
        <f t="shared" si="20"/>
        <v>3</v>
      </c>
      <c r="C329">
        <v>6.6289999999999996</v>
      </c>
      <c r="D329" s="93">
        <f t="shared" si="15"/>
        <v>-9.9512997672700589E-4</v>
      </c>
      <c r="H329">
        <v>6.6176199999999996</v>
      </c>
      <c r="I329" s="93">
        <f t="shared" si="16"/>
        <v>-4.0574186016838045E-3</v>
      </c>
      <c r="J329">
        <v>6.6112549999999999</v>
      </c>
      <c r="K329" s="93">
        <f t="shared" si="17"/>
        <v>-4.5440149660122536E-3</v>
      </c>
      <c r="L329">
        <v>6.5990250000000001</v>
      </c>
      <c r="M329" s="93">
        <f t="shared" si="21"/>
        <v>-4.231811236468699E-3</v>
      </c>
      <c r="N329" t="s">
        <v>594</v>
      </c>
    </row>
    <row r="330" spans="1:14" x14ac:dyDescent="0.15">
      <c r="A330" s="90">
        <v>43062</v>
      </c>
      <c r="B330" s="41">
        <f t="shared" si="20"/>
        <v>4</v>
      </c>
    </row>
    <row r="331" spans="1:14" x14ac:dyDescent="0.15">
      <c r="A331" s="90">
        <v>43063</v>
      </c>
      <c r="B331" s="41">
        <f t="shared" si="20"/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2823"/>
  <dimension ref="A1:O468"/>
  <sheetViews>
    <sheetView zoomScale="115" zoomScaleNormal="115" workbookViewId="0">
      <pane xSplit="1" ySplit="2" topLeftCell="B442" activePane="bottomRight" state="frozen"/>
      <selection pane="topRight" activeCell="B1" sqref="B1"/>
      <selection pane="bottomLeft" activeCell="A3" sqref="A3"/>
      <selection pane="bottomRight" activeCell="L466" sqref="L466"/>
    </sheetView>
  </sheetViews>
  <sheetFormatPr defaultRowHeight="13.5" x14ac:dyDescent="0.15"/>
  <cols>
    <col min="1" max="1" width="11.87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/>
    <col min="6" max="7" width="15" bestFit="1" customWidth="1" collapsed="1"/>
    <col min="8" max="8" width="15" customWidth="1" collapsed="1"/>
    <col min="9" max="9" width="16.125" bestFit="1" customWidth="1" collapsed="1"/>
    <col min="10" max="10" width="15" bestFit="1" customWidth="1" collapsed="1"/>
    <col min="11" max="11" width="12.875" bestFit="1" customWidth="1" collapsed="1"/>
    <col min="12" max="12" width="13.875" bestFit="1" customWidth="1" collapsed="1"/>
    <col min="14" max="14" width="38.875" style="50" customWidth="1" collapsed="1"/>
    <col min="15" max="15" width="38.875" customWidth="1" collapsed="1"/>
  </cols>
  <sheetData>
    <row r="1" spans="1:14" x14ac:dyDescent="0.15">
      <c r="J1" t="s">
        <v>229</v>
      </c>
    </row>
    <row r="2" spans="1:14" x14ac:dyDescent="0.1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107</v>
      </c>
    </row>
    <row r="3" spans="1:14" x14ac:dyDescent="0.15">
      <c r="A3" s="1">
        <v>42401</v>
      </c>
      <c r="B3">
        <v>8.49</v>
      </c>
      <c r="F3">
        <v>9.7899999999999991</v>
      </c>
      <c r="I3" s="25">
        <f t="shared" ref="I3:I39" si="0">+B3/F3-1</f>
        <v>-0.13278855975485182</v>
      </c>
      <c r="M3">
        <f>WEEKDAY(A3,2)</f>
        <v>1</v>
      </c>
    </row>
    <row r="4" spans="1:14" x14ac:dyDescent="0.15">
      <c r="A4" s="1">
        <f>A5-1</f>
        <v>42402</v>
      </c>
      <c r="B4">
        <v>8.68</v>
      </c>
      <c r="C4" s="25">
        <f t="shared" ref="C4:C39" si="1">B4/B3-1</f>
        <v>2.2379269729092988E-2</v>
      </c>
      <c r="D4" s="26">
        <f t="shared" ref="D4:D10" si="2">+F3*(1+L4)</f>
        <v>9.9309863660511475</v>
      </c>
      <c r="E4" s="26"/>
      <c r="F4">
        <v>9.9369999999999994</v>
      </c>
      <c r="G4" s="25">
        <f t="shared" ref="G4:G10" si="3">+B4/D4-1</f>
        <v>-0.12596798746271731</v>
      </c>
      <c r="H4" s="25"/>
      <c r="I4" s="25">
        <f t="shared" si="0"/>
        <v>-0.12649693066317802</v>
      </c>
      <c r="J4">
        <v>8734.08</v>
      </c>
      <c r="K4">
        <v>8859.86</v>
      </c>
      <c r="L4" s="25">
        <f t="shared" ref="L4:L9" si="4">+K4/J4-1</f>
        <v>1.440105884077103E-2</v>
      </c>
      <c r="M4">
        <f t="shared" ref="M4:M65" si="5">WEEKDAY(A4,2)</f>
        <v>2</v>
      </c>
    </row>
    <row r="5" spans="1:14" x14ac:dyDescent="0.15">
      <c r="A5" s="1">
        <v>42403</v>
      </c>
      <c r="B5">
        <v>8.58</v>
      </c>
      <c r="C5" s="25">
        <f t="shared" si="1"/>
        <v>-1.1520737327188946E-2</v>
      </c>
      <c r="D5" s="26">
        <f t="shared" si="2"/>
        <v>9.8473637032639338</v>
      </c>
      <c r="E5" s="26"/>
      <c r="F5">
        <v>9.8689999999999998</v>
      </c>
      <c r="G5" s="25">
        <f t="shared" si="3"/>
        <v>-0.12870081185727533</v>
      </c>
      <c r="H5" s="25"/>
      <c r="I5" s="25">
        <f t="shared" si="0"/>
        <v>-0.13061100415442295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4" x14ac:dyDescent="0.15">
      <c r="A6" s="1">
        <v>42404</v>
      </c>
      <c r="B6">
        <v>8.69</v>
      </c>
      <c r="C6" s="25">
        <f t="shared" si="1"/>
        <v>1.2820512820512775E-2</v>
      </c>
      <c r="D6" s="26">
        <f t="shared" si="2"/>
        <v>9.9734120358453477</v>
      </c>
      <c r="E6" s="26"/>
      <c r="F6">
        <v>9.9740000000000002</v>
      </c>
      <c r="G6" s="25">
        <f t="shared" si="3"/>
        <v>-0.12868334640468571</v>
      </c>
      <c r="H6" s="25"/>
      <c r="I6" s="25">
        <f t="shared" si="0"/>
        <v>-0.12873471024664129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4" x14ac:dyDescent="0.15">
      <c r="A7" s="1">
        <v>42405</v>
      </c>
      <c r="B7">
        <v>8.84</v>
      </c>
      <c r="C7" s="25">
        <f t="shared" si="1"/>
        <v>1.7261219792865434E-2</v>
      </c>
      <c r="D7" s="26">
        <f t="shared" si="2"/>
        <v>9.9494944927379443</v>
      </c>
      <c r="E7" s="26"/>
      <c r="F7">
        <v>9.9629999999999992</v>
      </c>
      <c r="G7" s="25">
        <f t="shared" si="3"/>
        <v>-0.11151264956704643</v>
      </c>
      <c r="H7" s="25"/>
      <c r="I7" s="25">
        <f t="shared" si="0"/>
        <v>-0.11271705309645685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4" x14ac:dyDescent="0.15">
      <c r="A8" s="1">
        <v>42411</v>
      </c>
      <c r="B8">
        <v>8.51</v>
      </c>
      <c r="C8" s="25">
        <f t="shared" si="1"/>
        <v>-3.7330316742081426E-2</v>
      </c>
      <c r="D8" s="26">
        <f t="shared" si="2"/>
        <v>9.9629999999999992</v>
      </c>
      <c r="E8" s="26"/>
      <c r="F8">
        <v>9.9629999999999992</v>
      </c>
      <c r="G8" s="25">
        <f t="shared" si="3"/>
        <v>-0.14583960654421357</v>
      </c>
      <c r="H8" s="25"/>
      <c r="I8" s="25">
        <f t="shared" si="0"/>
        <v>-0.14583960654421357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4" x14ac:dyDescent="0.15">
      <c r="A9" s="1">
        <v>42412</v>
      </c>
      <c r="B9">
        <v>8.48</v>
      </c>
      <c r="C9" s="25">
        <f t="shared" si="1"/>
        <v>-3.5252643948295859E-3</v>
      </c>
      <c r="D9" s="26">
        <f t="shared" si="2"/>
        <v>9.9629999999999992</v>
      </c>
      <c r="E9" s="26"/>
      <c r="F9">
        <v>9.9610000000000003</v>
      </c>
      <c r="G9" s="25">
        <f t="shared" si="3"/>
        <v>-0.14885074776673679</v>
      </c>
      <c r="H9" s="25"/>
      <c r="I9" s="25">
        <f t="shared" si="0"/>
        <v>-0.14867985142054008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4" x14ac:dyDescent="0.15">
      <c r="A10" s="1">
        <v>42415</v>
      </c>
      <c r="B10">
        <v>8.81</v>
      </c>
      <c r="C10" s="25">
        <f t="shared" si="1"/>
        <v>3.8915094339622591E-2</v>
      </c>
      <c r="D10" s="26">
        <f t="shared" si="2"/>
        <v>9.8749289687188941</v>
      </c>
      <c r="E10" s="26"/>
      <c r="F10">
        <v>9.8970000000000002</v>
      </c>
      <c r="G10" s="25">
        <f t="shared" si="3"/>
        <v>-0.10784168393436555</v>
      </c>
      <c r="H10" s="25"/>
      <c r="I10" s="25">
        <f t="shared" si="0"/>
        <v>-0.10983126199858539</v>
      </c>
      <c r="J10">
        <v>8851.0300000000007</v>
      </c>
      <c r="K10">
        <v>8774.5499999999993</v>
      </c>
      <c r="L10" s="25">
        <f>+K10/J10-1</f>
        <v>-8.6408022569126608E-3</v>
      </c>
      <c r="M10">
        <f t="shared" si="5"/>
        <v>1</v>
      </c>
    </row>
    <row r="11" spans="1:14" x14ac:dyDescent="0.15">
      <c r="A11" s="1">
        <v>42416</v>
      </c>
      <c r="B11">
        <v>9.14</v>
      </c>
      <c r="C11" s="25">
        <f t="shared" si="1"/>
        <v>3.7457434733257688E-2</v>
      </c>
      <c r="D11" s="26">
        <f t="shared" ref="D11:D23" si="6">+F10*(1+L11)</f>
        <v>10.143495875002138</v>
      </c>
      <c r="E11" s="26"/>
      <c r="F11">
        <v>10.15</v>
      </c>
      <c r="G11" s="25">
        <f t="shared" ref="G11:G31" si="7">+B11/D11-1</f>
        <v>-9.892998305201417E-2</v>
      </c>
      <c r="H11" s="25"/>
      <c r="I11" s="25">
        <f t="shared" si="0"/>
        <v>-9.9507389162561521E-2</v>
      </c>
      <c r="J11">
        <v>8774.5499999999993</v>
      </c>
      <c r="K11">
        <v>8993.09</v>
      </c>
      <c r="L11" s="25">
        <f t="shared" ref="L11:L23" si="8">+K11/J11-1</f>
        <v>2.4906120541794197E-2</v>
      </c>
      <c r="M11">
        <f t="shared" si="5"/>
        <v>2</v>
      </c>
    </row>
    <row r="12" spans="1:14" x14ac:dyDescent="0.15">
      <c r="A12" s="1">
        <v>42417</v>
      </c>
      <c r="B12">
        <v>9.09</v>
      </c>
      <c r="C12" s="25">
        <f t="shared" si="1"/>
        <v>-5.4704595185995908E-3</v>
      </c>
      <c r="D12" s="26">
        <f t="shared" si="6"/>
        <v>10.212357599001011</v>
      </c>
      <c r="E12" s="26"/>
      <c r="F12">
        <v>10.202</v>
      </c>
      <c r="G12" s="25">
        <f t="shared" si="7"/>
        <v>-0.1099019093407777</v>
      </c>
      <c r="H12" s="25"/>
      <c r="I12" s="25">
        <f t="shared" si="0"/>
        <v>-0.10899823564007061</v>
      </c>
      <c r="J12">
        <v>8993.09</v>
      </c>
      <c r="K12">
        <v>9048.34</v>
      </c>
      <c r="L12" s="25">
        <f t="shared" si="8"/>
        <v>6.1436058129074045E-3</v>
      </c>
      <c r="M12">
        <f t="shared" si="5"/>
        <v>3</v>
      </c>
    </row>
    <row r="13" spans="1:14" x14ac:dyDescent="0.15">
      <c r="A13" s="1">
        <v>42418</v>
      </c>
      <c r="B13">
        <v>9.24</v>
      </c>
      <c r="C13" s="25">
        <f t="shared" si="1"/>
        <v>1.650165016501659E-2</v>
      </c>
      <c r="D13" s="26">
        <f t="shared" si="6"/>
        <v>10.166449936673466</v>
      </c>
      <c r="E13" s="26"/>
      <c r="F13">
        <v>10.175000000000001</v>
      </c>
      <c r="G13" s="25">
        <f t="shared" si="7"/>
        <v>-9.1128165922647164E-2</v>
      </c>
      <c r="H13" s="25"/>
      <c r="I13" s="25">
        <f t="shared" si="0"/>
        <v>-9.1891891891891953E-2</v>
      </c>
      <c r="J13">
        <v>9048.34</v>
      </c>
      <c r="K13">
        <v>9016.81</v>
      </c>
      <c r="L13" s="25">
        <f t="shared" si="8"/>
        <v>-3.4846170678821675E-3</v>
      </c>
      <c r="M13">
        <f t="shared" si="5"/>
        <v>4</v>
      </c>
    </row>
    <row r="14" spans="1:14" x14ac:dyDescent="0.15">
      <c r="A14" s="1">
        <v>42419</v>
      </c>
      <c r="B14">
        <v>9.18</v>
      </c>
      <c r="C14" s="25">
        <f t="shared" si="1"/>
        <v>-6.4935064935065512E-3</v>
      </c>
      <c r="D14" s="26">
        <f t="shared" si="6"/>
        <v>10.154541240194705</v>
      </c>
      <c r="E14" s="26"/>
      <c r="F14">
        <v>10.135999999999999</v>
      </c>
      <c r="G14" s="25">
        <f t="shared" si="7"/>
        <v>-9.5970976644142225E-2</v>
      </c>
      <c r="H14" s="25"/>
      <c r="I14" s="25">
        <f t="shared" si="0"/>
        <v>-9.4317284925019673E-2</v>
      </c>
      <c r="J14">
        <v>9016.81</v>
      </c>
      <c r="K14">
        <v>8998.68</v>
      </c>
      <c r="L14" s="25">
        <f t="shared" si="8"/>
        <v>-2.0106889243534098E-3</v>
      </c>
      <c r="M14">
        <f t="shared" si="5"/>
        <v>5</v>
      </c>
    </row>
    <row r="15" spans="1:14" x14ac:dyDescent="0.15">
      <c r="A15" s="1">
        <v>42422</v>
      </c>
      <c r="B15">
        <v>9.33</v>
      </c>
      <c r="C15" s="25">
        <f t="shared" si="1"/>
        <v>1.6339869281045694E-2</v>
      </c>
      <c r="D15" s="26">
        <f t="shared" si="6"/>
        <v>10.35680572706219</v>
      </c>
      <c r="E15" s="26"/>
      <c r="F15">
        <v>10.355</v>
      </c>
      <c r="G15" s="25">
        <f t="shared" si="7"/>
        <v>-9.9143090458784999E-2</v>
      </c>
      <c r="H15" s="25"/>
      <c r="I15" s="25">
        <f t="shared" si="0"/>
        <v>-9.8985997102848944E-2</v>
      </c>
      <c r="J15">
        <v>8998.68</v>
      </c>
      <c r="K15">
        <v>9194.7099999999991</v>
      </c>
      <c r="L15" s="25">
        <f t="shared" si="8"/>
        <v>2.1784306142678567E-2</v>
      </c>
      <c r="M15">
        <f t="shared" si="5"/>
        <v>1</v>
      </c>
    </row>
    <row r="16" spans="1:14" x14ac:dyDescent="0.15">
      <c r="A16" s="1">
        <v>42423</v>
      </c>
      <c r="B16">
        <v>9.18</v>
      </c>
      <c r="C16" s="25">
        <f t="shared" si="1"/>
        <v>-1.6077170418006492E-2</v>
      </c>
      <c r="D16" s="26">
        <f t="shared" si="6"/>
        <v>10.243901254090668</v>
      </c>
      <c r="E16" s="26"/>
      <c r="F16">
        <v>10.224</v>
      </c>
      <c r="G16" s="25">
        <f t="shared" si="7"/>
        <v>-0.10385703919840339</v>
      </c>
      <c r="H16" s="25"/>
      <c r="I16" s="25">
        <f t="shared" si="0"/>
        <v>-0.10211267605633811</v>
      </c>
      <c r="J16">
        <v>9194.7099999999991</v>
      </c>
      <c r="K16">
        <v>9096.06</v>
      </c>
      <c r="L16" s="25">
        <f t="shared" si="8"/>
        <v>-1.0728995259230545E-2</v>
      </c>
      <c r="M16">
        <f t="shared" si="5"/>
        <v>2</v>
      </c>
    </row>
    <row r="17" spans="1:13" x14ac:dyDescent="0.15">
      <c r="A17" s="1">
        <v>42424</v>
      </c>
      <c r="B17">
        <v>9.16</v>
      </c>
      <c r="C17" s="25">
        <f t="shared" si="1"/>
        <v>-2.1786492374726851E-3</v>
      </c>
      <c r="D17" s="26">
        <f t="shared" si="6"/>
        <v>10.28886622119907</v>
      </c>
      <c r="E17" s="26"/>
      <c r="F17">
        <v>10.291</v>
      </c>
      <c r="G17" s="25">
        <f t="shared" si="7"/>
        <v>-0.10971726105964585</v>
      </c>
      <c r="H17" s="25"/>
      <c r="I17" s="25">
        <f t="shared" si="0"/>
        <v>-0.10990185599067148</v>
      </c>
      <c r="J17">
        <v>9096.06</v>
      </c>
      <c r="K17">
        <v>9153.77</v>
      </c>
      <c r="L17" s="25">
        <f t="shared" si="8"/>
        <v>6.3445052033519467E-3</v>
      </c>
      <c r="M17">
        <f t="shared" si="5"/>
        <v>3</v>
      </c>
    </row>
    <row r="18" spans="1:13" x14ac:dyDescent="0.15">
      <c r="A18" s="1">
        <v>42425</v>
      </c>
      <c r="B18">
        <v>8.75</v>
      </c>
      <c r="C18" s="25">
        <f t="shared" si="1"/>
        <v>-4.4759825327510883E-2</v>
      </c>
      <c r="D18" s="26">
        <f t="shared" si="6"/>
        <v>9.8159314905224857</v>
      </c>
      <c r="E18" s="26"/>
      <c r="F18">
        <v>9.7789999999999999</v>
      </c>
      <c r="G18" s="25">
        <f t="shared" si="7"/>
        <v>-0.10859198554428251</v>
      </c>
      <c r="H18" s="25"/>
      <c r="I18" s="25">
        <f t="shared" si="0"/>
        <v>-0.1052254831782391</v>
      </c>
      <c r="J18">
        <v>9153.77</v>
      </c>
      <c r="K18">
        <v>8731.2000000000007</v>
      </c>
      <c r="L18" s="25">
        <f t="shared" si="8"/>
        <v>-4.6163493292927349E-2</v>
      </c>
      <c r="M18">
        <f t="shared" si="5"/>
        <v>4</v>
      </c>
    </row>
    <row r="19" spans="1:13" x14ac:dyDescent="0.15">
      <c r="A19" s="1">
        <v>42426</v>
      </c>
      <c r="B19">
        <v>8.94</v>
      </c>
      <c r="C19" s="25">
        <f t="shared" si="1"/>
        <v>2.1714285714285575E-2</v>
      </c>
      <c r="D19" s="26">
        <f t="shared" si="6"/>
        <v>9.8797781771119659</v>
      </c>
      <c r="E19" s="26"/>
      <c r="F19">
        <v>9.8819999999999997</v>
      </c>
      <c r="G19" s="25">
        <f t="shared" si="7"/>
        <v>-9.5121384333213821E-2</v>
      </c>
      <c r="H19" s="25"/>
      <c r="I19" s="25">
        <f t="shared" si="0"/>
        <v>-9.5324833029751033E-2</v>
      </c>
      <c r="J19">
        <v>8731.2000000000007</v>
      </c>
      <c r="K19">
        <v>8821.18</v>
      </c>
      <c r="L19" s="25">
        <f t="shared" si="8"/>
        <v>1.0305570826461441E-2</v>
      </c>
      <c r="M19">
        <f t="shared" si="5"/>
        <v>5</v>
      </c>
    </row>
    <row r="20" spans="1:13" x14ac:dyDescent="0.15">
      <c r="A20" s="1">
        <v>42429</v>
      </c>
      <c r="B20">
        <v>8.75</v>
      </c>
      <c r="C20" s="25">
        <f t="shared" si="1"/>
        <v>-2.1252796420581643E-2</v>
      </c>
      <c r="D20" s="26">
        <f t="shared" si="6"/>
        <v>9.809967392117608</v>
      </c>
      <c r="E20" s="26"/>
      <c r="F20">
        <v>9.8000000000000007</v>
      </c>
      <c r="G20" s="25">
        <f t="shared" si="7"/>
        <v>-0.10805004234461579</v>
      </c>
      <c r="H20" s="25"/>
      <c r="I20" s="25">
        <f t="shared" si="0"/>
        <v>-0.10714285714285721</v>
      </c>
      <c r="J20">
        <v>8821.18</v>
      </c>
      <c r="K20">
        <v>8756.880000000001</v>
      </c>
      <c r="L20" s="25">
        <f t="shared" si="8"/>
        <v>-7.2892742240833197E-3</v>
      </c>
      <c r="M20">
        <f t="shared" si="5"/>
        <v>1</v>
      </c>
    </row>
    <row r="21" spans="1:13" x14ac:dyDescent="0.15">
      <c r="A21" s="1">
        <v>42430</v>
      </c>
      <c r="B21">
        <v>8.91</v>
      </c>
      <c r="C21" s="25">
        <f t="shared" si="1"/>
        <v>1.8285714285714239E-2</v>
      </c>
      <c r="D21" s="26">
        <f t="shared" si="6"/>
        <v>9.9293143219959621</v>
      </c>
      <c r="E21" s="26"/>
      <c r="F21">
        <v>9.9359999999999999</v>
      </c>
      <c r="G21" s="25">
        <f t="shared" si="7"/>
        <v>-0.10265707066377394</v>
      </c>
      <c r="H21" s="25"/>
      <c r="I21" s="25">
        <f t="shared" si="0"/>
        <v>-0.10326086956521741</v>
      </c>
      <c r="J21">
        <v>8756.880000000001</v>
      </c>
      <c r="K21">
        <v>8872.43</v>
      </c>
      <c r="L21" s="25">
        <f t="shared" si="8"/>
        <v>1.3195338979179683E-2</v>
      </c>
      <c r="M21">
        <f t="shared" si="5"/>
        <v>2</v>
      </c>
    </row>
    <row r="22" spans="1:13" x14ac:dyDescent="0.15">
      <c r="A22" s="1">
        <v>42431</v>
      </c>
      <c r="B22">
        <v>9.2100000000000009</v>
      </c>
      <c r="C22" s="25">
        <f t="shared" si="1"/>
        <v>3.3670033670033739E-2</v>
      </c>
      <c r="D22" s="26">
        <f t="shared" si="6"/>
        <v>10.24299094611059</v>
      </c>
      <c r="E22" s="26"/>
      <c r="F22">
        <v>10.24299094611059</v>
      </c>
      <c r="G22" s="25">
        <f t="shared" si="7"/>
        <v>-0.10084856577002344</v>
      </c>
      <c r="H22" s="25"/>
      <c r="I22" s="25">
        <f t="shared" si="0"/>
        <v>-0.10084856577002344</v>
      </c>
      <c r="J22">
        <v>8872.43</v>
      </c>
      <c r="K22">
        <v>9146.56</v>
      </c>
      <c r="L22" s="25">
        <f t="shared" si="8"/>
        <v>3.0896834350904845E-2</v>
      </c>
      <c r="M22">
        <f t="shared" si="5"/>
        <v>3</v>
      </c>
    </row>
    <row r="23" spans="1:13" x14ac:dyDescent="0.15">
      <c r="A23" s="1">
        <v>42432</v>
      </c>
      <c r="B23">
        <v>9.2100000000000009</v>
      </c>
      <c r="C23" s="25">
        <f t="shared" si="1"/>
        <v>0</v>
      </c>
      <c r="D23" s="26">
        <f t="shared" si="6"/>
        <v>10.27011428436178</v>
      </c>
      <c r="E23" s="26"/>
      <c r="F23">
        <v>10.273999999999999</v>
      </c>
      <c r="G23" s="25">
        <f t="shared" si="7"/>
        <v>-0.10322322176842824</v>
      </c>
      <c r="H23" s="25"/>
      <c r="I23" s="25">
        <f t="shared" si="0"/>
        <v>-0.10356239050029181</v>
      </c>
      <c r="J23">
        <v>9146.56</v>
      </c>
      <c r="K23">
        <v>9170.7800000000007</v>
      </c>
      <c r="L23" s="25">
        <f t="shared" si="8"/>
        <v>2.6479900640241638E-3</v>
      </c>
      <c r="M23">
        <f t="shared" si="5"/>
        <v>4</v>
      </c>
    </row>
    <row r="24" spans="1:13" x14ac:dyDescent="0.15">
      <c r="A24" s="1">
        <v>42433</v>
      </c>
      <c r="B24">
        <v>9.49</v>
      </c>
      <c r="C24" s="25">
        <f t="shared" si="1"/>
        <v>3.0401737242128135E-2</v>
      </c>
      <c r="D24" s="26">
        <f t="shared" ref="D24:D39" si="9">+F23*(1+L24)</f>
        <v>10.569803296993275</v>
      </c>
      <c r="E24" s="26"/>
      <c r="F24">
        <v>10.585000000000001</v>
      </c>
      <c r="G24" s="25">
        <f t="shared" si="7"/>
        <v>-0.10215926130814934</v>
      </c>
      <c r="H24" s="25"/>
      <c r="I24" s="25">
        <f t="shared" si="0"/>
        <v>-0.10344827586206906</v>
      </c>
      <c r="J24">
        <v>9170.7800000000007</v>
      </c>
      <c r="K24">
        <v>9434.82</v>
      </c>
      <c r="L24" s="25">
        <f t="shared" ref="L24:L90" si="10">+K24/J24-1</f>
        <v>2.8791444130161103E-2</v>
      </c>
      <c r="M24">
        <f t="shared" si="5"/>
        <v>5</v>
      </c>
    </row>
    <row r="25" spans="1:13" x14ac:dyDescent="0.15">
      <c r="A25" s="1">
        <v>42436</v>
      </c>
      <c r="B25">
        <v>9.5</v>
      </c>
      <c r="C25" s="25">
        <f t="shared" si="1"/>
        <v>1.0537407797681642E-3</v>
      </c>
      <c r="D25" s="26">
        <f t="shared" si="9"/>
        <v>10.526167144683207</v>
      </c>
      <c r="E25" s="26"/>
      <c r="F25">
        <v>10.547000000000001</v>
      </c>
      <c r="G25" s="25">
        <f t="shared" si="7"/>
        <v>-9.7487255387306515E-2</v>
      </c>
      <c r="H25" s="25"/>
      <c r="I25" s="25">
        <f t="shared" si="0"/>
        <v>-9.9269934578553154E-2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 x14ac:dyDescent="0.15">
      <c r="A26" s="1">
        <v>42437</v>
      </c>
      <c r="B26">
        <v>9.49</v>
      </c>
      <c r="C26" s="25">
        <f t="shared" si="1"/>
        <v>-1.0526315789473051E-3</v>
      </c>
      <c r="D26" s="26">
        <f t="shared" si="9"/>
        <v>10.574428733434376</v>
      </c>
      <c r="E26" s="26"/>
      <c r="F26">
        <v>10.587999999999999</v>
      </c>
      <c r="G26" s="25">
        <f t="shared" si="7"/>
        <v>-0.1025519922419651</v>
      </c>
      <c r="H26" s="25"/>
      <c r="I26" s="25">
        <f t="shared" si="0"/>
        <v>-0.10370230449565532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 x14ac:dyDescent="0.15">
      <c r="A27" s="1">
        <v>42438</v>
      </c>
      <c r="B27">
        <v>9.42</v>
      </c>
      <c r="C27" s="25">
        <f t="shared" si="1"/>
        <v>-7.3761854583772601E-3</v>
      </c>
      <c r="D27" s="26">
        <f t="shared" si="9"/>
        <v>10.566625404229715</v>
      </c>
      <c r="E27" s="26"/>
      <c r="F27">
        <v>10.596</v>
      </c>
      <c r="G27" s="25">
        <f t="shared" si="7"/>
        <v>-0.10851386893782877</v>
      </c>
      <c r="H27" s="25"/>
      <c r="I27" s="25">
        <f t="shared" si="0"/>
        <v>-0.11098527746319364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 x14ac:dyDescent="0.15">
      <c r="A28" s="1">
        <v>42439</v>
      </c>
      <c r="B28">
        <v>9.31</v>
      </c>
      <c r="C28" s="25">
        <f t="shared" si="1"/>
        <v>-1.1677282377919207E-2</v>
      </c>
      <c r="D28" s="26">
        <f t="shared" si="9"/>
        <v>10.392224474556844</v>
      </c>
      <c r="E28" s="26"/>
      <c r="F28">
        <v>10.384</v>
      </c>
      <c r="G28" s="25">
        <f t="shared" si="7"/>
        <v>-0.10413790398835598</v>
      </c>
      <c r="H28" s="25"/>
      <c r="I28" s="25">
        <f t="shared" si="0"/>
        <v>-0.10342835130970718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 x14ac:dyDescent="0.15">
      <c r="A29" s="1">
        <v>42440</v>
      </c>
      <c r="B29">
        <v>9.49</v>
      </c>
      <c r="C29" s="25">
        <f t="shared" si="1"/>
        <v>1.9334049409237331E-2</v>
      </c>
      <c r="D29" s="26">
        <f t="shared" si="9"/>
        <v>10.41697707350186</v>
      </c>
      <c r="E29" s="26"/>
      <c r="F29">
        <v>10.45</v>
      </c>
      <c r="G29" s="25">
        <f t="shared" si="7"/>
        <v>-8.8987147323176252E-2</v>
      </c>
      <c r="H29" s="25"/>
      <c r="I29" s="25">
        <f t="shared" si="0"/>
        <v>-9.1866028708133873E-2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 x14ac:dyDescent="0.15">
      <c r="A30" s="1">
        <v>42443</v>
      </c>
      <c r="B30">
        <v>9.6</v>
      </c>
      <c r="C30" s="25">
        <f t="shared" si="1"/>
        <v>1.1591148577449806E-2</v>
      </c>
      <c r="D30" s="26">
        <f t="shared" si="9"/>
        <v>10.496963673430058</v>
      </c>
      <c r="E30" s="26"/>
      <c r="F30">
        <v>10.488</v>
      </c>
      <c r="G30" s="25">
        <f t="shared" si="7"/>
        <v>-8.5449821618460486E-2</v>
      </c>
      <c r="H30" s="25"/>
      <c r="I30" s="25">
        <f t="shared" si="0"/>
        <v>-8.4668192219679583E-2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 x14ac:dyDescent="0.15">
      <c r="A31" s="1">
        <v>42444</v>
      </c>
      <c r="B31">
        <v>9.5500000000000007</v>
      </c>
      <c r="C31" s="25">
        <f t="shared" si="1"/>
        <v>-5.2083333333332593E-3</v>
      </c>
      <c r="D31" s="26">
        <f t="shared" si="9"/>
        <v>10.567163035136884</v>
      </c>
      <c r="E31" s="26"/>
      <c r="F31">
        <v>10.542999999999999</v>
      </c>
      <c r="G31" s="25">
        <f t="shared" si="7"/>
        <v>-9.6256964310545201E-2</v>
      </c>
      <c r="H31" s="25"/>
      <c r="I31" s="25">
        <f t="shared" si="0"/>
        <v>-9.4185715640709322E-2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 x14ac:dyDescent="0.15">
      <c r="A32" s="1">
        <v>42445</v>
      </c>
      <c r="B32">
        <v>9.6199999999999992</v>
      </c>
      <c r="C32" s="25">
        <f t="shared" si="1"/>
        <v>7.3298429319370584E-3</v>
      </c>
      <c r="D32" s="26">
        <f t="shared" si="9"/>
        <v>10.705982888373271</v>
      </c>
      <c r="E32" s="26"/>
      <c r="F32">
        <v>10.69</v>
      </c>
      <c r="G32" s="25">
        <f t="shared" ref="G32:G39" si="11">+B32/D32-1</f>
        <v>-0.10143700953909163</v>
      </c>
      <c r="H32" s="25"/>
      <c r="I32" s="25">
        <f t="shared" si="0"/>
        <v>-0.10009354536950421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 x14ac:dyDescent="0.15">
      <c r="A33" s="1">
        <v>42446</v>
      </c>
      <c r="B33">
        <v>9.8000000000000007</v>
      </c>
      <c r="C33" s="25">
        <f t="shared" si="1"/>
        <v>1.8711018711018879E-2</v>
      </c>
      <c r="D33" s="26">
        <f t="shared" si="9"/>
        <v>10.680168732499414</v>
      </c>
      <c r="E33" s="26"/>
      <c r="F33">
        <v>10.704000000000001</v>
      </c>
      <c r="G33" s="25">
        <f t="shared" si="11"/>
        <v>-8.24115006555175E-2</v>
      </c>
      <c r="H33" s="25"/>
      <c r="I33" s="25">
        <f t="shared" si="0"/>
        <v>-8.4454409566517175E-2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 x14ac:dyDescent="0.15">
      <c r="A34" s="1">
        <v>42447</v>
      </c>
      <c r="B34">
        <v>9.94</v>
      </c>
      <c r="C34" s="25">
        <f t="shared" si="1"/>
        <v>1.4285714285714235E-2</v>
      </c>
      <c r="D34" s="26">
        <f t="shared" si="9"/>
        <v>10.757701657878005</v>
      </c>
      <c r="E34" s="26"/>
      <c r="F34">
        <v>10.8</v>
      </c>
      <c r="G34" s="25">
        <f t="shared" si="11"/>
        <v>-7.6010813822782741E-2</v>
      </c>
      <c r="H34" s="25"/>
      <c r="I34" s="25">
        <f t="shared" si="0"/>
        <v>-7.9629629629629717E-2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 x14ac:dyDescent="0.15">
      <c r="A35" s="1">
        <v>42450</v>
      </c>
      <c r="B35">
        <v>10.220000000000001</v>
      </c>
      <c r="C35" s="25">
        <f t="shared" si="1"/>
        <v>2.8169014084507227E-2</v>
      </c>
      <c r="D35" s="26">
        <f t="shared" si="9"/>
        <v>11.040114820608537</v>
      </c>
      <c r="E35" s="26"/>
      <c r="F35">
        <v>11</v>
      </c>
      <c r="G35" s="25">
        <f t="shared" si="11"/>
        <v>-7.4284990141373464E-2</v>
      </c>
      <c r="H35" s="25"/>
      <c r="I35" s="25">
        <f t="shared" si="0"/>
        <v>-7.0909090909090811E-2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 x14ac:dyDescent="0.15">
      <c r="A36" s="1">
        <v>42451</v>
      </c>
      <c r="B36">
        <v>10.28</v>
      </c>
      <c r="C36" s="25">
        <f t="shared" si="1"/>
        <v>5.8708414872796766E-3</v>
      </c>
      <c r="D36" s="26">
        <f t="shared" si="9"/>
        <v>10.914468403928854</v>
      </c>
      <c r="E36" s="26"/>
      <c r="F36">
        <v>10.888</v>
      </c>
      <c r="G36" s="25">
        <f t="shared" si="11"/>
        <v>-5.8130948796412896E-2</v>
      </c>
      <c r="H36" s="25"/>
      <c r="I36" s="25">
        <f t="shared" si="0"/>
        <v>-5.5841293166789208E-2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 x14ac:dyDescent="0.15">
      <c r="A37" s="1">
        <v>42452</v>
      </c>
      <c r="B37">
        <v>10.18</v>
      </c>
      <c r="C37" s="25">
        <f t="shared" si="1"/>
        <v>-9.7276264591439343E-3</v>
      </c>
      <c r="D37" s="26">
        <f t="shared" si="9"/>
        <v>10.897302767818905</v>
      </c>
      <c r="E37" s="26"/>
      <c r="F37">
        <v>10.932</v>
      </c>
      <c r="G37" s="25">
        <f t="shared" si="11"/>
        <v>-6.5823881661541961E-2</v>
      </c>
      <c r="H37" s="25"/>
      <c r="I37" s="25">
        <f t="shared" si="0"/>
        <v>-6.8788876692279621E-2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 x14ac:dyDescent="0.15">
      <c r="A38" s="1">
        <v>42453</v>
      </c>
      <c r="B38">
        <v>9.9700000000000006</v>
      </c>
      <c r="C38" s="25">
        <f t="shared" si="1"/>
        <v>-2.0628683693516559E-2</v>
      </c>
      <c r="D38" s="26">
        <f t="shared" si="9"/>
        <v>10.775744641269974</v>
      </c>
      <c r="E38" s="26"/>
      <c r="F38">
        <v>10.743</v>
      </c>
      <c r="G38" s="25">
        <f t="shared" si="11"/>
        <v>-7.4773917542928392E-2</v>
      </c>
      <c r="H38" s="25"/>
      <c r="I38" s="25">
        <f t="shared" si="0"/>
        <v>-7.195383040119141E-2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 x14ac:dyDescent="0.15">
      <c r="A39" s="1">
        <v>42454</v>
      </c>
      <c r="B39">
        <v>9.9700000000000006</v>
      </c>
      <c r="C39" s="25">
        <f t="shared" si="1"/>
        <v>0</v>
      </c>
      <c r="D39" s="26">
        <f t="shared" si="9"/>
        <v>10.79266279108781</v>
      </c>
      <c r="E39" s="26"/>
      <c r="F39">
        <v>10.743</v>
      </c>
      <c r="G39" s="25">
        <f t="shared" si="11"/>
        <v>-7.6224265226477295E-2</v>
      </c>
      <c r="H39" s="25"/>
      <c r="I39" s="25">
        <f t="shared" si="0"/>
        <v>-7.195383040119141E-2</v>
      </c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 x14ac:dyDescent="0.15">
      <c r="A40" s="1">
        <v>42457</v>
      </c>
      <c r="B40">
        <v>9.9700000000000006</v>
      </c>
      <c r="C40" s="25">
        <f t="shared" ref="C40:C75" si="12">B40/B39-1</f>
        <v>0</v>
      </c>
      <c r="D40" s="26">
        <f t="shared" ref="D40:D61" si="13">+F39*(1+L40)</f>
        <v>10.625261458693181</v>
      </c>
      <c r="E40" s="26"/>
      <c r="F40">
        <v>10.625261458693201</v>
      </c>
      <c r="G40" s="25">
        <f>+B40/D40-1</f>
        <v>-6.1670149129089968E-2</v>
      </c>
      <c r="H40" s="25"/>
      <c r="I40" s="25">
        <f t="shared" ref="I40:I123" si="14">+B40/F40-1</f>
        <v>-6.1670149129091745E-2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 x14ac:dyDescent="0.15">
      <c r="A41" s="1">
        <v>42458</v>
      </c>
      <c r="B41">
        <v>9.8800000000000008</v>
      </c>
      <c r="C41" s="25">
        <f t="shared" si="12"/>
        <v>-9.0270812437311942E-3</v>
      </c>
      <c r="D41" s="26">
        <f t="shared" si="13"/>
        <v>10.557999911288229</v>
      </c>
      <c r="E41" s="26"/>
      <c r="F41">
        <v>10.615</v>
      </c>
      <c r="G41" s="25">
        <f t="shared" ref="G41:G54" si="15">+B41/D41-1</f>
        <v>-6.421669984703593E-2</v>
      </c>
      <c r="H41" s="25"/>
      <c r="I41" s="25">
        <f t="shared" si="14"/>
        <v>-6.9241639189825621E-2</v>
      </c>
      <c r="J41">
        <v>9476.58</v>
      </c>
      <c r="K41">
        <v>9416.59</v>
      </c>
      <c r="L41" s="25">
        <f t="shared" si="10"/>
        <v>-6.330342802994271E-3</v>
      </c>
      <c r="M41">
        <f t="shared" si="5"/>
        <v>2</v>
      </c>
    </row>
    <row r="42" spans="1:13" x14ac:dyDescent="0.15">
      <c r="A42" s="1">
        <v>42459</v>
      </c>
      <c r="B42">
        <v>10.18</v>
      </c>
      <c r="C42" s="25">
        <f t="shared" si="12"/>
        <v>3.0364372469635414E-2</v>
      </c>
      <c r="D42" s="26">
        <f t="shared" si="13"/>
        <v>10.848637112797732</v>
      </c>
      <c r="E42" s="26"/>
      <c r="F42">
        <v>10.882</v>
      </c>
      <c r="G42" s="25">
        <f t="shared" si="15"/>
        <v>-6.1633282212838147E-2</v>
      </c>
      <c r="H42" s="25"/>
      <c r="I42" s="25">
        <f t="shared" si="14"/>
        <v>-6.4510200330821554E-2</v>
      </c>
      <c r="J42">
        <v>9416.59</v>
      </c>
      <c r="K42">
        <v>9623.85</v>
      </c>
      <c r="L42" s="25">
        <f t="shared" si="10"/>
        <v>2.2010090701623408E-2</v>
      </c>
      <c r="M42">
        <f t="shared" si="5"/>
        <v>3</v>
      </c>
    </row>
    <row r="43" spans="1:13" x14ac:dyDescent="0.15">
      <c r="A43" s="1">
        <v>42460</v>
      </c>
      <c r="B43">
        <v>10.06</v>
      </c>
      <c r="C43" s="25">
        <f t="shared" si="12"/>
        <v>-1.1787819253438081E-2</v>
      </c>
      <c r="D43" s="26">
        <f t="shared" si="13"/>
        <v>10.870997972744796</v>
      </c>
      <c r="E43" s="26"/>
      <c r="F43">
        <v>10.904</v>
      </c>
      <c r="G43" s="25">
        <f t="shared" si="15"/>
        <v>-7.4601979944995622E-2</v>
      </c>
      <c r="H43" s="25"/>
      <c r="I43" s="25">
        <f t="shared" si="14"/>
        <v>-7.7402787967718267E-2</v>
      </c>
      <c r="J43">
        <v>9623.85</v>
      </c>
      <c r="K43">
        <v>9614.1200000000008</v>
      </c>
      <c r="L43" s="25">
        <f t="shared" si="10"/>
        <v>-1.0110298892854752E-3</v>
      </c>
      <c r="M43">
        <f t="shared" si="5"/>
        <v>4</v>
      </c>
    </row>
    <row r="44" spans="1:13" x14ac:dyDescent="0.15">
      <c r="A44" s="1">
        <v>42461</v>
      </c>
      <c r="B44">
        <v>9.9499999999999993</v>
      </c>
      <c r="C44" s="25">
        <f t="shared" si="12"/>
        <v>-1.0934393638171058E-2</v>
      </c>
      <c r="D44" s="26">
        <f t="shared" si="13"/>
        <v>10.953812534064481</v>
      </c>
      <c r="E44" s="26"/>
      <c r="F44">
        <v>10.958</v>
      </c>
      <c r="G44" s="25">
        <f t="shared" si="15"/>
        <v>-9.1640470470240043E-2</v>
      </c>
      <c r="H44" s="25"/>
      <c r="I44" s="25">
        <f t="shared" si="14"/>
        <v>-9.1987588976090606E-2</v>
      </c>
      <c r="J44">
        <v>9614.1200000000008</v>
      </c>
      <c r="K44">
        <v>9658.0400000000009</v>
      </c>
      <c r="L44" s="25">
        <f t="shared" si="10"/>
        <v>4.5682808202935909E-3</v>
      </c>
      <c r="M44">
        <f t="shared" si="5"/>
        <v>5</v>
      </c>
    </row>
    <row r="45" spans="1:13" x14ac:dyDescent="0.15">
      <c r="A45" s="1">
        <v>42465</v>
      </c>
      <c r="B45">
        <v>9.9700000000000006</v>
      </c>
      <c r="C45" s="25">
        <f t="shared" si="12"/>
        <v>2.0100502512563345E-3</v>
      </c>
      <c r="D45" s="26">
        <f t="shared" si="13"/>
        <v>11.01278977308025</v>
      </c>
      <c r="E45" s="26"/>
      <c r="F45">
        <v>10.999000000000001</v>
      </c>
      <c r="G45" s="25">
        <f t="shared" si="15"/>
        <v>-9.4688974779964741E-2</v>
      </c>
      <c r="H45" s="25"/>
      <c r="I45" s="25">
        <f t="shared" si="14"/>
        <v>-9.3553959450859203E-2</v>
      </c>
      <c r="J45">
        <v>9658.0400000000009</v>
      </c>
      <c r="K45">
        <v>9706.33</v>
      </c>
      <c r="L45" s="25">
        <f t="shared" si="10"/>
        <v>4.9999792918644648E-3</v>
      </c>
      <c r="M45">
        <f t="shared" si="5"/>
        <v>2</v>
      </c>
    </row>
    <row r="46" spans="1:13" x14ac:dyDescent="0.15">
      <c r="A46" s="1">
        <v>42466</v>
      </c>
      <c r="B46">
        <v>9.91</v>
      </c>
      <c r="C46" s="25">
        <f t="shared" si="12"/>
        <v>-6.0180541624874628E-3</v>
      </c>
      <c r="D46" s="26">
        <f t="shared" si="13"/>
        <v>10.94514004778325</v>
      </c>
      <c r="E46" s="26"/>
      <c r="F46">
        <v>10.936</v>
      </c>
      <c r="G46" s="25">
        <f t="shared" si="15"/>
        <v>-9.4575313176819442E-2</v>
      </c>
      <c r="H46" s="25"/>
      <c r="I46" s="25">
        <f t="shared" si="14"/>
        <v>-9.3818580833942899E-2</v>
      </c>
      <c r="J46">
        <v>9706.33</v>
      </c>
      <c r="K46">
        <v>9658.7999999999993</v>
      </c>
      <c r="L46" s="25">
        <f t="shared" si="10"/>
        <v>-4.896804456473336E-3</v>
      </c>
      <c r="M46">
        <f t="shared" si="5"/>
        <v>3</v>
      </c>
    </row>
    <row r="47" spans="1:13" x14ac:dyDescent="0.15">
      <c r="A47" s="1">
        <v>42467</v>
      </c>
      <c r="B47">
        <v>9.8000000000000007</v>
      </c>
      <c r="C47" s="25">
        <f t="shared" si="12"/>
        <v>-1.1099899091826404E-2</v>
      </c>
      <c r="D47" s="26">
        <f t="shared" si="13"/>
        <v>10.804264836211539</v>
      </c>
      <c r="E47" s="26"/>
      <c r="F47">
        <v>10.81</v>
      </c>
      <c r="G47" s="25">
        <f t="shared" si="15"/>
        <v>-9.2950779292788832E-2</v>
      </c>
      <c r="H47" s="25"/>
      <c r="I47" s="25">
        <f t="shared" si="14"/>
        <v>-9.3432007400555017E-2</v>
      </c>
      <c r="J47">
        <v>9658.7999999999993</v>
      </c>
      <c r="K47">
        <v>9542.4500000000007</v>
      </c>
      <c r="L47" s="25">
        <f t="shared" si="10"/>
        <v>-1.2046009856296669E-2</v>
      </c>
      <c r="M47">
        <f t="shared" si="5"/>
        <v>4</v>
      </c>
    </row>
    <row r="48" spans="1:13" x14ac:dyDescent="0.15">
      <c r="A48" s="1">
        <v>42468</v>
      </c>
      <c r="B48">
        <v>9.81</v>
      </c>
      <c r="C48" s="25">
        <f t="shared" si="12"/>
        <v>1.0204081632652073E-3</v>
      </c>
      <c r="D48" s="26">
        <f t="shared" si="13"/>
        <v>10.745983620558663</v>
      </c>
      <c r="E48" s="26"/>
      <c r="F48">
        <v>10.743</v>
      </c>
      <c r="G48" s="25">
        <f t="shared" si="15"/>
        <v>-8.7100786080483772E-2</v>
      </c>
      <c r="H48" s="25"/>
      <c r="I48" s="25">
        <f t="shared" si="14"/>
        <v>-8.6847249371683866E-2</v>
      </c>
      <c r="J48">
        <v>9542.4500000000007</v>
      </c>
      <c r="K48">
        <v>9485.94</v>
      </c>
      <c r="L48" s="25">
        <f t="shared" si="10"/>
        <v>-5.9219592452671721E-3</v>
      </c>
      <c r="M48">
        <f t="shared" si="5"/>
        <v>5</v>
      </c>
    </row>
    <row r="49" spans="1:13" x14ac:dyDescent="0.15">
      <c r="A49" s="1">
        <v>42471</v>
      </c>
      <c r="B49">
        <v>9.9499999999999993</v>
      </c>
      <c r="C49" s="25">
        <f t="shared" si="12"/>
        <v>1.4271151885830724E-2</v>
      </c>
      <c r="D49" s="26">
        <f t="shared" si="13"/>
        <v>10.850034298129655</v>
      </c>
      <c r="E49" s="26"/>
      <c r="F49">
        <v>10.862</v>
      </c>
      <c r="G49" s="25">
        <f t="shared" si="15"/>
        <v>-8.2952207651989185E-2</v>
      </c>
      <c r="H49" s="25"/>
      <c r="I49" s="25">
        <f t="shared" si="14"/>
        <v>-8.3962437856748395E-2</v>
      </c>
      <c r="J49">
        <v>9485.94</v>
      </c>
      <c r="K49">
        <v>9580.4500000000007</v>
      </c>
      <c r="L49" s="25">
        <f t="shared" si="10"/>
        <v>9.9631665391095581E-3</v>
      </c>
      <c r="M49">
        <f t="shared" si="5"/>
        <v>1</v>
      </c>
    </row>
    <row r="50" spans="1:13" x14ac:dyDescent="0.15">
      <c r="A50" s="1">
        <v>42472</v>
      </c>
      <c r="B50">
        <v>9.9700000000000006</v>
      </c>
      <c r="C50" s="25">
        <f t="shared" si="12"/>
        <v>2.0100502512563345E-3</v>
      </c>
      <c r="D50" s="26">
        <f t="shared" si="13"/>
        <v>10.841467475953634</v>
      </c>
      <c r="E50" s="26"/>
      <c r="F50">
        <v>10.843999999999999</v>
      </c>
      <c r="G50" s="25">
        <f t="shared" si="15"/>
        <v>-8.0382796691181091E-2</v>
      </c>
      <c r="H50" s="25"/>
      <c r="I50" s="25">
        <f t="shared" si="14"/>
        <v>-8.059756547399477E-2</v>
      </c>
      <c r="J50">
        <v>9580.4500000000007</v>
      </c>
      <c r="K50">
        <v>9562.34</v>
      </c>
      <c r="L50" s="25">
        <f t="shared" si="10"/>
        <v>-1.8903078665407635E-3</v>
      </c>
      <c r="M50">
        <f t="shared" si="5"/>
        <v>2</v>
      </c>
    </row>
    <row r="51" spans="1:13" x14ac:dyDescent="0.15">
      <c r="A51" s="1">
        <v>42473</v>
      </c>
      <c r="B51">
        <v>10.28</v>
      </c>
      <c r="C51" s="25">
        <f t="shared" si="12"/>
        <v>3.1093279839518484E-2</v>
      </c>
      <c r="D51" s="26">
        <f t="shared" si="13"/>
        <v>10.970433232869778</v>
      </c>
      <c r="E51" s="26"/>
      <c r="F51">
        <v>10.965</v>
      </c>
      <c r="G51" s="25">
        <f t="shared" si="15"/>
        <v>-6.2935821969281269E-2</v>
      </c>
      <c r="H51" s="25"/>
      <c r="I51" s="25">
        <f t="shared" si="14"/>
        <v>-6.2471500227998189E-2</v>
      </c>
      <c r="J51">
        <v>9562.34</v>
      </c>
      <c r="K51">
        <v>9673.83</v>
      </c>
      <c r="L51" s="25">
        <f t="shared" si="10"/>
        <v>1.1659280050698939E-2</v>
      </c>
      <c r="M51">
        <f t="shared" si="5"/>
        <v>3</v>
      </c>
    </row>
    <row r="52" spans="1:13" x14ac:dyDescent="0.15">
      <c r="A52" s="1">
        <v>42474</v>
      </c>
      <c r="B52">
        <v>10.28</v>
      </c>
      <c r="C52" s="25">
        <f t="shared" si="12"/>
        <v>0</v>
      </c>
      <c r="D52" s="26">
        <f t="shared" si="13"/>
        <v>10.997485261783595</v>
      </c>
      <c r="E52" s="26"/>
      <c r="F52">
        <v>11</v>
      </c>
      <c r="G52" s="25">
        <f t="shared" si="15"/>
        <v>-6.5240847766976917E-2</v>
      </c>
      <c r="H52" s="25"/>
      <c r="I52" s="93">
        <f t="shared" si="14"/>
        <v>-6.5454545454545543E-2</v>
      </c>
      <c r="J52">
        <v>9673.83</v>
      </c>
      <c r="K52">
        <v>9702.49</v>
      </c>
      <c r="L52" s="25">
        <f t="shared" si="10"/>
        <v>2.9626321736064831E-3</v>
      </c>
      <c r="M52">
        <f t="shared" si="5"/>
        <v>4</v>
      </c>
    </row>
    <row r="53" spans="1:13" x14ac:dyDescent="0.15">
      <c r="A53" s="1">
        <v>42475</v>
      </c>
      <c r="B53">
        <v>10.28</v>
      </c>
      <c r="C53" s="25">
        <f t="shared" si="12"/>
        <v>0</v>
      </c>
      <c r="D53" s="26">
        <f t="shared" si="13"/>
        <v>11.022946686881408</v>
      </c>
      <c r="F53">
        <v>10.965999999999999</v>
      </c>
      <c r="G53" s="93">
        <f t="shared" si="15"/>
        <v>-6.7400007274425189E-2</v>
      </c>
      <c r="I53" s="25">
        <f t="shared" si="14"/>
        <v>-6.255699434616091E-2</v>
      </c>
      <c r="J53">
        <v>9702.49</v>
      </c>
      <c r="K53">
        <v>9722.73</v>
      </c>
      <c r="L53" s="25">
        <f t="shared" si="10"/>
        <v>2.0860624437644137E-3</v>
      </c>
      <c r="M53">
        <f t="shared" si="5"/>
        <v>5</v>
      </c>
    </row>
    <row r="54" spans="1:13" x14ac:dyDescent="0.15">
      <c r="A54" s="1">
        <v>42478</v>
      </c>
      <c r="B54">
        <v>10.1</v>
      </c>
      <c r="C54" s="25">
        <f t="shared" si="12"/>
        <v>-1.7509727626459082E-2</v>
      </c>
      <c r="D54" s="26">
        <f>+F53*(1+L54)</f>
        <v>10.869939097352287</v>
      </c>
      <c r="F54">
        <v>10.887</v>
      </c>
      <c r="G54" s="93">
        <f t="shared" si="15"/>
        <v>-7.083196055255081E-2</v>
      </c>
      <c r="I54" s="25">
        <f t="shared" si="14"/>
        <v>-7.2288049967851653E-2</v>
      </c>
      <c r="J54">
        <v>9722.73</v>
      </c>
      <c r="K54">
        <v>9637.56</v>
      </c>
      <c r="L54" s="25">
        <f t="shared" si="10"/>
        <v>-8.7598853408455968E-3</v>
      </c>
      <c r="M54">
        <f t="shared" si="5"/>
        <v>1</v>
      </c>
    </row>
    <row r="55" spans="1:13" x14ac:dyDescent="0.15">
      <c r="A55" s="1">
        <v>42479</v>
      </c>
      <c r="B55">
        <v>10.16</v>
      </c>
      <c r="C55" s="25">
        <f t="shared" si="12"/>
        <v>5.9405940594059459E-3</v>
      </c>
      <c r="D55" s="26">
        <f>+F54*(1+L55)</f>
        <v>10.909355630470785</v>
      </c>
      <c r="F55">
        <v>10.923999999999999</v>
      </c>
      <c r="G55" s="25">
        <f>+B55/D55-1</f>
        <v>-6.8689265970738766E-2</v>
      </c>
      <c r="H55" s="25"/>
      <c r="I55" s="25">
        <f t="shared" si="14"/>
        <v>-6.9937751739289622E-2</v>
      </c>
      <c r="J55">
        <v>9637.56</v>
      </c>
      <c r="K55">
        <v>9657.35</v>
      </c>
      <c r="L55" s="25">
        <f t="shared" si="10"/>
        <v>2.0534243107177552E-3</v>
      </c>
      <c r="M55">
        <f t="shared" si="5"/>
        <v>2</v>
      </c>
    </row>
    <row r="56" spans="1:13" x14ac:dyDescent="0.15">
      <c r="A56" s="1">
        <v>42480</v>
      </c>
      <c r="B56">
        <v>9.9700000000000006</v>
      </c>
      <c r="C56" s="93">
        <f t="shared" si="12"/>
        <v>-1.870078740157477E-2</v>
      </c>
      <c r="D56" s="26">
        <f>+F55*(1+L56)</f>
        <v>10.86745335314553</v>
      </c>
      <c r="F56" s="92">
        <v>10.923999999999999</v>
      </c>
      <c r="G56" s="93">
        <f t="shared" ref="G56:G58" si="16">+B56/D56-1</f>
        <v>-8.2581753423010218E-2</v>
      </c>
      <c r="J56" s="92">
        <v>9657.35</v>
      </c>
      <c r="K56" s="92">
        <v>9607.3599999999988</v>
      </c>
      <c r="L56" s="93">
        <f t="shared" si="10"/>
        <v>-5.1763682583733095E-3</v>
      </c>
      <c r="M56">
        <f t="shared" si="5"/>
        <v>3</v>
      </c>
    </row>
    <row r="57" spans="1:13" x14ac:dyDescent="0.15">
      <c r="A57" s="1">
        <v>42481</v>
      </c>
      <c r="B57">
        <v>9.9700000000000006</v>
      </c>
      <c r="C57" s="25">
        <f t="shared" si="12"/>
        <v>0</v>
      </c>
      <c r="D57" s="26">
        <f>+F56*(1+L57)</f>
        <v>10.913505075275623</v>
      </c>
      <c r="F57">
        <v>10.847</v>
      </c>
      <c r="G57" s="93">
        <f t="shared" si="16"/>
        <v>-8.6452983598561572E-2</v>
      </c>
      <c r="I57" s="25">
        <f t="shared" si="14"/>
        <v>-8.0851848437355822E-2</v>
      </c>
      <c r="J57">
        <v>9607.3599999999988</v>
      </c>
      <c r="K57">
        <v>9598.1299999999992</v>
      </c>
      <c r="L57" s="25">
        <f t="shared" si="10"/>
        <v>-9.6072177996864294E-4</v>
      </c>
      <c r="M57">
        <f t="shared" si="5"/>
        <v>4</v>
      </c>
    </row>
    <row r="58" spans="1:13" x14ac:dyDescent="0.15">
      <c r="A58" s="1">
        <v>42482</v>
      </c>
      <c r="B58">
        <v>10</v>
      </c>
      <c r="C58" s="25">
        <f t="shared" si="12"/>
        <v>3.0090270812437314E-3</v>
      </c>
      <c r="D58" s="26">
        <f>+F57*(1+L58)</f>
        <v>10.908184478643237</v>
      </c>
      <c r="F58">
        <v>10.891999999999999</v>
      </c>
      <c r="G58" s="93">
        <f t="shared" si="16"/>
        <v>-8.3257161668042978E-2</v>
      </c>
      <c r="I58" s="25">
        <f t="shared" si="14"/>
        <v>-8.1894968784428923E-2</v>
      </c>
      <c r="J58">
        <v>9598.1299999999992</v>
      </c>
      <c r="K58">
        <v>9652.27</v>
      </c>
      <c r="L58" s="25">
        <f t="shared" si="10"/>
        <v>5.6406820911991673E-3</v>
      </c>
      <c r="M58">
        <f t="shared" si="5"/>
        <v>5</v>
      </c>
    </row>
    <row r="59" spans="1:13" x14ac:dyDescent="0.15">
      <c r="A59" s="1">
        <v>42485</v>
      </c>
      <c r="B59">
        <v>9.93</v>
      </c>
      <c r="C59" s="25">
        <f t="shared" si="12"/>
        <v>-7.0000000000000062E-3</v>
      </c>
      <c r="D59" s="26">
        <f t="shared" si="13"/>
        <v>10.852335361526356</v>
      </c>
      <c r="E59" s="26"/>
      <c r="F59">
        <v>10.811999999999999</v>
      </c>
      <c r="G59" s="25">
        <f t="shared" ref="G59:G67" si="17">+B59/D59-1</f>
        <v>-8.4989574206876695E-2</v>
      </c>
      <c r="H59" s="25"/>
      <c r="I59" s="25">
        <f t="shared" si="14"/>
        <v>-8.1576026637069865E-2</v>
      </c>
      <c r="J59">
        <v>9652.27</v>
      </c>
      <c r="K59">
        <v>9617.1200000000008</v>
      </c>
      <c r="L59" s="25">
        <f t="shared" si="10"/>
        <v>-3.6416304143999101E-3</v>
      </c>
      <c r="M59">
        <f t="shared" si="5"/>
        <v>1</v>
      </c>
    </row>
    <row r="60" spans="1:13" x14ac:dyDescent="0.15">
      <c r="A60" s="1">
        <v>42486</v>
      </c>
      <c r="B60">
        <v>10.02</v>
      </c>
      <c r="C60" s="25">
        <f t="shared" si="12"/>
        <v>9.0634441087613649E-3</v>
      </c>
      <c r="D60" s="26">
        <f t="shared" si="13"/>
        <v>10.846649233866271</v>
      </c>
      <c r="E60" s="26"/>
      <c r="F60">
        <v>10.885</v>
      </c>
      <c r="G60" s="25">
        <f t="shared" si="17"/>
        <v>-7.6212405881554868E-2</v>
      </c>
      <c r="H60" s="25"/>
      <c r="I60" s="25">
        <f t="shared" si="14"/>
        <v>-7.9467156637574643E-2</v>
      </c>
      <c r="J60">
        <v>9617.1200000000008</v>
      </c>
      <c r="K60">
        <v>9647.94</v>
      </c>
      <c r="L60" s="25">
        <f t="shared" si="10"/>
        <v>3.2047016154523877E-3</v>
      </c>
      <c r="M60">
        <f t="shared" si="5"/>
        <v>2</v>
      </c>
    </row>
    <row r="61" spans="1:13" x14ac:dyDescent="0.15">
      <c r="A61" s="1">
        <v>42487</v>
      </c>
      <c r="B61">
        <v>10</v>
      </c>
      <c r="C61" s="25">
        <f t="shared" si="12"/>
        <v>-1.9960079840318778E-3</v>
      </c>
      <c r="D61" s="26">
        <f t="shared" si="13"/>
        <v>10.839577858071257</v>
      </c>
      <c r="E61" s="26"/>
      <c r="F61">
        <v>10.848000000000001</v>
      </c>
      <c r="G61" s="25">
        <f t="shared" si="17"/>
        <v>-7.7454848248181496E-2</v>
      </c>
      <c r="H61" s="25"/>
      <c r="I61" s="25">
        <f t="shared" si="14"/>
        <v>-7.8171091445427776E-2</v>
      </c>
      <c r="J61">
        <v>9647.94</v>
      </c>
      <c r="K61">
        <v>9607.68</v>
      </c>
      <c r="L61" s="25">
        <f t="shared" si="10"/>
        <v>-4.1729115230816349E-3</v>
      </c>
      <c r="M61">
        <f t="shared" si="5"/>
        <v>3</v>
      </c>
    </row>
    <row r="62" spans="1:13" x14ac:dyDescent="0.15">
      <c r="A62" s="1">
        <v>42488</v>
      </c>
      <c r="B62">
        <v>10</v>
      </c>
      <c r="C62" s="25">
        <f t="shared" si="12"/>
        <v>0</v>
      </c>
      <c r="D62" s="26">
        <f t="shared" ref="D62:D75" si="18">+F61*(1+L62)</f>
        <v>10.833423361310953</v>
      </c>
      <c r="E62" s="26"/>
      <c r="F62">
        <v>10.813000000000001</v>
      </c>
      <c r="G62" s="25">
        <f t="shared" si="17"/>
        <v>-7.6930747882274164E-2</v>
      </c>
      <c r="H62" s="25"/>
      <c r="I62" s="25">
        <f t="shared" si="14"/>
        <v>-7.5187274576898222E-2</v>
      </c>
      <c r="J62">
        <v>9607.68</v>
      </c>
      <c r="K62">
        <v>9594.77</v>
      </c>
      <c r="L62" s="25">
        <f t="shared" si="10"/>
        <v>-1.3437166933120137E-3</v>
      </c>
      <c r="M62">
        <f t="shared" si="5"/>
        <v>4</v>
      </c>
    </row>
    <row r="63" spans="1:13" x14ac:dyDescent="0.15">
      <c r="A63" s="1">
        <v>42489</v>
      </c>
      <c r="B63">
        <v>9.9700000000000006</v>
      </c>
      <c r="C63" s="25">
        <f t="shared" si="12"/>
        <v>-2.9999999999998916E-3</v>
      </c>
      <c r="D63" s="26">
        <f t="shared" si="18"/>
        <v>10.784589133454997</v>
      </c>
      <c r="E63" s="26"/>
      <c r="F63">
        <v>10.813000000000001</v>
      </c>
      <c r="G63" s="25">
        <f t="shared" si="17"/>
        <v>-7.5532699797347891E-2</v>
      </c>
      <c r="H63" s="25"/>
      <c r="I63" s="25">
        <f t="shared" si="14"/>
        <v>-7.7961712753167434E-2</v>
      </c>
      <c r="J63">
        <v>9594.77</v>
      </c>
      <c r="K63">
        <v>9569.56</v>
      </c>
      <c r="L63" s="25">
        <f t="shared" si="10"/>
        <v>-2.6274730921117539E-3</v>
      </c>
      <c r="M63">
        <f t="shared" si="5"/>
        <v>5</v>
      </c>
    </row>
    <row r="64" spans="1:13" x14ac:dyDescent="0.15">
      <c r="A64" s="1">
        <v>42493</v>
      </c>
      <c r="B64">
        <v>9.98</v>
      </c>
      <c r="C64" s="25">
        <f t="shared" si="12"/>
        <v>1.0030090270811698E-3</v>
      </c>
      <c r="D64" s="26">
        <f t="shared" si="18"/>
        <v>10.916999402271371</v>
      </c>
      <c r="E64" s="26"/>
      <c r="F64">
        <v>10.946999999999999</v>
      </c>
      <c r="G64" s="25">
        <f t="shared" si="17"/>
        <v>-8.5829390269676065E-2</v>
      </c>
      <c r="H64" s="25"/>
      <c r="I64" s="25">
        <f t="shared" si="14"/>
        <v>-8.8334703571754658E-2</v>
      </c>
      <c r="J64">
        <v>9569.56</v>
      </c>
      <c r="K64">
        <v>9661.6</v>
      </c>
      <c r="L64" s="25">
        <f t="shared" si="10"/>
        <v>9.6179970656959934E-3</v>
      </c>
      <c r="M64">
        <f t="shared" si="5"/>
        <v>2</v>
      </c>
    </row>
    <row r="65" spans="1:13" x14ac:dyDescent="0.15">
      <c r="A65" s="1">
        <v>42494</v>
      </c>
      <c r="B65">
        <v>9.98</v>
      </c>
      <c r="C65" s="25">
        <f t="shared" si="12"/>
        <v>0</v>
      </c>
      <c r="D65" s="26">
        <f t="shared" si="18"/>
        <v>10.920826726422124</v>
      </c>
      <c r="E65" s="26"/>
      <c r="F65">
        <v>10.863</v>
      </c>
      <c r="G65" s="25">
        <f t="shared" si="17"/>
        <v>-8.61497714404591E-2</v>
      </c>
      <c r="H65" s="25"/>
      <c r="I65" s="25">
        <f t="shared" si="14"/>
        <v>-8.1285096198103535E-2</v>
      </c>
      <c r="J65">
        <v>9661.6</v>
      </c>
      <c r="K65">
        <v>9638.5</v>
      </c>
      <c r="L65" s="25">
        <f t="shared" si="10"/>
        <v>-2.3909083381634666E-3</v>
      </c>
      <c r="M65">
        <f t="shared" si="5"/>
        <v>3</v>
      </c>
    </row>
    <row r="66" spans="1:13" x14ac:dyDescent="0.15">
      <c r="A66" s="1">
        <v>42495</v>
      </c>
      <c r="B66">
        <v>9.99</v>
      </c>
      <c r="C66" s="25">
        <f t="shared" si="12"/>
        <v>1.0020040080160886E-3</v>
      </c>
      <c r="D66" s="26">
        <f t="shared" si="18"/>
        <v>10.859573790527572</v>
      </c>
      <c r="E66" s="26"/>
      <c r="F66">
        <v>10.863</v>
      </c>
      <c r="G66" s="25">
        <f t="shared" si="17"/>
        <v>-8.0074394014069905E-2</v>
      </c>
      <c r="H66" s="25"/>
      <c r="I66" s="25">
        <f t="shared" si="14"/>
        <v>-8.0364540182270017E-2</v>
      </c>
      <c r="J66">
        <v>9638.5</v>
      </c>
      <c r="K66">
        <v>9635.4599999999991</v>
      </c>
      <c r="L66" s="25">
        <f t="shared" si="10"/>
        <v>-3.1540177413502679E-4</v>
      </c>
      <c r="M66">
        <f t="shared" ref="M66:M72" si="19">WEEKDAY(A66,2)</f>
        <v>4</v>
      </c>
    </row>
    <row r="67" spans="1:13" x14ac:dyDescent="0.15">
      <c r="A67" s="1">
        <v>42496</v>
      </c>
      <c r="B67">
        <v>9.68</v>
      </c>
      <c r="C67" s="25">
        <f t="shared" si="12"/>
        <v>-3.1031031031031109E-2</v>
      </c>
      <c r="D67" s="26">
        <f t="shared" si="18"/>
        <v>10.652548583046373</v>
      </c>
      <c r="E67" s="26"/>
      <c r="F67">
        <v>10.612</v>
      </c>
      <c r="G67" s="25">
        <f t="shared" si="17"/>
        <v>-9.1297268016612754E-2</v>
      </c>
      <c r="H67" s="25"/>
      <c r="I67" s="25">
        <f t="shared" si="14"/>
        <v>-8.7825103656238301E-2</v>
      </c>
      <c r="J67">
        <v>9635.4599999999991</v>
      </c>
      <c r="K67">
        <v>9448.7900000000009</v>
      </c>
      <c r="L67" s="25">
        <f t="shared" si="10"/>
        <v>-1.9373231791735779E-2</v>
      </c>
      <c r="M67">
        <f t="shared" si="19"/>
        <v>5</v>
      </c>
    </row>
    <row r="68" spans="1:13" x14ac:dyDescent="0.15">
      <c r="A68" s="1">
        <v>42499</v>
      </c>
      <c r="B68">
        <v>9.59</v>
      </c>
      <c r="C68" s="25">
        <f t="shared" si="12"/>
        <v>-9.2975206611569661E-3</v>
      </c>
      <c r="D68" s="26">
        <f t="shared" si="18"/>
        <v>10.46704060943253</v>
      </c>
      <c r="E68" s="26"/>
      <c r="F68">
        <v>10.477</v>
      </c>
      <c r="G68" s="25">
        <f t="shared" ref="G68:G106" si="20">+B68/D68-1</f>
        <v>-8.3790695207790811E-2</v>
      </c>
      <c r="H68" s="25"/>
      <c r="I68" s="25">
        <f t="shared" si="14"/>
        <v>-8.4661639782380504E-2</v>
      </c>
      <c r="J68">
        <v>9448.7900000000009</v>
      </c>
      <c r="K68">
        <v>9319.7199999999993</v>
      </c>
      <c r="L68" s="25">
        <f t="shared" si="10"/>
        <v>-1.3659950110014196E-2</v>
      </c>
      <c r="M68">
        <f t="shared" si="19"/>
        <v>1</v>
      </c>
    </row>
    <row r="69" spans="1:13" x14ac:dyDescent="0.15">
      <c r="A69" s="1">
        <v>42500</v>
      </c>
      <c r="B69">
        <v>9.6199999999999992</v>
      </c>
      <c r="C69" s="25">
        <f t="shared" si="12"/>
        <v>3.1282586027110426E-3</v>
      </c>
      <c r="D69" s="26">
        <f t="shared" si="18"/>
        <v>10.471435331748165</v>
      </c>
      <c r="E69" s="26"/>
      <c r="F69">
        <v>10.454000000000001</v>
      </c>
      <c r="G69" s="25">
        <f t="shared" si="20"/>
        <v>-8.1310279324049661E-2</v>
      </c>
      <c r="H69" s="25"/>
      <c r="I69" s="25">
        <f t="shared" si="14"/>
        <v>-7.9778075377845981E-2</v>
      </c>
      <c r="J69">
        <v>9319.7199999999993</v>
      </c>
      <c r="K69">
        <v>9314.77</v>
      </c>
      <c r="L69" s="25">
        <f t="shared" si="10"/>
        <v>-5.3113183657871321E-4</v>
      </c>
      <c r="M69">
        <f t="shared" si="19"/>
        <v>2</v>
      </c>
    </row>
    <row r="70" spans="1:13" x14ac:dyDescent="0.15">
      <c r="A70" s="1">
        <v>42501</v>
      </c>
      <c r="B70">
        <v>9.57</v>
      </c>
      <c r="C70" s="25">
        <f t="shared" si="12"/>
        <v>-5.197505197505059E-3</v>
      </c>
      <c r="D70" s="26">
        <f t="shared" si="18"/>
        <v>10.491238033789349</v>
      </c>
      <c r="E70" s="26"/>
      <c r="F70">
        <v>10.47</v>
      </c>
      <c r="G70" s="25">
        <f t="shared" si="20"/>
        <v>-8.7810230863345051E-2</v>
      </c>
      <c r="H70" s="25"/>
      <c r="I70" s="25">
        <f t="shared" si="14"/>
        <v>-8.5959885386819535E-2</v>
      </c>
      <c r="J70">
        <v>9314.77</v>
      </c>
      <c r="K70">
        <v>9347.9500000000007</v>
      </c>
      <c r="L70" s="25">
        <f t="shared" si="10"/>
        <v>3.5620847320976257E-3</v>
      </c>
      <c r="M70">
        <f t="shared" si="19"/>
        <v>3</v>
      </c>
    </row>
    <row r="71" spans="1:13" x14ac:dyDescent="0.15">
      <c r="A71" s="1">
        <v>42502</v>
      </c>
      <c r="B71">
        <v>9.57</v>
      </c>
      <c r="C71" s="25">
        <f t="shared" si="12"/>
        <v>0</v>
      </c>
      <c r="D71" s="26">
        <f t="shared" si="18"/>
        <v>10.506109820869817</v>
      </c>
      <c r="E71" s="26"/>
      <c r="F71">
        <v>10.544</v>
      </c>
      <c r="G71" s="25">
        <f t="shared" si="20"/>
        <v>-8.9101469224154295E-2</v>
      </c>
      <c r="H71" s="25"/>
      <c r="I71" s="25">
        <f t="shared" si="14"/>
        <v>-9.237481031866468E-2</v>
      </c>
      <c r="J71">
        <v>9347.9500000000007</v>
      </c>
      <c r="K71">
        <v>9380.19</v>
      </c>
      <c r="L71" s="25">
        <f t="shared" si="10"/>
        <v>3.4488845147866432E-3</v>
      </c>
      <c r="M71">
        <f t="shared" si="19"/>
        <v>4</v>
      </c>
    </row>
    <row r="72" spans="1:13" x14ac:dyDescent="0.15">
      <c r="A72" s="1">
        <v>42503</v>
      </c>
      <c r="B72">
        <v>9.5</v>
      </c>
      <c r="C72" s="25">
        <f t="shared" si="12"/>
        <v>-7.3145245559038674E-3</v>
      </c>
      <c r="D72" s="26">
        <f t="shared" si="18"/>
        <v>10.508737891236745</v>
      </c>
      <c r="E72" s="26"/>
      <c r="F72">
        <v>10.464</v>
      </c>
      <c r="G72" s="25">
        <f t="shared" si="20"/>
        <v>-9.5990394058446671E-2</v>
      </c>
      <c r="H72" s="25"/>
      <c r="I72" s="25">
        <f t="shared" si="14"/>
        <v>-9.2125382262996935E-2</v>
      </c>
      <c r="J72">
        <v>9380.19</v>
      </c>
      <c r="K72">
        <v>9348.82</v>
      </c>
      <c r="L72" s="25">
        <f t="shared" si="10"/>
        <v>-3.3442819388520562E-3</v>
      </c>
      <c r="M72">
        <f t="shared" si="19"/>
        <v>5</v>
      </c>
    </row>
    <row r="73" spans="1:13" x14ac:dyDescent="0.15">
      <c r="A73" s="1">
        <v>42506</v>
      </c>
      <c r="B73">
        <v>9.49</v>
      </c>
      <c r="C73" s="25">
        <f t="shared" si="12"/>
        <v>-1.0526315789473051E-3</v>
      </c>
      <c r="D73" s="26">
        <f t="shared" si="18"/>
        <v>10.488669055559955</v>
      </c>
      <c r="E73" s="26"/>
      <c r="F73">
        <v>10.473000000000001</v>
      </c>
      <c r="G73" s="25">
        <f t="shared" si="20"/>
        <v>-9.5214087723605734E-2</v>
      </c>
      <c r="H73" s="25"/>
      <c r="I73" s="25">
        <f t="shared" si="14"/>
        <v>-9.3860402940895704E-2</v>
      </c>
      <c r="J73">
        <v>9348.82</v>
      </c>
      <c r="K73">
        <v>9370.86</v>
      </c>
      <c r="L73" s="25">
        <f t="shared" si="10"/>
        <v>2.357516777518498E-3</v>
      </c>
      <c r="M73">
        <f t="shared" ref="M73:M105" si="21">WEEKDAY(A73,2)</f>
        <v>1</v>
      </c>
    </row>
    <row r="74" spans="1:13" x14ac:dyDescent="0.15">
      <c r="A74" s="1">
        <v>42507</v>
      </c>
      <c r="B74">
        <v>9.5299999999999994</v>
      </c>
      <c r="C74" s="25">
        <f t="shared" si="12"/>
        <v>4.2149631190726566E-3</v>
      </c>
      <c r="D74" s="26">
        <f t="shared" si="18"/>
        <v>10.444456150235943</v>
      </c>
      <c r="E74" s="26"/>
      <c r="F74">
        <v>10.468</v>
      </c>
      <c r="G74" s="25">
        <f t="shared" si="20"/>
        <v>-8.7554214128735319E-2</v>
      </c>
      <c r="H74" s="25"/>
      <c r="I74" s="25">
        <f t="shared" si="14"/>
        <v>-8.9606419564386752E-2</v>
      </c>
      <c r="J74">
        <v>9370.86</v>
      </c>
      <c r="K74">
        <v>9345.32</v>
      </c>
      <c r="L74" s="25">
        <f t="shared" si="10"/>
        <v>-2.7254702343222359E-3</v>
      </c>
      <c r="M74">
        <f t="shared" si="21"/>
        <v>2</v>
      </c>
    </row>
    <row r="75" spans="1:13" x14ac:dyDescent="0.15">
      <c r="A75" s="1">
        <v>42508</v>
      </c>
      <c r="B75">
        <v>9.43</v>
      </c>
      <c r="C75" s="25">
        <f t="shared" si="12"/>
        <v>-1.0493179433368249E-2</v>
      </c>
      <c r="D75" s="26">
        <f t="shared" si="18"/>
        <v>10.492676526860503</v>
      </c>
      <c r="E75" s="26"/>
      <c r="F75">
        <v>10.493</v>
      </c>
      <c r="G75" s="25">
        <f t="shared" si="20"/>
        <v>-0.10127792695601812</v>
      </c>
      <c r="H75" s="25"/>
      <c r="I75" s="25">
        <f t="shared" si="14"/>
        <v>-0.10130563232631284</v>
      </c>
      <c r="J75">
        <v>9345.32</v>
      </c>
      <c r="K75">
        <v>9367.35</v>
      </c>
      <c r="L75" s="25">
        <f t="shared" si="10"/>
        <v>2.3573296580534642E-3</v>
      </c>
      <c r="M75">
        <f t="shared" si="21"/>
        <v>3</v>
      </c>
    </row>
    <row r="76" spans="1:13" x14ac:dyDescent="0.15">
      <c r="A76" s="1">
        <v>42509</v>
      </c>
      <c r="B76">
        <v>9.43</v>
      </c>
      <c r="C76" s="25">
        <f t="shared" ref="C76:C92" si="22">B76/B75-1</f>
        <v>0</v>
      </c>
      <c r="D76" s="26">
        <f t="shared" ref="D76:D92" si="23">+F75*(1+L76)</f>
        <v>10.462262606820499</v>
      </c>
      <c r="E76" s="26"/>
      <c r="F76">
        <v>10.414099999999999</v>
      </c>
      <c r="G76" s="25">
        <f t="shared" si="20"/>
        <v>-9.8665331354572561E-2</v>
      </c>
      <c r="H76" s="25"/>
      <c r="I76" s="25">
        <f t="shared" si="14"/>
        <v>-9.4496884032225559E-2</v>
      </c>
      <c r="J76">
        <v>9367.35</v>
      </c>
      <c r="K76">
        <v>9339.91</v>
      </c>
      <c r="L76" s="25">
        <f t="shared" si="10"/>
        <v>-2.9293236614411633E-3</v>
      </c>
      <c r="M76">
        <f t="shared" si="21"/>
        <v>4</v>
      </c>
    </row>
    <row r="77" spans="1:13" x14ac:dyDescent="0.15">
      <c r="A77" s="1">
        <v>42510</v>
      </c>
      <c r="B77">
        <v>9.52</v>
      </c>
      <c r="C77" s="25">
        <f t="shared" si="22"/>
        <v>9.5440084835631822E-3</v>
      </c>
      <c r="D77" s="26">
        <f t="shared" si="23"/>
        <v>10.452121866377727</v>
      </c>
      <c r="E77" s="26"/>
      <c r="F77">
        <v>10.455</v>
      </c>
      <c r="G77" s="25">
        <f t="shared" si="20"/>
        <v>-8.9180156746561323E-2</v>
      </c>
      <c r="H77" s="25"/>
      <c r="I77" s="25">
        <f t="shared" si="14"/>
        <v>-8.9430894308943132E-2</v>
      </c>
      <c r="J77">
        <v>9339.91</v>
      </c>
      <c r="K77">
        <v>9374.01</v>
      </c>
      <c r="L77" s="25">
        <f t="shared" si="10"/>
        <v>3.6509987783608366E-3</v>
      </c>
      <c r="M77">
        <f t="shared" si="21"/>
        <v>5</v>
      </c>
    </row>
    <row r="78" spans="1:13" x14ac:dyDescent="0.15">
      <c r="A78" s="1">
        <v>42513</v>
      </c>
      <c r="B78">
        <v>9.5</v>
      </c>
      <c r="C78" s="25">
        <f t="shared" si="22"/>
        <v>-2.1008403361344463E-3</v>
      </c>
      <c r="D78" s="26">
        <f t="shared" si="23"/>
        <v>10.449099968956721</v>
      </c>
      <c r="E78" s="26"/>
      <c r="F78">
        <v>10.457000000000001</v>
      </c>
      <c r="G78" s="25">
        <f t="shared" si="20"/>
        <v>-9.0830786553522058E-2</v>
      </c>
      <c r="H78" s="25"/>
      <c r="I78" s="25">
        <f t="shared" si="14"/>
        <v>-9.1517643683656891E-2</v>
      </c>
      <c r="J78">
        <v>9374.01</v>
      </c>
      <c r="K78">
        <v>9368.7199999999993</v>
      </c>
      <c r="L78" s="25">
        <f t="shared" si="10"/>
        <v>-5.6432625951974291E-4</v>
      </c>
      <c r="M78">
        <f t="shared" si="21"/>
        <v>1</v>
      </c>
    </row>
    <row r="79" spans="1:13" x14ac:dyDescent="0.15">
      <c r="A79" s="1">
        <v>42514</v>
      </c>
      <c r="B79">
        <v>9.51</v>
      </c>
      <c r="C79" s="25">
        <f t="shared" si="22"/>
        <v>1.0526315789474161E-3</v>
      </c>
      <c r="D79" s="26">
        <f t="shared" si="23"/>
        <v>10.390320541119813</v>
      </c>
      <c r="E79" s="26"/>
      <c r="F79">
        <v>10.388999999999999</v>
      </c>
      <c r="G79" s="25">
        <f t="shared" si="20"/>
        <v>-8.4725060948402375E-2</v>
      </c>
      <c r="H79" s="25"/>
      <c r="I79" s="25">
        <f t="shared" si="14"/>
        <v>-8.4608720762344714E-2</v>
      </c>
      <c r="J79">
        <v>9368.7199999999993</v>
      </c>
      <c r="K79">
        <v>9308.98</v>
      </c>
      <c r="L79" s="25">
        <f t="shared" si="10"/>
        <v>-6.3765380969865726E-3</v>
      </c>
      <c r="M79">
        <f t="shared" si="21"/>
        <v>2</v>
      </c>
    </row>
    <row r="80" spans="1:13" x14ac:dyDescent="0.15">
      <c r="A80" s="1">
        <v>42515</v>
      </c>
      <c r="B80">
        <v>9.5500000000000007</v>
      </c>
      <c r="C80" s="25">
        <f t="shared" si="22"/>
        <v>4.206098843323014E-3</v>
      </c>
      <c r="D80" s="26">
        <f t="shared" si="23"/>
        <v>10.420650303255567</v>
      </c>
      <c r="E80" s="26"/>
      <c r="F80">
        <v>10.381</v>
      </c>
      <c r="G80" s="25">
        <f t="shared" si="20"/>
        <v>-8.3550476977771848E-2</v>
      </c>
      <c r="H80" s="25"/>
      <c r="I80" s="25">
        <f t="shared" si="14"/>
        <v>-8.0050091513341637E-2</v>
      </c>
      <c r="J80">
        <v>9308.98</v>
      </c>
      <c r="K80">
        <v>9337.34</v>
      </c>
      <c r="L80" s="25">
        <f t="shared" si="10"/>
        <v>3.0465206714378468E-3</v>
      </c>
      <c r="M80">
        <f t="shared" si="21"/>
        <v>3</v>
      </c>
    </row>
    <row r="81" spans="1:13" x14ac:dyDescent="0.15">
      <c r="A81" s="1">
        <v>42516</v>
      </c>
      <c r="B81">
        <v>9.57</v>
      </c>
      <c r="C81" s="25">
        <f t="shared" si="22"/>
        <v>2.0942408376962707E-3</v>
      </c>
      <c r="D81" s="26">
        <f t="shared" si="23"/>
        <v>10.399455427348689</v>
      </c>
      <c r="E81" s="26"/>
      <c r="F81">
        <v>10.42</v>
      </c>
      <c r="G81" s="25">
        <f t="shared" si="20"/>
        <v>-7.9759505980223855E-2</v>
      </c>
      <c r="H81" s="25"/>
      <c r="I81" s="25">
        <f t="shared" si="14"/>
        <v>-8.1573896353166919E-2</v>
      </c>
      <c r="J81">
        <v>9337.34</v>
      </c>
      <c r="K81">
        <v>9353.94</v>
      </c>
      <c r="L81" s="25">
        <f t="shared" si="10"/>
        <v>1.7778082408910212E-3</v>
      </c>
      <c r="M81">
        <f t="shared" si="21"/>
        <v>4</v>
      </c>
    </row>
    <row r="82" spans="1:13" x14ac:dyDescent="0.15">
      <c r="A82" s="1">
        <v>42517</v>
      </c>
      <c r="B82">
        <v>9.67</v>
      </c>
      <c r="C82" s="25">
        <f t="shared" si="22"/>
        <v>1.0449320794148287E-2</v>
      </c>
      <c r="D82" s="26">
        <f t="shared" si="23"/>
        <v>10.413973427240286</v>
      </c>
      <c r="E82" s="26"/>
      <c r="F82">
        <v>10.423999999999999</v>
      </c>
      <c r="G82" s="25">
        <f t="shared" si="20"/>
        <v>-7.1439919876715052E-2</v>
      </c>
      <c r="H82" s="25"/>
      <c r="I82" s="25">
        <f t="shared" si="14"/>
        <v>-7.2333077513430544E-2</v>
      </c>
      <c r="J82">
        <v>9353.94</v>
      </c>
      <c r="K82">
        <v>9348.5300000000007</v>
      </c>
      <c r="L82" s="25">
        <f t="shared" si="10"/>
        <v>-5.7836590784199338E-4</v>
      </c>
      <c r="M82">
        <f t="shared" si="21"/>
        <v>5</v>
      </c>
    </row>
    <row r="83" spans="1:13" x14ac:dyDescent="0.15">
      <c r="A83" s="1">
        <v>42520</v>
      </c>
      <c r="B83">
        <v>9.68</v>
      </c>
      <c r="C83" s="25">
        <f t="shared" si="22"/>
        <v>1.0341261633919352E-3</v>
      </c>
      <c r="D83" s="26">
        <f t="shared" si="23"/>
        <v>10.509601744873256</v>
      </c>
      <c r="E83" s="26"/>
      <c r="F83">
        <v>10.465999999999999</v>
      </c>
      <c r="G83" s="25">
        <f t="shared" si="20"/>
        <v>-7.8937505436678324E-2</v>
      </c>
      <c r="H83" s="25"/>
      <c r="I83" s="25">
        <f t="shared" si="14"/>
        <v>-7.5100324861456125E-2</v>
      </c>
      <c r="J83">
        <v>9348.5300000000007</v>
      </c>
      <c r="K83">
        <v>9425.2999999999993</v>
      </c>
      <c r="L83" s="25">
        <f t="shared" si="10"/>
        <v>8.2119862694989276E-3</v>
      </c>
      <c r="M83">
        <f t="shared" si="21"/>
        <v>1</v>
      </c>
    </row>
    <row r="84" spans="1:13" x14ac:dyDescent="0.15">
      <c r="A84" s="1">
        <v>42521</v>
      </c>
      <c r="B84">
        <v>10.02</v>
      </c>
      <c r="C84" s="25">
        <f t="shared" si="22"/>
        <v>3.512396694214881E-2</v>
      </c>
      <c r="D84" s="26">
        <f t="shared" si="23"/>
        <v>10.738773588108604</v>
      </c>
      <c r="E84" s="26"/>
      <c r="F84">
        <v>10.763</v>
      </c>
      <c r="G84" s="25">
        <f t="shared" si="20"/>
        <v>-6.6932558193099956E-2</v>
      </c>
      <c r="H84" s="25"/>
      <c r="I84" s="25">
        <f t="shared" si="14"/>
        <v>-6.9032797547152303E-2</v>
      </c>
      <c r="J84">
        <v>9425.2999999999993</v>
      </c>
      <c r="K84">
        <v>9670.9500000000007</v>
      </c>
      <c r="L84" s="25">
        <f t="shared" si="10"/>
        <v>2.6062830891324662E-2</v>
      </c>
      <c r="M84">
        <f t="shared" si="21"/>
        <v>2</v>
      </c>
    </row>
    <row r="85" spans="1:13" x14ac:dyDescent="0.15">
      <c r="A85" s="1">
        <v>42522</v>
      </c>
      <c r="B85">
        <v>9.9499999999999993</v>
      </c>
      <c r="C85" s="25">
        <f t="shared" si="22"/>
        <v>-6.98602794411185E-3</v>
      </c>
      <c r="D85" s="26">
        <f t="shared" si="23"/>
        <v>10.695757334077831</v>
      </c>
      <c r="E85" s="26"/>
      <c r="F85">
        <v>10.68</v>
      </c>
      <c r="G85" s="25">
        <f t="shared" si="20"/>
        <v>-6.9724593666852241E-2</v>
      </c>
      <c r="H85" s="25"/>
      <c r="I85" s="25">
        <f t="shared" si="14"/>
        <v>-6.8352059925093633E-2</v>
      </c>
      <c r="J85">
        <v>9670.9500000000007</v>
      </c>
      <c r="K85">
        <v>9610.5300000000007</v>
      </c>
      <c r="L85" s="25">
        <f t="shared" si="10"/>
        <v>-6.2475765048934928E-3</v>
      </c>
      <c r="M85">
        <f t="shared" si="21"/>
        <v>3</v>
      </c>
    </row>
    <row r="86" spans="1:13" x14ac:dyDescent="0.15">
      <c r="A86" s="1">
        <v>42523</v>
      </c>
      <c r="B86">
        <v>9.9700000000000006</v>
      </c>
      <c r="C86" s="25">
        <f t="shared" si="22"/>
        <v>2.0100502512563345E-3</v>
      </c>
      <c r="D86" s="26">
        <f t="shared" si="23"/>
        <v>10.664931028777808</v>
      </c>
      <c r="E86" s="26"/>
      <c r="F86">
        <v>10.695</v>
      </c>
      <c r="G86" s="25">
        <f t="shared" si="20"/>
        <v>-6.5160386588777208E-2</v>
      </c>
      <c r="H86" s="25"/>
      <c r="I86" s="25">
        <f t="shared" si="14"/>
        <v>-6.7788686302010293E-2</v>
      </c>
      <c r="J86">
        <v>9610.5300000000007</v>
      </c>
      <c r="K86">
        <v>9596.9699999999993</v>
      </c>
      <c r="L86" s="25">
        <f t="shared" si="10"/>
        <v>-1.4109523616284703E-3</v>
      </c>
      <c r="M86">
        <f t="shared" si="21"/>
        <v>4</v>
      </c>
    </row>
    <row r="87" spans="1:13" x14ac:dyDescent="0.15">
      <c r="A87" s="1">
        <v>42524</v>
      </c>
      <c r="B87">
        <v>9.98</v>
      </c>
      <c r="C87" s="25">
        <f t="shared" si="22"/>
        <v>1.0030090270811698E-3</v>
      </c>
      <c r="D87" s="26">
        <f t="shared" si="23"/>
        <v>10.760226665291235</v>
      </c>
      <c r="E87" s="26"/>
      <c r="F87">
        <v>10.593999999999999</v>
      </c>
      <c r="G87" s="25">
        <f t="shared" si="20"/>
        <v>-7.2510244399216606E-2</v>
      </c>
      <c r="H87" s="25"/>
      <c r="I87" s="25">
        <f t="shared" si="14"/>
        <v>-5.7957334340192457E-2</v>
      </c>
      <c r="J87">
        <v>9596.9699999999993</v>
      </c>
      <c r="K87">
        <v>9655.5</v>
      </c>
      <c r="L87" s="25">
        <f t="shared" si="10"/>
        <v>6.0987999337291932E-3</v>
      </c>
      <c r="M87">
        <f t="shared" si="21"/>
        <v>5</v>
      </c>
    </row>
    <row r="88" spans="1:13" x14ac:dyDescent="0.15">
      <c r="A88" s="1">
        <v>42527</v>
      </c>
      <c r="B88">
        <v>9.9600000000000009</v>
      </c>
      <c r="C88" s="25">
        <f t="shared" si="22"/>
        <v>-2.0040080160320661E-3</v>
      </c>
      <c r="D88" s="26">
        <f t="shared" si="23"/>
        <v>10.527290331935166</v>
      </c>
      <c r="E88" s="26"/>
      <c r="F88">
        <v>10.592000000000001</v>
      </c>
      <c r="G88" s="25">
        <f t="shared" si="20"/>
        <v>-5.3887592537868567E-2</v>
      </c>
      <c r="H88" s="25"/>
      <c r="I88" s="25">
        <f t="shared" si="14"/>
        <v>-5.9667673716012004E-2</v>
      </c>
      <c r="J88">
        <v>9655.5</v>
      </c>
      <c r="K88">
        <v>9594.7000000000007</v>
      </c>
      <c r="L88" s="25">
        <f t="shared" si="10"/>
        <v>-6.2969292113302933E-3</v>
      </c>
      <c r="M88">
        <f t="shared" si="21"/>
        <v>1</v>
      </c>
    </row>
    <row r="89" spans="1:13" x14ac:dyDescent="0.15">
      <c r="A89" s="1">
        <v>42528</v>
      </c>
      <c r="B89">
        <v>9.99</v>
      </c>
      <c r="C89" s="25">
        <f t="shared" si="22"/>
        <v>3.0120481927711218E-3</v>
      </c>
      <c r="D89" s="26">
        <f t="shared" si="23"/>
        <v>10.597089176316089</v>
      </c>
      <c r="E89" s="26"/>
      <c r="F89">
        <v>10.577999999999999</v>
      </c>
      <c r="G89" s="25">
        <f t="shared" si="20"/>
        <v>-5.728829551353587E-2</v>
      </c>
      <c r="H89" s="25"/>
      <c r="I89" s="25">
        <f t="shared" si="14"/>
        <v>-5.5587067498581888E-2</v>
      </c>
      <c r="J89">
        <v>9594.7000000000007</v>
      </c>
      <c r="K89">
        <v>9599.31</v>
      </c>
      <c r="L89" s="25">
        <f t="shared" si="10"/>
        <v>4.8047359479697072E-4</v>
      </c>
      <c r="M89">
        <f t="shared" si="21"/>
        <v>2</v>
      </c>
    </row>
    <row r="90" spans="1:13" x14ac:dyDescent="0.15">
      <c r="A90" s="1">
        <v>42529</v>
      </c>
      <c r="B90">
        <v>9.92</v>
      </c>
      <c r="C90" s="25">
        <f t="shared" si="22"/>
        <v>-7.0070070070070711E-3</v>
      </c>
      <c r="D90" s="26">
        <f t="shared" si="23"/>
        <v>10.550076480497035</v>
      </c>
      <c r="E90" s="26"/>
      <c r="F90">
        <v>10.554</v>
      </c>
      <c r="G90" s="25">
        <f t="shared" si="20"/>
        <v>-5.972245619847405E-2</v>
      </c>
      <c r="H90" s="25"/>
      <c r="I90" s="25">
        <f t="shared" si="14"/>
        <v>-6.0072010612090221E-2</v>
      </c>
      <c r="J90">
        <v>9599.31</v>
      </c>
      <c r="K90">
        <v>9573.9699999999993</v>
      </c>
      <c r="L90" s="25">
        <f t="shared" si="10"/>
        <v>-2.6397730670225661E-3</v>
      </c>
      <c r="M90">
        <f t="shared" si="21"/>
        <v>3</v>
      </c>
    </row>
    <row r="91" spans="1:13" x14ac:dyDescent="0.15">
      <c r="A91" s="1">
        <v>42530</v>
      </c>
      <c r="B91">
        <v>9.92</v>
      </c>
      <c r="C91" s="25">
        <f t="shared" si="22"/>
        <v>0</v>
      </c>
      <c r="D91" s="26">
        <f t="shared" si="23"/>
        <v>10.554</v>
      </c>
      <c r="E91" s="26"/>
      <c r="F91">
        <v>10.554</v>
      </c>
      <c r="G91" s="25">
        <f t="shared" si="20"/>
        <v>-6.0072010612090221E-2</v>
      </c>
      <c r="H91" s="25"/>
      <c r="I91" s="25">
        <f t="shared" si="14"/>
        <v>-6.0072010612090221E-2</v>
      </c>
      <c r="J91">
        <v>9573.9699999999993</v>
      </c>
      <c r="K91">
        <v>9573.9699999999993</v>
      </c>
      <c r="L91" s="25">
        <f t="shared" ref="L91:L117" si="24">+K91/J91-1</f>
        <v>0</v>
      </c>
      <c r="M91">
        <f t="shared" si="21"/>
        <v>4</v>
      </c>
    </row>
    <row r="92" spans="1:13" x14ac:dyDescent="0.15">
      <c r="A92" s="1">
        <v>42531</v>
      </c>
      <c r="B92">
        <v>9.81</v>
      </c>
      <c r="C92" s="25">
        <f t="shared" si="22"/>
        <v>-1.1088709677419262E-2</v>
      </c>
      <c r="D92" s="26">
        <f t="shared" si="23"/>
        <v>10.554</v>
      </c>
      <c r="E92" s="26"/>
      <c r="F92">
        <v>10.535</v>
      </c>
      <c r="G92" s="25">
        <f t="shared" si="20"/>
        <v>-7.0494599204093178E-2</v>
      </c>
      <c r="H92" s="25"/>
      <c r="I92" s="25">
        <f t="shared" si="14"/>
        <v>-6.8818224964404373E-2</v>
      </c>
      <c r="J92">
        <v>9573.9699999999993</v>
      </c>
      <c r="K92">
        <v>9573.9699999999993</v>
      </c>
      <c r="L92" s="25">
        <f t="shared" si="24"/>
        <v>0</v>
      </c>
      <c r="M92">
        <f t="shared" si="21"/>
        <v>5</v>
      </c>
    </row>
    <row r="93" spans="1:13" x14ac:dyDescent="0.15">
      <c r="A93" s="1">
        <v>42534</v>
      </c>
      <c r="B93">
        <v>9.5500000000000007</v>
      </c>
      <c r="C93" s="25">
        <f t="shared" ref="C93:C99" si="25">B93/B92-1</f>
        <v>-2.6503567787971472E-2</v>
      </c>
      <c r="D93" s="26">
        <f t="shared" ref="D93:D99" si="26">+F92*(1+L93)</f>
        <v>10.330626521704163</v>
      </c>
      <c r="E93" s="26"/>
      <c r="F93">
        <v>10.287000000000001</v>
      </c>
      <c r="G93" s="25">
        <f t="shared" si="20"/>
        <v>-7.5564296130936737E-2</v>
      </c>
      <c r="H93" s="25"/>
      <c r="I93" s="25">
        <f t="shared" si="14"/>
        <v>-7.1643822299990334E-2</v>
      </c>
      <c r="J93">
        <v>9573.9699999999993</v>
      </c>
      <c r="K93">
        <v>9388.24</v>
      </c>
      <c r="L93" s="25">
        <f t="shared" si="24"/>
        <v>-1.9399475870511385E-2</v>
      </c>
      <c r="M93">
        <f t="shared" si="21"/>
        <v>1</v>
      </c>
    </row>
    <row r="94" spans="1:13" x14ac:dyDescent="0.15">
      <c r="A94" s="1">
        <v>42535</v>
      </c>
      <c r="B94">
        <v>9.6199999999999992</v>
      </c>
      <c r="C94" s="25">
        <f t="shared" si="25"/>
        <v>7.3298429319370584E-3</v>
      </c>
      <c r="D94" s="26">
        <f t="shared" si="26"/>
        <v>10.342257791662762</v>
      </c>
      <c r="E94" s="26"/>
      <c r="F94">
        <v>10.336</v>
      </c>
      <c r="G94" s="25">
        <f t="shared" si="20"/>
        <v>-6.983560129829669E-2</v>
      </c>
      <c r="H94" s="25"/>
      <c r="I94" s="25">
        <f t="shared" si="14"/>
        <v>-6.927244582043357E-2</v>
      </c>
      <c r="J94">
        <v>9388.24</v>
      </c>
      <c r="K94">
        <v>9438.67</v>
      </c>
      <c r="L94" s="25">
        <f t="shared" si="24"/>
        <v>5.3716138488151266E-3</v>
      </c>
      <c r="M94">
        <f t="shared" si="21"/>
        <v>2</v>
      </c>
    </row>
    <row r="95" spans="1:13" x14ac:dyDescent="0.15">
      <c r="A95" s="1">
        <v>42536</v>
      </c>
      <c r="B95">
        <v>9.66</v>
      </c>
      <c r="C95" s="25">
        <f t="shared" si="25"/>
        <v>4.1580041580042693E-3</v>
      </c>
      <c r="D95" s="26">
        <f t="shared" si="26"/>
        <v>10.379299049548294</v>
      </c>
      <c r="E95" s="26"/>
      <c r="F95">
        <v>10.342000000000001</v>
      </c>
      <c r="G95" s="25">
        <f t="shared" si="20"/>
        <v>-6.930131274901441E-2</v>
      </c>
      <c r="H95" s="25"/>
      <c r="I95" s="25">
        <f t="shared" si="14"/>
        <v>-6.5944691549023382E-2</v>
      </c>
      <c r="J95">
        <v>9438.67</v>
      </c>
      <c r="K95">
        <v>9478.2099999999991</v>
      </c>
      <c r="L95" s="25">
        <f t="shared" si="24"/>
        <v>4.1891495306012327E-3</v>
      </c>
      <c r="M95">
        <f t="shared" si="21"/>
        <v>3</v>
      </c>
    </row>
    <row r="96" spans="1:13" x14ac:dyDescent="0.15">
      <c r="A96" s="1">
        <v>42537</v>
      </c>
      <c r="B96">
        <v>9.61</v>
      </c>
      <c r="C96" s="25">
        <f t="shared" si="25"/>
        <v>-5.1759834368531044E-3</v>
      </c>
      <c r="D96" s="26">
        <f t="shared" si="26"/>
        <v>10.286657668483819</v>
      </c>
      <c r="E96" s="26"/>
      <c r="F96">
        <v>10.319000000000001</v>
      </c>
      <c r="G96" s="25">
        <f t="shared" si="20"/>
        <v>-6.5780129007010579E-2</v>
      </c>
      <c r="H96" s="25"/>
      <c r="I96" s="25">
        <f t="shared" si="14"/>
        <v>-6.8708208159705575E-2</v>
      </c>
      <c r="J96">
        <v>9478.2099999999991</v>
      </c>
      <c r="K96">
        <v>9427.49</v>
      </c>
      <c r="L96" s="25">
        <f t="shared" si="24"/>
        <v>-5.351221380408222E-3</v>
      </c>
      <c r="M96">
        <f t="shared" si="21"/>
        <v>4</v>
      </c>
    </row>
    <row r="97" spans="1:13" x14ac:dyDescent="0.15">
      <c r="A97" s="1">
        <v>42538</v>
      </c>
      <c r="B97">
        <v>9.6300000000000008</v>
      </c>
      <c r="C97" s="25">
        <f t="shared" si="25"/>
        <v>2.0811654526535772E-3</v>
      </c>
      <c r="D97" s="26">
        <f t="shared" si="26"/>
        <v>10.107475325882074</v>
      </c>
      <c r="E97" s="26"/>
      <c r="F97">
        <v>10.367000000000001</v>
      </c>
      <c r="G97" s="25">
        <f t="shared" si="20"/>
        <v>-4.7239821071777377E-2</v>
      </c>
      <c r="H97" s="25"/>
      <c r="I97" s="25">
        <f t="shared" si="14"/>
        <v>-7.1090961705411404E-2</v>
      </c>
      <c r="J97">
        <v>9427.49</v>
      </c>
      <c r="K97">
        <v>9234.24</v>
      </c>
      <c r="L97" s="25">
        <f t="shared" si="24"/>
        <v>-2.0498563244299439E-2</v>
      </c>
      <c r="M97">
        <f t="shared" si="21"/>
        <v>5</v>
      </c>
    </row>
    <row r="98" spans="1:13" x14ac:dyDescent="0.15">
      <c r="A98" s="1">
        <v>42541</v>
      </c>
      <c r="B98">
        <v>9.7100000000000009</v>
      </c>
      <c r="C98" s="25">
        <f t="shared" si="25"/>
        <v>8.3073727933540287E-3</v>
      </c>
      <c r="D98" s="26">
        <f t="shared" si="26"/>
        <v>10.384210524092943</v>
      </c>
      <c r="E98" s="26"/>
      <c r="F98">
        <v>10.387</v>
      </c>
      <c r="G98" s="25">
        <f t="shared" si="20"/>
        <v>-6.4926507655894583E-2</v>
      </c>
      <c r="H98" s="25"/>
      <c r="I98" s="25">
        <f t="shared" si="14"/>
        <v>-6.5177625878501955E-2</v>
      </c>
      <c r="J98">
        <v>9234.24</v>
      </c>
      <c r="K98">
        <v>9249.57</v>
      </c>
      <c r="L98" s="25">
        <f t="shared" si="24"/>
        <v>1.6601257927020274E-3</v>
      </c>
      <c r="M98">
        <f t="shared" si="21"/>
        <v>1</v>
      </c>
    </row>
    <row r="99" spans="1:13" x14ac:dyDescent="0.15">
      <c r="A99" s="1">
        <v>42542</v>
      </c>
      <c r="B99">
        <v>9.7799999999999994</v>
      </c>
      <c r="C99" s="25">
        <f t="shared" si="25"/>
        <v>7.2090628218330899E-3</v>
      </c>
      <c r="D99" s="26">
        <f t="shared" si="26"/>
        <v>10.386034244835166</v>
      </c>
      <c r="E99" s="26"/>
      <c r="F99">
        <v>10.395</v>
      </c>
      <c r="G99" s="25">
        <f t="shared" si="20"/>
        <v>-5.8350880668099014E-2</v>
      </c>
      <c r="H99" s="25"/>
      <c r="I99" s="25">
        <f t="shared" si="14"/>
        <v>-5.9163059163059195E-2</v>
      </c>
      <c r="J99">
        <v>9249.57</v>
      </c>
      <c r="K99">
        <v>9248.7099999999991</v>
      </c>
      <c r="L99" s="25">
        <f t="shared" si="24"/>
        <v>-9.2977295160778795E-5</v>
      </c>
      <c r="M99">
        <f t="shared" si="21"/>
        <v>2</v>
      </c>
    </row>
    <row r="100" spans="1:13" x14ac:dyDescent="0.15">
      <c r="A100" s="1">
        <v>42543</v>
      </c>
      <c r="B100">
        <v>9.8699999999999992</v>
      </c>
      <c r="C100" s="25">
        <f t="shared" ref="C100:C128" si="27">B100/B99-1</f>
        <v>9.2024539877300082E-3</v>
      </c>
      <c r="D100" s="26">
        <f t="shared" ref="D100:D108" si="28">+F99*(1+L100)</f>
        <v>10.455085860622724</v>
      </c>
      <c r="E100" s="26"/>
      <c r="F100">
        <v>10.411</v>
      </c>
      <c r="G100" s="25">
        <f t="shared" si="20"/>
        <v>-5.5961841769884391E-2</v>
      </c>
      <c r="H100" s="25"/>
      <c r="I100" s="25">
        <f t="shared" si="14"/>
        <v>-5.1964268562097793E-2</v>
      </c>
      <c r="J100">
        <v>9248.7099999999991</v>
      </c>
      <c r="K100">
        <v>9302.17</v>
      </c>
      <c r="L100" s="25">
        <f t="shared" si="24"/>
        <v>5.7802655721717056E-3</v>
      </c>
      <c r="M100">
        <f t="shared" si="21"/>
        <v>3</v>
      </c>
    </row>
    <row r="101" spans="1:13" x14ac:dyDescent="0.15">
      <c r="A101" s="1">
        <v>42544</v>
      </c>
      <c r="B101">
        <v>9.8000000000000007</v>
      </c>
      <c r="C101" s="25">
        <f t="shared" si="27"/>
        <v>-7.0921985815601829E-3</v>
      </c>
      <c r="D101" s="26">
        <f t="shared" si="28"/>
        <v>10.356282252420671</v>
      </c>
      <c r="E101" s="26"/>
      <c r="F101">
        <v>10.411</v>
      </c>
      <c r="G101" s="25">
        <f t="shared" si="20"/>
        <v>-5.3714473868327173E-2</v>
      </c>
      <c r="H101" s="25"/>
      <c r="I101" s="25">
        <f t="shared" si="14"/>
        <v>-5.8687926231870025E-2</v>
      </c>
      <c r="J101">
        <v>9302.17</v>
      </c>
      <c r="K101">
        <v>9253.2800000000007</v>
      </c>
      <c r="L101" s="25">
        <f t="shared" si="24"/>
        <v>-5.2557629026345198E-3</v>
      </c>
      <c r="M101">
        <f t="shared" si="21"/>
        <v>4</v>
      </c>
    </row>
    <row r="102" spans="1:13" x14ac:dyDescent="0.15">
      <c r="A102" s="1">
        <v>42545</v>
      </c>
      <c r="B102">
        <v>9.6300000000000008</v>
      </c>
      <c r="C102" s="25">
        <f t="shared" si="27"/>
        <v>-1.734693877551019E-2</v>
      </c>
      <c r="D102" s="26">
        <f t="shared" si="28"/>
        <v>10.26960685400204</v>
      </c>
      <c r="E102" s="26"/>
      <c r="F102">
        <v>10.281000000000001</v>
      </c>
      <c r="G102" s="25">
        <f t="shared" si="20"/>
        <v>-6.2281532593702615E-2</v>
      </c>
      <c r="H102" s="25"/>
      <c r="I102" s="25">
        <f t="shared" si="14"/>
        <v>-6.3320688648964119E-2</v>
      </c>
      <c r="J102">
        <v>9253.2800000000007</v>
      </c>
      <c r="K102">
        <v>9127.61</v>
      </c>
      <c r="L102" s="25">
        <f t="shared" si="24"/>
        <v>-1.3581130150606024E-2</v>
      </c>
      <c r="M102">
        <f t="shared" si="21"/>
        <v>5</v>
      </c>
    </row>
    <row r="103" spans="1:13" x14ac:dyDescent="0.15">
      <c r="A103" s="1">
        <v>42548</v>
      </c>
      <c r="B103">
        <v>9.65</v>
      </c>
      <c r="C103" s="25">
        <f t="shared" si="27"/>
        <v>2.0768431983384517E-3</v>
      </c>
      <c r="D103" s="26">
        <f t="shared" si="28"/>
        <v>10.374443054644097</v>
      </c>
      <c r="E103" s="26"/>
      <c r="F103">
        <v>10.268000000000001</v>
      </c>
      <c r="G103" s="25">
        <f t="shared" si="20"/>
        <v>-6.9829585147686668E-2</v>
      </c>
      <c r="H103" s="25"/>
      <c r="I103" s="25">
        <f t="shared" si="14"/>
        <v>-6.0186988702765953E-2</v>
      </c>
      <c r="J103">
        <v>9127.61</v>
      </c>
      <c r="K103">
        <v>9210.57</v>
      </c>
      <c r="L103" s="25">
        <f t="shared" si="24"/>
        <v>9.0889071728523785E-3</v>
      </c>
      <c r="M103">
        <f t="shared" si="21"/>
        <v>1</v>
      </c>
    </row>
    <row r="104" spans="1:13" x14ac:dyDescent="0.15">
      <c r="A104" s="1">
        <v>42549</v>
      </c>
      <c r="B104">
        <v>9.65</v>
      </c>
      <c r="C104" s="25">
        <f t="shared" si="27"/>
        <v>0</v>
      </c>
      <c r="D104" s="26">
        <f t="shared" si="28"/>
        <v>10.296059670574136</v>
      </c>
      <c r="E104" s="26"/>
      <c r="F104">
        <v>10.269</v>
      </c>
      <c r="G104" s="25">
        <f t="shared" si="20"/>
        <v>-6.2748244595022817E-2</v>
      </c>
      <c r="H104" s="25"/>
      <c r="I104" s="25">
        <f t="shared" si="14"/>
        <v>-6.0278508131268893E-2</v>
      </c>
      <c r="J104">
        <v>9210.57</v>
      </c>
      <c r="K104">
        <v>9235.74</v>
      </c>
      <c r="L104" s="25">
        <f t="shared" si="24"/>
        <v>2.7327298961954405E-3</v>
      </c>
      <c r="M104">
        <f t="shared" si="21"/>
        <v>2</v>
      </c>
    </row>
    <row r="105" spans="1:13" x14ac:dyDescent="0.15">
      <c r="A105" s="1">
        <v>42550</v>
      </c>
      <c r="B105">
        <v>9.77</v>
      </c>
      <c r="C105" s="25">
        <f t="shared" si="27"/>
        <v>1.2435233160621673E-2</v>
      </c>
      <c r="D105" s="26">
        <f t="shared" si="28"/>
        <v>10.367156435759345</v>
      </c>
      <c r="E105" s="26"/>
      <c r="F105">
        <v>10.382999999999999</v>
      </c>
      <c r="G105" s="25">
        <f t="shared" si="20"/>
        <v>-5.7600793376627268E-2</v>
      </c>
      <c r="H105" s="25"/>
      <c r="I105" s="25">
        <f t="shared" si="14"/>
        <v>-5.903881344505435E-2</v>
      </c>
      <c r="J105">
        <v>9235.74</v>
      </c>
      <c r="K105">
        <v>9324.02</v>
      </c>
      <c r="L105" s="25">
        <f t="shared" si="24"/>
        <v>9.5585194039677912E-3</v>
      </c>
      <c r="M105">
        <f t="shared" si="21"/>
        <v>3</v>
      </c>
    </row>
    <row r="106" spans="1:13" x14ac:dyDescent="0.15">
      <c r="A106" s="1">
        <v>42551</v>
      </c>
      <c r="B106">
        <v>9.85</v>
      </c>
      <c r="C106" s="25">
        <f t="shared" si="27"/>
        <v>8.1883316274309337E-3</v>
      </c>
      <c r="D106" s="26">
        <f t="shared" si="28"/>
        <v>10.374414333088087</v>
      </c>
      <c r="E106" s="26"/>
      <c r="F106">
        <v>10.398999999999999</v>
      </c>
      <c r="G106" s="25">
        <f t="shared" si="20"/>
        <v>-5.0548813287273786E-2</v>
      </c>
      <c r="H106" s="25"/>
      <c r="I106" s="25">
        <f t="shared" si="14"/>
        <v>-5.279353784017693E-2</v>
      </c>
      <c r="J106">
        <v>9324.02</v>
      </c>
      <c r="K106">
        <v>9316.31</v>
      </c>
      <c r="L106" s="25">
        <f t="shared" si="24"/>
        <v>-8.2689655320355993E-4</v>
      </c>
      <c r="M106">
        <f t="shared" ref="M106:M112" si="29">WEEKDAY(A106,2)</f>
        <v>4</v>
      </c>
    </row>
    <row r="107" spans="1:13" x14ac:dyDescent="0.15">
      <c r="A107" s="1">
        <v>42552</v>
      </c>
      <c r="B107">
        <v>9.85</v>
      </c>
      <c r="C107" s="25">
        <f t="shared" si="27"/>
        <v>0</v>
      </c>
      <c r="D107" s="26">
        <f t="shared" si="28"/>
        <v>10.429372195643984</v>
      </c>
      <c r="E107" s="26"/>
      <c r="F107">
        <v>10.398999999999999</v>
      </c>
      <c r="G107" s="25">
        <f>+B107/D107-1</f>
        <v>-5.5551972331179145E-2</v>
      </c>
      <c r="H107" s="25"/>
      <c r="I107" s="25">
        <f>+B107/F107-1</f>
        <v>-5.279353784017693E-2</v>
      </c>
      <c r="J107">
        <v>9316.31</v>
      </c>
      <c r="K107">
        <v>9343.52</v>
      </c>
      <c r="L107" s="25">
        <f t="shared" si="24"/>
        <v>2.9206842623314966E-3</v>
      </c>
      <c r="M107">
        <f t="shared" si="29"/>
        <v>5</v>
      </c>
    </row>
    <row r="108" spans="1:13" x14ac:dyDescent="0.15">
      <c r="A108" s="1">
        <v>42555</v>
      </c>
      <c r="B108">
        <v>10.039999999999999</v>
      </c>
      <c r="C108" s="25">
        <f t="shared" si="27"/>
        <v>1.9289340101522834E-2</v>
      </c>
      <c r="D108" s="26">
        <f t="shared" si="28"/>
        <v>10.557352496703595</v>
      </c>
      <c r="E108" s="26"/>
      <c r="F108">
        <v>10.58</v>
      </c>
      <c r="G108" s="25">
        <f>+B108/D108-1</f>
        <v>-4.9003999522146624E-2</v>
      </c>
      <c r="H108" s="25"/>
      <c r="I108" s="25">
        <f t="shared" si="14"/>
        <v>-5.1039697542533125E-2</v>
      </c>
      <c r="J108">
        <v>9343.52</v>
      </c>
      <c r="K108">
        <v>9485.7999999999993</v>
      </c>
      <c r="L108" s="25">
        <f t="shared" si="24"/>
        <v>1.5227665804750101E-2</v>
      </c>
      <c r="M108">
        <f t="shared" si="29"/>
        <v>1</v>
      </c>
    </row>
    <row r="109" spans="1:13" x14ac:dyDescent="0.15">
      <c r="A109" s="1">
        <v>42556</v>
      </c>
      <c r="B109">
        <v>9.9700000000000006</v>
      </c>
      <c r="C109" s="25">
        <f t="shared" si="27"/>
        <v>-6.9721115537847433E-3</v>
      </c>
      <c r="D109" s="26">
        <f t="shared" ref="D109:D128" si="30">+F108*(1+L109)</f>
        <v>10.587517468215648</v>
      </c>
      <c r="E109" s="26"/>
      <c r="F109">
        <v>10.574999999999999</v>
      </c>
      <c r="G109" s="25">
        <f t="shared" ref="G109:G123" si="31">+B109/D109-1</f>
        <v>-5.8325048347685926E-2</v>
      </c>
      <c r="H109" s="25"/>
      <c r="I109" s="25">
        <f t="shared" si="14"/>
        <v>-5.7210401891252816E-2</v>
      </c>
      <c r="J109">
        <f>+K109-6.74</f>
        <v>9485.8000000000011</v>
      </c>
      <c r="K109">
        <v>9492.5400000000009</v>
      </c>
      <c r="L109" s="25">
        <f t="shared" si="24"/>
        <v>7.1053574817092624E-4</v>
      </c>
      <c r="M109">
        <f t="shared" si="29"/>
        <v>2</v>
      </c>
    </row>
    <row r="110" spans="1:13" x14ac:dyDescent="0.15">
      <c r="A110" s="1">
        <v>42557</v>
      </c>
      <c r="B110">
        <v>9.94</v>
      </c>
      <c r="C110" s="25">
        <f t="shared" si="27"/>
        <v>-3.0090270812438424E-3</v>
      </c>
      <c r="D110" s="26">
        <f t="shared" si="30"/>
        <v>10.576871574942004</v>
      </c>
      <c r="E110" s="26"/>
      <c r="F110">
        <v>10.6</v>
      </c>
      <c r="G110" s="25">
        <f t="shared" si="31"/>
        <v>-6.0213605736769704E-2</v>
      </c>
      <c r="H110" s="25"/>
      <c r="I110" s="25">
        <f t="shared" si="14"/>
        <v>-6.2264150943396213E-2</v>
      </c>
      <c r="J110">
        <v>9492.5400000000009</v>
      </c>
      <c r="K110">
        <v>9494.2199999999993</v>
      </c>
      <c r="L110" s="25">
        <f t="shared" si="24"/>
        <v>1.769810819862716E-4</v>
      </c>
      <c r="M110">
        <f t="shared" si="29"/>
        <v>3</v>
      </c>
    </row>
    <row r="111" spans="1:13" x14ac:dyDescent="0.15">
      <c r="A111" s="1">
        <v>42558</v>
      </c>
      <c r="B111">
        <v>9.9499999999999993</v>
      </c>
      <c r="C111" s="25">
        <f t="shared" si="27"/>
        <v>1.006036217303885E-3</v>
      </c>
      <c r="D111" s="26">
        <f t="shared" si="30"/>
        <v>10.579468139562808</v>
      </c>
      <c r="E111" s="26"/>
      <c r="F111">
        <v>10.599</v>
      </c>
      <c r="G111" s="25">
        <f t="shared" si="31"/>
        <v>-5.9499034474980839E-2</v>
      </c>
      <c r="H111" s="25"/>
      <c r="I111" s="25">
        <f t="shared" si="14"/>
        <v>-6.1232191716199758E-2</v>
      </c>
      <c r="J111">
        <v>9494.2199999999993</v>
      </c>
      <c r="K111">
        <v>9475.83</v>
      </c>
      <c r="L111" s="25">
        <f t="shared" si="24"/>
        <v>-1.9369679657728067E-3</v>
      </c>
      <c r="M111">
        <f t="shared" si="29"/>
        <v>4</v>
      </c>
    </row>
    <row r="112" spans="1:13" x14ac:dyDescent="0.15">
      <c r="A112" s="1">
        <v>42559</v>
      </c>
      <c r="B112">
        <v>9.8800000000000008</v>
      </c>
      <c r="C112" s="25">
        <f t="shared" si="27"/>
        <v>-7.0351758793968378E-3</v>
      </c>
      <c r="D112" s="26">
        <f t="shared" si="30"/>
        <v>10.514260168238559</v>
      </c>
      <c r="E112" s="26"/>
      <c r="F112">
        <v>10.535</v>
      </c>
      <c r="G112" s="25">
        <f t="shared" si="31"/>
        <v>-6.0323803871101589E-2</v>
      </c>
      <c r="H112" s="25"/>
      <c r="I112" s="25">
        <f t="shared" si="14"/>
        <v>-6.217370669197908E-2</v>
      </c>
      <c r="J112">
        <v>9475.83</v>
      </c>
      <c r="K112">
        <v>9400.07</v>
      </c>
      <c r="L112" s="25">
        <f t="shared" si="24"/>
        <v>-7.9950780037211233E-3</v>
      </c>
      <c r="M112">
        <f t="shared" si="29"/>
        <v>5</v>
      </c>
    </row>
    <row r="113" spans="1:13" x14ac:dyDescent="0.15">
      <c r="A113" s="1">
        <v>42562</v>
      </c>
      <c r="B113">
        <v>9.94</v>
      </c>
      <c r="C113" s="25">
        <f t="shared" si="27"/>
        <v>6.0728744939269053E-3</v>
      </c>
      <c r="D113" s="26">
        <f t="shared" si="30"/>
        <v>10.570224743007232</v>
      </c>
      <c r="E113" s="26"/>
      <c r="F113">
        <v>10.576000000000001</v>
      </c>
      <c r="G113" s="25">
        <f t="shared" si="31"/>
        <v>-5.9622643636234929E-2</v>
      </c>
      <c r="H113" s="25"/>
      <c r="I113" s="25">
        <f t="shared" si="14"/>
        <v>-6.0136157337367768E-2</v>
      </c>
      <c r="J113">
        <v>9400.07</v>
      </c>
      <c r="K113">
        <v>9431.5</v>
      </c>
      <c r="L113" s="25">
        <f t="shared" si="24"/>
        <v>3.3435921221862674E-3</v>
      </c>
      <c r="M113">
        <f t="shared" ref="M113:M124" si="32">WEEKDAY(A113,2)</f>
        <v>1</v>
      </c>
    </row>
    <row r="114" spans="1:13" x14ac:dyDescent="0.15">
      <c r="A114" s="1">
        <v>42563</v>
      </c>
      <c r="B114">
        <v>10.18</v>
      </c>
      <c r="C114" s="25">
        <f t="shared" si="27"/>
        <v>2.4144869215291687E-2</v>
      </c>
      <c r="D114" s="26">
        <f t="shared" si="30"/>
        <v>10.775734625457245</v>
      </c>
      <c r="E114" s="26"/>
      <c r="F114">
        <v>10.763</v>
      </c>
      <c r="G114" s="25">
        <f t="shared" si="31"/>
        <v>-5.5284827082679455E-2</v>
      </c>
      <c r="H114" s="25"/>
      <c r="I114" s="25">
        <f t="shared" si="14"/>
        <v>-5.4167053795410203E-2</v>
      </c>
      <c r="J114">
        <v>9431.5</v>
      </c>
      <c r="K114">
        <v>9609.6200000000008</v>
      </c>
      <c r="L114" s="25">
        <f t="shared" si="24"/>
        <v>1.8885649154429363E-2</v>
      </c>
      <c r="M114">
        <f t="shared" si="32"/>
        <v>2</v>
      </c>
    </row>
    <row r="115" spans="1:13" x14ac:dyDescent="0.15">
      <c r="A115" s="1">
        <v>42564</v>
      </c>
      <c r="B115">
        <v>10.14</v>
      </c>
      <c r="C115" s="25">
        <f t="shared" si="27"/>
        <v>-3.9292730844793233E-3</v>
      </c>
      <c r="D115" s="26">
        <f t="shared" si="30"/>
        <v>10.743993201604225</v>
      </c>
      <c r="E115" s="26"/>
      <c r="F115">
        <v>10.798999999999999</v>
      </c>
      <c r="G115" s="25">
        <f t="shared" si="31"/>
        <v>-5.6216826488129201E-2</v>
      </c>
      <c r="H115" s="25"/>
      <c r="I115" s="25">
        <f t="shared" si="14"/>
        <v>-6.1024168904528109E-2</v>
      </c>
      <c r="J115">
        <v>9609.6200000000008</v>
      </c>
      <c r="K115">
        <v>9592.65</v>
      </c>
      <c r="L115" s="25">
        <f t="shared" si="24"/>
        <v>-1.7659387155788409E-3</v>
      </c>
      <c r="M115">
        <f t="shared" si="32"/>
        <v>3</v>
      </c>
    </row>
    <row r="116" spans="1:13" x14ac:dyDescent="0.15">
      <c r="A116" s="1">
        <v>42565</v>
      </c>
      <c r="B116">
        <v>10.14</v>
      </c>
      <c r="C116" s="25">
        <f t="shared" si="27"/>
        <v>0</v>
      </c>
      <c r="D116" s="26">
        <f t="shared" si="30"/>
        <v>10.776541133054996</v>
      </c>
      <c r="E116" s="26"/>
      <c r="F116">
        <v>10.781000000000001</v>
      </c>
      <c r="G116" s="25">
        <f t="shared" si="31"/>
        <v>-5.9067294895068567E-2</v>
      </c>
      <c r="H116" s="25"/>
      <c r="I116" s="25">
        <f t="shared" si="14"/>
        <v>-5.9456451164084934E-2</v>
      </c>
      <c r="J116">
        <v>9592.65</v>
      </c>
      <c r="K116">
        <v>9572.7000000000007</v>
      </c>
      <c r="L116" s="25">
        <f t="shared" si="24"/>
        <v>-2.0797172835450572E-3</v>
      </c>
      <c r="M116">
        <f t="shared" si="32"/>
        <v>4</v>
      </c>
    </row>
    <row r="117" spans="1:13" x14ac:dyDescent="0.15">
      <c r="A117" s="1">
        <v>42566</v>
      </c>
      <c r="B117">
        <v>10.220000000000001</v>
      </c>
      <c r="C117" s="25">
        <f t="shared" si="27"/>
        <v>7.8895463510848529E-3</v>
      </c>
      <c r="D117" s="26">
        <f t="shared" si="30"/>
        <v>10.805596721927984</v>
      </c>
      <c r="E117" s="26"/>
      <c r="F117">
        <v>10.818</v>
      </c>
      <c r="G117" s="25">
        <f t="shared" si="31"/>
        <v>-5.4193834639379213E-2</v>
      </c>
      <c r="H117" s="25"/>
      <c r="I117" s="25">
        <f t="shared" si="14"/>
        <v>-5.5278239970419585E-2</v>
      </c>
      <c r="J117">
        <v>9572.7000000000007</v>
      </c>
      <c r="K117">
        <v>9594.5400000000009</v>
      </c>
      <c r="L117" s="25">
        <f t="shared" si="24"/>
        <v>2.2814879814472278E-3</v>
      </c>
      <c r="M117">
        <f t="shared" si="32"/>
        <v>5</v>
      </c>
    </row>
    <row r="118" spans="1:13" x14ac:dyDescent="0.15">
      <c r="A118" s="1">
        <v>42569</v>
      </c>
      <c r="B118">
        <v>10.220000000000001</v>
      </c>
      <c r="C118" s="25">
        <f t="shared" si="27"/>
        <v>0</v>
      </c>
      <c r="D118" s="26">
        <f t="shared" si="30"/>
        <v>10.815102283173553</v>
      </c>
      <c r="E118" s="26"/>
      <c r="F118">
        <v>10.787000000000001</v>
      </c>
      <c r="G118" s="25">
        <f t="shared" si="31"/>
        <v>-5.5025118356895275E-2</v>
      </c>
      <c r="H118" s="25"/>
      <c r="I118" s="25">
        <f t="shared" si="14"/>
        <v>-5.2563270603504186E-2</v>
      </c>
      <c r="J118">
        <v>9594.5400000000009</v>
      </c>
      <c r="K118">
        <v>9591.9699999999993</v>
      </c>
      <c r="L118" s="25">
        <f>+K118/J118-1</f>
        <v>-2.6786067909467803E-4</v>
      </c>
      <c r="M118">
        <f t="shared" si="32"/>
        <v>1</v>
      </c>
    </row>
    <row r="119" spans="1:13" x14ac:dyDescent="0.15">
      <c r="A119" s="1">
        <v>42570</v>
      </c>
      <c r="B119">
        <v>10.1</v>
      </c>
      <c r="C119" s="25">
        <f t="shared" si="27"/>
        <v>-1.1741682974559797E-2</v>
      </c>
      <c r="D119" s="26">
        <f t="shared" si="30"/>
        <v>10.713440796833185</v>
      </c>
      <c r="E119" s="26"/>
      <c r="F119">
        <v>10.72</v>
      </c>
      <c r="G119" s="25">
        <f t="shared" si="31"/>
        <v>-5.7258989755608058E-2</v>
      </c>
      <c r="H119" s="25"/>
      <c r="I119" s="25">
        <f t="shared" si="14"/>
        <v>-5.7835820895522527E-2</v>
      </c>
      <c r="J119">
        <v>9591.9699999999993</v>
      </c>
      <c r="K119">
        <v>9526.56</v>
      </c>
      <c r="L119" s="25">
        <f t="shared" ref="L119:L128" si="33">+K119/J119-1</f>
        <v>-6.8192456815440172E-3</v>
      </c>
      <c r="M119">
        <f t="shared" si="32"/>
        <v>2</v>
      </c>
    </row>
    <row r="120" spans="1:13" x14ac:dyDescent="0.15">
      <c r="A120" s="1">
        <v>42571</v>
      </c>
      <c r="B120">
        <v>10.08</v>
      </c>
      <c r="C120" s="25">
        <f t="shared" si="27"/>
        <v>-1.980198019801982E-3</v>
      </c>
      <c r="D120" s="26">
        <f t="shared" si="30"/>
        <v>10.67416754841202</v>
      </c>
      <c r="E120" s="26"/>
      <c r="F120">
        <v>10.675000000000001</v>
      </c>
      <c r="G120" s="25">
        <f t="shared" si="31"/>
        <v>-5.5664064267045732E-2</v>
      </c>
      <c r="H120" s="25"/>
      <c r="I120" s="25">
        <f t="shared" si="14"/>
        <v>-5.5737704918032871E-2</v>
      </c>
      <c r="J120">
        <v>9526.56</v>
      </c>
      <c r="K120">
        <v>9485.83</v>
      </c>
      <c r="L120" s="25">
        <f t="shared" si="33"/>
        <v>-4.2754152600728013E-3</v>
      </c>
      <c r="M120">
        <f t="shared" si="32"/>
        <v>3</v>
      </c>
    </row>
    <row r="121" spans="1:13" x14ac:dyDescent="0.15">
      <c r="A121" s="1">
        <v>42572</v>
      </c>
      <c r="B121">
        <v>10.16</v>
      </c>
      <c r="C121" s="25">
        <f t="shared" si="27"/>
        <v>7.9365079365079083E-3</v>
      </c>
      <c r="D121" s="26">
        <f t="shared" si="30"/>
        <v>10.7382566417488</v>
      </c>
      <c r="E121" s="26"/>
      <c r="F121">
        <v>10.75</v>
      </c>
      <c r="G121" s="25">
        <f t="shared" si="31"/>
        <v>-5.3850141698105869E-2</v>
      </c>
      <c r="H121" s="25"/>
      <c r="I121" s="25">
        <f t="shared" si="14"/>
        <v>-5.4883720930232527E-2</v>
      </c>
      <c r="J121">
        <v>9485.83</v>
      </c>
      <c r="K121">
        <v>9542.0400000000009</v>
      </c>
      <c r="L121" s="25">
        <f t="shared" si="33"/>
        <v>5.9256807258827315E-3</v>
      </c>
      <c r="M121">
        <f t="shared" si="32"/>
        <v>4</v>
      </c>
    </row>
    <row r="122" spans="1:13" x14ac:dyDescent="0.15">
      <c r="A122" s="1">
        <v>42573</v>
      </c>
      <c r="B122">
        <v>10.08</v>
      </c>
      <c r="C122" s="25">
        <f t="shared" si="27"/>
        <v>-7.8740157480314821E-3</v>
      </c>
      <c r="D122" s="26">
        <f t="shared" si="30"/>
        <v>10.646691378363537</v>
      </c>
      <c r="E122" s="26"/>
      <c r="F122">
        <v>10.679</v>
      </c>
      <c r="G122" s="25">
        <f t="shared" si="31"/>
        <v>-5.3226994023249374E-2</v>
      </c>
      <c r="H122" s="25"/>
      <c r="I122" s="25">
        <f t="shared" si="14"/>
        <v>-5.6091394325311406E-2</v>
      </c>
      <c r="J122">
        <v>9542.0400000000009</v>
      </c>
      <c r="K122">
        <v>9450.34</v>
      </c>
      <c r="L122" s="25">
        <f t="shared" si="33"/>
        <v>-9.6101043382756934E-3</v>
      </c>
      <c r="M122">
        <f t="shared" si="32"/>
        <v>5</v>
      </c>
    </row>
    <row r="123" spans="1:13" x14ac:dyDescent="0.15">
      <c r="A123" s="1">
        <v>42576</v>
      </c>
      <c r="B123">
        <v>10.039999999999999</v>
      </c>
      <c r="C123" s="25">
        <f t="shared" si="27"/>
        <v>-3.9682539682540652E-3</v>
      </c>
      <c r="D123" s="26">
        <f t="shared" si="30"/>
        <v>10.675327460176037</v>
      </c>
      <c r="E123" s="26"/>
      <c r="F123">
        <v>10.648999999999999</v>
      </c>
      <c r="G123" s="25">
        <f t="shared" si="31"/>
        <v>-5.9513627338000252E-2</v>
      </c>
      <c r="H123" s="25"/>
      <c r="I123" s="25">
        <f t="shared" si="14"/>
        <v>-5.7188468400788839E-2</v>
      </c>
      <c r="J123">
        <v>9450.34</v>
      </c>
      <c r="K123">
        <v>9447.09</v>
      </c>
      <c r="L123" s="25">
        <f t="shared" si="33"/>
        <v>-3.4390297068676023E-4</v>
      </c>
      <c r="M123">
        <f t="shared" si="32"/>
        <v>1</v>
      </c>
    </row>
    <row r="124" spans="1:13" x14ac:dyDescent="0.15">
      <c r="A124" s="1">
        <v>42577</v>
      </c>
      <c r="B124">
        <v>10.18</v>
      </c>
      <c r="C124" s="25">
        <f t="shared" si="27"/>
        <v>1.3944223107569709E-2</v>
      </c>
      <c r="D124" s="26">
        <f t="shared" si="30"/>
        <v>10.756221682020598</v>
      </c>
      <c r="E124" s="26"/>
      <c r="F124">
        <v>10.768000000000001</v>
      </c>
      <c r="G124" s="25">
        <f t="shared" ref="G124:G142" si="34">+B124/D124-1</f>
        <v>-5.3571012113275196E-2</v>
      </c>
      <c r="H124" s="25"/>
      <c r="I124" s="25">
        <f t="shared" ref="I124:I144" si="35">+B124/F124-1</f>
        <v>-5.4606240713224508E-2</v>
      </c>
      <c r="J124">
        <v>9447.09</v>
      </c>
      <c r="K124">
        <v>9542.2099999999991</v>
      </c>
      <c r="L124" s="25">
        <f t="shared" si="33"/>
        <v>1.006870898869372E-2</v>
      </c>
      <c r="M124">
        <f t="shared" si="32"/>
        <v>2</v>
      </c>
    </row>
    <row r="125" spans="1:13" x14ac:dyDescent="0.15">
      <c r="A125" s="1">
        <v>42578</v>
      </c>
      <c r="B125">
        <v>10.1</v>
      </c>
      <c r="C125" s="25">
        <f t="shared" si="27"/>
        <v>-7.8585461689587577E-3</v>
      </c>
      <c r="D125" s="26">
        <f t="shared" si="30"/>
        <v>10.738795461428747</v>
      </c>
      <c r="E125" s="26"/>
      <c r="F125">
        <v>10.757</v>
      </c>
      <c r="G125" s="25">
        <f t="shared" si="34"/>
        <v>-5.9484833631774814E-2</v>
      </c>
      <c r="H125" s="25"/>
      <c r="I125" s="25">
        <f t="shared" si="35"/>
        <v>-6.1076508320163647E-2</v>
      </c>
      <c r="J125">
        <v>9542.2099999999991</v>
      </c>
      <c r="K125">
        <v>9516.33</v>
      </c>
      <c r="L125" s="25">
        <f t="shared" si="33"/>
        <v>-2.7121599713273437E-3</v>
      </c>
      <c r="M125">
        <f t="shared" ref="M125:M133" si="36">WEEKDAY(A125,2)</f>
        <v>3</v>
      </c>
    </row>
    <row r="126" spans="1:13" x14ac:dyDescent="0.15">
      <c r="A126" s="1">
        <v>42579</v>
      </c>
      <c r="B126">
        <v>10.16</v>
      </c>
      <c r="C126" s="25">
        <f t="shared" si="27"/>
        <v>5.9405940594059459E-3</v>
      </c>
      <c r="D126" s="26">
        <f t="shared" si="30"/>
        <v>10.70525153604383</v>
      </c>
      <c r="E126" s="26"/>
      <c r="F126">
        <v>10.715</v>
      </c>
      <c r="G126" s="25">
        <f t="shared" si="34"/>
        <v>-5.0933089634373041E-2</v>
      </c>
      <c r="H126" s="25"/>
      <c r="I126" s="25">
        <f t="shared" si="35"/>
        <v>-5.1796546896873519E-2</v>
      </c>
      <c r="J126">
        <v>9516.33</v>
      </c>
      <c r="K126">
        <v>9470.5499999999993</v>
      </c>
      <c r="L126" s="25">
        <f t="shared" si="33"/>
        <v>-4.8106780660192028E-3</v>
      </c>
      <c r="M126">
        <f t="shared" si="36"/>
        <v>4</v>
      </c>
    </row>
    <row r="127" spans="1:13" x14ac:dyDescent="0.15">
      <c r="A127" s="1">
        <v>42580</v>
      </c>
      <c r="B127">
        <v>10.08</v>
      </c>
      <c r="C127" s="25">
        <f t="shared" si="27"/>
        <v>-7.8740157480314821E-3</v>
      </c>
      <c r="D127" s="26">
        <f t="shared" si="30"/>
        <v>10.699703443833782</v>
      </c>
      <c r="E127" s="26"/>
      <c r="F127">
        <v>10.712</v>
      </c>
      <c r="G127" s="25">
        <f t="shared" si="34"/>
        <v>-5.7917814927002986E-2</v>
      </c>
      <c r="H127" s="25"/>
      <c r="I127" s="25">
        <f t="shared" si="35"/>
        <v>-5.8999253174010446E-2</v>
      </c>
      <c r="J127">
        <v>9470.5499999999993</v>
      </c>
      <c r="K127">
        <v>9457.0300000000007</v>
      </c>
      <c r="L127" s="25">
        <f t="shared" si="33"/>
        <v>-1.4275834032868584E-3</v>
      </c>
      <c r="M127">
        <f t="shared" si="36"/>
        <v>5</v>
      </c>
    </row>
    <row r="128" spans="1:13" x14ac:dyDescent="0.15">
      <c r="A128" s="1">
        <v>42583</v>
      </c>
      <c r="B128">
        <v>10.1</v>
      </c>
      <c r="C128" s="25">
        <f t="shared" si="27"/>
        <v>1.9841269841269771E-3</v>
      </c>
      <c r="D128" s="26">
        <f t="shared" si="30"/>
        <v>10.689844342251211</v>
      </c>
      <c r="E128" s="26"/>
      <c r="F128">
        <v>10.73</v>
      </c>
      <c r="G128" s="25">
        <f t="shared" si="34"/>
        <v>-5.5178010396266797E-2</v>
      </c>
      <c r="H128" s="25"/>
      <c r="I128" s="25">
        <f t="shared" si="35"/>
        <v>-5.8713886300093221E-2</v>
      </c>
      <c r="J128">
        <v>9457.0300000000007</v>
      </c>
      <c r="K128">
        <v>9437.4699999999993</v>
      </c>
      <c r="L128" s="25">
        <f t="shared" si="33"/>
        <v>-2.0683026277807937E-3</v>
      </c>
      <c r="M128">
        <f>WEEKDAY(A128,2)</f>
        <v>1</v>
      </c>
    </row>
    <row r="129" spans="1:13" x14ac:dyDescent="0.15">
      <c r="A129" s="1">
        <v>42584</v>
      </c>
      <c r="B129">
        <v>10.1</v>
      </c>
      <c r="C129" s="25">
        <f t="shared" ref="C129:C158" si="37">B129/B128-1</f>
        <v>0</v>
      </c>
      <c r="D129" s="26">
        <f t="shared" ref="D129:D142" si="38">+F128*(1+L129)</f>
        <v>10.728794825308055</v>
      </c>
      <c r="E129" s="26"/>
      <c r="F129">
        <v>10.73</v>
      </c>
      <c r="G129" s="25">
        <f t="shared" si="34"/>
        <v>-5.8608150826483962E-2</v>
      </c>
      <c r="H129" s="25"/>
      <c r="I129" s="25">
        <f t="shared" si="35"/>
        <v>-5.8713886300093221E-2</v>
      </c>
      <c r="J129">
        <v>9437.4699999999993</v>
      </c>
      <c r="K129">
        <v>9436.41</v>
      </c>
      <c r="L129" s="25">
        <f t="shared" ref="L129:L142" si="39">+K129/J129-1</f>
        <v>-1.1231823783275363E-4</v>
      </c>
      <c r="M129">
        <f>WEEKDAY(A129,2)</f>
        <v>2</v>
      </c>
    </row>
    <row r="130" spans="1:13" x14ac:dyDescent="0.15">
      <c r="A130" s="1">
        <v>42585</v>
      </c>
      <c r="B130">
        <v>10.08</v>
      </c>
      <c r="C130" s="25">
        <f t="shared" si="37"/>
        <v>-1.980198019801982E-3</v>
      </c>
      <c r="D130" s="26">
        <f t="shared" si="38"/>
        <v>10.716855297724454</v>
      </c>
      <c r="E130" s="26"/>
      <c r="F130">
        <v>10.728</v>
      </c>
      <c r="G130" s="25">
        <f t="shared" si="34"/>
        <v>-5.9425575883223836E-2</v>
      </c>
      <c r="H130" s="25"/>
      <c r="I130" s="25">
        <f t="shared" si="35"/>
        <v>-6.0402684563758413E-2</v>
      </c>
      <c r="J130">
        <v>9436.41</v>
      </c>
      <c r="K130">
        <v>9424.85</v>
      </c>
      <c r="L130" s="25">
        <f t="shared" si="39"/>
        <v>-1.2250421505635156E-3</v>
      </c>
      <c r="M130">
        <f>WEEKDAY(A130,2)</f>
        <v>3</v>
      </c>
    </row>
    <row r="131" spans="1:13" x14ac:dyDescent="0.15">
      <c r="A131" s="1">
        <v>42586</v>
      </c>
      <c r="B131">
        <v>10.08</v>
      </c>
      <c r="C131" s="25">
        <f t="shared" si="37"/>
        <v>0</v>
      </c>
      <c r="D131" s="26">
        <f t="shared" si="38"/>
        <v>10.709537301919923</v>
      </c>
      <c r="E131" s="26"/>
      <c r="F131">
        <v>10.667</v>
      </c>
      <c r="G131" s="25">
        <f t="shared" si="34"/>
        <v>-5.878286653962761E-2</v>
      </c>
      <c r="H131" s="25"/>
      <c r="I131" s="25">
        <f t="shared" si="35"/>
        <v>-5.5029530327177278E-2</v>
      </c>
      <c r="J131">
        <v>9424.85</v>
      </c>
      <c r="K131">
        <v>9408.6299999999992</v>
      </c>
      <c r="L131" s="25">
        <f t="shared" si="39"/>
        <v>-1.7209822968006216E-3</v>
      </c>
      <c r="M131">
        <f>WEEKDAY(A131,2)</f>
        <v>4</v>
      </c>
    </row>
    <row r="132" spans="1:13" x14ac:dyDescent="0.15">
      <c r="A132" s="1">
        <v>42587</v>
      </c>
      <c r="B132">
        <v>10.119999999999999</v>
      </c>
      <c r="C132" s="25">
        <f t="shared" si="37"/>
        <v>3.9682539682539542E-3</v>
      </c>
      <c r="D132" s="26">
        <f t="shared" si="38"/>
        <v>10.696409380536805</v>
      </c>
      <c r="E132" s="26"/>
      <c r="F132">
        <v>10.707000000000001</v>
      </c>
      <c r="G132" s="25">
        <f t="shared" si="34"/>
        <v>-5.3888118903306026E-2</v>
      </c>
      <c r="H132" s="25"/>
      <c r="I132" s="25">
        <f t="shared" si="35"/>
        <v>-5.4823946950593228E-2</v>
      </c>
      <c r="J132">
        <v>9408.6299999999992</v>
      </c>
      <c r="K132">
        <v>9434.57</v>
      </c>
      <c r="L132" s="25">
        <f t="shared" si="39"/>
        <v>2.7570432677233025E-3</v>
      </c>
      <c r="M132">
        <f t="shared" si="36"/>
        <v>5</v>
      </c>
    </row>
    <row r="133" spans="1:13" x14ac:dyDescent="0.15">
      <c r="A133" s="1">
        <v>42590</v>
      </c>
      <c r="B133">
        <v>10.18</v>
      </c>
      <c r="C133" s="25">
        <f t="shared" si="37"/>
        <v>5.9288537549406772E-3</v>
      </c>
      <c r="D133" s="26">
        <f t="shared" si="38"/>
        <v>10.751940808113142</v>
      </c>
      <c r="E133" s="26"/>
      <c r="F133">
        <v>10.715999999999999</v>
      </c>
      <c r="G133" s="25">
        <f t="shared" si="34"/>
        <v>-5.3194192408645868E-2</v>
      </c>
      <c r="H133" s="25"/>
      <c r="I133" s="25">
        <f t="shared" si="35"/>
        <v>-5.0018663680477804E-2</v>
      </c>
      <c r="J133">
        <f>K133-39.6</f>
        <v>9434.57</v>
      </c>
      <c r="K133">
        <v>9474.17</v>
      </c>
      <c r="L133" s="25">
        <f t="shared" si="39"/>
        <v>4.1973296080266564E-3</v>
      </c>
      <c r="M133">
        <f t="shared" si="36"/>
        <v>1</v>
      </c>
    </row>
    <row r="134" spans="1:13" x14ac:dyDescent="0.15">
      <c r="A134" s="1">
        <v>42591</v>
      </c>
      <c r="B134">
        <v>10.24</v>
      </c>
      <c r="C134" s="25">
        <f t="shared" si="37"/>
        <v>5.893909626719207E-3</v>
      </c>
      <c r="D134" s="26">
        <f t="shared" si="38"/>
        <v>10.789870530083373</v>
      </c>
      <c r="E134" s="26"/>
      <c r="F134">
        <v>10.794</v>
      </c>
      <c r="G134" s="25">
        <f t="shared" si="34"/>
        <v>-5.0961735689994847E-2</v>
      </c>
      <c r="H134" s="25"/>
      <c r="I134" s="25">
        <f t="shared" si="35"/>
        <v>-5.1324810079673933E-2</v>
      </c>
      <c r="J134">
        <v>9474.17</v>
      </c>
      <c r="K134">
        <v>9539.48</v>
      </c>
      <c r="L134" s="25">
        <f t="shared" si="39"/>
        <v>6.8934798510054129E-3</v>
      </c>
      <c r="M134">
        <f t="shared" ref="M134:M142" si="40">WEEKDAY(A134,2)</f>
        <v>2</v>
      </c>
    </row>
    <row r="135" spans="1:13" x14ac:dyDescent="0.15">
      <c r="A135" s="1">
        <v>42592</v>
      </c>
      <c r="B135">
        <v>10.220000000000001</v>
      </c>
      <c r="C135" s="25">
        <f t="shared" si="37"/>
        <v>-1.953125E-3</v>
      </c>
      <c r="D135" s="26">
        <f t="shared" si="38"/>
        <v>10.772094000930871</v>
      </c>
      <c r="E135" s="26"/>
      <c r="F135">
        <v>10.781000000000001</v>
      </c>
      <c r="G135" s="25">
        <f t="shared" si="34"/>
        <v>-5.1252245002982755E-2</v>
      </c>
      <c r="H135" s="25"/>
      <c r="I135" s="25">
        <f t="shared" si="35"/>
        <v>-5.2035989240330149E-2</v>
      </c>
      <c r="J135">
        <v>9539.48</v>
      </c>
      <c r="K135">
        <v>9520.1200000000008</v>
      </c>
      <c r="L135" s="25">
        <f t="shared" si="39"/>
        <v>-2.0294607253223962E-3</v>
      </c>
      <c r="M135">
        <f t="shared" si="40"/>
        <v>3</v>
      </c>
    </row>
    <row r="136" spans="1:13" x14ac:dyDescent="0.15">
      <c r="A136" s="1">
        <v>42593</v>
      </c>
      <c r="B136">
        <v>10.28</v>
      </c>
      <c r="C136" s="25">
        <f t="shared" si="37"/>
        <v>5.8708414872796766E-3</v>
      </c>
      <c r="D136" s="26">
        <f t="shared" si="38"/>
        <v>10.838698006957896</v>
      </c>
      <c r="E136" s="26"/>
      <c r="F136">
        <v>10.891</v>
      </c>
      <c r="G136" s="25">
        <f t="shared" si="34"/>
        <v>-5.1546597810847916E-2</v>
      </c>
      <c r="H136" s="25"/>
      <c r="I136" s="25">
        <f t="shared" si="35"/>
        <v>-5.6101368102102755E-2</v>
      </c>
      <c r="J136">
        <v>9520.1200000000008</v>
      </c>
      <c r="K136">
        <v>9571.07</v>
      </c>
      <c r="L136" s="25">
        <f t="shared" si="39"/>
        <v>5.3518232963449819E-3</v>
      </c>
      <c r="M136">
        <f t="shared" si="40"/>
        <v>4</v>
      </c>
    </row>
    <row r="137" spans="1:13" x14ac:dyDescent="0.15">
      <c r="A137" s="1">
        <v>42594</v>
      </c>
      <c r="B137">
        <v>10.54</v>
      </c>
      <c r="C137" s="25">
        <f t="shared" si="37"/>
        <v>2.5291828793774229E-2</v>
      </c>
      <c r="D137" s="26">
        <f t="shared" si="38"/>
        <v>11.110502511213479</v>
      </c>
      <c r="E137" s="26"/>
      <c r="F137">
        <v>11.180999999999999</v>
      </c>
      <c r="G137" s="25">
        <f t="shared" si="34"/>
        <v>-5.1348038546203401E-2</v>
      </c>
      <c r="H137" s="25"/>
      <c r="I137" s="25">
        <f t="shared" si="35"/>
        <v>-5.7329398086038874E-2</v>
      </c>
      <c r="J137">
        <v>9571.07</v>
      </c>
      <c r="K137">
        <v>9763.9699999999993</v>
      </c>
      <c r="L137" s="25">
        <f t="shared" si="39"/>
        <v>2.01544863844898E-2</v>
      </c>
      <c r="M137">
        <f t="shared" si="40"/>
        <v>5</v>
      </c>
    </row>
    <row r="138" spans="1:13" x14ac:dyDescent="0.15">
      <c r="A138" s="1">
        <v>42597</v>
      </c>
      <c r="B138">
        <v>10.9</v>
      </c>
      <c r="C138" s="25">
        <f t="shared" si="37"/>
        <v>3.4155597722960174E-2</v>
      </c>
      <c r="D138" s="26">
        <f t="shared" si="38"/>
        <v>11.483302464059189</v>
      </c>
      <c r="E138" s="26"/>
      <c r="F138">
        <v>11.496</v>
      </c>
      <c r="G138" s="25">
        <f t="shared" si="34"/>
        <v>-5.0795706712840505E-2</v>
      </c>
      <c r="H138" s="25"/>
      <c r="I138" s="25">
        <f t="shared" si="35"/>
        <v>-5.1844119693806534E-2</v>
      </c>
      <c r="J138">
        <v>9763.9699999999993</v>
      </c>
      <c r="K138">
        <v>10027.959999999999</v>
      </c>
      <c r="L138" s="25">
        <f t="shared" si="39"/>
        <v>2.7037158041247622E-2</v>
      </c>
      <c r="M138">
        <f t="shared" si="40"/>
        <v>1</v>
      </c>
    </row>
    <row r="139" spans="1:13" x14ac:dyDescent="0.15">
      <c r="A139" s="1">
        <v>42598</v>
      </c>
      <c r="B139">
        <v>10.8</v>
      </c>
      <c r="C139" s="25">
        <f t="shared" si="37"/>
        <v>-9.1743119266054496E-3</v>
      </c>
      <c r="D139" s="26">
        <f t="shared" si="38"/>
        <v>11.341110614721241</v>
      </c>
      <c r="E139" s="26"/>
      <c r="F139">
        <v>11.363</v>
      </c>
      <c r="G139" s="25">
        <f t="shared" si="34"/>
        <v>-4.7712312585934558E-2</v>
      </c>
      <c r="H139" s="25"/>
      <c r="I139" s="25">
        <f t="shared" si="35"/>
        <v>-4.954677461937862E-2</v>
      </c>
      <c r="J139">
        <v>10027.959999999999</v>
      </c>
      <c r="K139">
        <v>9892.85</v>
      </c>
      <c r="L139" s="25">
        <f t="shared" si="39"/>
        <v>-1.3473328573308851E-2</v>
      </c>
      <c r="M139">
        <f t="shared" si="40"/>
        <v>2</v>
      </c>
    </row>
    <row r="140" spans="1:13" x14ac:dyDescent="0.15">
      <c r="A140" s="1">
        <v>42599</v>
      </c>
      <c r="B140">
        <v>10.76</v>
      </c>
      <c r="C140" s="25">
        <f t="shared" si="37"/>
        <v>-3.7037037037037646E-3</v>
      </c>
      <c r="D140" s="26">
        <f t="shared" si="38"/>
        <v>11.361070339689775</v>
      </c>
      <c r="E140" s="26"/>
      <c r="F140">
        <v>11.398999999999999</v>
      </c>
      <c r="G140" s="25">
        <f t="shared" si="34"/>
        <v>-5.2906136633090184E-2</v>
      </c>
      <c r="H140" s="25"/>
      <c r="I140" s="25">
        <f t="shared" si="35"/>
        <v>-5.6057548907798904E-2</v>
      </c>
      <c r="J140">
        <v>9892.85</v>
      </c>
      <c r="K140">
        <v>9891.17</v>
      </c>
      <c r="L140" s="25">
        <f t="shared" si="39"/>
        <v>-1.6981961719830796E-4</v>
      </c>
      <c r="M140">
        <f t="shared" si="40"/>
        <v>3</v>
      </c>
    </row>
    <row r="141" spans="1:13" x14ac:dyDescent="0.15">
      <c r="A141" s="1">
        <v>42600</v>
      </c>
      <c r="B141">
        <v>10.74</v>
      </c>
      <c r="C141" s="25">
        <f t="shared" si="37"/>
        <v>-1.8587360594795044E-3</v>
      </c>
      <c r="D141" s="26">
        <f t="shared" si="38"/>
        <v>11.34258796279914</v>
      </c>
      <c r="E141" s="26"/>
      <c r="F141">
        <v>11.305</v>
      </c>
      <c r="G141" s="25">
        <f t="shared" si="34"/>
        <v>-5.3126144119444163E-2</v>
      </c>
      <c r="H141" s="25"/>
      <c r="I141" s="25">
        <f t="shared" si="35"/>
        <v>-4.9977885891198559E-2</v>
      </c>
      <c r="J141">
        <v>9891.17</v>
      </c>
      <c r="K141">
        <v>9842.2199999999993</v>
      </c>
      <c r="L141" s="25">
        <f t="shared" si="39"/>
        <v>-4.9488584262530333E-3</v>
      </c>
      <c r="M141">
        <f t="shared" si="40"/>
        <v>4</v>
      </c>
    </row>
    <row r="142" spans="1:13" x14ac:dyDescent="0.15">
      <c r="A142" s="1">
        <v>42601</v>
      </c>
      <c r="B142">
        <v>10.7</v>
      </c>
      <c r="C142" s="25">
        <f t="shared" si="37"/>
        <v>-3.7243947858474069E-3</v>
      </c>
      <c r="D142" s="26">
        <f t="shared" si="38"/>
        <v>11.329867687371346</v>
      </c>
      <c r="E142" s="26"/>
      <c r="F142">
        <v>11.35</v>
      </c>
      <c r="G142" s="25">
        <f t="shared" si="34"/>
        <v>-5.5593560732701053E-2</v>
      </c>
      <c r="H142" s="25"/>
      <c r="I142" s="25">
        <f t="shared" si="35"/>
        <v>-5.7268722466960353E-2</v>
      </c>
      <c r="J142">
        <v>9842.2199999999993</v>
      </c>
      <c r="K142">
        <v>9863.8700000000008</v>
      </c>
      <c r="L142" s="25">
        <f t="shared" si="39"/>
        <v>2.1997069766781507E-3</v>
      </c>
      <c r="M142">
        <f t="shared" si="40"/>
        <v>5</v>
      </c>
    </row>
    <row r="143" spans="1:13" x14ac:dyDescent="0.15">
      <c r="A143" s="1">
        <v>42604</v>
      </c>
      <c r="B143">
        <v>10.6</v>
      </c>
      <c r="C143" s="25">
        <f t="shared" si="37"/>
        <v>-9.3457943925233655E-3</v>
      </c>
      <c r="D143" s="26">
        <f t="shared" ref="D143:D158" si="41">+F142*(1+L143)</f>
        <v>11.293157198949295</v>
      </c>
      <c r="E143" s="26"/>
      <c r="F143">
        <v>11.215999999999999</v>
      </c>
      <c r="G143" s="25">
        <f t="shared" ref="G143:G154" si="42">+B143/D143-1</f>
        <v>-6.1378513265872736E-2</v>
      </c>
      <c r="H143" s="25"/>
      <c r="I143" s="25">
        <f t="shared" si="35"/>
        <v>-5.4921540656205359E-2</v>
      </c>
      <c r="J143">
        <v>9863.8700000000008</v>
      </c>
      <c r="K143">
        <v>9814.4699999999993</v>
      </c>
      <c r="L143" s="25">
        <f t="shared" ref="L143:L185" si="43">+K143/J143-1</f>
        <v>-5.0081763040268346E-3</v>
      </c>
      <c r="M143">
        <f t="shared" ref="M143:M167" si="44">WEEKDAY(A143,2)</f>
        <v>1</v>
      </c>
    </row>
    <row r="144" spans="1:13" x14ac:dyDescent="0.15">
      <c r="A144" s="1">
        <v>42605</v>
      </c>
      <c r="B144">
        <v>10.72</v>
      </c>
      <c r="C144" s="25">
        <f t="shared" si="37"/>
        <v>1.132075471698113E-2</v>
      </c>
      <c r="D144" s="26">
        <f t="shared" si="41"/>
        <v>11.250044083888382</v>
      </c>
      <c r="E144" s="26"/>
      <c r="F144">
        <v>11.260999999999999</v>
      </c>
      <c r="G144" s="25">
        <f t="shared" si="42"/>
        <v>-4.7114845056249854E-2</v>
      </c>
      <c r="H144" s="25"/>
      <c r="I144" s="25">
        <f t="shared" si="35"/>
        <v>-4.804191457241791E-2</v>
      </c>
      <c r="J144">
        <v>9814.4699999999993</v>
      </c>
      <c r="K144">
        <v>9844.26</v>
      </c>
      <c r="L144" s="25">
        <f t="shared" si="43"/>
        <v>3.035314184056892E-3</v>
      </c>
      <c r="M144">
        <f t="shared" si="44"/>
        <v>2</v>
      </c>
    </row>
    <row r="145" spans="1:13" x14ac:dyDescent="0.15">
      <c r="A145" s="1">
        <v>42606</v>
      </c>
      <c r="B145">
        <v>10.64</v>
      </c>
      <c r="C145" s="25">
        <f t="shared" si="37"/>
        <v>-7.4626865671642006E-3</v>
      </c>
      <c r="D145" s="26">
        <f t="shared" si="41"/>
        <v>11.208162550562459</v>
      </c>
      <c r="E145" s="26"/>
      <c r="F145">
        <v>11.260999999999999</v>
      </c>
      <c r="G145" s="25">
        <f t="shared" si="42"/>
        <v>-5.0691854976170569E-2</v>
      </c>
      <c r="H145" s="25"/>
      <c r="I145" s="25">
        <f>+B145/F145-1</f>
        <v>-5.5146079389041702E-2</v>
      </c>
      <c r="J145">
        <v>9844.26</v>
      </c>
      <c r="K145">
        <v>9798.07</v>
      </c>
      <c r="L145" s="25">
        <f t="shared" si="43"/>
        <v>-4.692074366178911E-3</v>
      </c>
      <c r="M145">
        <f t="shared" si="44"/>
        <v>3</v>
      </c>
    </row>
    <row r="146" spans="1:13" x14ac:dyDescent="0.15">
      <c r="A146" s="1">
        <v>42607</v>
      </c>
      <c r="B146">
        <v>10.62</v>
      </c>
      <c r="C146" s="25">
        <f t="shared" si="37"/>
        <v>-1.8796992481204811E-3</v>
      </c>
      <c r="D146" s="26">
        <f t="shared" si="41"/>
        <v>11.218889355760879</v>
      </c>
      <c r="E146" s="26"/>
      <c r="F146">
        <v>11.17</v>
      </c>
      <c r="G146" s="25">
        <f t="shared" si="42"/>
        <v>-5.3382232123837747E-2</v>
      </c>
      <c r="H146" s="25"/>
      <c r="I146" s="25">
        <f>+B146/F146-1</f>
        <v>-4.9239033124440557E-2</v>
      </c>
      <c r="J146">
        <v>9798.07</v>
      </c>
      <c r="K146">
        <v>9761.43</v>
      </c>
      <c r="L146" s="25">
        <f t="shared" si="43"/>
        <v>-3.7395119651114639E-3</v>
      </c>
      <c r="M146">
        <f t="shared" si="44"/>
        <v>4</v>
      </c>
    </row>
    <row r="147" spans="1:13" x14ac:dyDescent="0.15">
      <c r="A147" s="1">
        <v>42608</v>
      </c>
      <c r="B147">
        <v>10.58</v>
      </c>
      <c r="C147" s="25">
        <f t="shared" si="37"/>
        <v>-3.7664783427494575E-3</v>
      </c>
      <c r="D147" s="26">
        <f t="shared" si="41"/>
        <v>11.149425494010611</v>
      </c>
      <c r="E147" s="26"/>
      <c r="F147">
        <v>11.169</v>
      </c>
      <c r="G147" s="25">
        <f t="shared" si="42"/>
        <v>-5.1072182536804456E-2</v>
      </c>
      <c r="H147" s="25"/>
      <c r="I147" s="25">
        <f>+B147/F147-1</f>
        <v>-5.2735249350881919E-2</v>
      </c>
      <c r="J147">
        <v>9761.43</v>
      </c>
      <c r="K147">
        <v>9743.4500000000007</v>
      </c>
      <c r="L147" s="25">
        <f t="shared" si="43"/>
        <v>-1.8419432398736335E-3</v>
      </c>
      <c r="M147">
        <f t="shared" si="44"/>
        <v>5</v>
      </c>
    </row>
    <row r="148" spans="1:13" x14ac:dyDescent="0.15">
      <c r="A148" s="1">
        <v>42611</v>
      </c>
      <c r="B148">
        <v>10.52</v>
      </c>
      <c r="C148" s="25">
        <f t="shared" si="37"/>
        <v>-5.6710775047259521E-3</v>
      </c>
      <c r="D148" s="26">
        <f t="shared" si="41"/>
        <v>11.153249720581517</v>
      </c>
      <c r="E148" s="26"/>
      <c r="F148">
        <v>11.090999999999999</v>
      </c>
      <c r="G148" s="25">
        <f t="shared" si="42"/>
        <v>-5.6777148942783739E-2</v>
      </c>
      <c r="H148" s="25"/>
      <c r="I148" s="25">
        <f>+B148/F148-1</f>
        <v>-5.148318456406098E-2</v>
      </c>
      <c r="J148">
        <v>9743.4500000000007</v>
      </c>
      <c r="K148">
        <v>9729.7099999999991</v>
      </c>
      <c r="L148" s="25">
        <f t="shared" si="43"/>
        <v>-1.4101781196600438E-3</v>
      </c>
      <c r="M148">
        <f t="shared" si="44"/>
        <v>1</v>
      </c>
    </row>
    <row r="149" spans="1:13" x14ac:dyDescent="0.15">
      <c r="A149" s="1">
        <v>42612</v>
      </c>
      <c r="B149">
        <v>10.56</v>
      </c>
      <c r="C149" s="25">
        <f t="shared" si="37"/>
        <v>3.8022813688214363E-3</v>
      </c>
      <c r="D149" s="26">
        <f t="shared" si="41"/>
        <v>11.138693861379219</v>
      </c>
      <c r="E149" s="26"/>
      <c r="F149">
        <v>11.145</v>
      </c>
      <c r="G149" s="25">
        <f t="shared" si="42"/>
        <v>-5.1953475746891797E-2</v>
      </c>
      <c r="H149" s="25"/>
      <c r="I149" s="25">
        <f t="shared" ref="I149:I154" si="45">+B149/F149-1</f>
        <v>-5.2489905787348468E-2</v>
      </c>
      <c r="J149">
        <v>9729.7099999999991</v>
      </c>
      <c r="K149">
        <v>9771.5499999999993</v>
      </c>
      <c r="L149" s="25">
        <f t="shared" si="43"/>
        <v>4.3002309421349416E-3</v>
      </c>
      <c r="M149">
        <f t="shared" si="44"/>
        <v>2</v>
      </c>
    </row>
    <row r="150" spans="1:13" x14ac:dyDescent="0.15">
      <c r="A150" s="1">
        <v>42613</v>
      </c>
      <c r="B150">
        <v>10.56</v>
      </c>
      <c r="C150" s="25">
        <f t="shared" si="37"/>
        <v>0</v>
      </c>
      <c r="D150" s="26">
        <f t="shared" si="41"/>
        <v>11.190097584313646</v>
      </c>
      <c r="E150" s="26"/>
      <c r="F150">
        <v>11.175000000000001</v>
      </c>
      <c r="G150" s="25">
        <f t="shared" si="42"/>
        <v>-5.6308497720066408E-2</v>
      </c>
      <c r="H150" s="25"/>
      <c r="I150" s="25">
        <f t="shared" si="45"/>
        <v>-5.5033557046979875E-2</v>
      </c>
      <c r="J150">
        <v>9771.5499999999993</v>
      </c>
      <c r="K150">
        <v>9811.09</v>
      </c>
      <c r="L150" s="25">
        <f t="shared" si="43"/>
        <v>4.0464409433509374E-3</v>
      </c>
      <c r="M150">
        <f t="shared" si="44"/>
        <v>3</v>
      </c>
    </row>
    <row r="151" spans="1:13" x14ac:dyDescent="0.15">
      <c r="A151" s="1">
        <v>42614</v>
      </c>
      <c r="B151">
        <v>10.54</v>
      </c>
      <c r="C151" s="25">
        <f t="shared" si="37"/>
        <v>-1.8939393939395588E-3</v>
      </c>
      <c r="D151" s="26">
        <f t="shared" si="41"/>
        <v>11.12549831364303</v>
      </c>
      <c r="E151" s="26"/>
      <c r="F151">
        <v>11.145</v>
      </c>
      <c r="G151" s="25">
        <f t="shared" si="42"/>
        <v>-5.2626704632640409E-2</v>
      </c>
      <c r="H151" s="25"/>
      <c r="I151" s="25">
        <f t="shared" si="45"/>
        <v>-5.4284432480933176E-2</v>
      </c>
      <c r="J151">
        <v>9811.09</v>
      </c>
      <c r="K151">
        <v>9767.6299999999992</v>
      </c>
      <c r="L151" s="25">
        <f t="shared" si="43"/>
        <v>-4.4296811057691343E-3</v>
      </c>
      <c r="M151">
        <f t="shared" si="44"/>
        <v>4</v>
      </c>
    </row>
    <row r="152" spans="1:13" x14ac:dyDescent="0.15">
      <c r="A152" s="1">
        <v>42615</v>
      </c>
      <c r="B152">
        <v>10.6</v>
      </c>
      <c r="C152" s="25">
        <f t="shared" si="37"/>
        <v>5.6925996204935103E-3</v>
      </c>
      <c r="D152" s="26">
        <f t="shared" si="41"/>
        <v>11.187160457552139</v>
      </c>
      <c r="E152" s="26"/>
      <c r="F152">
        <v>11.196</v>
      </c>
      <c r="G152" s="25">
        <f t="shared" si="42"/>
        <v>-5.2485209252162268E-2</v>
      </c>
      <c r="H152" s="25"/>
      <c r="I152" s="25">
        <f t="shared" si="45"/>
        <v>-5.3233297606287922E-2</v>
      </c>
      <c r="J152">
        <v>9767.6299999999992</v>
      </c>
      <c r="K152">
        <v>9804.58</v>
      </c>
      <c r="L152" s="25">
        <f t="shared" si="43"/>
        <v>3.7829033245526666E-3</v>
      </c>
      <c r="M152">
        <f t="shared" si="44"/>
        <v>5</v>
      </c>
    </row>
    <row r="153" spans="1:13" x14ac:dyDescent="0.15">
      <c r="A153" s="1">
        <v>42618</v>
      </c>
      <c r="B153">
        <v>10.68</v>
      </c>
      <c r="C153" s="25">
        <f t="shared" si="37"/>
        <v>7.547169811320753E-3</v>
      </c>
      <c r="D153" s="26">
        <f t="shared" si="41"/>
        <v>11.214636057842355</v>
      </c>
      <c r="E153" s="26"/>
      <c r="F153">
        <v>11.191000000000001</v>
      </c>
      <c r="G153" s="25">
        <f t="shared" si="42"/>
        <v>-4.7673063582699737E-2</v>
      </c>
      <c r="H153" s="25"/>
      <c r="I153" s="25">
        <f t="shared" si="45"/>
        <v>-4.5661692431418155E-2</v>
      </c>
      <c r="J153">
        <v>9804.58</v>
      </c>
      <c r="K153">
        <v>9820.9</v>
      </c>
      <c r="L153" s="25">
        <f t="shared" si="43"/>
        <v>1.6645282102853987E-3</v>
      </c>
      <c r="M153">
        <f t="shared" si="44"/>
        <v>1</v>
      </c>
    </row>
    <row r="154" spans="1:13" x14ac:dyDescent="0.15">
      <c r="A154" s="1">
        <v>42619</v>
      </c>
      <c r="B154">
        <v>10.72</v>
      </c>
      <c r="C154" s="25">
        <f t="shared" si="37"/>
        <v>3.7453183520599342E-3</v>
      </c>
      <c r="D154" s="26">
        <f t="shared" si="41"/>
        <v>11.207408923825719</v>
      </c>
      <c r="E154" s="26"/>
      <c r="F154">
        <v>11.241</v>
      </c>
      <c r="G154" s="25">
        <f t="shared" si="42"/>
        <v>-4.3489884873348483E-2</v>
      </c>
      <c r="H154" s="25"/>
      <c r="I154" s="25">
        <f t="shared" si="45"/>
        <v>-4.6348189662841266E-2</v>
      </c>
      <c r="J154">
        <v>9820.9</v>
      </c>
      <c r="K154">
        <v>9835.2999999999993</v>
      </c>
      <c r="L154" s="25">
        <f t="shared" si="43"/>
        <v>1.4662607296682673E-3</v>
      </c>
      <c r="M154">
        <f t="shared" si="44"/>
        <v>2</v>
      </c>
    </row>
    <row r="155" spans="1:13" x14ac:dyDescent="0.15">
      <c r="A155" s="1">
        <v>42620</v>
      </c>
      <c r="B155">
        <v>10.78</v>
      </c>
      <c r="C155" s="25">
        <f t="shared" si="37"/>
        <v>5.5970149253730117E-3</v>
      </c>
      <c r="D155" s="26">
        <f t="shared" si="41"/>
        <v>11.25334357874188</v>
      </c>
      <c r="E155" s="26"/>
      <c r="F155">
        <v>11.273999999999999</v>
      </c>
      <c r="G155" s="25">
        <f t="shared" ref="G155:G185" si="46">+B155/D155-1</f>
        <v>-4.2062483512549154E-2</v>
      </c>
      <c r="H155" s="25"/>
      <c r="I155" s="25">
        <f t="shared" ref="I155:I200" si="47">+B155/F155-1</f>
        <v>-4.3817633492992725E-2</v>
      </c>
      <c r="J155">
        <v>9835.2999999999993</v>
      </c>
      <c r="K155">
        <v>9846.1</v>
      </c>
      <c r="L155" s="25">
        <f t="shared" si="43"/>
        <v>1.0980854676523322E-3</v>
      </c>
      <c r="M155">
        <f t="shared" si="44"/>
        <v>3</v>
      </c>
    </row>
    <row r="156" spans="1:13" x14ac:dyDescent="0.15">
      <c r="A156" s="1">
        <v>42621</v>
      </c>
      <c r="B156">
        <v>10.82</v>
      </c>
      <c r="C156" s="25">
        <f t="shared" si="37"/>
        <v>3.7105751391466324E-3</v>
      </c>
      <c r="D156" s="26">
        <f t="shared" si="41"/>
        <v>11.272328268045213</v>
      </c>
      <c r="E156" s="26"/>
      <c r="F156">
        <v>11.260999999999999</v>
      </c>
      <c r="G156" s="25">
        <f t="shared" si="46"/>
        <v>-4.0127315075402126E-2</v>
      </c>
      <c r="H156" s="25"/>
      <c r="I156" s="25">
        <f t="shared" si="47"/>
        <v>-3.9161708551638252E-2</v>
      </c>
      <c r="J156">
        <v>9846.1</v>
      </c>
      <c r="K156">
        <v>9844.64</v>
      </c>
      <c r="L156" s="25">
        <f t="shared" si="43"/>
        <v>-1.4828206091765939E-4</v>
      </c>
      <c r="M156">
        <f t="shared" si="44"/>
        <v>4</v>
      </c>
    </row>
    <row r="157" spans="1:13" x14ac:dyDescent="0.15">
      <c r="A157" s="1">
        <v>42622</v>
      </c>
      <c r="B157">
        <v>10.76</v>
      </c>
      <c r="C157" s="25">
        <f t="shared" si="37"/>
        <v>-5.5452865064695711E-3</v>
      </c>
      <c r="D157" s="26">
        <f t="shared" si="41"/>
        <v>11.223366638089356</v>
      </c>
      <c r="E157" s="26"/>
      <c r="F157">
        <v>11.214</v>
      </c>
      <c r="G157" s="25">
        <f t="shared" si="46"/>
        <v>-4.1285886225689516E-2</v>
      </c>
      <c r="H157" s="25"/>
      <c r="I157" s="25">
        <f t="shared" si="47"/>
        <v>-4.0485107900838257E-2</v>
      </c>
      <c r="J157">
        <v>9844.64</v>
      </c>
      <c r="K157">
        <v>9811.74</v>
      </c>
      <c r="L157" s="25">
        <f t="shared" si="43"/>
        <v>-3.3419200702107243E-3</v>
      </c>
      <c r="M157">
        <f t="shared" si="44"/>
        <v>5</v>
      </c>
    </row>
    <row r="158" spans="1:13" x14ac:dyDescent="0.15">
      <c r="A158" s="1">
        <v>42625</v>
      </c>
      <c r="B158">
        <v>10.44</v>
      </c>
      <c r="C158" s="25">
        <f t="shared" si="37"/>
        <v>-2.9739776951672847E-2</v>
      </c>
      <c r="D158" s="26">
        <f t="shared" si="41"/>
        <v>11.051557271187376</v>
      </c>
      <c r="E158" s="26"/>
      <c r="F158">
        <v>11.012</v>
      </c>
      <c r="G158" s="25">
        <f t="shared" si="46"/>
        <v>-5.5336750847029825E-2</v>
      </c>
      <c r="H158" s="25"/>
      <c r="I158" s="25">
        <f t="shared" si="47"/>
        <v>-5.1943334544133801E-2</v>
      </c>
      <c r="J158">
        <v>9811.74</v>
      </c>
      <c r="K158">
        <v>9669.61</v>
      </c>
      <c r="L158" s="25">
        <f t="shared" si="43"/>
        <v>-1.4485707937633818E-2</v>
      </c>
      <c r="M158">
        <f t="shared" si="44"/>
        <v>1</v>
      </c>
    </row>
    <row r="159" spans="1:13" x14ac:dyDescent="0.15">
      <c r="A159" s="1">
        <v>42626</v>
      </c>
      <c r="B159">
        <v>10.46</v>
      </c>
      <c r="C159" s="25">
        <f t="shared" ref="C159:C177" si="48">B159/B158-1</f>
        <v>1.9157088122607746E-3</v>
      </c>
      <c r="D159" s="26">
        <f t="shared" ref="D159:D177" si="49">+F158*(1+L159)</f>
        <v>10.982937169130917</v>
      </c>
      <c r="E159" s="26"/>
      <c r="F159">
        <v>11.013</v>
      </c>
      <c r="G159" s="25">
        <f t="shared" si="46"/>
        <v>-4.7613599265659445E-2</v>
      </c>
      <c r="H159" s="25"/>
      <c r="I159" s="25">
        <f t="shared" si="47"/>
        <v>-5.0213384182329901E-2</v>
      </c>
      <c r="J159">
        <f>K159+25.52</f>
        <v>9669.61</v>
      </c>
      <c r="K159">
        <v>9644.09</v>
      </c>
      <c r="L159" s="25">
        <f t="shared" si="43"/>
        <v>-2.6391964101964982E-3</v>
      </c>
      <c r="M159">
        <f t="shared" si="44"/>
        <v>2</v>
      </c>
    </row>
    <row r="160" spans="1:13" x14ac:dyDescent="0.15">
      <c r="A160" s="1">
        <v>42627</v>
      </c>
      <c r="B160">
        <v>10.38</v>
      </c>
      <c r="C160" s="25">
        <f t="shared" si="48"/>
        <v>-7.6481835564053968E-3</v>
      </c>
      <c r="D160" s="26">
        <f t="shared" si="49"/>
        <v>10.914062068064483</v>
      </c>
      <c r="E160" s="26"/>
      <c r="F160">
        <v>10.888999999999999</v>
      </c>
      <c r="G160" s="25">
        <f t="shared" si="46"/>
        <v>-4.893339113648576E-2</v>
      </c>
      <c r="H160" s="25"/>
      <c r="I160" s="25">
        <f t="shared" si="47"/>
        <v>-4.6744420975296075E-2</v>
      </c>
      <c r="J160">
        <v>9644.09</v>
      </c>
      <c r="K160">
        <v>9557.4500000000007</v>
      </c>
      <c r="L160" s="25">
        <f t="shared" si="43"/>
        <v>-8.9837403010547545E-3</v>
      </c>
      <c r="M160">
        <f t="shared" si="44"/>
        <v>3</v>
      </c>
    </row>
    <row r="161" spans="1:13" x14ac:dyDescent="0.15">
      <c r="A161" s="1">
        <v>42628</v>
      </c>
      <c r="B161">
        <v>10.4</v>
      </c>
      <c r="C161" s="25">
        <f t="shared" si="48"/>
        <v>1.9267822736031004E-3</v>
      </c>
      <c r="D161" s="26">
        <f t="shared" si="49"/>
        <v>10.888999999999999</v>
      </c>
      <c r="E161" s="26"/>
      <c r="F161">
        <v>10.887</v>
      </c>
      <c r="G161" s="25">
        <f t="shared" si="46"/>
        <v>-4.490770502341801E-2</v>
      </c>
      <c r="H161" s="25"/>
      <c r="I161" s="25">
        <f t="shared" si="47"/>
        <v>-4.4732249471847174E-2</v>
      </c>
      <c r="J161">
        <v>9557.4500000000007</v>
      </c>
      <c r="K161">
        <v>9557.4500000000007</v>
      </c>
      <c r="L161" s="25">
        <f t="shared" si="43"/>
        <v>0</v>
      </c>
      <c r="M161">
        <f t="shared" si="44"/>
        <v>4</v>
      </c>
    </row>
    <row r="162" spans="1:13" x14ac:dyDescent="0.15">
      <c r="A162" s="1">
        <v>42632</v>
      </c>
      <c r="B162">
        <v>10.44</v>
      </c>
      <c r="C162" s="25">
        <f t="shared" si="48"/>
        <v>3.8461538461538325E-3</v>
      </c>
      <c r="D162" s="26">
        <f t="shared" si="49"/>
        <v>10.960222079111059</v>
      </c>
      <c r="E162" s="26"/>
      <c r="F162">
        <v>10.975</v>
      </c>
      <c r="G162" s="25">
        <f t="shared" si="46"/>
        <v>-4.7464556407350922E-2</v>
      </c>
      <c r="H162" s="25"/>
      <c r="I162" s="25">
        <f t="shared" si="47"/>
        <v>-4.8747152619589951E-2</v>
      </c>
      <c r="J162">
        <v>9557.4500000000007</v>
      </c>
      <c r="K162">
        <v>9621.73</v>
      </c>
      <c r="L162" s="25">
        <f t="shared" si="43"/>
        <v>6.725643346289889E-3</v>
      </c>
      <c r="M162">
        <f t="shared" si="44"/>
        <v>1</v>
      </c>
    </row>
    <row r="163" spans="1:13" x14ac:dyDescent="0.15">
      <c r="A163" s="1">
        <v>42633</v>
      </c>
      <c r="B163">
        <v>10.48</v>
      </c>
      <c r="C163" s="25">
        <f t="shared" si="48"/>
        <v>3.8314176245211051E-3</v>
      </c>
      <c r="D163" s="26">
        <f t="shared" si="49"/>
        <v>10.945457235860911</v>
      </c>
      <c r="E163" s="26"/>
      <c r="F163">
        <v>10.975</v>
      </c>
      <c r="G163" s="25">
        <f t="shared" si="46"/>
        <v>-4.2525152292032131E-2</v>
      </c>
      <c r="H163" s="25"/>
      <c r="I163" s="25">
        <f t="shared" si="47"/>
        <v>-4.5102505694760708E-2</v>
      </c>
      <c r="J163">
        <v>9621.73</v>
      </c>
      <c r="K163">
        <v>9595.83</v>
      </c>
      <c r="L163" s="25">
        <f t="shared" si="43"/>
        <v>-2.691823611762123E-3</v>
      </c>
      <c r="M163">
        <f t="shared" si="44"/>
        <v>2</v>
      </c>
    </row>
    <row r="164" spans="1:13" x14ac:dyDescent="0.15">
      <c r="A164" s="1">
        <v>42634</v>
      </c>
      <c r="B164">
        <v>10.5</v>
      </c>
      <c r="C164" s="25">
        <f t="shared" si="48"/>
        <v>1.9083969465647499E-3</v>
      </c>
      <c r="D164" s="26">
        <f t="shared" si="49"/>
        <v>10.991549714824043</v>
      </c>
      <c r="E164" s="26"/>
      <c r="F164">
        <v>10.968</v>
      </c>
      <c r="G164" s="25">
        <f t="shared" si="46"/>
        <v>-4.4720692493534497E-2</v>
      </c>
      <c r="H164" s="25"/>
      <c r="I164" s="25">
        <f t="shared" si="47"/>
        <v>-4.2669584245076608E-2</v>
      </c>
      <c r="J164">
        <v>9595.83</v>
      </c>
      <c r="K164">
        <v>9610.2999999999993</v>
      </c>
      <c r="L164" s="25">
        <f t="shared" si="43"/>
        <v>1.5079466810061781E-3</v>
      </c>
      <c r="M164">
        <f t="shared" si="44"/>
        <v>3</v>
      </c>
    </row>
    <row r="165" spans="1:13" x14ac:dyDescent="0.15">
      <c r="A165" s="1">
        <v>42635</v>
      </c>
      <c r="B165">
        <v>10.58</v>
      </c>
      <c r="C165" s="25">
        <f t="shared" si="48"/>
        <v>7.6190476190476364E-3</v>
      </c>
      <c r="D165" s="26">
        <f t="shared" si="49"/>
        <v>11.04597194260325</v>
      </c>
      <c r="E165" s="26"/>
      <c r="F165">
        <v>11.083</v>
      </c>
      <c r="G165" s="25">
        <f t="shared" si="46"/>
        <v>-4.2184784193235347E-2</v>
      </c>
      <c r="H165" s="25"/>
      <c r="I165" s="25">
        <f t="shared" si="47"/>
        <v>-4.5384823603717428E-2</v>
      </c>
      <c r="J165">
        <v>9610.2999999999993</v>
      </c>
      <c r="K165">
        <v>9678.6200000000008</v>
      </c>
      <c r="L165" s="25">
        <f t="shared" si="43"/>
        <v>7.1090392599608698E-3</v>
      </c>
      <c r="M165">
        <f t="shared" si="44"/>
        <v>4</v>
      </c>
    </row>
    <row r="166" spans="1:13" x14ac:dyDescent="0.15">
      <c r="A166" s="1">
        <v>42636</v>
      </c>
      <c r="B166">
        <v>10.48</v>
      </c>
      <c r="C166" s="25">
        <f t="shared" si="48"/>
        <v>-9.4517958412098091E-3</v>
      </c>
      <c r="D166" s="26">
        <f t="shared" si="49"/>
        <v>11.060888094583731</v>
      </c>
      <c r="E166" s="26"/>
      <c r="F166">
        <v>11.034000000000001</v>
      </c>
      <c r="G166" s="25">
        <f t="shared" si="46"/>
        <v>-5.2517310510372006E-2</v>
      </c>
      <c r="H166" s="25"/>
      <c r="I166" s="25">
        <f t="shared" si="47"/>
        <v>-5.0208446619539604E-2</v>
      </c>
      <c r="J166">
        <v>9678.6200000000008</v>
      </c>
      <c r="K166">
        <v>9659.31</v>
      </c>
      <c r="L166" s="25">
        <f t="shared" si="43"/>
        <v>-1.9951191388856149E-3</v>
      </c>
      <c r="M166">
        <f t="shared" si="44"/>
        <v>5</v>
      </c>
    </row>
    <row r="167" spans="1:13" x14ac:dyDescent="0.15">
      <c r="A167" s="1">
        <v>42639</v>
      </c>
      <c r="B167">
        <v>10.34</v>
      </c>
      <c r="C167" s="25">
        <f t="shared" si="48"/>
        <v>-1.3358778625954248E-2</v>
      </c>
      <c r="D167" s="26">
        <f t="shared" si="49"/>
        <v>10.892466847010812</v>
      </c>
      <c r="E167" s="26"/>
      <c r="F167">
        <v>10.888</v>
      </c>
      <c r="G167" s="25">
        <f t="shared" si="46"/>
        <v>-5.0720085245191671E-2</v>
      </c>
      <c r="H167" s="25"/>
      <c r="I167" s="25">
        <f t="shared" si="47"/>
        <v>-5.0330639235856012E-2</v>
      </c>
      <c r="J167">
        <v>9659.31</v>
      </c>
      <c r="K167">
        <v>9535.41</v>
      </c>
      <c r="L167" s="25">
        <f t="shared" si="43"/>
        <v>-1.2827003171033913E-2</v>
      </c>
      <c r="M167">
        <f t="shared" si="44"/>
        <v>1</v>
      </c>
    </row>
    <row r="168" spans="1:13" x14ac:dyDescent="0.15">
      <c r="A168" s="1">
        <v>42640</v>
      </c>
      <c r="B168">
        <v>10.4</v>
      </c>
      <c r="C168" s="25">
        <f t="shared" si="48"/>
        <v>5.8027079303675233E-3</v>
      </c>
      <c r="D168" s="26">
        <f t="shared" si="49"/>
        <v>10.94021676257235</v>
      </c>
      <c r="E168" s="26"/>
      <c r="F168">
        <v>11.067</v>
      </c>
      <c r="G168" s="25">
        <f t="shared" si="46"/>
        <v>-4.9378981632291707E-2</v>
      </c>
      <c r="H168" s="25"/>
      <c r="I168" s="25">
        <f t="shared" si="47"/>
        <v>-6.0269268997921732E-2</v>
      </c>
      <c r="J168">
        <v>9535.41</v>
      </c>
      <c r="K168">
        <v>9581.14</v>
      </c>
      <c r="L168" s="25">
        <f t="shared" si="43"/>
        <v>4.7958084654986521E-3</v>
      </c>
      <c r="M168">
        <f t="shared" ref="M168:M178" si="50">WEEKDAY(A168,2)</f>
        <v>2</v>
      </c>
    </row>
    <row r="169" spans="1:13" x14ac:dyDescent="0.15">
      <c r="A169" s="1">
        <v>42641</v>
      </c>
      <c r="B169">
        <v>10.42</v>
      </c>
      <c r="C169" s="25">
        <f t="shared" si="48"/>
        <v>1.9230769230769162E-3</v>
      </c>
      <c r="D169" s="26">
        <f t="shared" si="49"/>
        <v>11.012653403457209</v>
      </c>
      <c r="E169" s="26"/>
      <c r="F169">
        <v>11.006</v>
      </c>
      <c r="G169" s="25">
        <f t="shared" si="46"/>
        <v>-5.3815677452552668E-2</v>
      </c>
      <c r="H169" s="25"/>
      <c r="I169" s="25">
        <f t="shared" si="47"/>
        <v>-5.3243685262584051E-2</v>
      </c>
      <c r="J169">
        <v>9581.14</v>
      </c>
      <c r="K169">
        <v>9534.09</v>
      </c>
      <c r="L169" s="25">
        <f t="shared" si="43"/>
        <v>-4.9106891246760709E-3</v>
      </c>
      <c r="M169">
        <f t="shared" si="50"/>
        <v>3</v>
      </c>
    </row>
    <row r="170" spans="1:13" x14ac:dyDescent="0.15">
      <c r="A170" s="1">
        <v>42642</v>
      </c>
      <c r="B170">
        <v>10.5</v>
      </c>
      <c r="C170" s="25">
        <f t="shared" si="48"/>
        <v>7.6775431861804133E-3</v>
      </c>
      <c r="D170" s="26">
        <f t="shared" si="49"/>
        <v>11.058443660590576</v>
      </c>
      <c r="E170" s="26"/>
      <c r="F170">
        <v>11.054</v>
      </c>
      <c r="G170" s="25">
        <f t="shared" si="46"/>
        <v>-5.0499299696278643E-2</v>
      </c>
      <c r="H170" s="25"/>
      <c r="I170" s="25">
        <f t="shared" si="47"/>
        <v>-5.0117604487063483E-2</v>
      </c>
      <c r="J170">
        <v>9534.09</v>
      </c>
      <c r="K170">
        <v>9579.52</v>
      </c>
      <c r="L170" s="25">
        <f t="shared" si="43"/>
        <v>4.7650064138267112E-3</v>
      </c>
      <c r="M170">
        <f t="shared" si="50"/>
        <v>4</v>
      </c>
    </row>
    <row r="171" spans="1:13" x14ac:dyDescent="0.15">
      <c r="A171" s="1">
        <v>42643</v>
      </c>
      <c r="B171">
        <v>10.42</v>
      </c>
      <c r="C171" s="25">
        <f t="shared" si="48"/>
        <v>-7.6190476190476364E-3</v>
      </c>
      <c r="D171" s="26">
        <f t="shared" si="49"/>
        <v>11.076166803764698</v>
      </c>
      <c r="E171" s="26"/>
      <c r="F171">
        <v>11.063000000000001</v>
      </c>
      <c r="G171" s="25">
        <f t="shared" si="46"/>
        <v>-5.9241325576793624E-2</v>
      </c>
      <c r="H171" s="25"/>
      <c r="I171" s="25">
        <f t="shared" si="47"/>
        <v>-5.8121666817319007E-2</v>
      </c>
      <c r="J171">
        <v>9579.52</v>
      </c>
      <c r="K171">
        <v>9598.73</v>
      </c>
      <c r="L171" s="25">
        <f t="shared" si="43"/>
        <v>2.0053196819882491E-3</v>
      </c>
      <c r="M171">
        <f t="shared" si="50"/>
        <v>5</v>
      </c>
    </row>
    <row r="172" spans="1:13" x14ac:dyDescent="0.15">
      <c r="A172" s="1">
        <v>42646</v>
      </c>
      <c r="B172">
        <v>10.44</v>
      </c>
      <c r="C172" s="25">
        <f t="shared" si="48"/>
        <v>1.9193857965451588E-3</v>
      </c>
      <c r="D172" s="26">
        <f t="shared" si="49"/>
        <v>11.063000000000001</v>
      </c>
      <c r="E172" s="26"/>
      <c r="F172">
        <v>11.061999999999999</v>
      </c>
      <c r="G172" s="25">
        <f t="shared" si="46"/>
        <v>-5.631383892253472E-2</v>
      </c>
      <c r="H172" s="25"/>
      <c r="I172" s="25">
        <f t="shared" si="47"/>
        <v>-5.6228530103055507E-2</v>
      </c>
      <c r="J172">
        <v>9598.73</v>
      </c>
      <c r="K172">
        <v>9598.73</v>
      </c>
      <c r="L172" s="25">
        <f t="shared" si="43"/>
        <v>0</v>
      </c>
      <c r="M172">
        <f t="shared" si="50"/>
        <v>1</v>
      </c>
    </row>
    <row r="173" spans="1:13" x14ac:dyDescent="0.15">
      <c r="A173" s="1">
        <v>42647</v>
      </c>
      <c r="B173">
        <v>10.48</v>
      </c>
      <c r="C173" s="25">
        <f t="shared" si="48"/>
        <v>3.8314176245211051E-3</v>
      </c>
      <c r="D173" s="26">
        <f t="shared" si="49"/>
        <v>11.061999999999999</v>
      </c>
      <c r="E173" s="26"/>
      <c r="F173">
        <v>11.061999999999999</v>
      </c>
      <c r="G173" s="25">
        <f t="shared" si="46"/>
        <v>-5.2612547459772063E-2</v>
      </c>
      <c r="H173" s="25"/>
      <c r="I173" s="25">
        <f t="shared" si="47"/>
        <v>-5.2612547459772063E-2</v>
      </c>
      <c r="J173">
        <v>9598.73</v>
      </c>
      <c r="K173">
        <v>9598.73</v>
      </c>
      <c r="L173" s="25">
        <f t="shared" si="43"/>
        <v>0</v>
      </c>
      <c r="M173">
        <f t="shared" si="50"/>
        <v>2</v>
      </c>
    </row>
    <row r="174" spans="1:13" x14ac:dyDescent="0.15">
      <c r="A174" s="1">
        <v>42648</v>
      </c>
      <c r="B174">
        <v>10.5</v>
      </c>
      <c r="C174" s="25">
        <f t="shared" si="48"/>
        <v>1.9083969465647499E-3</v>
      </c>
      <c r="D174" s="26">
        <f t="shared" si="49"/>
        <v>11.061999999999999</v>
      </c>
      <c r="E174" s="26"/>
      <c r="F174">
        <v>11.063000000000001</v>
      </c>
      <c r="G174" s="25">
        <f t="shared" si="46"/>
        <v>-5.0804556138130508E-2</v>
      </c>
      <c r="H174" s="25"/>
      <c r="I174" s="25">
        <f t="shared" si="47"/>
        <v>-5.0890355238181417E-2</v>
      </c>
      <c r="J174">
        <v>9598.73</v>
      </c>
      <c r="K174">
        <v>9598.73</v>
      </c>
      <c r="L174" s="25">
        <f t="shared" si="43"/>
        <v>0</v>
      </c>
      <c r="M174">
        <f t="shared" si="50"/>
        <v>3</v>
      </c>
    </row>
    <row r="175" spans="1:13" x14ac:dyDescent="0.15">
      <c r="A175" s="1">
        <v>42649</v>
      </c>
      <c r="B175">
        <v>10.58</v>
      </c>
      <c r="C175" s="25">
        <f t="shared" si="48"/>
        <v>7.6190476190476364E-3</v>
      </c>
      <c r="D175" s="26">
        <f t="shared" si="49"/>
        <v>11.063000000000001</v>
      </c>
      <c r="E175" s="26"/>
      <c r="F175">
        <v>11.061999999999999</v>
      </c>
      <c r="G175" s="25">
        <f t="shared" si="46"/>
        <v>-4.3659043659043717E-2</v>
      </c>
      <c r="H175" s="25"/>
      <c r="I175" s="25">
        <f t="shared" si="47"/>
        <v>-4.3572590851563842E-2</v>
      </c>
      <c r="J175">
        <v>9598.73</v>
      </c>
      <c r="K175">
        <v>9598.73</v>
      </c>
      <c r="L175" s="25">
        <f t="shared" si="43"/>
        <v>0</v>
      </c>
      <c r="M175">
        <f t="shared" si="50"/>
        <v>4</v>
      </c>
    </row>
    <row r="176" spans="1:13" x14ac:dyDescent="0.15">
      <c r="A176" s="1">
        <v>42650</v>
      </c>
      <c r="B176">
        <v>10.58</v>
      </c>
      <c r="C176" s="25">
        <f t="shared" si="48"/>
        <v>0</v>
      </c>
      <c r="D176" s="26">
        <f t="shared" si="49"/>
        <v>11.061999999999999</v>
      </c>
      <c r="E176" s="26"/>
      <c r="F176">
        <v>11.063000000000001</v>
      </c>
      <c r="G176" s="25">
        <f t="shared" si="46"/>
        <v>-4.3572590851563842E-2</v>
      </c>
      <c r="H176" s="25"/>
      <c r="I176" s="25">
        <f t="shared" si="47"/>
        <v>-4.3659043659043717E-2</v>
      </c>
      <c r="J176">
        <v>9598.73</v>
      </c>
      <c r="K176">
        <v>9598.73</v>
      </c>
      <c r="L176" s="25">
        <f t="shared" si="43"/>
        <v>0</v>
      </c>
      <c r="M176">
        <f t="shared" si="50"/>
        <v>5</v>
      </c>
    </row>
    <row r="177" spans="1:13" x14ac:dyDescent="0.15">
      <c r="A177" s="1">
        <v>42653</v>
      </c>
      <c r="B177">
        <v>10.58</v>
      </c>
      <c r="C177" s="25">
        <f t="shared" si="48"/>
        <v>0</v>
      </c>
      <c r="D177" s="26">
        <f t="shared" si="49"/>
        <v>11.170648011768224</v>
      </c>
      <c r="E177" s="26"/>
      <c r="F177">
        <v>11.17</v>
      </c>
      <c r="G177" s="25">
        <f t="shared" si="46"/>
        <v>-5.2874999834027436E-2</v>
      </c>
      <c r="H177" s="25"/>
      <c r="I177" s="25">
        <f t="shared" si="47"/>
        <v>-5.2820053715308846E-2</v>
      </c>
      <c r="J177">
        <v>9598.73</v>
      </c>
      <c r="K177">
        <v>9692.1299999999992</v>
      </c>
      <c r="L177" s="25">
        <f t="shared" si="43"/>
        <v>9.7304539246336752E-3</v>
      </c>
      <c r="M177">
        <f t="shared" si="50"/>
        <v>1</v>
      </c>
    </row>
    <row r="178" spans="1:13" x14ac:dyDescent="0.15">
      <c r="A178" s="1">
        <v>42654</v>
      </c>
      <c r="B178">
        <v>10.56</v>
      </c>
      <c r="C178" s="25">
        <f t="shared" ref="C178:C215" si="51">B178/B177-1</f>
        <v>-1.890359168241873E-3</v>
      </c>
      <c r="D178" s="26">
        <f t="shared" ref="D178:D208" si="52">+F177*(1+L178)</f>
        <v>11.188324454995962</v>
      </c>
      <c r="E178" s="26"/>
      <c r="F178">
        <v>11.135</v>
      </c>
      <c r="G178" s="25">
        <f t="shared" si="46"/>
        <v>-5.6158941182242295E-2</v>
      </c>
      <c r="H178" s="25"/>
      <c r="I178" s="25">
        <f t="shared" si="47"/>
        <v>-5.1638976201167419E-2</v>
      </c>
      <c r="J178">
        <v>9692.1299999999992</v>
      </c>
      <c r="K178">
        <v>9708.0300000000007</v>
      </c>
      <c r="L178" s="25">
        <f t="shared" si="43"/>
        <v>1.6405062664246461E-3</v>
      </c>
      <c r="M178">
        <f t="shared" si="50"/>
        <v>2</v>
      </c>
    </row>
    <row r="179" spans="1:13" x14ac:dyDescent="0.15">
      <c r="A179" s="1">
        <v>42655</v>
      </c>
      <c r="B179">
        <v>10.48</v>
      </c>
      <c r="C179" s="25">
        <f t="shared" si="51"/>
        <v>-7.575757575757569E-3</v>
      </c>
      <c r="D179" s="26">
        <f t="shared" si="52"/>
        <v>11.103308704237625</v>
      </c>
      <c r="E179" s="26"/>
      <c r="F179">
        <v>11.18</v>
      </c>
      <c r="G179" s="25">
        <f t="shared" si="46"/>
        <v>-5.6137203858858342E-2</v>
      </c>
      <c r="H179" s="25"/>
      <c r="I179" s="25">
        <f t="shared" si="47"/>
        <v>-6.2611806797853276E-2</v>
      </c>
      <c r="J179">
        <v>9708.0300000000007</v>
      </c>
      <c r="K179">
        <v>9680.4</v>
      </c>
      <c r="L179" s="25">
        <f t="shared" si="43"/>
        <v>-2.8460975089694696E-3</v>
      </c>
      <c r="M179">
        <f t="shared" ref="M179:M211" si="53">WEEKDAY(A179,2)</f>
        <v>3</v>
      </c>
    </row>
    <row r="180" spans="1:13" x14ac:dyDescent="0.15">
      <c r="A180" s="1">
        <v>42656</v>
      </c>
      <c r="B180">
        <v>10.46</v>
      </c>
      <c r="C180" s="25">
        <f t="shared" si="51"/>
        <v>-1.9083969465648609E-3</v>
      </c>
      <c r="D180" s="26">
        <f t="shared" si="52"/>
        <v>11.176073302756084</v>
      </c>
      <c r="E180" s="26"/>
      <c r="F180">
        <v>11.167</v>
      </c>
      <c r="G180" s="25">
        <f t="shared" si="46"/>
        <v>-6.407199410364417E-2</v>
      </c>
      <c r="H180" s="25"/>
      <c r="I180" s="25">
        <f t="shared" si="47"/>
        <v>-6.3311542939016641E-2</v>
      </c>
      <c r="J180">
        <v>9680.4</v>
      </c>
      <c r="K180">
        <v>9677</v>
      </c>
      <c r="L180" s="25">
        <f t="shared" si="43"/>
        <v>-3.512251559852908E-4</v>
      </c>
      <c r="M180">
        <f t="shared" si="53"/>
        <v>4</v>
      </c>
    </row>
    <row r="181" spans="1:13" x14ac:dyDescent="0.15">
      <c r="A181" s="1">
        <v>42657</v>
      </c>
      <c r="B181">
        <v>10.54</v>
      </c>
      <c r="C181" s="25">
        <f t="shared" si="51"/>
        <v>7.6481835564052858E-3</v>
      </c>
      <c r="D181" s="26">
        <f t="shared" si="52"/>
        <v>11.197107164410458</v>
      </c>
      <c r="E181" s="26"/>
      <c r="F181">
        <v>11.22</v>
      </c>
      <c r="G181" s="25">
        <f t="shared" si="46"/>
        <v>-5.8685440334004024E-2</v>
      </c>
      <c r="H181" s="25"/>
      <c r="I181" s="25">
        <f t="shared" si="47"/>
        <v>-6.0606060606060774E-2</v>
      </c>
      <c r="J181">
        <v>9677</v>
      </c>
      <c r="K181">
        <v>9703.09</v>
      </c>
      <c r="L181" s="25">
        <f t="shared" si="43"/>
        <v>2.6960834969516068E-3</v>
      </c>
      <c r="M181">
        <f t="shared" si="53"/>
        <v>5</v>
      </c>
    </row>
    <row r="182" spans="1:13" x14ac:dyDescent="0.15">
      <c r="A182" s="1">
        <v>42660</v>
      </c>
      <c r="B182">
        <v>10.46</v>
      </c>
      <c r="C182" s="25">
        <f t="shared" si="51"/>
        <v>-7.5901328273243474E-3</v>
      </c>
      <c r="D182" s="26">
        <f t="shared" si="52"/>
        <v>11.137692240306954</v>
      </c>
      <c r="E182" s="26"/>
      <c r="F182">
        <v>11.101000000000001</v>
      </c>
      <c r="G182" s="25">
        <f t="shared" si="46"/>
        <v>-6.084673787756556E-2</v>
      </c>
      <c r="H182" s="25"/>
      <c r="I182" s="25">
        <f t="shared" si="47"/>
        <v>-5.7742545716602089E-2</v>
      </c>
      <c r="J182">
        <v>9703.09</v>
      </c>
      <c r="K182">
        <v>9631.91</v>
      </c>
      <c r="L182" s="25">
        <f t="shared" si="43"/>
        <v>-7.3358074592733136E-3</v>
      </c>
      <c r="M182">
        <f t="shared" si="53"/>
        <v>1</v>
      </c>
    </row>
    <row r="183" spans="1:13" x14ac:dyDescent="0.15">
      <c r="A183" s="1">
        <v>42661</v>
      </c>
      <c r="B183">
        <v>10.62</v>
      </c>
      <c r="C183" s="25">
        <f t="shared" si="51"/>
        <v>1.5296367112810572E-2</v>
      </c>
      <c r="D183" s="26">
        <f t="shared" si="52"/>
        <v>11.246782663043987</v>
      </c>
      <c r="E183" s="26"/>
      <c r="F183">
        <v>11.257999999999999</v>
      </c>
      <c r="G183" s="25">
        <f t="shared" si="46"/>
        <v>-5.5729952451517129E-2</v>
      </c>
      <c r="H183" s="25"/>
      <c r="I183" s="25">
        <f t="shared" si="47"/>
        <v>-5.6670811867116755E-2</v>
      </c>
      <c r="J183">
        <v>9631.91</v>
      </c>
      <c r="K183">
        <v>9758.4</v>
      </c>
      <c r="L183" s="25">
        <f t="shared" si="43"/>
        <v>1.3132390148994366E-2</v>
      </c>
      <c r="M183">
        <f t="shared" si="53"/>
        <v>2</v>
      </c>
    </row>
    <row r="184" spans="1:13" x14ac:dyDescent="0.15">
      <c r="A184" s="1">
        <v>42662</v>
      </c>
      <c r="B184">
        <v>10.56</v>
      </c>
      <c r="C184" s="25">
        <f t="shared" si="51"/>
        <v>-5.6497175141241307E-3</v>
      </c>
      <c r="D184" s="26">
        <f t="shared" si="52"/>
        <v>11.246036413756354</v>
      </c>
      <c r="E184" s="26"/>
      <c r="F184">
        <v>11.241</v>
      </c>
      <c r="G184" s="25">
        <f t="shared" si="46"/>
        <v>-6.1002506884752838E-2</v>
      </c>
      <c r="H184" s="25"/>
      <c r="I184" s="25">
        <f t="shared" si="47"/>
        <v>-6.0581798772351148E-2</v>
      </c>
      <c r="J184">
        <v>9758.4</v>
      </c>
      <c r="K184">
        <v>9748.0300000000007</v>
      </c>
      <c r="L184" s="25">
        <f t="shared" si="43"/>
        <v>-1.0626742088866159E-3</v>
      </c>
      <c r="M184">
        <f t="shared" si="53"/>
        <v>3</v>
      </c>
    </row>
    <row r="185" spans="1:13" x14ac:dyDescent="0.15">
      <c r="A185" s="1">
        <v>42663</v>
      </c>
      <c r="B185">
        <v>10.58</v>
      </c>
      <c r="C185" s="25">
        <f t="shared" si="51"/>
        <v>1.8939393939394478E-3</v>
      </c>
      <c r="D185" s="26">
        <f t="shared" si="52"/>
        <v>11.254745620397147</v>
      </c>
      <c r="E185" s="26"/>
      <c r="F185">
        <v>11.256</v>
      </c>
      <c r="G185" s="25">
        <f t="shared" si="46"/>
        <v>-5.9952098710635893E-2</v>
      </c>
      <c r="H185" s="25"/>
      <c r="I185" s="25">
        <f t="shared" si="47"/>
        <v>-6.0056858564321303E-2</v>
      </c>
      <c r="J185">
        <v>9748.0300000000007</v>
      </c>
      <c r="K185">
        <v>9759.9500000000007</v>
      </c>
      <c r="L185" s="25">
        <f t="shared" si="43"/>
        <v>1.22281117312939E-3</v>
      </c>
      <c r="M185">
        <f t="shared" si="53"/>
        <v>4</v>
      </c>
    </row>
    <row r="186" spans="1:13" x14ac:dyDescent="0.15">
      <c r="A186" s="1">
        <v>42664</v>
      </c>
      <c r="B186">
        <v>10.58</v>
      </c>
      <c r="C186" s="25">
        <f t="shared" si="51"/>
        <v>0</v>
      </c>
      <c r="D186" s="26">
        <f t="shared" si="52"/>
        <v>11.337675615141471</v>
      </c>
      <c r="E186" s="26"/>
      <c r="F186" s="92">
        <v>11.256</v>
      </c>
      <c r="G186" s="25">
        <f>+B186/D186-1</f>
        <v>-6.6828126051656889E-2</v>
      </c>
      <c r="H186" s="25"/>
      <c r="I186" s="93">
        <f t="shared" si="47"/>
        <v>-6.0056858564321303E-2</v>
      </c>
      <c r="J186">
        <v>9759.9500000000007</v>
      </c>
      <c r="K186">
        <v>9830.77</v>
      </c>
      <c r="L186" s="25">
        <f t="shared" ref="L186:L272" si="54">+K186/J186-1</f>
        <v>7.2561847140610869E-3</v>
      </c>
      <c r="M186">
        <f t="shared" si="53"/>
        <v>5</v>
      </c>
    </row>
    <row r="187" spans="1:13" x14ac:dyDescent="0.15">
      <c r="A187" s="1">
        <v>42667</v>
      </c>
      <c r="B187">
        <v>10.76</v>
      </c>
      <c r="C187" s="25">
        <f t="shared" si="51"/>
        <v>1.7013232514177634E-2</v>
      </c>
      <c r="D187" s="26">
        <f t="shared" si="52"/>
        <v>11.381718412698088</v>
      </c>
      <c r="E187" s="26"/>
      <c r="F187">
        <v>11.396000000000001</v>
      </c>
      <c r="G187" s="93">
        <f>+B187/D187-1</f>
        <v>-5.4624301019823518E-2</v>
      </c>
      <c r="H187" s="25"/>
      <c r="I187" s="25">
        <f t="shared" si="47"/>
        <v>-5.580905580905593E-2</v>
      </c>
      <c r="J187">
        <v>9830.77</v>
      </c>
      <c r="K187">
        <v>9940.57</v>
      </c>
      <c r="L187" s="25">
        <f t="shared" si="54"/>
        <v>1.1169013210562184E-2</v>
      </c>
      <c r="M187">
        <f t="shared" si="53"/>
        <v>1</v>
      </c>
    </row>
    <row r="188" spans="1:13" x14ac:dyDescent="0.15">
      <c r="A188" s="1">
        <v>42668</v>
      </c>
      <c r="B188">
        <v>10.72</v>
      </c>
      <c r="C188" s="25">
        <f t="shared" si="51"/>
        <v>-3.7174721189590088E-3</v>
      </c>
      <c r="D188" s="26">
        <f t="shared" si="52"/>
        <v>11.373576159113613</v>
      </c>
      <c r="E188" s="26"/>
      <c r="F188">
        <v>11.371</v>
      </c>
      <c r="G188" s="25">
        <f t="shared" ref="G188:G231" si="55">+B188/D188-1</f>
        <v>-5.7464437743260155E-2</v>
      </c>
      <c r="H188" s="25"/>
      <c r="I188" s="25">
        <f t="shared" si="47"/>
        <v>-5.7250901415882516E-2</v>
      </c>
      <c r="J188">
        <v>9940.57</v>
      </c>
      <c r="K188">
        <v>9921.01</v>
      </c>
      <c r="L188" s="25">
        <f t="shared" si="54"/>
        <v>-1.967694005474474E-3</v>
      </c>
      <c r="M188">
        <f t="shared" si="53"/>
        <v>2</v>
      </c>
    </row>
    <row r="189" spans="1:13" x14ac:dyDescent="0.15">
      <c r="A189" s="1">
        <v>42669</v>
      </c>
      <c r="B189">
        <v>10.64</v>
      </c>
      <c r="C189" s="25">
        <f t="shared" si="51"/>
        <v>-7.4626865671642006E-3</v>
      </c>
      <c r="D189" s="26">
        <f t="shared" si="52"/>
        <v>11.307044636584379</v>
      </c>
      <c r="E189" s="26"/>
      <c r="F189">
        <v>11.311</v>
      </c>
      <c r="G189" s="25">
        <f t="shared" si="55"/>
        <v>-5.8993720996389332E-2</v>
      </c>
      <c r="H189" s="25"/>
      <c r="I189" s="25">
        <f t="shared" si="47"/>
        <v>-5.9322783131464885E-2</v>
      </c>
      <c r="J189">
        <v>9921.01</v>
      </c>
      <c r="K189">
        <v>9865.2099999999991</v>
      </c>
      <c r="L189" s="25">
        <f t="shared" si="54"/>
        <v>-5.624427351650807E-3</v>
      </c>
      <c r="M189">
        <f t="shared" si="53"/>
        <v>3</v>
      </c>
    </row>
    <row r="190" spans="1:13" x14ac:dyDescent="0.15">
      <c r="A190" s="1">
        <v>42670</v>
      </c>
      <c r="B190">
        <v>10.6</v>
      </c>
      <c r="C190" s="25">
        <f t="shared" si="51"/>
        <v>-3.7593984962407401E-3</v>
      </c>
      <c r="D190" s="26">
        <f t="shared" si="52"/>
        <v>11.2815908794643</v>
      </c>
      <c r="E190" s="26"/>
      <c r="F190">
        <v>11.276</v>
      </c>
      <c r="G190" s="25">
        <f t="shared" si="55"/>
        <v>-6.0416202532657781E-2</v>
      </c>
      <c r="H190" s="25"/>
      <c r="I190" s="25">
        <f t="shared" si="47"/>
        <v>-5.9950336998935816E-2</v>
      </c>
      <c r="J190">
        <v>9865.2099999999991</v>
      </c>
      <c r="K190">
        <v>9839.56</v>
      </c>
      <c r="L190" s="25">
        <f t="shared" si="54"/>
        <v>-2.6000460203077225E-3</v>
      </c>
      <c r="M190">
        <f t="shared" si="53"/>
        <v>4</v>
      </c>
    </row>
    <row r="191" spans="1:13" x14ac:dyDescent="0.15">
      <c r="A191" s="1">
        <v>42671</v>
      </c>
      <c r="B191">
        <v>10.64</v>
      </c>
      <c r="C191" s="25">
        <f t="shared" si="51"/>
        <v>3.7735849056603765E-3</v>
      </c>
      <c r="D191" s="26">
        <f t="shared" si="52"/>
        <v>11.311674550488032</v>
      </c>
      <c r="E191" s="26"/>
      <c r="F191">
        <v>11.289</v>
      </c>
      <c r="G191" s="25">
        <f t="shared" si="55"/>
        <v>-5.9378878652325828E-2</v>
      </c>
      <c r="H191" s="25"/>
      <c r="I191" s="25">
        <f t="shared" si="47"/>
        <v>-5.748959163787748E-2</v>
      </c>
      <c r="J191">
        <v>9839.56</v>
      </c>
      <c r="K191">
        <v>9870.69</v>
      </c>
      <c r="L191" s="25">
        <f t="shared" si="54"/>
        <v>3.1637593550932763E-3</v>
      </c>
      <c r="M191">
        <f t="shared" si="53"/>
        <v>5</v>
      </c>
    </row>
    <row r="192" spans="1:13" x14ac:dyDescent="0.15">
      <c r="A192" s="1">
        <v>42674</v>
      </c>
      <c r="B192">
        <v>10.98</v>
      </c>
      <c r="C192" s="25">
        <f t="shared" si="51"/>
        <v>3.1954887218045069E-2</v>
      </c>
      <c r="D192" s="26">
        <f t="shared" si="52"/>
        <v>11.267555830443463</v>
      </c>
      <c r="E192" s="26"/>
      <c r="F192">
        <v>11.303000000000001</v>
      </c>
      <c r="G192" s="25">
        <f t="shared" si="55"/>
        <v>-2.5520692754547936E-2</v>
      </c>
      <c r="H192" s="25"/>
      <c r="I192" s="25">
        <f t="shared" si="47"/>
        <v>-2.8576484119260392E-2</v>
      </c>
      <c r="J192">
        <v>9870.69</v>
      </c>
      <c r="K192">
        <v>9851.94</v>
      </c>
      <c r="L192" s="25">
        <f t="shared" si="54"/>
        <v>-1.8995632524170247E-3</v>
      </c>
      <c r="M192">
        <f t="shared" si="53"/>
        <v>1</v>
      </c>
    </row>
    <row r="193" spans="1:13" x14ac:dyDescent="0.15">
      <c r="A193" s="1">
        <f>A192+1</f>
        <v>42675</v>
      </c>
      <c r="B193">
        <v>11.1</v>
      </c>
      <c r="C193" s="25">
        <f t="shared" si="51"/>
        <v>1.0928961748633892E-2</v>
      </c>
      <c r="D193" s="26">
        <f t="shared" si="52"/>
        <v>11.371458599017046</v>
      </c>
      <c r="E193" s="26"/>
      <c r="F193">
        <v>11.303000000000001</v>
      </c>
      <c r="G193" s="25">
        <f t="shared" si="55"/>
        <v>-2.3871924314134318E-2</v>
      </c>
      <c r="H193" s="25"/>
      <c r="I193" s="25">
        <f t="shared" si="47"/>
        <v>-1.7959833672476444E-2</v>
      </c>
      <c r="J193">
        <v>9851.94</v>
      </c>
      <c r="K193">
        <v>9911.61</v>
      </c>
      <c r="L193" s="25">
        <f t="shared" si="54"/>
        <v>6.0566751320043632E-3</v>
      </c>
      <c r="M193">
        <f t="shared" si="53"/>
        <v>2</v>
      </c>
    </row>
    <row r="194" spans="1:13" x14ac:dyDescent="0.15">
      <c r="A194" s="1">
        <f>A193+1</f>
        <v>42676</v>
      </c>
      <c r="B194">
        <v>11.06</v>
      </c>
      <c r="C194" s="25">
        <f t="shared" si="51"/>
        <v>-3.6036036036035668E-3</v>
      </c>
      <c r="D194" s="26">
        <f t="shared" si="52"/>
        <v>11.20741336372194</v>
      </c>
      <c r="E194" s="26"/>
      <c r="F194">
        <v>11.287000000000001</v>
      </c>
      <c r="G194" s="25">
        <f t="shared" si="55"/>
        <v>-1.3153201272928183E-2</v>
      </c>
      <c r="H194" s="25"/>
      <c r="I194" s="25">
        <f t="shared" si="47"/>
        <v>-2.0111632851953609E-2</v>
      </c>
      <c r="J194">
        <v>9911.61</v>
      </c>
      <c r="K194">
        <v>9827.7900000000009</v>
      </c>
      <c r="L194" s="25">
        <f t="shared" si="54"/>
        <v>-8.456749206233849E-3</v>
      </c>
      <c r="M194">
        <f t="shared" si="53"/>
        <v>3</v>
      </c>
    </row>
    <row r="195" spans="1:13" x14ac:dyDescent="0.15">
      <c r="A195" s="1">
        <f>A194+1</f>
        <v>42677</v>
      </c>
      <c r="B195">
        <v>11.18</v>
      </c>
      <c r="C195" s="25">
        <f t="shared" si="51"/>
        <v>1.0849909584086825E-2</v>
      </c>
      <c r="D195" s="26">
        <f t="shared" si="52"/>
        <v>11.414010175227594</v>
      </c>
      <c r="E195" s="26"/>
      <c r="F195">
        <v>11.430999999999999</v>
      </c>
      <c r="G195" s="25">
        <f t="shared" si="55"/>
        <v>-2.0502012144292481E-2</v>
      </c>
      <c r="H195" s="25"/>
      <c r="I195" s="25">
        <f t="shared" si="47"/>
        <v>-2.1957833960283391E-2</v>
      </c>
      <c r="J195">
        <v>9827.7900000000009</v>
      </c>
      <c r="K195">
        <v>9938.3799999999992</v>
      </c>
      <c r="L195" s="25">
        <f t="shared" si="54"/>
        <v>1.1252784196650323E-2</v>
      </c>
      <c r="M195">
        <f t="shared" si="53"/>
        <v>4</v>
      </c>
    </row>
    <row r="196" spans="1:13" x14ac:dyDescent="0.15">
      <c r="A196" s="1">
        <f>A195+1</f>
        <v>42678</v>
      </c>
      <c r="B196">
        <v>11.18</v>
      </c>
      <c r="C196" s="25">
        <f t="shared" si="51"/>
        <v>0</v>
      </c>
      <c r="D196" s="26">
        <f t="shared" si="52"/>
        <v>11.410607176421106</v>
      </c>
      <c r="E196" s="26"/>
      <c r="F196">
        <v>11.407999999999999</v>
      </c>
      <c r="G196" s="25">
        <f t="shared" si="55"/>
        <v>-2.0209895306678605E-2</v>
      </c>
      <c r="H196" s="25"/>
      <c r="I196" s="25">
        <f t="shared" si="47"/>
        <v>-1.9985974754558211E-2</v>
      </c>
      <c r="J196">
        <v>9938.3799999999992</v>
      </c>
      <c r="K196">
        <v>9920.65</v>
      </c>
      <c r="L196" s="25">
        <f t="shared" si="54"/>
        <v>-1.7839929646481512E-3</v>
      </c>
      <c r="M196">
        <f t="shared" si="53"/>
        <v>5</v>
      </c>
    </row>
    <row r="197" spans="1:13" x14ac:dyDescent="0.15">
      <c r="A197" s="1">
        <v>42681</v>
      </c>
      <c r="B197">
        <v>11.16</v>
      </c>
      <c r="C197" s="25">
        <f t="shared" si="51"/>
        <v>-1.7889087656529634E-3</v>
      </c>
      <c r="D197" s="26">
        <f t="shared" si="52"/>
        <v>11.424696905948702</v>
      </c>
      <c r="E197" s="26"/>
      <c r="F197">
        <v>11.388999999999999</v>
      </c>
      <c r="G197" s="25">
        <f t="shared" si="55"/>
        <v>-2.3168833985510617E-2</v>
      </c>
      <c r="H197" s="25"/>
      <c r="I197" s="25">
        <f t="shared" si="47"/>
        <v>-2.0107120906137421E-2</v>
      </c>
      <c r="J197">
        <v>9920.65</v>
      </c>
      <c r="K197">
        <v>9935.17</v>
      </c>
      <c r="L197" s="25">
        <f t="shared" si="54"/>
        <v>1.4636137753070155E-3</v>
      </c>
      <c r="M197">
        <f t="shared" si="53"/>
        <v>1</v>
      </c>
    </row>
    <row r="198" spans="1:13" x14ac:dyDescent="0.15">
      <c r="A198" s="1">
        <v>42682</v>
      </c>
      <c r="B198">
        <v>11.22</v>
      </c>
      <c r="C198" s="25">
        <f t="shared" si="51"/>
        <v>5.3763440860215006E-3</v>
      </c>
      <c r="D198" s="26">
        <f t="shared" si="52"/>
        <v>11.432056217457779</v>
      </c>
      <c r="E198" s="26"/>
      <c r="F198">
        <v>11.414999999999999</v>
      </c>
      <c r="G198" s="25">
        <f t="shared" si="55"/>
        <v>-1.8549263004318473E-2</v>
      </c>
      <c r="H198" s="25"/>
      <c r="I198" s="25">
        <f t="shared" si="47"/>
        <v>-1.7082785808147039E-2</v>
      </c>
      <c r="J198">
        <v>9935.17</v>
      </c>
      <c r="K198">
        <v>9972.73</v>
      </c>
      <c r="L198" s="25">
        <f t="shared" si="54"/>
        <v>3.7805090401070718E-3</v>
      </c>
      <c r="M198">
        <f t="shared" si="53"/>
        <v>2</v>
      </c>
    </row>
    <row r="199" spans="1:13" x14ac:dyDescent="0.15">
      <c r="A199" s="1">
        <v>42683</v>
      </c>
      <c r="B199">
        <v>11.14</v>
      </c>
      <c r="C199" s="25">
        <f t="shared" si="51"/>
        <v>-7.1301247771835552E-3</v>
      </c>
      <c r="D199" s="26">
        <f t="shared" si="52"/>
        <v>11.322468807437881</v>
      </c>
      <c r="E199" s="26"/>
      <c r="F199">
        <v>11.319000000000001</v>
      </c>
      <c r="G199" s="25">
        <f t="shared" si="55"/>
        <v>-1.61156379002797E-2</v>
      </c>
      <c r="H199" s="25"/>
      <c r="I199" s="25">
        <f t="shared" si="47"/>
        <v>-1.5814117854934251E-2</v>
      </c>
      <c r="J199">
        <v>9972.73</v>
      </c>
      <c r="K199">
        <v>9891.89</v>
      </c>
      <c r="L199" s="25">
        <f t="shared" si="54"/>
        <v>-8.1061053492875734E-3</v>
      </c>
      <c r="M199">
        <f t="shared" si="53"/>
        <v>3</v>
      </c>
    </row>
    <row r="200" spans="1:13" x14ac:dyDescent="0.15">
      <c r="A200" s="1">
        <v>42684</v>
      </c>
      <c r="B200">
        <v>11.26</v>
      </c>
      <c r="C200" s="25">
        <f t="shared" si="51"/>
        <v>1.0771992818671361E-2</v>
      </c>
      <c r="D200" s="26">
        <f t="shared" si="52"/>
        <v>11.440029513065756</v>
      </c>
      <c r="E200" s="26"/>
      <c r="F200">
        <v>11.430999999999999</v>
      </c>
      <c r="G200" s="25">
        <f t="shared" si="55"/>
        <v>-1.5736804949685101E-2</v>
      </c>
      <c r="H200" s="25"/>
      <c r="I200" s="25">
        <f t="shared" si="47"/>
        <v>-1.4959321144256799E-2</v>
      </c>
      <c r="J200">
        <v>9891.89</v>
      </c>
      <c r="K200">
        <v>9997.66</v>
      </c>
      <c r="L200" s="25">
        <f t="shared" si="54"/>
        <v>1.0692597673447768E-2</v>
      </c>
      <c r="M200">
        <f t="shared" si="53"/>
        <v>4</v>
      </c>
    </row>
    <row r="201" spans="1:13" x14ac:dyDescent="0.15">
      <c r="A201" s="1">
        <v>42685</v>
      </c>
      <c r="B201">
        <v>11.38</v>
      </c>
      <c r="C201" s="25">
        <f t="shared" si="51"/>
        <v>1.0657193605683846E-2</v>
      </c>
      <c r="D201" s="26">
        <f t="shared" si="52"/>
        <v>11.500585348971658</v>
      </c>
      <c r="E201" s="26"/>
      <c r="F201">
        <v>11.462999999999999</v>
      </c>
      <c r="G201" s="25">
        <f t="shared" si="55"/>
        <v>-1.0485148826136825E-2</v>
      </c>
      <c r="H201" s="25"/>
      <c r="I201" s="25">
        <f t="shared" ref="I201:I231" si="56">+B201/F201-1</f>
        <v>-7.2406874291196521E-3</v>
      </c>
      <c r="J201">
        <v>9997.66</v>
      </c>
      <c r="K201">
        <v>10058.52</v>
      </c>
      <c r="L201" s="25">
        <f t="shared" si="54"/>
        <v>6.0874244573230207E-3</v>
      </c>
      <c r="M201">
        <f t="shared" si="53"/>
        <v>5</v>
      </c>
    </row>
    <row r="202" spans="1:13" x14ac:dyDescent="0.15">
      <c r="A202" s="1">
        <v>42688</v>
      </c>
      <c r="B202">
        <v>11.36</v>
      </c>
      <c r="C202" s="25">
        <f t="shared" si="51"/>
        <v>-1.7574692442883233E-3</v>
      </c>
      <c r="D202" s="26">
        <f t="shared" si="52"/>
        <v>11.501211823409406</v>
      </c>
      <c r="E202" s="26"/>
      <c r="F202">
        <v>11.472</v>
      </c>
      <c r="G202" s="25">
        <f t="shared" si="55"/>
        <v>-1.2277995186732116E-2</v>
      </c>
      <c r="H202" s="25"/>
      <c r="I202" s="25">
        <f t="shared" si="56"/>
        <v>-9.7629009762900676E-3</v>
      </c>
      <c r="J202">
        <v>10058.52</v>
      </c>
      <c r="K202">
        <v>10092.049999999999</v>
      </c>
      <c r="L202" s="25">
        <f t="shared" si="54"/>
        <v>3.3334924024606138E-3</v>
      </c>
      <c r="M202">
        <f t="shared" si="53"/>
        <v>1</v>
      </c>
    </row>
    <row r="203" spans="1:13" x14ac:dyDescent="0.15">
      <c r="A203" s="1">
        <v>42689</v>
      </c>
      <c r="B203">
        <v>11.26</v>
      </c>
      <c r="C203" s="25">
        <f t="shared" si="51"/>
        <v>-8.8028169014083835E-3</v>
      </c>
      <c r="D203" s="26">
        <f t="shared" si="52"/>
        <v>11.451538745844502</v>
      </c>
      <c r="E203" s="26"/>
      <c r="F203">
        <v>11.414</v>
      </c>
      <c r="G203" s="25">
        <f t="shared" si="55"/>
        <v>-1.6726026964193563E-2</v>
      </c>
      <c r="H203" s="25"/>
      <c r="I203" s="25">
        <f t="shared" si="56"/>
        <v>-1.3492202558261779E-2</v>
      </c>
      <c r="J203">
        <v>10092.049999999999</v>
      </c>
      <c r="K203">
        <v>10074.049999999999</v>
      </c>
      <c r="L203" s="25">
        <f t="shared" si="54"/>
        <v>-1.783582126525296E-3</v>
      </c>
      <c r="M203">
        <f t="shared" si="53"/>
        <v>2</v>
      </c>
    </row>
    <row r="204" spans="1:13" x14ac:dyDescent="0.15">
      <c r="A204" s="1">
        <v>42690</v>
      </c>
      <c r="B204">
        <v>11.2</v>
      </c>
      <c r="C204" s="25">
        <f t="shared" si="51"/>
        <v>-5.3285968028419228E-3</v>
      </c>
      <c r="D204" s="26">
        <f t="shared" si="52"/>
        <v>11.39896495649714</v>
      </c>
      <c r="E204" s="26"/>
      <c r="F204">
        <v>11.388999999999999</v>
      </c>
      <c r="G204" s="25">
        <f t="shared" si="55"/>
        <v>-1.7454651124594989E-2</v>
      </c>
      <c r="H204" s="25"/>
      <c r="I204" s="25">
        <f t="shared" si="56"/>
        <v>-1.6594960049170271E-2</v>
      </c>
      <c r="J204">
        <v>10074.049999999999</v>
      </c>
      <c r="K204">
        <v>10060.780000000001</v>
      </c>
      <c r="L204" s="25">
        <f t="shared" si="54"/>
        <v>-1.3172457948886773E-3</v>
      </c>
      <c r="M204">
        <f t="shared" si="53"/>
        <v>3</v>
      </c>
    </row>
    <row r="205" spans="1:13" x14ac:dyDescent="0.15">
      <c r="A205" s="1">
        <v>42691</v>
      </c>
      <c r="B205">
        <v>11.16</v>
      </c>
      <c r="C205" s="25">
        <f t="shared" si="51"/>
        <v>-3.5714285714284477E-3</v>
      </c>
      <c r="D205" s="26">
        <f t="shared" si="52"/>
        <v>11.407746244326979</v>
      </c>
      <c r="E205" s="26"/>
      <c r="F205">
        <v>11.39</v>
      </c>
      <c r="G205" s="25">
        <f t="shared" si="55"/>
        <v>-2.1717369848595847E-2</v>
      </c>
      <c r="H205" s="25"/>
      <c r="I205" s="25">
        <f t="shared" si="56"/>
        <v>-2.0193151887620719E-2</v>
      </c>
      <c r="J205">
        <v>10060.780000000001</v>
      </c>
      <c r="K205">
        <v>10077.34</v>
      </c>
      <c r="L205" s="25">
        <f t="shared" si="54"/>
        <v>1.6459956385090901E-3</v>
      </c>
      <c r="M205">
        <f t="shared" si="53"/>
        <v>4</v>
      </c>
    </row>
    <row r="206" spans="1:13" x14ac:dyDescent="0.15">
      <c r="A206" s="1">
        <v>42692</v>
      </c>
      <c r="B206">
        <v>11.18</v>
      </c>
      <c r="C206" s="25">
        <f t="shared" si="51"/>
        <v>1.7921146953405742E-3</v>
      </c>
      <c r="D206" s="26">
        <f t="shared" si="52"/>
        <v>11.355255851246461</v>
      </c>
      <c r="E206" s="26"/>
      <c r="F206">
        <v>11.339</v>
      </c>
      <c r="G206" s="25">
        <f t="shared" si="55"/>
        <v>-1.5433897178743328E-2</v>
      </c>
      <c r="H206" s="25"/>
      <c r="I206" s="25">
        <f t="shared" si="56"/>
        <v>-1.402240056442372E-2</v>
      </c>
      <c r="J206">
        <v>10077.34</v>
      </c>
      <c r="K206">
        <v>10046.6</v>
      </c>
      <c r="L206" s="25">
        <f t="shared" si="54"/>
        <v>-3.0504081434187258E-3</v>
      </c>
      <c r="M206">
        <f t="shared" si="53"/>
        <v>5</v>
      </c>
    </row>
    <row r="207" spans="1:13" x14ac:dyDescent="0.15">
      <c r="A207" s="1">
        <v>42695</v>
      </c>
      <c r="B207">
        <v>11.28</v>
      </c>
      <c r="C207" s="25">
        <f t="shared" si="51"/>
        <v>8.9445438282647061E-3</v>
      </c>
      <c r="D207" s="26">
        <f t="shared" si="52"/>
        <v>11.473872543945216</v>
      </c>
      <c r="E207" s="26"/>
      <c r="F207">
        <v>11.436999999999999</v>
      </c>
      <c r="G207" s="25">
        <f t="shared" si="55"/>
        <v>-1.6896870973830302E-2</v>
      </c>
      <c r="H207" s="25"/>
      <c r="I207" s="25">
        <f t="shared" si="56"/>
        <v>-1.3727376060155616E-2</v>
      </c>
      <c r="J207">
        <v>10046.6</v>
      </c>
      <c r="K207">
        <v>10166.1</v>
      </c>
      <c r="L207" s="25">
        <f t="shared" si="54"/>
        <v>1.189457129775251E-2</v>
      </c>
      <c r="M207">
        <f t="shared" si="53"/>
        <v>1</v>
      </c>
    </row>
    <row r="208" spans="1:13" x14ac:dyDescent="0.15">
      <c r="A208" s="1">
        <v>42696</v>
      </c>
      <c r="B208">
        <v>11.38</v>
      </c>
      <c r="C208" s="25">
        <f t="shared" si="51"/>
        <v>8.8652482269504507E-3</v>
      </c>
      <c r="D208" s="26">
        <f t="shared" si="52"/>
        <v>11.520824757773383</v>
      </c>
      <c r="E208" s="26"/>
      <c r="F208">
        <v>11.554</v>
      </c>
      <c r="G208" s="25">
        <f t="shared" si="55"/>
        <v>-1.2223496210925666E-2</v>
      </c>
      <c r="H208" s="25"/>
      <c r="I208" s="25">
        <f t="shared" si="56"/>
        <v>-1.5059719577635411E-2</v>
      </c>
      <c r="J208">
        <v>10166.1</v>
      </c>
      <c r="K208">
        <v>10240.61</v>
      </c>
      <c r="L208" s="25">
        <f t="shared" si="54"/>
        <v>7.3292609752018123E-3</v>
      </c>
      <c r="M208">
        <f t="shared" si="53"/>
        <v>2</v>
      </c>
    </row>
    <row r="209" spans="1:13" x14ac:dyDescent="0.15">
      <c r="A209" s="1">
        <v>42697</v>
      </c>
      <c r="B209">
        <v>11.44</v>
      </c>
      <c r="C209" s="25">
        <f t="shared" si="51"/>
        <v>5.2724077328645258E-3</v>
      </c>
      <c r="D209" s="26">
        <f t="shared" ref="D209:D215" si="57">+F208*(1+L209)</f>
        <v>11.632627958686054</v>
      </c>
      <c r="E209" s="26"/>
      <c r="F209">
        <v>11.61</v>
      </c>
      <c r="G209" s="25">
        <f t="shared" si="55"/>
        <v>-1.6559281305151718E-2</v>
      </c>
      <c r="H209" s="25"/>
      <c r="I209" s="25">
        <f t="shared" si="56"/>
        <v>-1.4642549526270421E-2</v>
      </c>
      <c r="J209">
        <v>10240.61</v>
      </c>
      <c r="K209">
        <v>10310.299999999999</v>
      </c>
      <c r="L209" s="25">
        <f t="shared" si="54"/>
        <v>6.805258671114256E-3</v>
      </c>
      <c r="M209">
        <f t="shared" si="53"/>
        <v>3</v>
      </c>
    </row>
    <row r="210" spans="1:13" x14ac:dyDescent="0.15">
      <c r="A210" s="1">
        <v>42698</v>
      </c>
      <c r="B210">
        <v>11.44</v>
      </c>
      <c r="C210" s="25">
        <f t="shared" si="51"/>
        <v>0</v>
      </c>
      <c r="D210" s="26">
        <f t="shared" si="57"/>
        <v>11.64318494127232</v>
      </c>
      <c r="E210" s="26"/>
      <c r="F210">
        <v>11.612</v>
      </c>
      <c r="G210" s="25">
        <f t="shared" si="55"/>
        <v>-1.7450976025647269E-2</v>
      </c>
      <c r="H210" s="25"/>
      <c r="I210" s="25">
        <f t="shared" si="56"/>
        <v>-1.4812263176024798E-2</v>
      </c>
      <c r="J210">
        <v>10310.299999999999</v>
      </c>
      <c r="K210">
        <v>10339.77</v>
      </c>
      <c r="L210" s="25">
        <f t="shared" si="54"/>
        <v>2.8583067418019859E-3</v>
      </c>
      <c r="M210">
        <f t="shared" si="53"/>
        <v>4</v>
      </c>
    </row>
    <row r="211" spans="1:13" x14ac:dyDescent="0.15">
      <c r="A211" s="1">
        <v>42699</v>
      </c>
      <c r="B211">
        <v>11.6</v>
      </c>
      <c r="C211" s="25">
        <f t="shared" si="51"/>
        <v>1.3986013986013957E-2</v>
      </c>
      <c r="D211" s="26">
        <f t="shared" si="57"/>
        <v>11.745945265707071</v>
      </c>
      <c r="E211" s="26"/>
      <c r="F211">
        <v>11.731</v>
      </c>
      <c r="G211" s="25">
        <f t="shared" si="55"/>
        <v>-1.2425161398731066E-2</v>
      </c>
      <c r="H211" s="25"/>
      <c r="I211" s="25">
        <f t="shared" si="56"/>
        <v>-1.1166993436194761E-2</v>
      </c>
      <c r="J211">
        <v>10339.77</v>
      </c>
      <c r="K211">
        <v>10459.040000000001</v>
      </c>
      <c r="L211" s="25">
        <f t="shared" si="54"/>
        <v>1.1535072830440196E-2</v>
      </c>
      <c r="M211">
        <f t="shared" si="53"/>
        <v>5</v>
      </c>
    </row>
    <row r="212" spans="1:13" x14ac:dyDescent="0.15">
      <c r="A212" s="1">
        <v>42702</v>
      </c>
      <c r="B212">
        <v>11.68</v>
      </c>
      <c r="C212" s="25">
        <f t="shared" si="51"/>
        <v>6.8965517241379448E-3</v>
      </c>
      <c r="D212" s="26">
        <f t="shared" si="57"/>
        <v>11.786261894973149</v>
      </c>
      <c r="E212" s="26"/>
      <c r="F212">
        <v>11.804</v>
      </c>
      <c r="G212" s="25">
        <f t="shared" si="55"/>
        <v>-9.0157418798296751E-3</v>
      </c>
      <c r="H212" s="25"/>
      <c r="I212" s="25">
        <f t="shared" si="56"/>
        <v>-1.0504913588614051E-2</v>
      </c>
      <c r="J212">
        <v>10459.040000000001</v>
      </c>
      <c r="K212">
        <v>10508.31</v>
      </c>
      <c r="L212" s="25">
        <f t="shared" si="54"/>
        <v>4.710757392647702E-3</v>
      </c>
      <c r="M212">
        <f t="shared" ref="M212:M217" si="58">WEEKDAY(A212,2)</f>
        <v>1</v>
      </c>
    </row>
    <row r="213" spans="1:13" x14ac:dyDescent="0.15">
      <c r="A213" s="1">
        <v>42703</v>
      </c>
      <c r="B213">
        <v>11.82</v>
      </c>
      <c r="C213" s="25">
        <f t="shared" si="51"/>
        <v>1.1986301369863117E-2</v>
      </c>
      <c r="D213" s="26">
        <f t="shared" si="57"/>
        <v>11.96754146004448</v>
      </c>
      <c r="E213" s="26"/>
      <c r="F213">
        <v>11.994</v>
      </c>
      <c r="G213" s="25">
        <f t="shared" si="55"/>
        <v>-1.2328468678138305E-2</v>
      </c>
      <c r="H213" s="25"/>
      <c r="I213" s="25">
        <f t="shared" si="56"/>
        <v>-1.4507253626813377E-2</v>
      </c>
      <c r="J213">
        <v>10508.31</v>
      </c>
      <c r="K213">
        <v>10653.9</v>
      </c>
      <c r="L213" s="25">
        <f t="shared" si="54"/>
        <v>1.3854749241314801E-2</v>
      </c>
      <c r="M213">
        <f t="shared" si="58"/>
        <v>2</v>
      </c>
    </row>
    <row r="214" spans="1:13" x14ac:dyDescent="0.15">
      <c r="A214" s="1">
        <v>42704</v>
      </c>
      <c r="B214">
        <v>11.72</v>
      </c>
      <c r="C214" s="25">
        <f t="shared" si="51"/>
        <v>-8.4602368866327771E-3</v>
      </c>
      <c r="D214" s="26">
        <f t="shared" si="57"/>
        <v>11.862823540675246</v>
      </c>
      <c r="E214" s="26"/>
      <c r="F214">
        <v>11.866</v>
      </c>
      <c r="G214" s="25">
        <f t="shared" si="55"/>
        <v>-1.2039590758939567E-2</v>
      </c>
      <c r="H214" s="25"/>
      <c r="I214" s="25">
        <f t="shared" si="56"/>
        <v>-1.2304062025956464E-2</v>
      </c>
      <c r="J214">
        <v>10653.9</v>
      </c>
      <c r="K214">
        <v>10537.38</v>
      </c>
      <c r="L214" s="25">
        <f t="shared" si="54"/>
        <v>-1.0936840030411399E-2</v>
      </c>
      <c r="M214">
        <f t="shared" si="58"/>
        <v>3</v>
      </c>
    </row>
    <row r="215" spans="1:13" x14ac:dyDescent="0.15">
      <c r="A215" s="1">
        <v>42705</v>
      </c>
      <c r="B215">
        <v>11.78</v>
      </c>
      <c r="C215" s="25">
        <f t="shared" si="51"/>
        <v>5.1194539249146409E-3</v>
      </c>
      <c r="D215" s="26">
        <f t="shared" si="57"/>
        <v>11.916122104356111</v>
      </c>
      <c r="E215" s="26"/>
      <c r="F215">
        <v>11.898</v>
      </c>
      <c r="G215" s="25">
        <f t="shared" si="55"/>
        <v>-1.142335595120747E-2</v>
      </c>
      <c r="H215" s="25"/>
      <c r="I215" s="25">
        <f t="shared" si="56"/>
        <v>-9.9176332156665215E-3</v>
      </c>
      <c r="J215">
        <v>10537.38</v>
      </c>
      <c r="K215">
        <v>10581.89</v>
      </c>
      <c r="L215" s="25">
        <f t="shared" si="54"/>
        <v>4.2240101429387167E-3</v>
      </c>
      <c r="M215">
        <f t="shared" si="58"/>
        <v>4</v>
      </c>
    </row>
    <row r="216" spans="1:13" x14ac:dyDescent="0.15">
      <c r="A216" s="1">
        <v>42706</v>
      </c>
      <c r="B216">
        <v>11.7</v>
      </c>
      <c r="C216" s="25">
        <f t="shared" ref="C216:C222" si="59">B216/B215-1</f>
        <v>-6.7911714770797493E-3</v>
      </c>
      <c r="D216" s="26">
        <f t="shared" ref="D216:D222" si="60">+F215*(1+L216)</f>
        <v>11.842635833485321</v>
      </c>
      <c r="E216" s="26"/>
      <c r="F216">
        <v>11.871</v>
      </c>
      <c r="G216" s="25">
        <f t="shared" si="55"/>
        <v>-1.204426408874415E-2</v>
      </c>
      <c r="H216" s="25"/>
      <c r="I216" s="25">
        <f t="shared" si="56"/>
        <v>-1.4404852160727954E-2</v>
      </c>
      <c r="J216">
        <v>10581.89</v>
      </c>
      <c r="K216">
        <v>10532.65</v>
      </c>
      <c r="L216" s="25">
        <f t="shared" si="54"/>
        <v>-4.6532330235903308E-3</v>
      </c>
      <c r="M216">
        <f t="shared" si="58"/>
        <v>5</v>
      </c>
    </row>
    <row r="217" spans="1:13" x14ac:dyDescent="0.15">
      <c r="A217" s="1">
        <v>42709</v>
      </c>
      <c r="B217">
        <v>11.54</v>
      </c>
      <c r="C217" s="25">
        <f t="shared" si="59"/>
        <v>-1.3675213675213738E-2</v>
      </c>
      <c r="D217" s="26">
        <f t="shared" si="60"/>
        <v>11.686600602887214</v>
      </c>
      <c r="E217" s="26"/>
      <c r="F217">
        <v>11.673</v>
      </c>
      <c r="G217" s="25">
        <f t="shared" si="55"/>
        <v>-1.2544332425546978E-2</v>
      </c>
      <c r="H217" s="25"/>
      <c r="I217" s="25">
        <f t="shared" si="56"/>
        <v>-1.1393814786259004E-2</v>
      </c>
      <c r="J217">
        <v>10532.65</v>
      </c>
      <c r="K217">
        <v>10369.040000000001</v>
      </c>
      <c r="L217" s="25">
        <f t="shared" si="54"/>
        <v>-1.5533602654602463E-2</v>
      </c>
      <c r="M217">
        <f t="shared" si="58"/>
        <v>1</v>
      </c>
    </row>
    <row r="218" spans="1:13" x14ac:dyDescent="0.15">
      <c r="A218" s="1">
        <v>42710</v>
      </c>
      <c r="B218">
        <v>11.56</v>
      </c>
      <c r="C218" s="25">
        <f t="shared" si="59"/>
        <v>1.7331022530331364E-3</v>
      </c>
      <c r="D218" s="26">
        <f t="shared" si="60"/>
        <v>11.669363810921743</v>
      </c>
      <c r="E218" s="26"/>
      <c r="F218">
        <v>11.709</v>
      </c>
      <c r="G218" s="25">
        <f t="shared" si="55"/>
        <v>-9.3718743106959712E-3</v>
      </c>
      <c r="H218" s="25"/>
      <c r="I218" s="25">
        <f t="shared" si="56"/>
        <v>-1.2725254078059578E-2</v>
      </c>
      <c r="J218">
        <v>10369.040000000001</v>
      </c>
      <c r="K218">
        <v>10365.81</v>
      </c>
      <c r="L218" s="25">
        <f t="shared" si="54"/>
        <v>-3.1150424725923109E-4</v>
      </c>
      <c r="M218">
        <f t="shared" ref="M218:M230" si="61">WEEKDAY(A218,2)</f>
        <v>2</v>
      </c>
    </row>
    <row r="219" spans="1:13" x14ac:dyDescent="0.15">
      <c r="A219" s="1">
        <v>42711</v>
      </c>
      <c r="B219">
        <v>11.54</v>
      </c>
      <c r="C219" s="25">
        <f t="shared" si="59"/>
        <v>-1.7301038062285112E-3</v>
      </c>
      <c r="D219" s="26">
        <f t="shared" si="60"/>
        <v>11.717099080534949</v>
      </c>
      <c r="E219" s="26"/>
      <c r="F219">
        <v>11.686999999999999</v>
      </c>
      <c r="G219" s="25">
        <f t="shared" si="55"/>
        <v>-1.5114584191675551E-2</v>
      </c>
      <c r="H219" s="25"/>
      <c r="I219" s="25">
        <f t="shared" si="56"/>
        <v>-1.2578078206554322E-2</v>
      </c>
      <c r="J219">
        <v>10365.81</v>
      </c>
      <c r="K219">
        <v>10372.98</v>
      </c>
      <c r="L219" s="25">
        <f t="shared" si="54"/>
        <v>6.9169703091209733E-4</v>
      </c>
      <c r="M219">
        <f t="shared" si="61"/>
        <v>3</v>
      </c>
    </row>
    <row r="220" spans="1:13" x14ac:dyDescent="0.15">
      <c r="A220" s="1">
        <v>42712</v>
      </c>
      <c r="B220">
        <v>11.56</v>
      </c>
      <c r="C220" s="25">
        <f t="shared" si="59"/>
        <v>1.7331022530331364E-3</v>
      </c>
      <c r="D220" s="26">
        <f t="shared" si="60"/>
        <v>11.707854794861262</v>
      </c>
      <c r="E220" s="26"/>
      <c r="F220">
        <v>11.72</v>
      </c>
      <c r="G220" s="25">
        <f t="shared" si="55"/>
        <v>-1.2628683687310294E-2</v>
      </c>
      <c r="H220" s="25"/>
      <c r="I220" s="25">
        <f t="shared" si="56"/>
        <v>-1.3651877133105783E-2</v>
      </c>
      <c r="J220">
        <v>10372.98</v>
      </c>
      <c r="K220">
        <v>10391.49</v>
      </c>
      <c r="L220" s="25">
        <f t="shared" si="54"/>
        <v>1.7844438146028541E-3</v>
      </c>
      <c r="M220">
        <f t="shared" si="61"/>
        <v>4</v>
      </c>
    </row>
    <row r="221" spans="1:13" x14ac:dyDescent="0.15">
      <c r="A221" s="1">
        <v>42713</v>
      </c>
      <c r="B221">
        <v>11.68</v>
      </c>
      <c r="C221" s="25">
        <f t="shared" si="59"/>
        <v>1.0380622837370179E-2</v>
      </c>
      <c r="D221" s="26">
        <f t="shared" si="60"/>
        <v>11.900940327133069</v>
      </c>
      <c r="E221" s="26"/>
      <c r="F221">
        <v>11.86</v>
      </c>
      <c r="G221" s="25">
        <f t="shared" si="55"/>
        <v>-1.8564947059632408E-2</v>
      </c>
      <c r="H221" s="25"/>
      <c r="I221" s="25">
        <f t="shared" si="56"/>
        <v>-1.5177065767284947E-2</v>
      </c>
      <c r="J221">
        <v>10391.49</v>
      </c>
      <c r="K221">
        <v>10551.92</v>
      </c>
      <c r="L221" s="25">
        <f t="shared" si="54"/>
        <v>1.5438594465278843E-2</v>
      </c>
      <c r="M221">
        <f t="shared" si="61"/>
        <v>5</v>
      </c>
    </row>
    <row r="222" spans="1:13" x14ac:dyDescent="0.15">
      <c r="A222" s="1">
        <v>42716</v>
      </c>
      <c r="B222">
        <v>11.28</v>
      </c>
      <c r="C222" s="25">
        <f t="shared" si="59"/>
        <v>-3.4246575342465779E-2</v>
      </c>
      <c r="D222" s="26">
        <f t="shared" si="60"/>
        <v>11.737364062653999</v>
      </c>
      <c r="E222" s="26"/>
      <c r="F222">
        <v>11.423</v>
      </c>
      <c r="G222" s="25">
        <f t="shared" si="55"/>
        <v>-3.896650561511017E-2</v>
      </c>
      <c r="H222" s="25"/>
      <c r="I222" s="25">
        <f t="shared" si="56"/>
        <v>-1.2518602818874291E-2</v>
      </c>
      <c r="J222">
        <v>10551.92</v>
      </c>
      <c r="K222">
        <v>10442.81</v>
      </c>
      <c r="L222" s="25">
        <f t="shared" si="54"/>
        <v>-1.0340298258516012E-2</v>
      </c>
      <c r="M222">
        <f t="shared" si="61"/>
        <v>1</v>
      </c>
    </row>
    <row r="223" spans="1:13" x14ac:dyDescent="0.15">
      <c r="A223" s="1">
        <v>42717</v>
      </c>
      <c r="B223">
        <v>11.2</v>
      </c>
      <c r="C223" s="25">
        <f t="shared" ref="C223:C248" si="62">B223/B222-1</f>
        <v>-7.0921985815602939E-3</v>
      </c>
      <c r="D223" s="26">
        <f t="shared" ref="D223:D235" si="63">+F222*(1+L223)</f>
        <v>11.342983945891959</v>
      </c>
      <c r="E223" s="26"/>
      <c r="F223">
        <v>11.367000000000001</v>
      </c>
      <c r="G223" s="25">
        <f t="shared" si="55"/>
        <v>-1.2605496628930957E-2</v>
      </c>
      <c r="H223" s="25"/>
      <c r="I223" s="25">
        <f t="shared" si="56"/>
        <v>-1.4691651271223849E-2</v>
      </c>
      <c r="J223">
        <v>10442.81</v>
      </c>
      <c r="K223">
        <v>10369.66</v>
      </c>
      <c r="L223" s="25">
        <f t="shared" si="54"/>
        <v>-7.0048195840007876E-3</v>
      </c>
      <c r="M223">
        <f t="shared" si="61"/>
        <v>2</v>
      </c>
    </row>
    <row r="224" spans="1:13" x14ac:dyDescent="0.15">
      <c r="A224" s="1">
        <v>42718</v>
      </c>
      <c r="B224">
        <v>11.18</v>
      </c>
      <c r="C224" s="25">
        <f t="shared" si="62"/>
        <v>-1.7857142857142794E-3</v>
      </c>
      <c r="D224" s="26">
        <f t="shared" si="63"/>
        <v>11.32002874443328</v>
      </c>
      <c r="E224" s="26"/>
      <c r="F224">
        <v>11.301</v>
      </c>
      <c r="G224" s="25">
        <f t="shared" si="55"/>
        <v>-1.2369999016313526E-2</v>
      </c>
      <c r="H224" s="25"/>
      <c r="I224" s="25">
        <f t="shared" si="56"/>
        <v>-1.0707017078134706E-2</v>
      </c>
      <c r="J224">
        <v>10369.66</v>
      </c>
      <c r="K224">
        <v>10326.81</v>
      </c>
      <c r="L224" s="25">
        <f t="shared" si="54"/>
        <v>-4.132247344657447E-3</v>
      </c>
      <c r="M224">
        <f t="shared" si="61"/>
        <v>3</v>
      </c>
    </row>
    <row r="225" spans="1:14" x14ac:dyDescent="0.15">
      <c r="A225" s="1">
        <v>42719</v>
      </c>
      <c r="B225">
        <v>10.9</v>
      </c>
      <c r="C225" s="25">
        <f t="shared" si="62"/>
        <v>-2.5044722719141266E-2</v>
      </c>
      <c r="D225" s="26">
        <f t="shared" si="63"/>
        <v>11.048963474683857</v>
      </c>
      <c r="E225" s="26"/>
      <c r="F225">
        <v>11.012</v>
      </c>
      <c r="G225" s="25">
        <f t="shared" si="55"/>
        <v>-1.3482122103595673E-2</v>
      </c>
      <c r="H225" s="25"/>
      <c r="I225" s="25">
        <f t="shared" si="56"/>
        <v>-1.0170722847802405E-2</v>
      </c>
      <c r="J225">
        <v>10326.81</v>
      </c>
      <c r="K225">
        <v>10096.5</v>
      </c>
      <c r="L225" s="25">
        <f t="shared" si="54"/>
        <v>-2.230214364358396E-2</v>
      </c>
      <c r="M225">
        <f t="shared" si="61"/>
        <v>4</v>
      </c>
    </row>
    <row r="226" spans="1:14" x14ac:dyDescent="0.15">
      <c r="A226" s="1">
        <v>42720</v>
      </c>
      <c r="B226">
        <v>10.86</v>
      </c>
      <c r="C226" s="25">
        <f t="shared" si="62"/>
        <v>-3.6697247706423131E-3</v>
      </c>
      <c r="D226" s="26">
        <f t="shared" si="63"/>
        <v>10.988757716040212</v>
      </c>
      <c r="E226" s="26"/>
      <c r="F226">
        <v>10.961</v>
      </c>
      <c r="G226" s="25">
        <f t="shared" si="55"/>
        <v>-1.1717222216326206E-2</v>
      </c>
      <c r="H226" s="25"/>
      <c r="I226" s="25">
        <f t="shared" si="56"/>
        <v>-9.214487729221843E-3</v>
      </c>
      <c r="J226">
        <v>10096.5</v>
      </c>
      <c r="K226">
        <v>10075.19</v>
      </c>
      <c r="L226" s="25">
        <f t="shared" si="54"/>
        <v>-2.1106323973654195E-3</v>
      </c>
      <c r="M226">
        <f t="shared" si="61"/>
        <v>5</v>
      </c>
    </row>
    <row r="227" spans="1:14" x14ac:dyDescent="0.15">
      <c r="A227" s="1">
        <v>42723</v>
      </c>
      <c r="B227">
        <v>10.74</v>
      </c>
      <c r="C227" s="25">
        <f t="shared" si="62"/>
        <v>-1.1049723756906049E-2</v>
      </c>
      <c r="D227" s="26">
        <f t="shared" si="63"/>
        <v>10.901545175822987</v>
      </c>
      <c r="E227" s="26"/>
      <c r="F227">
        <v>10.942</v>
      </c>
      <c r="G227" s="25">
        <f t="shared" si="55"/>
        <v>-1.4818557664766141E-2</v>
      </c>
      <c r="H227" s="25"/>
      <c r="I227" s="25">
        <f t="shared" si="56"/>
        <v>-1.8460976055565737E-2</v>
      </c>
      <c r="J227">
        <v>10075.19</v>
      </c>
      <c r="K227">
        <v>10020.540000000001</v>
      </c>
      <c r="L227" s="25">
        <f t="shared" si="54"/>
        <v>-5.4242153249715042E-3</v>
      </c>
      <c r="M227">
        <f t="shared" si="61"/>
        <v>1</v>
      </c>
    </row>
    <row r="228" spans="1:14" x14ac:dyDescent="0.15">
      <c r="A228" s="1">
        <v>42724</v>
      </c>
      <c r="B228">
        <v>10.64</v>
      </c>
      <c r="C228" s="25">
        <f t="shared" si="62"/>
        <v>-9.3109869646181842E-3</v>
      </c>
      <c r="D228" s="26">
        <f t="shared" si="63"/>
        <v>10.862407245517705</v>
      </c>
      <c r="E228" s="26"/>
      <c r="F228">
        <v>10.837999999999999</v>
      </c>
      <c r="G228" s="25">
        <f t="shared" si="55"/>
        <v>-2.0474950026337813E-2</v>
      </c>
      <c r="H228" s="25"/>
      <c r="I228" s="25">
        <f t="shared" si="56"/>
        <v>-1.8269053330872698E-2</v>
      </c>
      <c r="J228">
        <v>10020.540000000001</v>
      </c>
      <c r="K228">
        <v>9947.65</v>
      </c>
      <c r="L228" s="25">
        <f t="shared" si="54"/>
        <v>-7.2740590826443352E-3</v>
      </c>
      <c r="M228">
        <f t="shared" si="61"/>
        <v>2</v>
      </c>
    </row>
    <row r="229" spans="1:14" x14ac:dyDescent="0.15">
      <c r="A229" s="1">
        <v>42725</v>
      </c>
      <c r="B229">
        <v>10.7</v>
      </c>
      <c r="C229" s="25">
        <f t="shared" si="62"/>
        <v>5.639097744360777E-3</v>
      </c>
      <c r="D229" s="26">
        <f t="shared" si="63"/>
        <v>10.910353930827883</v>
      </c>
      <c r="E229" s="26"/>
      <c r="F229">
        <v>10.901</v>
      </c>
      <c r="G229" s="25">
        <f t="shared" si="55"/>
        <v>-1.9280211454324681E-2</v>
      </c>
      <c r="H229" s="25"/>
      <c r="I229" s="25">
        <f t="shared" si="56"/>
        <v>-1.8438675350885281E-2</v>
      </c>
      <c r="J229">
        <v>9947.65</v>
      </c>
      <c r="K229">
        <v>10014.06</v>
      </c>
      <c r="L229" s="25">
        <f t="shared" si="54"/>
        <v>6.6759485908731708E-3</v>
      </c>
      <c r="M229">
        <f t="shared" si="61"/>
        <v>3</v>
      </c>
    </row>
    <row r="230" spans="1:14" x14ac:dyDescent="0.15">
      <c r="A230" s="1">
        <v>42726</v>
      </c>
      <c r="B230">
        <v>10.66</v>
      </c>
      <c r="C230" s="25">
        <f t="shared" si="62"/>
        <v>-3.7383177570092796E-3</v>
      </c>
      <c r="D230" s="26">
        <f t="shared" si="63"/>
        <v>10.868462658502146</v>
      </c>
      <c r="E230" s="26"/>
      <c r="F230">
        <v>10.875999999999999</v>
      </c>
      <c r="G230" s="25">
        <f t="shared" si="55"/>
        <v>-1.9180510165259679E-2</v>
      </c>
      <c r="H230" s="25"/>
      <c r="I230" s="25">
        <f t="shared" si="56"/>
        <v>-1.9860242736300049E-2</v>
      </c>
      <c r="J230">
        <v>10014.06</v>
      </c>
      <c r="K230">
        <v>9984.17</v>
      </c>
      <c r="L230" s="25">
        <f t="shared" si="54"/>
        <v>-2.9848033664666707E-3</v>
      </c>
      <c r="M230">
        <f t="shared" si="61"/>
        <v>4</v>
      </c>
    </row>
    <row r="231" spans="1:14" x14ac:dyDescent="0.15">
      <c r="A231" s="1">
        <v>42727</v>
      </c>
      <c r="B231">
        <v>10.58</v>
      </c>
      <c r="C231" s="25">
        <f t="shared" si="62"/>
        <v>-7.5046904315196894E-3</v>
      </c>
      <c r="D231" s="26">
        <f t="shared" si="63"/>
        <v>10.815967332287009</v>
      </c>
      <c r="E231" s="26"/>
      <c r="F231">
        <v>10.81</v>
      </c>
      <c r="G231" s="25">
        <f t="shared" si="55"/>
        <v>-2.1816572206409757E-2</v>
      </c>
      <c r="H231" s="25"/>
      <c r="I231" s="25">
        <f t="shared" si="56"/>
        <v>-2.1276595744680882E-2</v>
      </c>
      <c r="J231">
        <v>9984.17</v>
      </c>
      <c r="K231">
        <v>9929.06</v>
      </c>
      <c r="L231" s="25">
        <f t="shared" si="54"/>
        <v>-5.5197377448501506E-3</v>
      </c>
      <c r="M231">
        <f t="shared" ref="M231:M236" si="64">WEEKDAY(A231,2)</f>
        <v>5</v>
      </c>
    </row>
    <row r="232" spans="1:14" x14ac:dyDescent="0.15">
      <c r="A232" s="1">
        <v>42730</v>
      </c>
      <c r="B232">
        <v>10.58</v>
      </c>
      <c r="C232" s="25">
        <f t="shared" si="62"/>
        <v>0</v>
      </c>
      <c r="D232" s="26">
        <f t="shared" si="63"/>
        <v>10.881017427631621</v>
      </c>
      <c r="E232" s="26"/>
      <c r="F232">
        <v>10.81</v>
      </c>
      <c r="G232" s="25">
        <f>+B232/D232-1</f>
        <v>-2.7664455978832159E-2</v>
      </c>
      <c r="H232" s="25"/>
      <c r="I232" s="25">
        <f>+B232/F232-1</f>
        <v>-2.1276595744680882E-2</v>
      </c>
      <c r="J232">
        <v>9929.06</v>
      </c>
      <c r="K232">
        <v>9994.2900000000009</v>
      </c>
      <c r="L232" s="25">
        <f t="shared" si="54"/>
        <v>6.5696047762831E-3</v>
      </c>
      <c r="M232">
        <f>WEEKDAY(A232,2)</f>
        <v>1</v>
      </c>
    </row>
    <row r="233" spans="1:14" x14ac:dyDescent="0.15">
      <c r="A233" s="1">
        <v>42731</v>
      </c>
      <c r="B233">
        <v>10.58</v>
      </c>
      <c r="C233" s="25">
        <f t="shared" si="62"/>
        <v>0</v>
      </c>
      <c r="D233" s="26">
        <f t="shared" si="63"/>
        <v>10.780461023244271</v>
      </c>
      <c r="E233" s="26"/>
      <c r="F233">
        <v>10.81</v>
      </c>
      <c r="G233" s="25">
        <f>+B233/D233-1</f>
        <v>-1.8594846993282288E-2</v>
      </c>
      <c r="H233" s="25"/>
      <c r="I233" s="25">
        <f>+B233/F233-1</f>
        <v>-2.1276595744680882E-2</v>
      </c>
      <c r="J233">
        <v>9994.2900000000009</v>
      </c>
      <c r="K233">
        <v>9966.98</v>
      </c>
      <c r="L233" s="25">
        <f t="shared" si="54"/>
        <v>-2.732560291926811E-3</v>
      </c>
      <c r="M233">
        <f t="shared" si="64"/>
        <v>2</v>
      </c>
    </row>
    <row r="234" spans="1:14" x14ac:dyDescent="0.15">
      <c r="A234" s="1">
        <v>42732</v>
      </c>
      <c r="B234">
        <v>10.54</v>
      </c>
      <c r="C234" s="25">
        <f t="shared" si="62"/>
        <v>-3.780718336483968E-3</v>
      </c>
      <c r="D234" s="26">
        <f t="shared" si="63"/>
        <v>10.760629859797049</v>
      </c>
      <c r="E234" s="26"/>
      <c r="F234">
        <v>10.788</v>
      </c>
      <c r="G234" s="25">
        <f>+B234/D234-1</f>
        <v>-2.0503433597446663E-2</v>
      </c>
      <c r="H234" s="25"/>
      <c r="I234" s="25">
        <f>+B234/F234-1</f>
        <v>-2.298850574712652E-2</v>
      </c>
      <c r="J234">
        <v>9966.98</v>
      </c>
      <c r="K234">
        <v>9921.4599999999991</v>
      </c>
      <c r="L234" s="25">
        <f t="shared" si="54"/>
        <v>-4.5670804998104719E-3</v>
      </c>
      <c r="M234">
        <f t="shared" si="64"/>
        <v>3</v>
      </c>
    </row>
    <row r="235" spans="1:14" x14ac:dyDescent="0.15">
      <c r="A235" s="1">
        <v>42733</v>
      </c>
      <c r="B235">
        <v>10.52</v>
      </c>
      <c r="C235" s="25">
        <f t="shared" si="62"/>
        <v>-1.8975332068310591E-3</v>
      </c>
      <c r="D235" s="26">
        <f t="shared" si="63"/>
        <v>10.781693428184965</v>
      </c>
      <c r="E235" s="26"/>
      <c r="F235">
        <v>10.78</v>
      </c>
      <c r="G235" s="25">
        <f>+B235/D235-1</f>
        <v>-2.4272015331177954E-2</v>
      </c>
      <c r="H235" s="25"/>
      <c r="I235" s="25">
        <f>+B235/F235-1</f>
        <v>-2.4118738404452666E-2</v>
      </c>
      <c r="J235">
        <v>9921.4599999999991</v>
      </c>
      <c r="K235">
        <v>9915.66</v>
      </c>
      <c r="L235" s="25">
        <f t="shared" si="54"/>
        <v>-5.8459138070399153E-4</v>
      </c>
      <c r="M235">
        <f t="shared" si="64"/>
        <v>4</v>
      </c>
    </row>
    <row r="236" spans="1:14" x14ac:dyDescent="0.15">
      <c r="A236" s="1">
        <v>42734</v>
      </c>
      <c r="B236">
        <v>10.54</v>
      </c>
      <c r="C236" s="25">
        <f t="shared" si="62"/>
        <v>1.9011406844104961E-3</v>
      </c>
      <c r="D236" s="26">
        <f t="shared" ref="D236:D248" si="65">+F235*(1+L236)</f>
        <v>10.839402924263235</v>
      </c>
      <c r="E236" s="26"/>
      <c r="F236">
        <v>10.86</v>
      </c>
      <c r="G236" s="25">
        <f>+B236/D236-1</f>
        <v>-2.7621717391189793E-2</v>
      </c>
      <c r="H236" s="25"/>
      <c r="I236" s="25">
        <f>+B236/F236-1</f>
        <v>-2.9465930018416242E-2</v>
      </c>
      <c r="J236">
        <v>9915.66</v>
      </c>
      <c r="K236">
        <v>9970.2999999999993</v>
      </c>
      <c r="L236" s="25">
        <f t="shared" si="54"/>
        <v>5.5104753490942127E-3</v>
      </c>
      <c r="M236">
        <f t="shared" si="64"/>
        <v>5</v>
      </c>
      <c r="N236" s="50" t="s">
        <v>104</v>
      </c>
    </row>
    <row r="237" spans="1:14" x14ac:dyDescent="0.15">
      <c r="A237" s="1">
        <v>42738</v>
      </c>
      <c r="B237">
        <v>10.68</v>
      </c>
      <c r="C237" s="25">
        <f t="shared" si="62"/>
        <v>1.3282732447817969E-2</v>
      </c>
      <c r="D237" s="26">
        <f t="shared" si="65"/>
        <v>10.963368404160358</v>
      </c>
      <c r="E237" s="26"/>
      <c r="F237">
        <v>10.938000000000001</v>
      </c>
      <c r="G237" s="25">
        <f t="shared" ref="G237:G243" si="66">+B237/D237-1</f>
        <v>-2.5846837733996542E-2</v>
      </c>
      <c r="H237" s="25"/>
      <c r="I237" s="25">
        <f t="shared" ref="I237:I258" si="67">+B237/F237-1</f>
        <v>-2.3587493143170657E-2</v>
      </c>
      <c r="J237">
        <v>9970.2999999999993</v>
      </c>
      <c r="K237">
        <v>10065.200000000001</v>
      </c>
      <c r="L237" s="25">
        <f t="shared" si="54"/>
        <v>9.5182692597015617E-3</v>
      </c>
      <c r="M237">
        <f t="shared" ref="M237:M250" si="68">WEEKDAY(A237,2)</f>
        <v>2</v>
      </c>
      <c r="N237" s="50" t="s">
        <v>105</v>
      </c>
    </row>
    <row r="238" spans="1:14" x14ac:dyDescent="0.15">
      <c r="A238" s="1">
        <v>42739</v>
      </c>
      <c r="B238">
        <v>10.8</v>
      </c>
      <c r="C238" s="25">
        <f t="shared" si="62"/>
        <v>1.1235955056179803E-2</v>
      </c>
      <c r="D238" s="26">
        <f t="shared" si="65"/>
        <v>11.015841368278823</v>
      </c>
      <c r="E238" s="26">
        <f>D238*(1-VLOOKUP(A238,FX!A:K,9,0))</f>
        <v>11.055169343777951</v>
      </c>
      <c r="F238">
        <v>11.01</v>
      </c>
      <c r="G238" s="25">
        <f t="shared" si="66"/>
        <v>-1.9593725169314569E-2</v>
      </c>
      <c r="H238" s="25">
        <f>(+B238/(D238*(1-VLOOKUP(A238,FX!A:K,9,0)))-1)</f>
        <v>-2.3081450481947097E-2</v>
      </c>
      <c r="I238" s="25">
        <f t="shared" si="67"/>
        <v>-1.9073569482288777E-2</v>
      </c>
      <c r="J238">
        <v>10065.200000000001</v>
      </c>
      <c r="K238">
        <v>10136.83</v>
      </c>
      <c r="L238" s="25">
        <f t="shared" si="54"/>
        <v>7.1165997695028516E-3</v>
      </c>
      <c r="M238">
        <f t="shared" si="68"/>
        <v>3</v>
      </c>
      <c r="N238" s="50" t="s">
        <v>106</v>
      </c>
    </row>
    <row r="239" spans="1:14" ht="40.5" x14ac:dyDescent="0.15">
      <c r="A239" s="1">
        <v>42740</v>
      </c>
      <c r="B239">
        <v>10.9</v>
      </c>
      <c r="C239" s="25">
        <f t="shared" si="62"/>
        <v>9.2592592592593004E-3</v>
      </c>
      <c r="D239" s="26">
        <f t="shared" si="65"/>
        <v>11.006600386905966</v>
      </c>
      <c r="E239" s="26">
        <f>D239*(1-VLOOKUP(A239,FX!A:K,9,0))</f>
        <v>11.184882640929851</v>
      </c>
      <c r="F239">
        <v>11.039</v>
      </c>
      <c r="G239" s="25">
        <f t="shared" si="66"/>
        <v>-9.685132843814559E-3</v>
      </c>
      <c r="H239" s="25">
        <f>(+B239/(D239*(1-VLOOKUP(A239,FX!A:K,9,0)))-1)</f>
        <v>-2.5470329021366256E-2</v>
      </c>
      <c r="I239" s="25">
        <f t="shared" si="67"/>
        <v>-1.2591720264516604E-2</v>
      </c>
      <c r="J239">
        <v>10136.83</v>
      </c>
      <c r="K239">
        <v>10133.700000000001</v>
      </c>
      <c r="L239" s="25">
        <f t="shared" si="54"/>
        <v>-3.0877503124737693E-4</v>
      </c>
      <c r="M239">
        <f t="shared" si="68"/>
        <v>4</v>
      </c>
      <c r="N239" s="50" t="s">
        <v>115</v>
      </c>
    </row>
    <row r="240" spans="1:14" x14ac:dyDescent="0.15">
      <c r="A240" s="1">
        <v>42741</v>
      </c>
      <c r="B240">
        <v>10.86</v>
      </c>
      <c r="C240" s="25">
        <f t="shared" si="62"/>
        <v>-3.6697247706423131E-3</v>
      </c>
      <c r="D240" s="26">
        <f t="shared" si="65"/>
        <v>10.984239100229926</v>
      </c>
      <c r="E240" s="26">
        <f>D240*(1-VLOOKUP(A240,FX!A:K,9,0))</f>
        <v>11.014194816824469</v>
      </c>
      <c r="F240">
        <v>11.086</v>
      </c>
      <c r="G240" s="25">
        <f t="shared" si="66"/>
        <v>-1.1310669687382036E-2</v>
      </c>
      <c r="H240" s="25">
        <f>(+B240/(D240*(1-VLOOKUP(A240,FX!A:K,9,0)))-1)</f>
        <v>-1.399964494807493E-2</v>
      </c>
      <c r="I240" s="25">
        <f t="shared" si="67"/>
        <v>-2.038607252390412E-2</v>
      </c>
      <c r="J240">
        <v>10133.700000000001</v>
      </c>
      <c r="K240">
        <v>10083.43</v>
      </c>
      <c r="L240" s="25">
        <f t="shared" si="54"/>
        <v>-4.9606757650216826E-3</v>
      </c>
      <c r="M240">
        <f t="shared" si="68"/>
        <v>5</v>
      </c>
    </row>
    <row r="241" spans="1:14" x14ac:dyDescent="0.15">
      <c r="A241" s="1">
        <v>42744</v>
      </c>
      <c r="B241">
        <v>10.86</v>
      </c>
      <c r="C241" s="25">
        <f t="shared" si="62"/>
        <v>0</v>
      </c>
      <c r="D241" s="26">
        <f t="shared" si="65"/>
        <v>11.126502908236583</v>
      </c>
      <c r="E241" s="26">
        <f>D241*(1-VLOOKUP(A241,FX!A:K,9,0))</f>
        <v>11.004490403118863</v>
      </c>
      <c r="F241">
        <v>11.031000000000001</v>
      </c>
      <c r="G241" s="25">
        <f t="shared" si="66"/>
        <v>-2.3952081838697126E-2</v>
      </c>
      <c r="H241" s="25">
        <f>(+B241/(D241*(1-VLOOKUP(A241,FX!A:K,9,0)))-1)</f>
        <v>-1.3130131230603137E-2</v>
      </c>
      <c r="I241" s="25">
        <f t="shared" si="67"/>
        <v>-1.5501767745444761E-2</v>
      </c>
      <c r="J241">
        <v>10083.43</v>
      </c>
      <c r="K241">
        <v>10120.27</v>
      </c>
      <c r="L241" s="25">
        <f t="shared" si="54"/>
        <v>3.6535186935398034E-3</v>
      </c>
      <c r="M241">
        <f t="shared" si="68"/>
        <v>1</v>
      </c>
    </row>
    <row r="242" spans="1:14" x14ac:dyDescent="0.15">
      <c r="A242" s="1">
        <v>42745</v>
      </c>
      <c r="B242">
        <v>10.86</v>
      </c>
      <c r="C242" s="25">
        <f t="shared" si="62"/>
        <v>0</v>
      </c>
      <c r="D242" s="26">
        <f t="shared" si="65"/>
        <v>11.004317028103006</v>
      </c>
      <c r="E242" s="26">
        <f>D242*(1-VLOOKUP(A242,FX!A:K,9,0))</f>
        <v>11.020469159236793</v>
      </c>
      <c r="F242">
        <v>11.007999999999999</v>
      </c>
      <c r="G242" s="25">
        <f t="shared" si="66"/>
        <v>-1.3114582916363471E-2</v>
      </c>
      <c r="H242" s="25">
        <f>(+B242/(D242*(1-VLOOKUP(A242,FX!A:K,9,0)))-1)</f>
        <v>-1.4561009782627643E-2</v>
      </c>
      <c r="I242" s="25">
        <f t="shared" si="67"/>
        <v>-1.3444767441860406E-2</v>
      </c>
      <c r="J242">
        <v>10120.27</v>
      </c>
      <c r="K242">
        <v>10095.790000000001</v>
      </c>
      <c r="L242" s="25">
        <f t="shared" si="54"/>
        <v>-2.4189077959382299E-3</v>
      </c>
      <c r="M242">
        <f t="shared" si="68"/>
        <v>2</v>
      </c>
    </row>
    <row r="243" spans="1:14" x14ac:dyDescent="0.15">
      <c r="A243" s="1">
        <v>42746</v>
      </c>
      <c r="B243">
        <v>10.84</v>
      </c>
      <c r="C243" s="25">
        <f t="shared" si="62"/>
        <v>-1.8416206261510082E-3</v>
      </c>
      <c r="D243" s="26">
        <f t="shared" si="65"/>
        <v>10.968943466534068</v>
      </c>
      <c r="E243" s="26">
        <f>D243*(1-VLOOKUP(A243,FX!A:K,9,0))</f>
        <v>10.931836960468754</v>
      </c>
      <c r="F243">
        <v>10.965999999999999</v>
      </c>
      <c r="G243" s="25">
        <f t="shared" si="66"/>
        <v>-1.1755322372430044E-2</v>
      </c>
      <c r="H243" s="25">
        <f>(+B243/(D243*(1-VLOOKUP(A243,FX!A:K,9,0)))-1)</f>
        <v>-8.4008717657289012E-3</v>
      </c>
      <c r="I243" s="25">
        <f t="shared" si="67"/>
        <v>-1.1490060186029494E-2</v>
      </c>
      <c r="J243">
        <v>10095.790000000001</v>
      </c>
      <c r="K243">
        <v>10059.969999999999</v>
      </c>
      <c r="L243" s="25">
        <f t="shared" si="54"/>
        <v>-3.5480135779371036E-3</v>
      </c>
      <c r="M243">
        <f t="shared" si="68"/>
        <v>3</v>
      </c>
      <c r="N243" s="50" t="s">
        <v>120</v>
      </c>
    </row>
    <row r="244" spans="1:14" x14ac:dyDescent="0.15">
      <c r="A244" s="1">
        <v>42747</v>
      </c>
      <c r="B244">
        <v>10.84</v>
      </c>
      <c r="C244" s="25">
        <f t="shared" si="62"/>
        <v>0</v>
      </c>
      <c r="D244" s="26">
        <f t="shared" si="65"/>
        <v>10.950760920758214</v>
      </c>
      <c r="E244" s="26">
        <f>D244*(1-VLOOKUP(A244,FX!A:K,9,0))</f>
        <v>10.964181215876346</v>
      </c>
      <c r="F244">
        <v>10.962</v>
      </c>
      <c r="G244" s="25">
        <f t="shared" ref="G244:G275" si="69">+B244/D244-1</f>
        <v>-1.0114449722690599E-2</v>
      </c>
      <c r="H244" s="25">
        <f>(+B244/(D244*(1-VLOOKUP(A244,FX!A:K,9,0)))-1)</f>
        <v>-1.1326082033059515E-2</v>
      </c>
      <c r="I244" s="25">
        <f t="shared" si="67"/>
        <v>-1.11293559569422E-2</v>
      </c>
      <c r="J244">
        <v>10059.969999999999</v>
      </c>
      <c r="K244">
        <v>10045.99</v>
      </c>
      <c r="L244" s="25">
        <f t="shared" si="54"/>
        <v>-1.3896661719666747E-3</v>
      </c>
      <c r="M244">
        <f t="shared" si="68"/>
        <v>4</v>
      </c>
    </row>
    <row r="245" spans="1:14" ht="27" x14ac:dyDescent="0.15">
      <c r="A245" s="1">
        <v>42748</v>
      </c>
      <c r="B245">
        <v>10.9</v>
      </c>
      <c r="C245" s="25">
        <f t="shared" si="62"/>
        <v>5.5350553505535416E-3</v>
      </c>
      <c r="D245" s="26">
        <f t="shared" si="65"/>
        <v>11.023237114510369</v>
      </c>
      <c r="E245" s="26">
        <f>D245*(1-VLOOKUP(A245,FX!A:K,9,0))</f>
        <v>11.069766234451032</v>
      </c>
      <c r="F245">
        <v>11.061</v>
      </c>
      <c r="G245" s="25">
        <f t="shared" si="69"/>
        <v>-1.1179757201098983E-2</v>
      </c>
      <c r="H245" s="25">
        <f>(+B245/(D245*(1-VLOOKUP(A245,FX!A:K,9,0)))-1)</f>
        <v>-1.5336027053822532E-2</v>
      </c>
      <c r="I245" s="25">
        <f t="shared" si="67"/>
        <v>-1.4555645963294395E-2</v>
      </c>
      <c r="J245">
        <v>10045.99</v>
      </c>
      <c r="K245">
        <v>10102.11</v>
      </c>
      <c r="L245" s="25">
        <f t="shared" si="54"/>
        <v>5.5863085669010104E-3</v>
      </c>
      <c r="M245">
        <f t="shared" si="68"/>
        <v>5</v>
      </c>
      <c r="N245" s="50" t="s">
        <v>131</v>
      </c>
    </row>
    <row r="246" spans="1:14" x14ac:dyDescent="0.15">
      <c r="A246" s="1">
        <v>42751</v>
      </c>
      <c r="B246">
        <v>10.94</v>
      </c>
      <c r="C246" s="25">
        <f t="shared" si="62"/>
        <v>3.669724770642091E-3</v>
      </c>
      <c r="D246" s="26">
        <f t="shared" si="65"/>
        <v>11.174017619091455</v>
      </c>
      <c r="E246" s="26">
        <f>D246*(1-VLOOKUP(A246,FX!A:K,9,0))</f>
        <v>11.18599301148755</v>
      </c>
      <c r="F246">
        <v>11.178000000000001</v>
      </c>
      <c r="G246" s="25">
        <f t="shared" si="69"/>
        <v>-2.094301504336471E-2</v>
      </c>
      <c r="H246" s="25">
        <f>(+B246/(D246*(1-VLOOKUP(A246,FX!A:K,9,0)))-1)</f>
        <v>-2.1991164417403675E-2</v>
      </c>
      <c r="I246" s="25">
        <f t="shared" si="67"/>
        <v>-2.1291823224190543E-2</v>
      </c>
      <c r="J246">
        <v>10102.11</v>
      </c>
      <c r="K246">
        <v>10205.33</v>
      </c>
      <c r="L246" s="25">
        <f t="shared" si="54"/>
        <v>1.021766739819685E-2</v>
      </c>
      <c r="M246">
        <f t="shared" si="68"/>
        <v>1</v>
      </c>
    </row>
    <row r="247" spans="1:14" x14ac:dyDescent="0.15">
      <c r="A247" s="1">
        <v>42752</v>
      </c>
      <c r="B247">
        <v>10.96</v>
      </c>
      <c r="C247" s="25">
        <f t="shared" si="62"/>
        <v>1.8281535648996261E-3</v>
      </c>
      <c r="D247" s="26">
        <f t="shared" si="65"/>
        <v>11.155951409704539</v>
      </c>
      <c r="E247" s="26">
        <f>D247*(1-VLOOKUP(A247,FX!A:K,9,0))</f>
        <v>11.193202887710433</v>
      </c>
      <c r="F247">
        <v>11.137</v>
      </c>
      <c r="G247" s="25">
        <f t="shared" si="69"/>
        <v>-1.7564742128051924E-2</v>
      </c>
      <c r="H247" s="25">
        <f>(+B247/(D247*(1-VLOOKUP(A247,FX!A:K,9,0)))-1)</f>
        <v>-2.0834330445888449E-2</v>
      </c>
      <c r="I247" s="25">
        <f t="shared" si="67"/>
        <v>-1.5892969381341437E-2</v>
      </c>
      <c r="J247">
        <v>10205.33</v>
      </c>
      <c r="K247">
        <v>10185.200000000001</v>
      </c>
      <c r="L247" s="25">
        <f t="shared" si="54"/>
        <v>-1.9724986845108816E-3</v>
      </c>
      <c r="M247">
        <f t="shared" si="68"/>
        <v>2</v>
      </c>
    </row>
    <row r="248" spans="1:14" x14ac:dyDescent="0.15">
      <c r="A248" s="1">
        <v>42753</v>
      </c>
      <c r="B248">
        <v>11.04</v>
      </c>
      <c r="C248" s="25">
        <f t="shared" si="62"/>
        <v>7.2992700729925808E-3</v>
      </c>
      <c r="D248" s="26">
        <f t="shared" si="65"/>
        <v>11.209156720535681</v>
      </c>
      <c r="E248" s="26">
        <f>D248*(1-VLOOKUP(A248,FX!A:K,9,0))</f>
        <v>11.223070917643275</v>
      </c>
      <c r="F248">
        <v>11.286</v>
      </c>
      <c r="G248" s="25">
        <f t="shared" si="69"/>
        <v>-1.5090940804296071E-2</v>
      </c>
      <c r="H248" s="25">
        <f>(+B248/(D248*(1-VLOOKUP(A248,FX!A:K,9,0)))-1)</f>
        <v>-1.6312016469171464E-2</v>
      </c>
      <c r="I248" s="25">
        <f t="shared" si="67"/>
        <v>-2.1796916533758703E-2</v>
      </c>
      <c r="J248">
        <v>10185.200000000001</v>
      </c>
      <c r="K248">
        <v>10251.19</v>
      </c>
      <c r="L248" s="25">
        <f t="shared" si="54"/>
        <v>6.4790087578054933E-3</v>
      </c>
      <c r="M248">
        <f t="shared" si="68"/>
        <v>3</v>
      </c>
    </row>
    <row r="249" spans="1:14" x14ac:dyDescent="0.15">
      <c r="A249" s="1">
        <v>42754</v>
      </c>
      <c r="B249">
        <v>10.96</v>
      </c>
      <c r="C249" s="25">
        <f t="shared" ref="C249:C280" si="70">B249/B248-1</f>
        <v>-7.246376811594013E-3</v>
      </c>
      <c r="D249" s="26">
        <f t="shared" ref="D249:D273" si="71">+F248*(1+L249)</f>
        <v>11.252234006003205</v>
      </c>
      <c r="E249" s="26">
        <f>D249*(1-VLOOKUP(A249,FX!A:K,9,0))</f>
        <v>11.23847222292393</v>
      </c>
      <c r="F249">
        <v>11.244999999999999</v>
      </c>
      <c r="G249" s="25">
        <f t="shared" si="69"/>
        <v>-2.5971198772376525E-2</v>
      </c>
      <c r="H249" s="25">
        <f>(+B249/(D249*(1-VLOOKUP(A249,FX!A:K,9,0)))-1)</f>
        <v>-2.4778476771594393E-2</v>
      </c>
      <c r="I249" s="25">
        <f t="shared" si="67"/>
        <v>-2.5344597598932705E-2</v>
      </c>
      <c r="J249">
        <v>10251.19</v>
      </c>
      <c r="K249">
        <v>10220.52</v>
      </c>
      <c r="L249" s="25">
        <f t="shared" si="54"/>
        <v>-2.991847775721701E-3</v>
      </c>
      <c r="M249">
        <f t="shared" si="68"/>
        <v>4</v>
      </c>
    </row>
    <row r="250" spans="1:14" ht="27" x14ac:dyDescent="0.15">
      <c r="A250" s="1">
        <v>42755</v>
      </c>
      <c r="B250">
        <v>10.98</v>
      </c>
      <c r="C250" s="25">
        <f t="shared" si="70"/>
        <v>1.8248175182480342E-3</v>
      </c>
      <c r="D250" s="26">
        <f t="shared" si="71"/>
        <v>11.302971517104803</v>
      </c>
      <c r="E250" s="26">
        <f>D250*(1-VLOOKUP(A250,FX!A:K,9,0))</f>
        <v>11.289742962872003</v>
      </c>
      <c r="F250">
        <v>11.284000000000001</v>
      </c>
      <c r="G250" s="25">
        <f t="shared" si="69"/>
        <v>-2.8574036182967388E-2</v>
      </c>
      <c r="H250" s="25">
        <f>(+B250/(D250*(1-VLOOKUP(A250,FX!A:K,9,0)))-1)</f>
        <v>-2.7435785198178353E-2</v>
      </c>
      <c r="I250" s="25">
        <f t="shared" si="67"/>
        <v>-2.694080113434949E-2</v>
      </c>
      <c r="J250">
        <v>10220.52</v>
      </c>
      <c r="K250">
        <v>10273.209999999999</v>
      </c>
      <c r="L250" s="25">
        <f t="shared" si="54"/>
        <v>5.1553149937575427E-3</v>
      </c>
      <c r="M250">
        <f t="shared" si="68"/>
        <v>5</v>
      </c>
      <c r="N250" s="50" t="s">
        <v>137</v>
      </c>
    </row>
    <row r="251" spans="1:14" x14ac:dyDescent="0.15">
      <c r="A251" s="1">
        <v>42758</v>
      </c>
      <c r="B251">
        <v>11</v>
      </c>
      <c r="C251" s="25">
        <f t="shared" si="70"/>
        <v>1.8214936247722413E-3</v>
      </c>
      <c r="D251" s="26">
        <f t="shared" si="71"/>
        <v>11.282374381522427</v>
      </c>
      <c r="E251" s="26">
        <f>D251*(1-VLOOKUP(A251,FX!A:K,9,0))</f>
        <v>11.318392887572164</v>
      </c>
      <c r="F251">
        <v>11.3</v>
      </c>
      <c r="G251" s="25">
        <f t="shared" si="69"/>
        <v>-2.5027921603530734E-2</v>
      </c>
      <c r="H251" s="25">
        <f>(+B251/(D251*(1-VLOOKUP(A251,FX!A:K,9,0)))-1)</f>
        <v>-2.8130573901685829E-2</v>
      </c>
      <c r="I251" s="25">
        <f t="shared" si="67"/>
        <v>-2.6548672566371723E-2</v>
      </c>
      <c r="J251">
        <v>10273.209999999999</v>
      </c>
      <c r="K251">
        <v>10271.73</v>
      </c>
      <c r="L251" s="25">
        <f t="shared" si="54"/>
        <v>-1.4406402672573204E-4</v>
      </c>
      <c r="M251">
        <f t="shared" ref="M251:M281" si="72">WEEKDAY(A251,2)</f>
        <v>1</v>
      </c>
    </row>
    <row r="252" spans="1:14" x14ac:dyDescent="0.15">
      <c r="A252" s="1">
        <v>42759</v>
      </c>
      <c r="B252">
        <v>11.04</v>
      </c>
      <c r="C252" s="25">
        <f t="shared" si="70"/>
        <v>3.6363636363636598E-3</v>
      </c>
      <c r="D252" s="26">
        <f t="shared" si="71"/>
        <v>11.34207908502268</v>
      </c>
      <c r="E252" s="26">
        <f>D252*(1-VLOOKUP(A252,FX!A:K,9,0))</f>
        <v>11.346322115937584</v>
      </c>
      <c r="F252">
        <v>11.381</v>
      </c>
      <c r="G252" s="25">
        <f t="shared" si="69"/>
        <v>-2.6633484280812247E-2</v>
      </c>
      <c r="H252" s="25">
        <f>(+B252/(D252*(1-VLOOKUP(A252,FX!A:K,9,0)))-1)</f>
        <v>-2.6997481016981739E-2</v>
      </c>
      <c r="I252" s="25">
        <f t="shared" si="67"/>
        <v>-2.9962217731306695E-2</v>
      </c>
      <c r="J252">
        <v>10271.73</v>
      </c>
      <c r="K252">
        <v>10309.98</v>
      </c>
      <c r="L252" s="25">
        <f t="shared" si="54"/>
        <v>3.7238128338654697E-3</v>
      </c>
      <c r="M252">
        <f t="shared" si="72"/>
        <v>2</v>
      </c>
    </row>
    <row r="253" spans="1:14" x14ac:dyDescent="0.15">
      <c r="A253" s="1">
        <v>42760</v>
      </c>
      <c r="B253">
        <v>11.06</v>
      </c>
      <c r="C253" s="25">
        <f t="shared" si="70"/>
        <v>1.8115942028986698E-3</v>
      </c>
      <c r="D253" s="26">
        <f t="shared" si="71"/>
        <v>11.404236713359289</v>
      </c>
      <c r="E253" s="26">
        <f>D253*(1-VLOOKUP(A253,FX!A:K,9,0))</f>
        <v>11.383088261482413</v>
      </c>
      <c r="F253">
        <v>11.359</v>
      </c>
      <c r="G253" s="25">
        <f t="shared" si="69"/>
        <v>-3.0184984932489001E-2</v>
      </c>
      <c r="H253" s="25">
        <f>(+B253/(D253*(1-VLOOKUP(A253,FX!A:K,9,0)))-1)</f>
        <v>-2.8383181616509545E-2</v>
      </c>
      <c r="I253" s="25">
        <f t="shared" si="67"/>
        <v>-2.6322739677788531E-2</v>
      </c>
      <c r="J253">
        <v>10309.98</v>
      </c>
      <c r="K253">
        <v>10331.030000000001</v>
      </c>
      <c r="L253" s="25">
        <f t="shared" si="54"/>
        <v>2.0417110411465877E-3</v>
      </c>
      <c r="M253">
        <f t="shared" si="72"/>
        <v>3</v>
      </c>
    </row>
    <row r="254" spans="1:14" x14ac:dyDescent="0.15">
      <c r="A254" s="1">
        <v>42761</v>
      </c>
      <c r="B254">
        <v>11.14</v>
      </c>
      <c r="C254" s="25">
        <f t="shared" si="70"/>
        <v>7.2332730560578096E-3</v>
      </c>
      <c r="D254" s="26">
        <f t="shared" si="71"/>
        <v>11.392655791339292</v>
      </c>
      <c r="E254" s="26">
        <f>D254*(1-VLOOKUP(A254,FX!A:K,9,0))</f>
        <v>11.397036627284683</v>
      </c>
      <c r="F254">
        <v>11.394</v>
      </c>
      <c r="G254" s="25">
        <f t="shared" si="69"/>
        <v>-2.2177075825582371E-2</v>
      </c>
      <c r="H254" s="25">
        <f>(+B254/(D254*(1-VLOOKUP(A254,FX!A:K,9,0)))-1)</f>
        <v>-2.2552935090980775E-2</v>
      </c>
      <c r="I254" s="25">
        <f t="shared" si="67"/>
        <v>-2.2292434614709422E-2</v>
      </c>
      <c r="J254">
        <v>10331.030000000001</v>
      </c>
      <c r="K254">
        <v>10361.64</v>
      </c>
      <c r="L254" s="25">
        <f t="shared" si="54"/>
        <v>2.9629185086093024E-3</v>
      </c>
      <c r="M254">
        <f t="shared" si="72"/>
        <v>4</v>
      </c>
    </row>
    <row r="255" spans="1:14" x14ac:dyDescent="0.15">
      <c r="A255" s="1">
        <v>42762</v>
      </c>
      <c r="B255">
        <v>11.14</v>
      </c>
      <c r="C255" s="25">
        <f t="shared" si="70"/>
        <v>0</v>
      </c>
      <c r="D255" s="26">
        <f t="shared" si="71"/>
        <v>11.394</v>
      </c>
      <c r="E255" s="26">
        <f>D255*(1-VLOOKUP(A255,FX!A:K,9,0))</f>
        <v>11.327377113580431</v>
      </c>
      <c r="F255">
        <v>11.394</v>
      </c>
      <c r="G255" s="25">
        <f t="shared" si="69"/>
        <v>-2.2292434614709422E-2</v>
      </c>
      <c r="H255" s="25">
        <f>(+B255/(D255*(1-VLOOKUP(A255,FX!A:K,9,0)))-1)</f>
        <v>-1.6541968339323976E-2</v>
      </c>
      <c r="I255" s="25">
        <f t="shared" si="67"/>
        <v>-2.2292434614709422E-2</v>
      </c>
      <c r="J255">
        <v>10361.64</v>
      </c>
      <c r="K255">
        <v>10361.64</v>
      </c>
      <c r="L255" s="25">
        <f t="shared" si="54"/>
        <v>0</v>
      </c>
      <c r="M255">
        <f t="shared" si="72"/>
        <v>5</v>
      </c>
    </row>
    <row r="256" spans="1:14" ht="27" x14ac:dyDescent="0.15">
      <c r="A256" s="1">
        <v>42767</v>
      </c>
      <c r="B256">
        <v>11.14</v>
      </c>
      <c r="C256" s="25">
        <f t="shared" si="70"/>
        <v>0</v>
      </c>
      <c r="D256" s="26">
        <f t="shared" si="71"/>
        <v>11.394</v>
      </c>
      <c r="E256" s="26">
        <f>D256*(1-VLOOKUP(A256,FX!A:K,9,0))</f>
        <v>11.426297450030166</v>
      </c>
      <c r="F256">
        <v>11.391999999999999</v>
      </c>
      <c r="G256" s="25">
        <f t="shared" si="69"/>
        <v>-2.2292434614709422E-2</v>
      </c>
      <c r="H256" s="25">
        <f>(+B256/(D256*(1-VLOOKUP(A256,FX!A:K,9,0)))-1)</f>
        <v>-2.5056012350650803E-2</v>
      </c>
      <c r="I256" s="25">
        <f t="shared" si="67"/>
        <v>-2.2120786516853785E-2</v>
      </c>
      <c r="J256">
        <v>10361.64</v>
      </c>
      <c r="K256">
        <v>10361.64</v>
      </c>
      <c r="L256" s="25">
        <f t="shared" si="54"/>
        <v>0</v>
      </c>
      <c r="M256">
        <f t="shared" si="72"/>
        <v>3</v>
      </c>
      <c r="N256" s="50" t="s">
        <v>150</v>
      </c>
    </row>
    <row r="257" spans="1:14" x14ac:dyDescent="0.15">
      <c r="A257" s="1">
        <v>42768</v>
      </c>
      <c r="B257">
        <v>11.14</v>
      </c>
      <c r="C257" s="25">
        <f t="shared" si="70"/>
        <v>0</v>
      </c>
      <c r="D257" s="26">
        <f t="shared" si="71"/>
        <v>11.391999999999999</v>
      </c>
      <c r="E257" s="26">
        <f>D257*(1-VLOOKUP(A257,FX!A:K,9,0))</f>
        <v>11.42538659834373</v>
      </c>
      <c r="F257">
        <v>11.391999999999999</v>
      </c>
      <c r="G257" s="25">
        <f t="shared" si="69"/>
        <v>-2.2120786516853785E-2</v>
      </c>
      <c r="H257" s="25">
        <f>(+B257/(D257*(1-VLOOKUP(A257,FX!A:K,9,0)))-1)</f>
        <v>-2.4978288120692582E-2</v>
      </c>
      <c r="I257" s="25">
        <f t="shared" si="67"/>
        <v>-2.2120786516853785E-2</v>
      </c>
      <c r="J257">
        <v>10361.64</v>
      </c>
      <c r="K257">
        <v>10361.64</v>
      </c>
      <c r="L257" s="25">
        <f t="shared" si="54"/>
        <v>0</v>
      </c>
      <c r="M257">
        <f t="shared" si="72"/>
        <v>4</v>
      </c>
      <c r="N257" s="50" t="s">
        <v>152</v>
      </c>
    </row>
    <row r="258" spans="1:14" x14ac:dyDescent="0.15">
      <c r="A258" s="1">
        <v>42769</v>
      </c>
      <c r="B258">
        <v>11.04</v>
      </c>
      <c r="C258" s="25">
        <f t="shared" si="70"/>
        <v>-8.9766606822263562E-3</v>
      </c>
      <c r="D258" s="26">
        <f t="shared" si="71"/>
        <v>11.273425411421359</v>
      </c>
      <c r="E258" s="26">
        <f>D258*(1-VLOOKUP(A258,FX!A:K,9,0))</f>
        <v>11.262181252958415</v>
      </c>
      <c r="F258">
        <v>11.279</v>
      </c>
      <c r="G258" s="25">
        <f t="shared" si="69"/>
        <v>-2.0705810603480868E-2</v>
      </c>
      <c r="H258" s="25">
        <f>(+B258/(D258*(1-VLOOKUP(A258,FX!A:K,9,0)))-1)</f>
        <v>-1.9728083571737276E-2</v>
      </c>
      <c r="I258" s="25">
        <f t="shared" si="67"/>
        <v>-2.1189821792712227E-2</v>
      </c>
      <c r="J258">
        <v>10361.64</v>
      </c>
      <c r="K258">
        <v>10253.790000000001</v>
      </c>
      <c r="L258" s="25">
        <f t="shared" si="54"/>
        <v>-1.0408583969332863E-2</v>
      </c>
      <c r="M258">
        <f t="shared" si="72"/>
        <v>5</v>
      </c>
    </row>
    <row r="259" spans="1:14" x14ac:dyDescent="0.15">
      <c r="A259" s="1">
        <v>42772</v>
      </c>
      <c r="B259">
        <v>11.1</v>
      </c>
      <c r="C259" s="25">
        <f t="shared" si="70"/>
        <v>5.4347826086957873E-3</v>
      </c>
      <c r="D259" s="26">
        <f t="shared" si="71"/>
        <v>11.298513707614454</v>
      </c>
      <c r="E259" s="26">
        <f>D259*(1-VLOOKUP(A259,FX!A:K,9,0))</f>
        <v>11.326541711339585</v>
      </c>
      <c r="F259">
        <v>11.286</v>
      </c>
      <c r="G259" s="25">
        <f t="shared" si="69"/>
        <v>-1.7569895718289819E-2</v>
      </c>
      <c r="H259" s="25">
        <f>(+B259/(D259*(1-VLOOKUP(A259,FX!A:K,9,0)))-1)</f>
        <v>-2.0000960320729066E-2</v>
      </c>
      <c r="I259" s="25">
        <f t="shared" ref="I259:I270" si="73">+B259/F259-1</f>
        <v>-1.6480595427963873E-2</v>
      </c>
      <c r="J259">
        <v>10253.790000000001</v>
      </c>
      <c r="K259">
        <v>10271.530000000001</v>
      </c>
      <c r="L259" s="25">
        <f t="shared" si="54"/>
        <v>1.7300919952525362E-3</v>
      </c>
      <c r="M259">
        <f t="shared" si="72"/>
        <v>1</v>
      </c>
      <c r="N259" s="50" t="s">
        <v>167</v>
      </c>
    </row>
    <row r="260" spans="1:14" x14ac:dyDescent="0.15">
      <c r="A260" s="1">
        <v>42773</v>
      </c>
      <c r="B260">
        <v>11</v>
      </c>
      <c r="C260" s="25">
        <f t="shared" si="70"/>
        <v>-9.009009009009028E-3</v>
      </c>
      <c r="D260" s="26">
        <f t="shared" si="71"/>
        <v>11.254871981097265</v>
      </c>
      <c r="E260" s="26">
        <f>D260*(1-VLOOKUP(A260,FX!A:K,9,0))</f>
        <v>11.23338911146902</v>
      </c>
      <c r="F260">
        <v>11.253</v>
      </c>
      <c r="G260" s="25">
        <f t="shared" si="69"/>
        <v>-2.264548024405133E-2</v>
      </c>
      <c r="H260" s="25">
        <f>(+B260/(D260*(1-VLOOKUP(A260,FX!A:K,9,0)))-1)</f>
        <v>-2.0776375602509445E-2</v>
      </c>
      <c r="I260" s="25">
        <f t="shared" si="73"/>
        <v>-2.2482893450635366E-2</v>
      </c>
      <c r="J260">
        <v>10271.530000000001</v>
      </c>
      <c r="K260">
        <v>10243.200000000001</v>
      </c>
      <c r="L260" s="25">
        <f t="shared" si="54"/>
        <v>-2.758109064569747E-3</v>
      </c>
      <c r="M260">
        <f t="shared" si="72"/>
        <v>2</v>
      </c>
    </row>
    <row r="261" spans="1:14" x14ac:dyDescent="0.15">
      <c r="A261" s="1">
        <v>42774</v>
      </c>
      <c r="B261">
        <v>11.04</v>
      </c>
      <c r="C261" s="25">
        <f t="shared" si="70"/>
        <v>3.6363636363636598E-3</v>
      </c>
      <c r="D261" s="26">
        <f t="shared" si="71"/>
        <v>11.294229800257732</v>
      </c>
      <c r="E261" s="26">
        <f>D261*(1-VLOOKUP(A261,FX!A:K,9,0))</f>
        <v>11.251071825588989</v>
      </c>
      <c r="F261">
        <v>11.253</v>
      </c>
      <c r="G261" s="25">
        <f t="shared" si="69"/>
        <v>-2.2509706704562649E-2</v>
      </c>
      <c r="H261" s="25">
        <f>(+B261/(D261*(1-VLOOKUP(A261,FX!A:K,9,0)))-1)</f>
        <v>-1.8760152709090039E-2</v>
      </c>
      <c r="I261" s="25">
        <f t="shared" si="73"/>
        <v>-1.8928285790455912E-2</v>
      </c>
      <c r="J261">
        <v>10243.200000000001</v>
      </c>
      <c r="K261">
        <v>10280.73</v>
      </c>
      <c r="L261" s="25">
        <f t="shared" si="54"/>
        <v>3.6638940955950883E-3</v>
      </c>
      <c r="M261">
        <f t="shared" si="72"/>
        <v>3</v>
      </c>
      <c r="N261" s="50" t="s">
        <v>178</v>
      </c>
    </row>
    <row r="262" spans="1:14" x14ac:dyDescent="0.15">
      <c r="A262" s="1">
        <v>42775</v>
      </c>
      <c r="B262">
        <v>11.1</v>
      </c>
      <c r="C262" s="25">
        <f t="shared" si="70"/>
        <v>5.4347826086957873E-3</v>
      </c>
      <c r="D262" s="26">
        <f t="shared" si="71"/>
        <v>11.295940062622012</v>
      </c>
      <c r="E262" s="26">
        <f>D262*(1-VLOOKUP(A262,FX!A:K,9,0))</f>
        <v>11.284061580981339</v>
      </c>
      <c r="F262">
        <v>11.318</v>
      </c>
      <c r="G262" s="25">
        <f t="shared" si="69"/>
        <v>-1.7346060755967896E-2</v>
      </c>
      <c r="H262" s="25">
        <f>(+B262/(D262*(1-VLOOKUP(A262,FX!A:K,9,0)))-1)</f>
        <v>-1.631164272371266E-2</v>
      </c>
      <c r="I262" s="25">
        <f t="shared" si="73"/>
        <v>-1.9261353596041753E-2</v>
      </c>
      <c r="J262">
        <v>10280.73</v>
      </c>
      <c r="K262">
        <v>10319.959999999999</v>
      </c>
      <c r="L262" s="25">
        <f t="shared" si="54"/>
        <v>3.8158768881197958E-3</v>
      </c>
      <c r="M262">
        <f t="shared" si="72"/>
        <v>4</v>
      </c>
    </row>
    <row r="263" spans="1:14" ht="54" x14ac:dyDescent="0.15">
      <c r="A263" s="1">
        <v>42776</v>
      </c>
      <c r="B263">
        <v>11.24</v>
      </c>
      <c r="C263" s="25">
        <f t="shared" si="70"/>
        <v>1.2612612612612706E-2</v>
      </c>
      <c r="D263" s="26">
        <f t="shared" si="71"/>
        <v>11.387728801274426</v>
      </c>
      <c r="E263" s="26">
        <f>D263*(1-VLOOKUP(A263,FX!A:K,9,0))</f>
        <v>11.360996836370443</v>
      </c>
      <c r="F263">
        <v>11.368</v>
      </c>
      <c r="G263" s="25">
        <f t="shared" si="69"/>
        <v>-1.2972630789898409E-2</v>
      </c>
      <c r="H263" s="25">
        <f>(+B263/(D263*(1-VLOOKUP(A263,FX!A:K,9,0)))-1)</f>
        <v>-1.0650195410942365E-2</v>
      </c>
      <c r="I263" s="25">
        <f t="shared" si="73"/>
        <v>-1.1259676284306797E-2</v>
      </c>
      <c r="J263">
        <v>10319.959999999999</v>
      </c>
      <c r="K263">
        <v>10383.540000000001</v>
      </c>
      <c r="L263" s="25">
        <f t="shared" si="54"/>
        <v>6.1608765925451614E-3</v>
      </c>
      <c r="M263">
        <f t="shared" si="72"/>
        <v>5</v>
      </c>
      <c r="N263" s="50" t="s">
        <v>187</v>
      </c>
    </row>
    <row r="264" spans="1:14" x14ac:dyDescent="0.15">
      <c r="A264" s="1">
        <v>42779</v>
      </c>
      <c r="B264">
        <v>11.34</v>
      </c>
      <c r="C264" s="25">
        <f t="shared" si="70"/>
        <v>8.8967971530249379E-3</v>
      </c>
      <c r="D264" s="26">
        <f t="shared" si="71"/>
        <v>11.442436109457853</v>
      </c>
      <c r="E264" s="26">
        <f>D264*(1-VLOOKUP(A264,FX!A:K,9,0))</f>
        <v>11.419296695890774</v>
      </c>
      <c r="F264">
        <v>11.428000000000001</v>
      </c>
      <c r="G264" s="25">
        <f t="shared" si="69"/>
        <v>-8.9522990102766098E-3</v>
      </c>
      <c r="H264" s="25">
        <f>(+B264/(D264*(1-VLOOKUP(A264,FX!A:K,9,0)))-1)</f>
        <v>-6.9440962961675456E-3</v>
      </c>
      <c r="I264" s="25">
        <f t="shared" si="73"/>
        <v>-7.700385019251077E-3</v>
      </c>
      <c r="J264">
        <v>10383.540000000001</v>
      </c>
      <c r="K264">
        <v>10451.530000000001</v>
      </c>
      <c r="L264" s="25">
        <f t="shared" si="54"/>
        <v>6.5478632528019887E-3</v>
      </c>
      <c r="M264">
        <f t="shared" si="72"/>
        <v>1</v>
      </c>
    </row>
    <row r="265" spans="1:14" ht="27" x14ac:dyDescent="0.15">
      <c r="A265" s="1">
        <v>42780</v>
      </c>
      <c r="B265">
        <v>11.32</v>
      </c>
      <c r="C265" s="25">
        <f t="shared" si="70"/>
        <v>-1.7636684303350414E-3</v>
      </c>
      <c r="D265" s="26">
        <f t="shared" si="71"/>
        <v>11.39727466122185</v>
      </c>
      <c r="E265" s="26">
        <f>D265*(1-VLOOKUP(A265,FX!A:K,9,0))</f>
        <v>11.42629964239355</v>
      </c>
      <c r="F265">
        <v>11.413</v>
      </c>
      <c r="G265" s="25">
        <f t="shared" si="69"/>
        <v>-6.7800999378184734E-3</v>
      </c>
      <c r="H265" s="25">
        <f>(+B265/(D265*(1-VLOOKUP(A265,FX!A:K,9,0)))-1)</f>
        <v>-9.3030679852958986E-3</v>
      </c>
      <c r="I265" s="25">
        <f t="shared" si="73"/>
        <v>-8.1486024708665727E-3</v>
      </c>
      <c r="J265">
        <v>10451.530000000001</v>
      </c>
      <c r="K265">
        <v>10423.43</v>
      </c>
      <c r="L265" s="25">
        <f t="shared" si="54"/>
        <v>-2.68860157316686E-3</v>
      </c>
      <c r="M265">
        <f t="shared" si="72"/>
        <v>2</v>
      </c>
      <c r="N265" s="50" t="s">
        <v>193</v>
      </c>
    </row>
    <row r="266" spans="1:14" x14ac:dyDescent="0.15">
      <c r="A266" s="1">
        <v>42781</v>
      </c>
      <c r="B266">
        <v>11.34</v>
      </c>
      <c r="C266" s="25">
        <f t="shared" si="70"/>
        <v>1.7667844522968323E-3</v>
      </c>
      <c r="D266" s="26">
        <f t="shared" si="71"/>
        <v>11.435172475854877</v>
      </c>
      <c r="E266" s="26">
        <f>D266*(1-VLOOKUP(A266,FX!A:K,9,0))</f>
        <v>11.453348560058304</v>
      </c>
      <c r="F266">
        <v>11.464</v>
      </c>
      <c r="G266" s="25">
        <f t="shared" si="69"/>
        <v>-8.3227844665947348E-3</v>
      </c>
      <c r="H266" s="25">
        <f>(+B266/(D266*(1-VLOOKUP(A266,FX!A:K,9,0)))-1)</f>
        <v>-9.8965433090536514E-3</v>
      </c>
      <c r="I266" s="25">
        <f t="shared" si="73"/>
        <v>-1.0816468946266644E-2</v>
      </c>
      <c r="J266">
        <v>10423.43</v>
      </c>
      <c r="K266">
        <v>10443.68</v>
      </c>
      <c r="L266" s="25">
        <f t="shared" si="54"/>
        <v>1.9427386186696705E-3</v>
      </c>
      <c r="M266">
        <f t="shared" si="72"/>
        <v>3</v>
      </c>
    </row>
    <row r="267" spans="1:14" x14ac:dyDescent="0.15">
      <c r="A267" s="1">
        <v>42782</v>
      </c>
      <c r="B267">
        <v>11.38</v>
      </c>
      <c r="C267" s="25">
        <f t="shared" si="70"/>
        <v>3.5273368606703048E-3</v>
      </c>
      <c r="D267" s="26">
        <f t="shared" si="71"/>
        <v>11.494746503148317</v>
      </c>
      <c r="E267" s="26">
        <f>D267*(1-VLOOKUP(A267,FX!A:K,9,0))</f>
        <v>11.504060683243887</v>
      </c>
      <c r="F267">
        <v>11.496</v>
      </c>
      <c r="G267" s="25">
        <f t="shared" si="69"/>
        <v>-9.9825170669826102E-3</v>
      </c>
      <c r="H267" s="25">
        <f>(+B267/(D267*(1-VLOOKUP(A267,FX!A:K,9,0)))-1)</f>
        <v>-1.0784077610489828E-2</v>
      </c>
      <c r="I267" s="25">
        <f t="shared" si="73"/>
        <v>-1.0090466249130126E-2</v>
      </c>
      <c r="J267">
        <v>10443.68</v>
      </c>
      <c r="K267">
        <v>10471.69</v>
      </c>
      <c r="L267" s="25">
        <f t="shared" si="54"/>
        <v>2.6820048105649086E-3</v>
      </c>
      <c r="M267">
        <f t="shared" si="72"/>
        <v>4</v>
      </c>
    </row>
    <row r="268" spans="1:14" x14ac:dyDescent="0.15">
      <c r="A268" s="1">
        <v>42783</v>
      </c>
      <c r="B268">
        <v>11.32</v>
      </c>
      <c r="C268" s="25">
        <f t="shared" si="70"/>
        <v>-5.2724077328647478E-3</v>
      </c>
      <c r="D268" s="26">
        <f t="shared" si="71"/>
        <v>11.432996278537656</v>
      </c>
      <c r="E268" s="26">
        <f>D268*(1-VLOOKUP(A268,FX!A:K,9,0))</f>
        <v>11.423773848131088</v>
      </c>
      <c r="F268">
        <v>11.459</v>
      </c>
      <c r="G268" s="25">
        <f t="shared" si="69"/>
        <v>-9.8833477930694302E-3</v>
      </c>
      <c r="H268" s="25">
        <f>(+B268/(D268*(1-VLOOKUP(A268,FX!A:K,9,0)))-1)</f>
        <v>-9.0840250788108978E-3</v>
      </c>
      <c r="I268" s="25">
        <f t="shared" si="73"/>
        <v>-1.2130203333624134E-2</v>
      </c>
      <c r="J268">
        <v>10471.69</v>
      </c>
      <c r="K268">
        <v>10414.299999999999</v>
      </c>
      <c r="L268" s="25">
        <f t="shared" si="54"/>
        <v>-5.4804907326325702E-3</v>
      </c>
      <c r="M268">
        <f t="shared" si="72"/>
        <v>5</v>
      </c>
    </row>
    <row r="269" spans="1:14" x14ac:dyDescent="0.15">
      <c r="A269" s="1">
        <v>42786</v>
      </c>
      <c r="B269">
        <v>11.5</v>
      </c>
      <c r="C269" s="25">
        <f t="shared" si="70"/>
        <v>1.5901060070671269E-2</v>
      </c>
      <c r="D269" s="26">
        <f t="shared" si="71"/>
        <v>11.634698138136985</v>
      </c>
      <c r="E269" s="26">
        <f>D269*(1-VLOOKUP(A269,FX!A:K,9,0))</f>
        <v>11.641407099892151</v>
      </c>
      <c r="F269">
        <v>11.587</v>
      </c>
      <c r="G269" s="25">
        <f t="shared" si="69"/>
        <v>-1.1577278287561388E-2</v>
      </c>
      <c r="H269" s="25">
        <f>(+B269/(D269*(1-VLOOKUP(A269,FX!A:K,9,0)))-1)</f>
        <v>-1.2146907902006121E-2</v>
      </c>
      <c r="I269" s="25">
        <f t="shared" si="73"/>
        <v>-7.5084146025717891E-3</v>
      </c>
      <c r="J269">
        <v>10414.299999999999</v>
      </c>
      <c r="K269">
        <v>10573.98</v>
      </c>
      <c r="L269" s="25">
        <f t="shared" si="54"/>
        <v>1.5332763603890909E-2</v>
      </c>
      <c r="M269">
        <f t="shared" si="72"/>
        <v>1</v>
      </c>
    </row>
    <row r="270" spans="1:14" x14ac:dyDescent="0.15">
      <c r="A270" s="1">
        <v>42787</v>
      </c>
      <c r="B270">
        <v>11.44</v>
      </c>
      <c r="C270" s="25">
        <f t="shared" si="70"/>
        <v>-5.2173913043478404E-3</v>
      </c>
      <c r="D270" s="26">
        <f t="shared" si="71"/>
        <v>11.593684398873462</v>
      </c>
      <c r="E270" s="26">
        <f>D270*(1-VLOOKUP(A270,FX!A:K,9,0))</f>
        <v>11.566375089107622</v>
      </c>
      <c r="F270">
        <v>11.585000000000001</v>
      </c>
      <c r="G270" s="25">
        <f t="shared" si="69"/>
        <v>-1.3255872213357445E-2</v>
      </c>
      <c r="H270" s="25">
        <f>(+B270/(D270*(1-VLOOKUP(A270,FX!A:K,9,0)))-1)</f>
        <v>-1.0926075640295685E-2</v>
      </c>
      <c r="I270" s="25">
        <f t="shared" si="73"/>
        <v>-1.2516184721622858E-2</v>
      </c>
      <c r="J270">
        <v>10573.98</v>
      </c>
      <c r="K270">
        <v>10580.08</v>
      </c>
      <c r="L270" s="25">
        <f t="shared" si="54"/>
        <v>5.7688779437836679E-4</v>
      </c>
      <c r="M270">
        <f t="shared" si="72"/>
        <v>2</v>
      </c>
    </row>
    <row r="271" spans="1:14" x14ac:dyDescent="0.15">
      <c r="A271" s="1">
        <v>42788</v>
      </c>
      <c r="B271">
        <v>11.46</v>
      </c>
      <c r="C271" s="25">
        <f t="shared" si="70"/>
        <v>1.7482517482518833E-3</v>
      </c>
      <c r="D271" s="26">
        <f t="shared" si="71"/>
        <v>11.593486112581381</v>
      </c>
      <c r="E271" s="26">
        <f>D271*(1-VLOOKUP(A271,FX!A:K,9,0))</f>
        <v>11.59601982947439</v>
      </c>
      <c r="F271">
        <v>11.586</v>
      </c>
      <c r="G271" s="25">
        <f t="shared" si="69"/>
        <v>-1.1513889030886015E-2</v>
      </c>
      <c r="H271" s="25">
        <f>(+B271/(D271*(1-VLOOKUP(A271,FX!A:K,9,0)))-1)</f>
        <v>-1.1729872100482153E-2</v>
      </c>
      <c r="I271" s="25">
        <f t="shared" ref="I271:I340" si="74">+B271/F271-1</f>
        <v>-1.0875194199896354E-2</v>
      </c>
      <c r="J271">
        <v>10580.08</v>
      </c>
      <c r="K271">
        <v>10587.83</v>
      </c>
      <c r="L271" s="25">
        <f t="shared" si="54"/>
        <v>7.3250863887608375E-4</v>
      </c>
      <c r="M271">
        <f t="shared" si="72"/>
        <v>3</v>
      </c>
    </row>
    <row r="272" spans="1:14" x14ac:dyDescent="0.15">
      <c r="A272" s="1">
        <v>42789</v>
      </c>
      <c r="B272">
        <v>11.4</v>
      </c>
      <c r="C272" s="25">
        <f t="shared" si="70"/>
        <v>-5.2356020942408987E-3</v>
      </c>
      <c r="D272" s="26">
        <f t="shared" si="71"/>
        <v>11.535510141360412</v>
      </c>
      <c r="E272" s="26">
        <f>D272*(1-VLOOKUP(A272,FX!A:K,9,0))</f>
        <v>11.533031107844558</v>
      </c>
      <c r="F272">
        <v>11.555999999999999</v>
      </c>
      <c r="G272" s="25">
        <f t="shared" si="69"/>
        <v>-1.1747217045437908E-2</v>
      </c>
      <c r="H272" s="25">
        <f>(+B272/(D272*(1-VLOOKUP(A272,FX!A:K,9,0)))-1)</f>
        <v>-1.1534791383166598E-2</v>
      </c>
      <c r="I272" s="25">
        <f t="shared" si="74"/>
        <v>-1.3499480789200269E-2</v>
      </c>
      <c r="J272">
        <v>10587.83</v>
      </c>
      <c r="K272">
        <v>10541.69</v>
      </c>
      <c r="L272" s="25">
        <f t="shared" si="54"/>
        <v>-4.3578334748479719E-3</v>
      </c>
      <c r="M272">
        <f t="shared" si="72"/>
        <v>4</v>
      </c>
    </row>
    <row r="273" spans="1:14" ht="40.5" x14ac:dyDescent="0.15">
      <c r="A273" s="1">
        <v>42790</v>
      </c>
      <c r="B273">
        <v>11.38</v>
      </c>
      <c r="C273" s="25">
        <f t="shared" si="70"/>
        <v>-1.7543859649122862E-3</v>
      </c>
      <c r="D273" s="26">
        <f t="shared" si="71"/>
        <v>11.54182588939724</v>
      </c>
      <c r="E273" s="26">
        <f>D273*(1-VLOOKUP(A273,FX!A:K,9,0))</f>
        <v>11.55318119481201</v>
      </c>
      <c r="F273">
        <v>11.548</v>
      </c>
      <c r="G273" s="25">
        <f t="shared" si="69"/>
        <v>-1.4020822263997146E-2</v>
      </c>
      <c r="H273" s="25">
        <f>(+B273/(D273*(1-VLOOKUP(A273,FX!A:K,9,0)))-1)</f>
        <v>-1.4989914196946619E-2</v>
      </c>
      <c r="I273" s="25">
        <f t="shared" si="74"/>
        <v>-1.4547973675095194E-2</v>
      </c>
      <c r="J273">
        <v>10541.69</v>
      </c>
      <c r="K273">
        <v>10528.76</v>
      </c>
      <c r="L273" s="25">
        <f t="shared" ref="L273:L281" si="75">+K273/J273-1</f>
        <v>-1.2265585499099396E-3</v>
      </c>
      <c r="M273">
        <f t="shared" si="72"/>
        <v>5</v>
      </c>
      <c r="N273" s="50" t="s">
        <v>207</v>
      </c>
    </row>
    <row r="274" spans="1:14" x14ac:dyDescent="0.15">
      <c r="A274" s="1">
        <v>42793</v>
      </c>
      <c r="B274">
        <v>11.3</v>
      </c>
      <c r="C274" s="25">
        <f t="shared" si="70"/>
        <v>-7.0298769771529601E-3</v>
      </c>
      <c r="D274" s="26">
        <f t="shared" ref="D274:D279" si="76">+F273*(1+L274)</f>
        <v>11.443781558322158</v>
      </c>
      <c r="E274" s="26">
        <f>D274*(1-VLOOKUP(A274,FX!A:K,9,0))</f>
        <v>11.439234987348236</v>
      </c>
      <c r="F274">
        <v>11.417999999999999</v>
      </c>
      <c r="G274" s="25">
        <f t="shared" si="69"/>
        <v>-1.2564164877613915E-2</v>
      </c>
      <c r="H274" s="25">
        <f>(+B274/(D274*(1-VLOOKUP(A274,FX!A:K,9,0)))-1)</f>
        <v>-1.2171704445465892E-2</v>
      </c>
      <c r="I274" s="25">
        <f t="shared" si="74"/>
        <v>-1.0334559467507276E-2</v>
      </c>
      <c r="J274">
        <v>10528.76</v>
      </c>
      <c r="K274">
        <v>10433.74</v>
      </c>
      <c r="L274" s="25">
        <f t="shared" si="75"/>
        <v>-9.0248044404089844E-3</v>
      </c>
      <c r="M274">
        <f t="shared" si="72"/>
        <v>1</v>
      </c>
    </row>
    <row r="275" spans="1:14" x14ac:dyDescent="0.15">
      <c r="A275" s="1">
        <v>42794</v>
      </c>
      <c r="B275">
        <v>11.28</v>
      </c>
      <c r="C275" s="25">
        <f t="shared" si="70"/>
        <v>-1.7699115044248481E-3</v>
      </c>
      <c r="D275" s="26">
        <f t="shared" si="76"/>
        <v>11.424894306356109</v>
      </c>
      <c r="E275" s="26">
        <f>D275*(1-VLOOKUP(A275,FX!A:K,9,0))</f>
        <v>11.434390928794839</v>
      </c>
      <c r="F275">
        <v>11.435</v>
      </c>
      <c r="G275" s="25">
        <f t="shared" si="69"/>
        <v>-1.2682332323678436E-2</v>
      </c>
      <c r="H275" s="25">
        <f>(+B275/(D275*(1-VLOOKUP(A275,FX!A:K,9,0)))-1)</f>
        <v>-1.350233079805252E-2</v>
      </c>
      <c r="I275" s="25">
        <f t="shared" si="74"/>
        <v>-1.3554875382597364E-2</v>
      </c>
      <c r="J275">
        <v>10433.74</v>
      </c>
      <c r="K275">
        <v>10440.040000000001</v>
      </c>
      <c r="L275" s="25">
        <f t="shared" si="75"/>
        <v>6.0381033071554846E-4</v>
      </c>
      <c r="M275">
        <f t="shared" si="72"/>
        <v>2</v>
      </c>
    </row>
    <row r="276" spans="1:14" x14ac:dyDescent="0.15">
      <c r="A276" s="1">
        <v>42795</v>
      </c>
      <c r="B276">
        <v>11.28</v>
      </c>
      <c r="C276" s="25">
        <f t="shared" si="70"/>
        <v>0</v>
      </c>
      <c r="D276" s="26">
        <f t="shared" si="76"/>
        <v>11.443707653418951</v>
      </c>
      <c r="E276" s="26">
        <f>D276*(1-VLOOKUP(A276,FX!A:K,9,0))</f>
        <v>11.416984958136368</v>
      </c>
      <c r="F276">
        <v>11.436999999999999</v>
      </c>
      <c r="G276" s="25">
        <f t="shared" ref="G276:G307" si="77">+B276/D276-1</f>
        <v>-1.4305473223972243E-2</v>
      </c>
      <c r="H276" s="25">
        <f>(+B276/(D276*(1-VLOOKUP(A276,FX!A:K,9,0)))-1)</f>
        <v>-1.1998347956020172E-2</v>
      </c>
      <c r="I276" s="25">
        <f t="shared" si="74"/>
        <v>-1.3727376060155616E-2</v>
      </c>
      <c r="J276">
        <v>10440.040000000001</v>
      </c>
      <c r="K276">
        <v>10447.99</v>
      </c>
      <c r="L276" s="25">
        <f t="shared" si="75"/>
        <v>7.6149133528202739E-4</v>
      </c>
      <c r="M276">
        <f t="shared" si="72"/>
        <v>3</v>
      </c>
    </row>
    <row r="277" spans="1:14" x14ac:dyDescent="0.15">
      <c r="A277" s="1">
        <v>42796</v>
      </c>
      <c r="B277">
        <v>11.16</v>
      </c>
      <c r="C277" s="25">
        <f t="shared" si="70"/>
        <v>-1.0638297872340385E-2</v>
      </c>
      <c r="D277" s="26">
        <f t="shared" si="76"/>
        <v>11.353324165700769</v>
      </c>
      <c r="E277" s="26">
        <f>D277*(1-VLOOKUP(A277,FX!A:K,9,0))</f>
        <v>11.346385944930038</v>
      </c>
      <c r="F277">
        <v>11.352</v>
      </c>
      <c r="G277" s="25">
        <f t="shared" si="77"/>
        <v>-1.7027979019996198E-2</v>
      </c>
      <c r="H277" s="25">
        <f>(+B277/(D277*(1-VLOOKUP(A277,FX!A:K,9,0)))-1)</f>
        <v>-1.6426899792997274E-2</v>
      </c>
      <c r="I277" s="25">
        <f t="shared" si="74"/>
        <v>-1.6913319238900604E-2</v>
      </c>
      <c r="J277">
        <v>10447.99</v>
      </c>
      <c r="K277">
        <v>10371.549999999999</v>
      </c>
      <c r="L277" s="25">
        <f t="shared" si="75"/>
        <v>-7.3162397743490315E-3</v>
      </c>
      <c r="M277">
        <f t="shared" si="72"/>
        <v>4</v>
      </c>
    </row>
    <row r="278" spans="1:14" x14ac:dyDescent="0.15">
      <c r="A278" s="1">
        <v>42797</v>
      </c>
      <c r="B278">
        <v>11.08</v>
      </c>
      <c r="C278" s="25">
        <f t="shared" si="70"/>
        <v>-7.1684587813619638E-3</v>
      </c>
      <c r="D278" s="26">
        <f t="shared" si="76"/>
        <v>11.32690236657009</v>
      </c>
      <c r="E278" s="26">
        <f>D278*(1-VLOOKUP(A278,FX!A:K,9,0))</f>
        <v>11.290877071983628</v>
      </c>
      <c r="F278">
        <v>11.311999999999999</v>
      </c>
      <c r="G278" s="25">
        <f t="shared" si="77"/>
        <v>-2.1797871878792785E-2</v>
      </c>
      <c r="H278" s="25">
        <f>(+B278/(D278*(1-VLOOKUP(A278,FX!A:K,9,0)))-1)</f>
        <v>-1.8676766263524658E-2</v>
      </c>
      <c r="I278" s="25">
        <f t="shared" si="74"/>
        <v>-2.0509193776520496E-2</v>
      </c>
      <c r="J278">
        <v>10371.549999999999</v>
      </c>
      <c r="K278">
        <v>10348.620000000001</v>
      </c>
      <c r="L278" s="25">
        <f t="shared" si="75"/>
        <v>-2.2108556580259231E-3</v>
      </c>
      <c r="M278">
        <f t="shared" si="72"/>
        <v>5</v>
      </c>
    </row>
    <row r="279" spans="1:14" x14ac:dyDescent="0.15">
      <c r="A279" s="1">
        <v>42800</v>
      </c>
      <c r="B279">
        <v>11.12</v>
      </c>
      <c r="C279" s="25">
        <f t="shared" si="70"/>
        <v>3.6101083032489267E-3</v>
      </c>
      <c r="D279" s="26">
        <f t="shared" si="76"/>
        <v>11.333665095442676</v>
      </c>
      <c r="E279" s="26">
        <f>D279*(1-VLOOKUP(A279,FX!A:K,9,0))</f>
        <v>11.336294773326339</v>
      </c>
      <c r="F279">
        <v>11.35</v>
      </c>
      <c r="G279" s="25">
        <f t="shared" si="77"/>
        <v>-1.8852250674725957E-2</v>
      </c>
      <c r="H279" s="25">
        <f>(+B279/(D279*(1-VLOOKUP(A279,FX!A:K,9,0)))-1)</f>
        <v>-1.9079847309128595E-2</v>
      </c>
      <c r="I279" s="25">
        <f t="shared" si="74"/>
        <v>-2.0264317180616831E-2</v>
      </c>
      <c r="J279">
        <v>10348.620000000001</v>
      </c>
      <c r="K279">
        <v>10368.44</v>
      </c>
      <c r="L279" s="25">
        <f t="shared" si="75"/>
        <v>1.9152312095718216E-3</v>
      </c>
      <c r="M279">
        <f t="shared" si="72"/>
        <v>1</v>
      </c>
    </row>
    <row r="280" spans="1:14" x14ac:dyDescent="0.15">
      <c r="A280" s="1">
        <f>+A279+1</f>
        <v>42801</v>
      </c>
      <c r="B280">
        <v>11.2</v>
      </c>
      <c r="C280" s="25">
        <f t="shared" si="70"/>
        <v>7.194244604316502E-3</v>
      </c>
      <c r="D280" s="26">
        <f t="shared" ref="D280:D318" si="78">+F279*(1+L280)</f>
        <v>11.391082891929738</v>
      </c>
      <c r="E280" s="26">
        <f>D280*(1-VLOOKUP(A280,FX!A:K,9,0))</f>
        <v>11.389059289907554</v>
      </c>
      <c r="F280">
        <v>11.364000000000001</v>
      </c>
      <c r="G280" s="25">
        <f t="shared" si="77"/>
        <v>-1.6774778459835105E-2</v>
      </c>
      <c r="H280" s="25">
        <f>(+B280/(D280*(1-VLOOKUP(A280,FX!A:K,9,0)))-1)</f>
        <v>-1.6600079523257039E-2</v>
      </c>
      <c r="I280" s="25">
        <f t="shared" si="74"/>
        <v>-1.4431538190778026E-2</v>
      </c>
      <c r="J280">
        <v>10368.44</v>
      </c>
      <c r="K280">
        <v>10405.969999999999</v>
      </c>
      <c r="L280" s="25">
        <f t="shared" si="75"/>
        <v>3.6196380554835983E-3</v>
      </c>
      <c r="M280">
        <f t="shared" si="72"/>
        <v>2</v>
      </c>
    </row>
    <row r="281" spans="1:14" x14ac:dyDescent="0.15">
      <c r="A281" s="1">
        <f>+A280+1</f>
        <v>42802</v>
      </c>
      <c r="B281">
        <v>11.2</v>
      </c>
      <c r="C281" s="25">
        <f t="shared" ref="C281:C312" si="79">B281/B280-1</f>
        <v>0</v>
      </c>
      <c r="D281" s="26">
        <f t="shared" si="78"/>
        <v>11.359074784955174</v>
      </c>
      <c r="E281" s="26">
        <f>D281*(1-VLOOKUP(A281,FX!A:K,9,0))</f>
        <v>11.34660460803463</v>
      </c>
      <c r="F281">
        <v>11.348000000000001</v>
      </c>
      <c r="G281" s="25">
        <f t="shared" si="77"/>
        <v>-1.4004202628005058E-2</v>
      </c>
      <c r="H281" s="25">
        <f>(+B281/(D281*(1-VLOOKUP(A281,FX!A:K,9,0)))-1)</f>
        <v>-1.2920570787389396E-2</v>
      </c>
      <c r="I281" s="25">
        <f t="shared" si="74"/>
        <v>-1.3041945717307102E-2</v>
      </c>
      <c r="J281">
        <v>10405.969999999999</v>
      </c>
      <c r="K281">
        <v>10401.459999999999</v>
      </c>
      <c r="L281" s="25">
        <f t="shared" si="75"/>
        <v>-4.3340505498290494E-4</v>
      </c>
      <c r="M281">
        <f t="shared" si="72"/>
        <v>3</v>
      </c>
    </row>
    <row r="282" spans="1:14" x14ac:dyDescent="0.15">
      <c r="A282" s="1">
        <f>+A281+1</f>
        <v>42803</v>
      </c>
      <c r="B282">
        <v>11.12</v>
      </c>
      <c r="C282" s="25">
        <f t="shared" si="79"/>
        <v>-7.1428571428571175E-3</v>
      </c>
      <c r="D282" s="26">
        <f t="shared" si="78"/>
        <v>11.281525328175086</v>
      </c>
      <c r="E282" s="26">
        <f>D282*(1-VLOOKUP(A282,FX!A:K,9,0))</f>
        <v>11.266909677375562</v>
      </c>
      <c r="F282">
        <v>11.269</v>
      </c>
      <c r="G282" s="25">
        <f t="shared" si="77"/>
        <v>-1.4317685195607721E-2</v>
      </c>
      <c r="H282" s="25">
        <f>(+B282/(D282*(1-VLOOKUP(A282,FX!A:K,9,0)))-1)</f>
        <v>-1.3039039238111894E-2</v>
      </c>
      <c r="I282" s="25">
        <f t="shared" si="74"/>
        <v>-1.3222113763421861E-2</v>
      </c>
      <c r="J282">
        <v>10401.459999999999</v>
      </c>
      <c r="K282">
        <v>10340.530000000001</v>
      </c>
      <c r="L282" s="25">
        <f t="shared" ref="L282:L318" si="80">+K282/J282-1</f>
        <v>-5.8578314967320244E-3</v>
      </c>
      <c r="M282">
        <f t="shared" ref="M282:M318" si="81">WEEKDAY(A282,2)</f>
        <v>4</v>
      </c>
    </row>
    <row r="283" spans="1:14" x14ac:dyDescent="0.15">
      <c r="A283" s="1">
        <f>+A282+1</f>
        <v>42804</v>
      </c>
      <c r="B283">
        <v>11.12</v>
      </c>
      <c r="C283" s="25">
        <f t="shared" si="79"/>
        <v>0</v>
      </c>
      <c r="D283" s="26">
        <f t="shared" si="78"/>
        <v>11.25324164525416</v>
      </c>
      <c r="E283" s="26">
        <f>D283*(1-VLOOKUP(A283,FX!A:K,9,0))</f>
        <v>11.265620375190171</v>
      </c>
      <c r="F283">
        <v>11.249000000000001</v>
      </c>
      <c r="G283" s="25">
        <f t="shared" si="77"/>
        <v>-1.1840290065250114E-2</v>
      </c>
      <c r="H283" s="25">
        <f>(+B283/(D283*(1-VLOOKUP(A283,FX!A:K,9,0)))-1)</f>
        <v>-1.2926085767177575E-2</v>
      </c>
      <c r="I283" s="25">
        <f t="shared" si="74"/>
        <v>-1.1467686016534917E-2</v>
      </c>
      <c r="J283">
        <v>10340.530000000001</v>
      </c>
      <c r="K283">
        <v>10326.07</v>
      </c>
      <c r="L283" s="25">
        <f t="shared" si="80"/>
        <v>-1.3983809340527564E-3</v>
      </c>
      <c r="M283">
        <f t="shared" si="81"/>
        <v>5</v>
      </c>
    </row>
    <row r="284" spans="1:14" x14ac:dyDescent="0.15">
      <c r="A284" s="1">
        <v>42807</v>
      </c>
      <c r="B284">
        <v>11.2</v>
      </c>
      <c r="C284" s="25">
        <f t="shared" si="79"/>
        <v>7.194244604316502E-3</v>
      </c>
      <c r="D284" s="26">
        <f t="shared" si="78"/>
        <v>11.334331028164636</v>
      </c>
      <c r="E284" s="26">
        <f>D284*(1-VLOOKUP(A284,FX!A:K,9,0))</f>
        <v>11.354209627788533</v>
      </c>
      <c r="F284">
        <v>11.353</v>
      </c>
      <c r="G284" s="25">
        <f t="shared" si="77"/>
        <v>-1.1851694452088779E-2</v>
      </c>
      <c r="H284" s="25">
        <f>(+B284/(D284*(1-VLOOKUP(A284,FX!A:K,9,0)))-1)</f>
        <v>-1.3581713993646716E-2</v>
      </c>
      <c r="I284" s="25">
        <f t="shared" si="74"/>
        <v>-1.3476614110807805E-2</v>
      </c>
      <c r="J284">
        <v>10326.07</v>
      </c>
      <c r="K284">
        <v>10404.4</v>
      </c>
      <c r="L284" s="25">
        <f t="shared" si="80"/>
        <v>7.5856545617063453E-3</v>
      </c>
      <c r="M284">
        <f t="shared" si="81"/>
        <v>1</v>
      </c>
    </row>
    <row r="285" spans="1:14" x14ac:dyDescent="0.15">
      <c r="A285" s="1">
        <v>42808</v>
      </c>
      <c r="B285">
        <v>11.2</v>
      </c>
      <c r="C285" s="25">
        <f t="shared" si="79"/>
        <v>0</v>
      </c>
      <c r="D285" s="26">
        <f t="shared" si="78"/>
        <v>11.352530795624928</v>
      </c>
      <c r="E285" s="26">
        <f>D285*(1-VLOOKUP(A285,FX!A:K,9,0))</f>
        <v>11.337306801395433</v>
      </c>
      <c r="F285">
        <v>11.336</v>
      </c>
      <c r="G285" s="25">
        <f t="shared" si="77"/>
        <v>-1.3435840727576864E-2</v>
      </c>
      <c r="H285" s="25">
        <f>(+B285/(D285*(1-VLOOKUP(A285,FX!A:K,9,0)))-1)</f>
        <v>-1.2111059866399154E-2</v>
      </c>
      <c r="I285" s="25">
        <f t="shared" si="74"/>
        <v>-1.199717713479187E-2</v>
      </c>
      <c r="J285">
        <v>10404.4</v>
      </c>
      <c r="K285">
        <v>10403.969999999999</v>
      </c>
      <c r="L285" s="25">
        <f t="shared" si="80"/>
        <v>-4.1328668640261412E-5</v>
      </c>
      <c r="M285">
        <f t="shared" si="81"/>
        <v>2</v>
      </c>
    </row>
    <row r="286" spans="1:14" x14ac:dyDescent="0.15">
      <c r="A286" s="1">
        <v>42809</v>
      </c>
      <c r="B286">
        <v>11.22</v>
      </c>
      <c r="C286" s="25">
        <f t="shared" si="79"/>
        <v>1.7857142857145014E-3</v>
      </c>
      <c r="D286" s="26">
        <f t="shared" si="78"/>
        <v>11.346318361164055</v>
      </c>
      <c r="E286" s="26">
        <f>D286*(1-VLOOKUP(A286,FX!A:K,9,0))</f>
        <v>11.352443296093897</v>
      </c>
      <c r="F286">
        <v>11.348000000000001</v>
      </c>
      <c r="G286" s="25">
        <f t="shared" si="77"/>
        <v>-1.1132982271713332E-2</v>
      </c>
      <c r="H286" s="25">
        <f>(+B286/(D286*(1-VLOOKUP(A286,FX!A:K,9,0)))-1)</f>
        <v>-1.1666501442862742E-2</v>
      </c>
      <c r="I286" s="25">
        <f t="shared" si="74"/>
        <v>-1.1279520620373629E-2</v>
      </c>
      <c r="J286">
        <v>10403.969999999999</v>
      </c>
      <c r="K286">
        <v>10413.44</v>
      </c>
      <c r="L286" s="25">
        <f t="shared" si="80"/>
        <v>9.1022946048480158E-4</v>
      </c>
      <c r="M286">
        <f t="shared" si="81"/>
        <v>3</v>
      </c>
    </row>
    <row r="287" spans="1:14" x14ac:dyDescent="0.15">
      <c r="A287" s="1">
        <v>42810</v>
      </c>
      <c r="B287">
        <v>11.34</v>
      </c>
      <c r="C287" s="25">
        <f t="shared" si="79"/>
        <v>1.0695187165775222E-2</v>
      </c>
      <c r="D287" s="26">
        <f t="shared" si="78"/>
        <v>11.388178918781882</v>
      </c>
      <c r="E287" s="26">
        <f>D287*(1-VLOOKUP(A287,FX!A:K,9,0))</f>
        <v>11.439468724389993</v>
      </c>
      <c r="F287">
        <v>11.423999999999999</v>
      </c>
      <c r="G287" s="25">
        <f t="shared" si="77"/>
        <v>-4.2306078193435903E-3</v>
      </c>
      <c r="H287" s="25">
        <f>(+B287/(D287*(1-VLOOKUP(A287,FX!A:K,9,0)))-1)</f>
        <v>-8.6952223732136291E-3</v>
      </c>
      <c r="I287" s="25">
        <f t="shared" si="74"/>
        <v>-7.3529411764705621E-3</v>
      </c>
      <c r="J287">
        <v>10413.44</v>
      </c>
      <c r="K287">
        <v>10450.31</v>
      </c>
      <c r="L287" s="25">
        <f t="shared" si="80"/>
        <v>3.5406167414417933E-3</v>
      </c>
      <c r="M287">
        <f t="shared" si="81"/>
        <v>4</v>
      </c>
    </row>
    <row r="288" spans="1:14" x14ac:dyDescent="0.15">
      <c r="A288" s="1">
        <v>42811</v>
      </c>
      <c r="B288">
        <v>11.2</v>
      </c>
      <c r="C288" s="25">
        <f t="shared" si="79"/>
        <v>-1.2345679012345734E-2</v>
      </c>
      <c r="D288" s="26">
        <f t="shared" si="78"/>
        <v>11.310299043760423</v>
      </c>
      <c r="E288" s="26">
        <f>D288*(1-VLOOKUP(A288,FX!A:K,9,0))</f>
        <v>11.294212031653672</v>
      </c>
      <c r="F288">
        <v>11.308</v>
      </c>
      <c r="G288" s="25">
        <f t="shared" si="77"/>
        <v>-9.7520890768376667E-3</v>
      </c>
      <c r="H288" s="25">
        <f>(+B288/(D288*(1-VLOOKUP(A288,FX!A:K,9,0)))-1)</f>
        <v>-8.3416205920013864E-3</v>
      </c>
      <c r="I288" s="25">
        <f t="shared" si="74"/>
        <v>-9.5507605235232162E-3</v>
      </c>
      <c r="J288">
        <v>10450.31</v>
      </c>
      <c r="K288">
        <v>10346.299999999999</v>
      </c>
      <c r="L288" s="25">
        <f t="shared" si="80"/>
        <v>-9.9528147968815928E-3</v>
      </c>
      <c r="M288">
        <f t="shared" si="81"/>
        <v>5</v>
      </c>
    </row>
    <row r="289" spans="1:14" ht="40.5" x14ac:dyDescent="0.15">
      <c r="A289" s="1">
        <v>42814</v>
      </c>
      <c r="B289">
        <v>11.22</v>
      </c>
      <c r="C289" s="25">
        <f t="shared" si="79"/>
        <v>1.7857142857145014E-3</v>
      </c>
      <c r="D289" s="26">
        <f t="shared" si="78"/>
        <v>11.315180688748637</v>
      </c>
      <c r="E289" s="26">
        <f>D289*(1-VLOOKUP(A289,FX!A:K,9,0))</f>
        <v>11.294263971289826</v>
      </c>
      <c r="F289">
        <v>11.292</v>
      </c>
      <c r="G289" s="25">
        <f t="shared" si="77"/>
        <v>-8.4117692299231495E-3</v>
      </c>
      <c r="H289" s="25">
        <f>(+B289/(D289*(1-VLOOKUP(A289,FX!A:K,9,0)))-1)</f>
        <v>-6.5753706021575153E-3</v>
      </c>
      <c r="I289" s="25">
        <f t="shared" si="74"/>
        <v>-6.3761955366630207E-3</v>
      </c>
      <c r="J289">
        <v>10346.299999999999</v>
      </c>
      <c r="K289">
        <v>10352.870000000001</v>
      </c>
      <c r="L289" s="25">
        <f t="shared" si="80"/>
        <v>6.3500961696472125E-4</v>
      </c>
      <c r="M289">
        <f t="shared" si="81"/>
        <v>1</v>
      </c>
      <c r="N289" s="50" t="s">
        <v>251</v>
      </c>
    </row>
    <row r="290" spans="1:14" x14ac:dyDescent="0.15">
      <c r="A290" s="1">
        <v>42815</v>
      </c>
      <c r="B290">
        <v>11.26</v>
      </c>
      <c r="C290" s="25">
        <f t="shared" si="79"/>
        <v>3.5650623885916666E-3</v>
      </c>
      <c r="D290" s="26">
        <f t="shared" si="78"/>
        <v>11.341463791199926</v>
      </c>
      <c r="E290" s="26">
        <f>D290*(1-VLOOKUP(A290,FX!A:K,9,0))</f>
        <v>11.3340590012874</v>
      </c>
      <c r="F290">
        <v>11.33</v>
      </c>
      <c r="G290" s="25">
        <f t="shared" si="77"/>
        <v>-7.1828286630104543E-3</v>
      </c>
      <c r="H290" s="25">
        <f>(+B290/(D290*(1-VLOOKUP(A290,FX!A:K,9,0)))-1)</f>
        <v>-6.5341993789681529E-3</v>
      </c>
      <c r="I290" s="25">
        <f t="shared" si="74"/>
        <v>-6.1782877316858276E-3</v>
      </c>
      <c r="J290">
        <v>10352.870000000001</v>
      </c>
      <c r="K290">
        <v>10398.219999999999</v>
      </c>
      <c r="L290" s="25">
        <f t="shared" si="80"/>
        <v>4.3804278427139742E-3</v>
      </c>
      <c r="M290">
        <f t="shared" si="81"/>
        <v>2</v>
      </c>
    </row>
    <row r="291" spans="1:14" x14ac:dyDescent="0.15">
      <c r="A291" s="1">
        <v>42816</v>
      </c>
      <c r="B291">
        <v>11.2</v>
      </c>
      <c r="C291" s="25">
        <f t="shared" si="79"/>
        <v>-5.3285968028419228E-3</v>
      </c>
      <c r="D291" s="26">
        <f t="shared" si="78"/>
        <v>11.24009631456153</v>
      </c>
      <c r="E291" s="26">
        <f>D291*(1-VLOOKUP(A291,FX!A:K,9,0))</f>
        <v>11.287105482907007</v>
      </c>
      <c r="F291">
        <v>11.271000000000001</v>
      </c>
      <c r="G291" s="25">
        <f t="shared" si="77"/>
        <v>-3.5672572048680573E-3</v>
      </c>
      <c r="H291" s="25">
        <f>(+B291/(D291*(1-VLOOKUP(A291,FX!A:K,9,0)))-1)</f>
        <v>-7.7172560351206343E-3</v>
      </c>
      <c r="I291" s="25">
        <f t="shared" si="74"/>
        <v>-6.2993523201136936E-3</v>
      </c>
      <c r="J291">
        <v>10398.219999999999</v>
      </c>
      <c r="K291">
        <v>10315.709999999999</v>
      </c>
      <c r="L291" s="25">
        <f t="shared" si="80"/>
        <v>-7.9350119539690622E-3</v>
      </c>
      <c r="M291">
        <f t="shared" si="81"/>
        <v>3</v>
      </c>
    </row>
    <row r="292" spans="1:14" x14ac:dyDescent="0.15">
      <c r="A292" s="1">
        <v>42817</v>
      </c>
      <c r="B292">
        <v>11.2</v>
      </c>
      <c r="C292" s="25">
        <f t="shared" si="79"/>
        <v>0</v>
      </c>
      <c r="D292" s="26">
        <f t="shared" si="78"/>
        <v>11.308432659506714</v>
      </c>
      <c r="E292" s="26">
        <f>D292*(1-VLOOKUP(A292,FX!A:K,9,0))</f>
        <v>11.298760348938819</v>
      </c>
      <c r="F292">
        <v>11.311</v>
      </c>
      <c r="G292" s="25">
        <f t="shared" si="77"/>
        <v>-9.5886550127314285E-3</v>
      </c>
      <c r="H292" s="25">
        <f>(+B292/(D292*(1-VLOOKUP(A292,FX!A:K,9,0)))-1)</f>
        <v>-8.7408127873156438E-3</v>
      </c>
      <c r="I292" s="25">
        <f t="shared" si="74"/>
        <v>-9.8134559278578726E-3</v>
      </c>
      <c r="J292">
        <v>10315.709999999999</v>
      </c>
      <c r="K292">
        <v>10349.969999999999</v>
      </c>
      <c r="L292" s="25">
        <f t="shared" si="80"/>
        <v>3.3211480353751988E-3</v>
      </c>
      <c r="M292">
        <f t="shared" si="81"/>
        <v>4</v>
      </c>
      <c r="N292" s="50" t="s">
        <v>260</v>
      </c>
    </row>
    <row r="293" spans="1:14" x14ac:dyDescent="0.15">
      <c r="A293" s="1">
        <v>42818</v>
      </c>
      <c r="B293">
        <v>11.3</v>
      </c>
      <c r="C293" s="25">
        <f t="shared" si="79"/>
        <v>8.9285714285716189E-3</v>
      </c>
      <c r="D293" s="26">
        <f t="shared" si="78"/>
        <v>11.392985862760955</v>
      </c>
      <c r="E293" s="26">
        <f>D293*(1-VLOOKUP(A293,FX!A:K,9,0))</f>
        <v>11.374597450122254</v>
      </c>
      <c r="F293">
        <v>11.401</v>
      </c>
      <c r="G293" s="25">
        <f t="shared" si="77"/>
        <v>-8.1616763051456376E-3</v>
      </c>
      <c r="H293" s="25">
        <f>(+B293/(D293*(1-VLOOKUP(A293,FX!A:K,9,0)))-1)</f>
        <v>-6.5582496830647319E-3</v>
      </c>
      <c r="I293" s="25">
        <f t="shared" si="74"/>
        <v>-8.8588720287693379E-3</v>
      </c>
      <c r="J293">
        <v>10349.969999999999</v>
      </c>
      <c r="K293">
        <v>10424.99</v>
      </c>
      <c r="L293" s="25">
        <f t="shared" si="80"/>
        <v>7.2483301883967677E-3</v>
      </c>
      <c r="M293">
        <f t="shared" si="81"/>
        <v>5</v>
      </c>
    </row>
    <row r="294" spans="1:14" x14ac:dyDescent="0.15">
      <c r="A294" s="1">
        <v>42821</v>
      </c>
      <c r="B294">
        <v>11.3</v>
      </c>
      <c r="C294" s="25">
        <f t="shared" si="79"/>
        <v>0</v>
      </c>
      <c r="D294" s="26">
        <f t="shared" si="78"/>
        <v>11.401</v>
      </c>
      <c r="E294" s="26">
        <f>D294*(1-VLOOKUP(A294,FX!A:K,9,0))</f>
        <v>11.449595758389426</v>
      </c>
      <c r="F294">
        <v>11.413</v>
      </c>
      <c r="G294" s="25">
        <f t="shared" si="77"/>
        <v>-8.8588720287693379E-3</v>
      </c>
      <c r="H294" s="25">
        <f>(+B294/(D294*(1-VLOOKUP(A294,FX!A:K,9,0)))-1)</f>
        <v>-1.306559301709953E-2</v>
      </c>
      <c r="I294" s="25">
        <f t="shared" si="74"/>
        <v>-9.9009900990099098E-3</v>
      </c>
      <c r="J294">
        <v>10424.99</v>
      </c>
      <c r="K294">
        <v>10424.99</v>
      </c>
      <c r="L294" s="25">
        <f t="shared" si="80"/>
        <v>0</v>
      </c>
      <c r="M294">
        <f t="shared" si="81"/>
        <v>1</v>
      </c>
    </row>
    <row r="295" spans="1:14" x14ac:dyDescent="0.15">
      <c r="A295" s="1">
        <v>42822</v>
      </c>
      <c r="B295">
        <v>11.28</v>
      </c>
      <c r="C295" s="25">
        <f t="shared" si="79"/>
        <v>-1.7699115044248481E-3</v>
      </c>
      <c r="D295" s="26">
        <f t="shared" si="78"/>
        <v>11.382236872169662</v>
      </c>
      <c r="E295" s="26">
        <f>D295*(1-VLOOKUP(A295,FX!A:K,9,0))</f>
        <v>11.364314568665831</v>
      </c>
      <c r="F295">
        <v>11.368</v>
      </c>
      <c r="G295" s="25">
        <f t="shared" si="77"/>
        <v>-8.9821423783261745E-3</v>
      </c>
      <c r="H295" s="25">
        <f>(+B295/(D295*(1-VLOOKUP(A295,FX!A:K,9,0)))-1)</f>
        <v>-7.4192392472404167E-3</v>
      </c>
      <c r="I295" s="25">
        <f t="shared" si="74"/>
        <v>-7.7410274454610128E-3</v>
      </c>
      <c r="J295">
        <v>10424.99</v>
      </c>
      <c r="K295">
        <v>10396.89</v>
      </c>
      <c r="L295" s="25">
        <f t="shared" si="80"/>
        <v>-2.6954462306438831E-3</v>
      </c>
      <c r="M295">
        <f t="shared" si="81"/>
        <v>2</v>
      </c>
    </row>
    <row r="296" spans="1:14" x14ac:dyDescent="0.15">
      <c r="A296" s="1">
        <v>42823</v>
      </c>
      <c r="B296">
        <v>11.26</v>
      </c>
      <c r="C296" s="25">
        <f t="shared" si="79"/>
        <v>-1.7730496453900457E-3</v>
      </c>
      <c r="D296" s="26">
        <f t="shared" si="78"/>
        <v>11.349543342287935</v>
      </c>
      <c r="E296" s="26">
        <f>D296*(1-VLOOKUP(A296,FX!A:K,9,0))</f>
        <v>11.335621955586198</v>
      </c>
      <c r="F296">
        <v>11.33</v>
      </c>
      <c r="G296" s="25">
        <f t="shared" si="77"/>
        <v>-7.8895986902222104E-3</v>
      </c>
      <c r="H296" s="25">
        <f>(+B296/(D296*(1-VLOOKUP(A296,FX!A:K,9,0)))-1)</f>
        <v>-6.6711783334422181E-3</v>
      </c>
      <c r="I296" s="25">
        <f t="shared" si="74"/>
        <v>-6.1782877316858276E-3</v>
      </c>
      <c r="J296">
        <v>10396.89</v>
      </c>
      <c r="K296">
        <v>10380.01</v>
      </c>
      <c r="L296" s="25">
        <f t="shared" si="80"/>
        <v>-1.6235624306882857E-3</v>
      </c>
      <c r="M296">
        <f t="shared" si="81"/>
        <v>3</v>
      </c>
    </row>
    <row r="297" spans="1:14" x14ac:dyDescent="0.15">
      <c r="A297" s="1">
        <v>42824</v>
      </c>
      <c r="B297">
        <v>11.2</v>
      </c>
      <c r="C297" s="25">
        <f t="shared" si="79"/>
        <v>-5.3285968028419228E-3</v>
      </c>
      <c r="D297" s="26">
        <f t="shared" si="78"/>
        <v>11.288063759090791</v>
      </c>
      <c r="E297" s="26">
        <f>D297*(1-VLOOKUP(A297,FX!A:K,9,0))</f>
        <v>11.275178027543486</v>
      </c>
      <c r="F297">
        <v>11.295</v>
      </c>
      <c r="G297" s="25">
        <f t="shared" si="77"/>
        <v>-7.8014937699010245E-3</v>
      </c>
      <c r="H297" s="25">
        <f>(+B297/(D297*(1-VLOOKUP(A297,FX!A:K,9,0)))-1)</f>
        <v>-6.6675690051046788E-3</v>
      </c>
      <c r="I297" s="25">
        <f t="shared" si="74"/>
        <v>-8.410801239486565E-3</v>
      </c>
      <c r="J297">
        <v>10380.01</v>
      </c>
      <c r="K297">
        <v>10341.59</v>
      </c>
      <c r="L297" s="25">
        <f t="shared" si="80"/>
        <v>-3.7013451817483611E-3</v>
      </c>
      <c r="M297">
        <f t="shared" si="81"/>
        <v>4</v>
      </c>
    </row>
    <row r="298" spans="1:14" x14ac:dyDescent="0.15">
      <c r="A298" s="1">
        <v>42825</v>
      </c>
      <c r="B298">
        <v>11.26</v>
      </c>
      <c r="C298" s="25">
        <f t="shared" si="79"/>
        <v>5.3571428571428381E-3</v>
      </c>
      <c r="D298" s="26">
        <f t="shared" si="78"/>
        <v>11.366582251858755</v>
      </c>
      <c r="E298" s="26">
        <f>D298*(1-VLOOKUP(A298,FX!A:K,9,0))</f>
        <v>11.356839808522036</v>
      </c>
      <c r="F298">
        <v>11.348000000000001</v>
      </c>
      <c r="G298" s="25">
        <f t="shared" si="77"/>
        <v>-9.37680733725621E-3</v>
      </c>
      <c r="H298" s="25">
        <f>(+B298/(D298*(1-VLOOKUP(A298,FX!A:K,9,0)))-1)</f>
        <v>-8.5270031236478472E-3</v>
      </c>
      <c r="I298" s="25">
        <f t="shared" si="74"/>
        <v>-7.7546704265069044E-3</v>
      </c>
      <c r="J298">
        <v>10341.59</v>
      </c>
      <c r="K298">
        <v>10407.129999999999</v>
      </c>
      <c r="L298" s="25">
        <f t="shared" si="80"/>
        <v>6.3375167648300756E-3</v>
      </c>
      <c r="M298">
        <f t="shared" si="81"/>
        <v>5</v>
      </c>
      <c r="N298" s="50" t="s">
        <v>275</v>
      </c>
    </row>
    <row r="299" spans="1:14" x14ac:dyDescent="0.15">
      <c r="A299" s="1">
        <v>42828</v>
      </c>
      <c r="B299">
        <v>11.3</v>
      </c>
      <c r="C299" s="25">
        <f t="shared" si="79"/>
        <v>3.5523978685614299E-3</v>
      </c>
      <c r="D299" s="26">
        <f t="shared" si="78"/>
        <v>11.348000000000001</v>
      </c>
      <c r="E299" s="26">
        <f>D299*(1-VLOOKUP(A299,FX!A:K,9,0))</f>
        <v>11.367255042724537</v>
      </c>
      <c r="F299">
        <v>11.347</v>
      </c>
      <c r="G299" s="25">
        <f t="shared" si="77"/>
        <v>-4.2298202326400691E-3</v>
      </c>
      <c r="H299" s="25">
        <f>(+B299/(D299*(1-VLOOKUP(A299,FX!A:K,9,0)))-1)</f>
        <v>-5.9165596682535515E-3</v>
      </c>
      <c r="I299" s="25">
        <f t="shared" si="74"/>
        <v>-4.142063981669053E-3</v>
      </c>
      <c r="J299">
        <v>10407.129999999999</v>
      </c>
      <c r="K299">
        <v>10407.129999999999</v>
      </c>
      <c r="L299" s="25">
        <f t="shared" si="80"/>
        <v>0</v>
      </c>
      <c r="M299">
        <f t="shared" si="81"/>
        <v>1</v>
      </c>
      <c r="N299" s="50" t="s">
        <v>279</v>
      </c>
    </row>
    <row r="300" spans="1:14" x14ac:dyDescent="0.15">
      <c r="A300" s="1">
        <v>42829</v>
      </c>
      <c r="B300">
        <v>11.3</v>
      </c>
      <c r="C300" s="25">
        <f t="shared" si="79"/>
        <v>0</v>
      </c>
      <c r="D300" s="26">
        <f t="shared" si="78"/>
        <v>11.347</v>
      </c>
      <c r="E300" s="26">
        <f>D300*(1-VLOOKUP(A300,FX!A:K,9,0))</f>
        <v>11.349393490089431</v>
      </c>
      <c r="F300">
        <v>11.347</v>
      </c>
      <c r="G300" s="25">
        <f t="shared" si="77"/>
        <v>-4.142063981669053E-3</v>
      </c>
      <c r="H300" s="25">
        <f>(+B300/(D300*(1-VLOOKUP(A300,FX!A:K,9,0)))-1)</f>
        <v>-4.3520819092722762E-3</v>
      </c>
      <c r="I300" s="25">
        <f t="shared" si="74"/>
        <v>-4.142063981669053E-3</v>
      </c>
      <c r="J300">
        <v>10407.129999999999</v>
      </c>
      <c r="K300">
        <v>10407.129999999999</v>
      </c>
      <c r="L300" s="25">
        <f t="shared" si="80"/>
        <v>0</v>
      </c>
      <c r="M300">
        <f t="shared" si="81"/>
        <v>2</v>
      </c>
    </row>
    <row r="301" spans="1:14" x14ac:dyDescent="0.15">
      <c r="A301" s="1">
        <v>42830</v>
      </c>
      <c r="B301">
        <v>11.36</v>
      </c>
      <c r="C301" s="25">
        <f t="shared" si="79"/>
        <v>5.3097345132742113E-3</v>
      </c>
      <c r="D301" s="26">
        <f t="shared" si="78"/>
        <v>11.448802263448233</v>
      </c>
      <c r="E301" s="26">
        <f>D301*(1-VLOOKUP(A301,FX!A:K,9,0))</f>
        <v>11.439852796865742</v>
      </c>
      <c r="F301">
        <v>11.46</v>
      </c>
      <c r="G301" s="25">
        <f t="shared" si="77"/>
        <v>-7.7564675679434592E-3</v>
      </c>
      <c r="H301" s="25">
        <f>(+B301/(D301*(1-VLOOKUP(A301,FX!A:K,9,0)))-1)</f>
        <v>-6.9802294036178658E-3</v>
      </c>
      <c r="I301" s="25">
        <f t="shared" si="74"/>
        <v>-8.7260034904015349E-3</v>
      </c>
      <c r="J301">
        <v>10407.129999999999</v>
      </c>
      <c r="K301">
        <v>10500.5</v>
      </c>
      <c r="L301" s="25">
        <f t="shared" si="80"/>
        <v>8.9717338017303305E-3</v>
      </c>
      <c r="M301">
        <f t="shared" si="81"/>
        <v>3</v>
      </c>
      <c r="N301" s="50" t="s">
        <v>286</v>
      </c>
    </row>
    <row r="302" spans="1:14" ht="27" x14ac:dyDescent="0.15">
      <c r="A302" s="1">
        <v>42831</v>
      </c>
      <c r="B302">
        <v>11.32</v>
      </c>
      <c r="C302" s="25">
        <f t="shared" si="79"/>
        <v>-3.5211267605632646E-3</v>
      </c>
      <c r="D302" s="26">
        <f t="shared" si="78"/>
        <v>11.493014142183707</v>
      </c>
      <c r="E302" s="26">
        <f>D302*(1-VLOOKUP(A302,FX!A:K,9,0))</f>
        <v>11.473774357532674</v>
      </c>
      <c r="F302">
        <v>11.489000000000001</v>
      </c>
      <c r="G302" s="25">
        <f t="shared" si="77"/>
        <v>-1.5053852718120209E-2</v>
      </c>
      <c r="H302" s="25">
        <f>(+B302/(D302*(1-VLOOKUP(A302,FX!A:K,9,0)))-1)</f>
        <v>-1.340224696258896E-2</v>
      </c>
      <c r="I302" s="25">
        <f t="shared" si="74"/>
        <v>-1.4709722343110854E-2</v>
      </c>
      <c r="J302">
        <v>10500.5</v>
      </c>
      <c r="K302">
        <v>10530.75</v>
      </c>
      <c r="L302" s="25">
        <f t="shared" si="80"/>
        <v>2.8808151992762987E-3</v>
      </c>
      <c r="M302">
        <f t="shared" si="81"/>
        <v>4</v>
      </c>
      <c r="N302" s="50" t="s">
        <v>296</v>
      </c>
    </row>
    <row r="303" spans="1:14" x14ac:dyDescent="0.15">
      <c r="A303" s="1">
        <v>42832</v>
      </c>
      <c r="B303">
        <v>11.34</v>
      </c>
      <c r="C303" s="25">
        <f t="shared" si="79"/>
        <v>1.7667844522968323E-3</v>
      </c>
      <c r="D303" s="26">
        <f t="shared" si="78"/>
        <v>11.472973277306934</v>
      </c>
      <c r="E303" s="26">
        <f>D303*(1-VLOOKUP(A303,FX!A:K,9,0))</f>
        <v>11.465898824124851</v>
      </c>
      <c r="F303">
        <v>11.467000000000001</v>
      </c>
      <c r="G303" s="25">
        <f t="shared" si="77"/>
        <v>-1.1590132225789307E-2</v>
      </c>
      <c r="H303" s="25">
        <f>(+B303/(D303*(1-VLOOKUP(A303,FX!A:K,9,0)))-1)</f>
        <v>-1.0980283888425202E-2</v>
      </c>
      <c r="I303" s="25">
        <f t="shared" si="74"/>
        <v>-1.1075259440132657E-2</v>
      </c>
      <c r="J303">
        <v>10530.75</v>
      </c>
      <c r="K303">
        <v>10516.06</v>
      </c>
      <c r="L303" s="25">
        <f t="shared" si="80"/>
        <v>-1.3949623721007942E-3</v>
      </c>
      <c r="M303">
        <f t="shared" si="81"/>
        <v>5</v>
      </c>
    </row>
    <row r="304" spans="1:14" x14ac:dyDescent="0.15">
      <c r="A304" s="1">
        <v>42835</v>
      </c>
      <c r="B304">
        <v>11.26</v>
      </c>
      <c r="C304" s="25">
        <f t="shared" si="79"/>
        <v>-7.0546737213403876E-3</v>
      </c>
      <c r="D304" s="26">
        <f t="shared" si="78"/>
        <v>11.415171985515491</v>
      </c>
      <c r="E304" s="26">
        <f>D304*(1-VLOOKUP(A304,FX!A:K,9,0))</f>
        <v>11.393131334838166</v>
      </c>
      <c r="F304">
        <v>11.398</v>
      </c>
      <c r="G304" s="25">
        <f t="shared" si="77"/>
        <v>-1.3593486433002178E-2</v>
      </c>
      <c r="H304" s="25">
        <f>(+B304/(D304*(1-VLOOKUP(A304,FX!A:K,9,0)))-1)</f>
        <v>-1.1685227785540819E-2</v>
      </c>
      <c r="I304" s="25">
        <f t="shared" si="74"/>
        <v>-1.2107387260922975E-2</v>
      </c>
      <c r="J304">
        <v>10516.06</v>
      </c>
      <c r="K304">
        <v>10468.530000000001</v>
      </c>
      <c r="L304" s="25">
        <f t="shared" si="80"/>
        <v>-4.5197535959283774E-3</v>
      </c>
      <c r="M304">
        <f t="shared" si="81"/>
        <v>1</v>
      </c>
    </row>
    <row r="305" spans="1:14" x14ac:dyDescent="0.15">
      <c r="A305" s="1">
        <v>42836</v>
      </c>
      <c r="B305">
        <v>11.26</v>
      </c>
      <c r="C305" s="25">
        <f t="shared" si="79"/>
        <v>0</v>
      </c>
      <c r="D305" s="26">
        <f t="shared" si="78"/>
        <v>11.402496690557316</v>
      </c>
      <c r="E305" s="26">
        <f>D305*(1-VLOOKUP(A305,FX!A:K,9,0))</f>
        <v>11.402207830141389</v>
      </c>
      <c r="F305">
        <v>11.419</v>
      </c>
      <c r="G305" s="25">
        <f t="shared" si="77"/>
        <v>-1.2496972761704028E-2</v>
      </c>
      <c r="H305" s="25">
        <f>(+B305/(D305*(1-VLOOKUP(A305,FX!A:K,9,0)))-1)</f>
        <v>-1.2471955629984821E-2</v>
      </c>
      <c r="I305" s="25">
        <f t="shared" si="74"/>
        <v>-1.3924161485244002E-2</v>
      </c>
      <c r="J305">
        <v>10468.530000000001</v>
      </c>
      <c r="K305">
        <v>10472.66</v>
      </c>
      <c r="L305" s="25">
        <f t="shared" si="80"/>
        <v>3.9451575340554434E-4</v>
      </c>
      <c r="M305">
        <f t="shared" si="81"/>
        <v>2</v>
      </c>
    </row>
    <row r="306" spans="1:14" x14ac:dyDescent="0.15">
      <c r="A306" s="1">
        <v>42837</v>
      </c>
      <c r="B306">
        <v>11.28</v>
      </c>
      <c r="C306" s="25">
        <f t="shared" si="79"/>
        <v>1.7761989342806039E-3</v>
      </c>
      <c r="D306" s="26">
        <f t="shared" si="78"/>
        <v>11.410745952795184</v>
      </c>
      <c r="E306" s="26">
        <f>D306*(1-VLOOKUP(A306,FX!A:K,9,0))</f>
        <v>11.421487734479015</v>
      </c>
      <c r="F306">
        <v>11.41</v>
      </c>
      <c r="G306" s="25">
        <f t="shared" si="77"/>
        <v>-1.1458142468166788E-2</v>
      </c>
      <c r="H306" s="25">
        <f>(+B306/(D306*(1-VLOOKUP(A306,FX!A:K,9,0)))-1)</f>
        <v>-1.2387855047280349E-2</v>
      </c>
      <c r="I306" s="25">
        <f t="shared" si="74"/>
        <v>-1.1393514460999232E-2</v>
      </c>
      <c r="J306">
        <v>10472.66</v>
      </c>
      <c r="K306">
        <v>10465.09</v>
      </c>
      <c r="L306" s="25">
        <f t="shared" si="80"/>
        <v>-7.2283450431886997E-4</v>
      </c>
      <c r="M306">
        <f t="shared" si="81"/>
        <v>3</v>
      </c>
    </row>
    <row r="307" spans="1:14" x14ac:dyDescent="0.15">
      <c r="A307" s="1">
        <v>42838</v>
      </c>
      <c r="B307">
        <v>11.3</v>
      </c>
      <c r="C307" s="25">
        <f t="shared" si="79"/>
        <v>1.7730496453902678E-3</v>
      </c>
      <c r="D307" s="26">
        <f t="shared" si="78"/>
        <v>11.377334862863099</v>
      </c>
      <c r="E307" s="26">
        <f>D307*(1-VLOOKUP(A307,FX!A:K,9,0))</f>
        <v>11.423173475968296</v>
      </c>
      <c r="F307">
        <v>11.423999999999999</v>
      </c>
      <c r="G307" s="25">
        <f t="shared" si="77"/>
        <v>-6.7972740360775497E-3</v>
      </c>
      <c r="H307" s="25">
        <f>(+B307/(D307*(1-VLOOKUP(A307,FX!A:K,9,0)))-1)</f>
        <v>-1.078277207532774E-2</v>
      </c>
      <c r="I307" s="25">
        <f t="shared" si="74"/>
        <v>-1.0854341736694528E-2</v>
      </c>
      <c r="J307">
        <v>10465.09</v>
      </c>
      <c r="K307">
        <v>10435.129999999999</v>
      </c>
      <c r="L307" s="25">
        <f t="shared" si="80"/>
        <v>-2.8628516333830678E-3</v>
      </c>
      <c r="M307">
        <f t="shared" si="81"/>
        <v>4</v>
      </c>
    </row>
    <row r="308" spans="1:14" x14ac:dyDescent="0.15">
      <c r="A308" s="1">
        <v>42839</v>
      </c>
      <c r="B308">
        <v>11.3</v>
      </c>
      <c r="C308" s="25">
        <f t="shared" si="79"/>
        <v>0</v>
      </c>
      <c r="D308" s="26">
        <f t="shared" si="78"/>
        <v>11.348833534416917</v>
      </c>
      <c r="E308" s="26">
        <f>D308*(1-VLOOKUP(A308,FX!A:K,9,0))</f>
        <v>11.332376472130399</v>
      </c>
      <c r="F308">
        <v>11.33</v>
      </c>
      <c r="G308" s="25">
        <f t="shared" ref="G308:G318" si="82">+B308/D308-1</f>
        <v>-4.302956270247682E-3</v>
      </c>
      <c r="H308" s="25">
        <f>(+B308/(D308*(1-VLOOKUP(A308,FX!A:K,9,0)))-1)</f>
        <v>-2.8569887534199978E-3</v>
      </c>
      <c r="I308" s="25">
        <f t="shared" si="74"/>
        <v>-2.6478375992938785E-3</v>
      </c>
      <c r="J308">
        <v>10435.129999999999</v>
      </c>
      <c r="K308">
        <v>10366.469999999999</v>
      </c>
      <c r="L308" s="25">
        <f t="shared" si="80"/>
        <v>-6.5796976175668265E-3</v>
      </c>
      <c r="M308">
        <f t="shared" si="81"/>
        <v>5</v>
      </c>
      <c r="N308" s="50" t="s">
        <v>306</v>
      </c>
    </row>
    <row r="309" spans="1:14" x14ac:dyDescent="0.15">
      <c r="A309" s="1">
        <v>42842</v>
      </c>
      <c r="B309">
        <v>11.3</v>
      </c>
      <c r="C309" s="25">
        <f t="shared" si="79"/>
        <v>0</v>
      </c>
      <c r="D309" s="26">
        <f t="shared" si="78"/>
        <v>11.345563562138317</v>
      </c>
      <c r="E309" s="26">
        <f>D309*(1-VLOOKUP(A309,FX!A:K,9,0))</f>
        <v>11.347706372660371</v>
      </c>
      <c r="F309">
        <v>11.35</v>
      </c>
      <c r="G309" s="25">
        <f t="shared" si="82"/>
        <v>-4.0159805098063384E-3</v>
      </c>
      <c r="H309" s="25">
        <f>(+B309/(D309*(1-VLOOKUP(A309,FX!A:K,9,0)))-1)</f>
        <v>-4.2040542021167804E-3</v>
      </c>
      <c r="I309" s="25">
        <f t="shared" si="74"/>
        <v>-4.405286343612258E-3</v>
      </c>
      <c r="J309">
        <v>10366.469999999999</v>
      </c>
      <c r="K309">
        <v>10380.709999999999</v>
      </c>
      <c r="L309" s="25">
        <f t="shared" si="80"/>
        <v>1.3736595002926677E-3</v>
      </c>
      <c r="M309">
        <f t="shared" si="81"/>
        <v>1</v>
      </c>
    </row>
    <row r="310" spans="1:14" x14ac:dyDescent="0.15">
      <c r="A310" s="1">
        <v>42843</v>
      </c>
      <c r="B310">
        <v>11.18</v>
      </c>
      <c r="C310" s="25">
        <f t="shared" si="79"/>
        <v>-1.0619469026548756E-2</v>
      </c>
      <c r="D310" s="26">
        <f t="shared" si="78"/>
        <v>11.284714629346164</v>
      </c>
      <c r="E310" s="26">
        <f>D310*(1-VLOOKUP(A310,FX!A:K,9,0))</f>
        <v>11.279837783119184</v>
      </c>
      <c r="F310">
        <v>11.268000000000001</v>
      </c>
      <c r="G310" s="25">
        <f t="shared" si="82"/>
        <v>-9.2793333979267478E-3</v>
      </c>
      <c r="H310" s="25">
        <f>(+B310/(D310*(1-VLOOKUP(A310,FX!A:K,9,0)))-1)</f>
        <v>-8.850994583326055E-3</v>
      </c>
      <c r="I310" s="25">
        <f t="shared" si="74"/>
        <v>-7.8097266595670289E-3</v>
      </c>
      <c r="J310">
        <v>10380.709999999999</v>
      </c>
      <c r="K310">
        <v>10321</v>
      </c>
      <c r="L310" s="25">
        <f t="shared" si="80"/>
        <v>-5.7520150355803157E-3</v>
      </c>
      <c r="M310">
        <f t="shared" si="81"/>
        <v>2</v>
      </c>
    </row>
    <row r="311" spans="1:14" x14ac:dyDescent="0.15">
      <c r="A311" s="1">
        <v>42844</v>
      </c>
      <c r="B311">
        <v>11.06</v>
      </c>
      <c r="C311" s="25">
        <f t="shared" si="79"/>
        <v>-1.0733452593917669E-2</v>
      </c>
      <c r="D311" s="26">
        <f t="shared" si="78"/>
        <v>11.208794143978297</v>
      </c>
      <c r="E311" s="26">
        <f>D311*(1-VLOOKUP(A311,FX!A:K,9,0))</f>
        <v>11.214004620950721</v>
      </c>
      <c r="F311">
        <v>11.239000000000001</v>
      </c>
      <c r="G311" s="25">
        <f t="shared" si="82"/>
        <v>-1.3274768192458319E-2</v>
      </c>
      <c r="H311" s="25">
        <f>(+B311/(D311*(1-VLOOKUP(A311,FX!A:K,9,0)))-1)</f>
        <v>-1.3733240368298039E-2</v>
      </c>
      <c r="I311" s="25">
        <f t="shared" si="74"/>
        <v>-1.5926683868671576E-2</v>
      </c>
      <c r="J311">
        <v>10321</v>
      </c>
      <c r="K311">
        <v>10266.77</v>
      </c>
      <c r="L311" s="25">
        <f t="shared" si="80"/>
        <v>-5.2543358201724288E-3</v>
      </c>
      <c r="M311">
        <f t="shared" si="81"/>
        <v>3</v>
      </c>
      <c r="N311" s="50" t="s">
        <v>308</v>
      </c>
    </row>
    <row r="312" spans="1:14" x14ac:dyDescent="0.15">
      <c r="A312" s="1">
        <v>42845</v>
      </c>
      <c r="B312">
        <v>11.16</v>
      </c>
      <c r="C312" s="25">
        <f t="shared" si="79"/>
        <v>9.0415913200723175E-3</v>
      </c>
      <c r="D312" s="26">
        <f t="shared" si="78"/>
        <v>11.300303019352727</v>
      </c>
      <c r="E312" s="26">
        <f>D312*(1-VLOOKUP(A312,FX!A:K,9,0))</f>
        <v>11.300385117097418</v>
      </c>
      <c r="F312">
        <v>11.279</v>
      </c>
      <c r="G312" s="25">
        <f t="shared" si="82"/>
        <v>-1.2415863460691789E-2</v>
      </c>
      <c r="H312" s="25">
        <f>(+B312/(D312*(1-VLOOKUP(A312,FX!A:K,9,0)))-1)</f>
        <v>-1.2423038298492672E-2</v>
      </c>
      <c r="I312" s="25">
        <f t="shared" si="74"/>
        <v>-1.0550580725241621E-2</v>
      </c>
      <c r="J312">
        <v>10266.77</v>
      </c>
      <c r="K312">
        <v>10322.77</v>
      </c>
      <c r="L312" s="25">
        <f t="shared" si="80"/>
        <v>5.4544905554521073E-3</v>
      </c>
      <c r="M312">
        <f t="shared" si="81"/>
        <v>4</v>
      </c>
    </row>
    <row r="313" spans="1:14" x14ac:dyDescent="0.15">
      <c r="A313" s="1">
        <v>42846</v>
      </c>
      <c r="B313">
        <v>11.18</v>
      </c>
      <c r="C313" s="25">
        <f t="shared" ref="C313:C318" si="83">B313/B312-1</f>
        <v>1.7921146953405742E-3</v>
      </c>
      <c r="D313" s="26">
        <f t="shared" si="78"/>
        <v>11.341859181208145</v>
      </c>
      <c r="E313" s="26">
        <f>D313*(1-VLOOKUP(A313,FX!A:K,9,0))</f>
        <v>11.343548506055027</v>
      </c>
      <c r="F313">
        <v>11.337999999999999</v>
      </c>
      <c r="G313" s="25">
        <f t="shared" si="82"/>
        <v>-1.4270956694324211E-2</v>
      </c>
      <c r="H313" s="25">
        <f>(+B313/(D313*(1-VLOOKUP(A313,FX!A:K,9,0)))-1)</f>
        <v>-1.4417755252488007E-2</v>
      </c>
      <c r="I313" s="25">
        <f t="shared" si="74"/>
        <v>-1.3935438348915086E-2</v>
      </c>
      <c r="J313">
        <v>10322.77</v>
      </c>
      <c r="K313">
        <v>10380.299999999999</v>
      </c>
      <c r="L313" s="25">
        <f t="shared" si="80"/>
        <v>5.5731165181438502E-3</v>
      </c>
      <c r="M313">
        <f t="shared" si="81"/>
        <v>5</v>
      </c>
    </row>
    <row r="314" spans="1:14" x14ac:dyDescent="0.15">
      <c r="A314" s="1">
        <v>42849</v>
      </c>
      <c r="B314">
        <v>11.14</v>
      </c>
      <c r="C314" s="25">
        <f t="shared" si="83"/>
        <v>-3.5778175313058158E-3</v>
      </c>
      <c r="D314" s="26">
        <f t="shared" si="78"/>
        <v>11.280077383119949</v>
      </c>
      <c r="E314" s="26">
        <f>D314*(1-VLOOKUP(A314,FX!A:K,9,0))</f>
        <v>11.274710063564648</v>
      </c>
      <c r="F314">
        <v>11.305</v>
      </c>
      <c r="G314" s="25">
        <f t="shared" si="82"/>
        <v>-1.2418122532525055E-2</v>
      </c>
      <c r="H314" s="25">
        <f>(+B314/(D314*(1-VLOOKUP(A314,FX!A:K,9,0)))-1)</f>
        <v>-1.194798472024361E-2</v>
      </c>
      <c r="I314" s="25">
        <f t="shared" si="74"/>
        <v>-1.4595311808934031E-2</v>
      </c>
      <c r="J314">
        <v>10380.299999999999</v>
      </c>
      <c r="K314">
        <v>10327.27</v>
      </c>
      <c r="L314" s="25">
        <f t="shared" si="80"/>
        <v>-5.1087155477200774E-3</v>
      </c>
      <c r="M314">
        <f t="shared" si="81"/>
        <v>1</v>
      </c>
      <c r="N314" s="50" t="s">
        <v>323</v>
      </c>
    </row>
    <row r="315" spans="1:14" x14ac:dyDescent="0.15">
      <c r="A315" s="1">
        <v>42850</v>
      </c>
      <c r="B315">
        <v>11.2</v>
      </c>
      <c r="C315" s="25">
        <f t="shared" si="83"/>
        <v>5.3859964093356805E-3</v>
      </c>
      <c r="D315" s="26">
        <f t="shared" si="78"/>
        <v>11.36550266430528</v>
      </c>
      <c r="E315" s="26">
        <f>D315*(1-VLOOKUP(A315,FX!A:K,9,0))</f>
        <v>11.362655227504341</v>
      </c>
      <c r="F315">
        <v>11.345000000000001</v>
      </c>
      <c r="G315" s="25">
        <f t="shared" si="82"/>
        <v>-1.456184290247553E-2</v>
      </c>
      <c r="H315" s="25">
        <f>(+B315/(D315*(1-VLOOKUP(A315,FX!A:K,9,0)))-1)</f>
        <v>-1.431489596820823E-2</v>
      </c>
      <c r="I315" s="25">
        <f t="shared" si="74"/>
        <v>-1.2780960775672257E-2</v>
      </c>
      <c r="J315">
        <v>10327.27</v>
      </c>
      <c r="K315">
        <v>10382.540000000001</v>
      </c>
      <c r="L315" s="25">
        <f t="shared" si="80"/>
        <v>5.3518500048899131E-3</v>
      </c>
      <c r="M315">
        <f t="shared" si="81"/>
        <v>2</v>
      </c>
    </row>
    <row r="316" spans="1:14" x14ac:dyDescent="0.15">
      <c r="A316" s="1">
        <v>42851</v>
      </c>
      <c r="B316">
        <v>11.24</v>
      </c>
      <c r="C316" s="25">
        <f t="shared" si="83"/>
        <v>3.5714285714285587E-3</v>
      </c>
      <c r="D316" s="26">
        <f t="shared" si="78"/>
        <v>11.352648899017003</v>
      </c>
      <c r="E316" s="26">
        <f>D316*(1-VLOOKUP(A316,FX!A:K,9,0))</f>
        <v>11.346633049793565</v>
      </c>
      <c r="F316">
        <v>11.35</v>
      </c>
      <c r="G316" s="25">
        <f t="shared" si="82"/>
        <v>-9.9226973386586925E-3</v>
      </c>
      <c r="H316" s="25">
        <f>(+B316/(D316*(1-VLOOKUP(A316,FX!A:K,9,0)))-1)</f>
        <v>-9.3977701865933794E-3</v>
      </c>
      <c r="I316" s="25">
        <f t="shared" si="74"/>
        <v>-9.6916299559470787E-3</v>
      </c>
      <c r="J316">
        <v>10382.540000000001</v>
      </c>
      <c r="K316">
        <v>10389.540000000001</v>
      </c>
      <c r="L316" s="25">
        <f t="shared" si="80"/>
        <v>6.742088159543691E-4</v>
      </c>
      <c r="M316">
        <f t="shared" si="81"/>
        <v>3</v>
      </c>
    </row>
    <row r="317" spans="1:14" x14ac:dyDescent="0.15">
      <c r="A317" s="1">
        <v>42852</v>
      </c>
      <c r="B317">
        <v>11.18</v>
      </c>
      <c r="C317" s="25">
        <f t="shared" si="83"/>
        <v>-5.3380782918149849E-3</v>
      </c>
      <c r="D317" s="26">
        <f t="shared" si="78"/>
        <v>11.374623708075621</v>
      </c>
      <c r="E317" s="26">
        <f>D317*(1-VLOOKUP(A317,FX!A:K,9,0))</f>
        <v>11.35462376637232</v>
      </c>
      <c r="F317">
        <v>11.365</v>
      </c>
      <c r="G317" s="25">
        <f t="shared" si="82"/>
        <v>-1.7110342554667923E-2</v>
      </c>
      <c r="H317" s="25">
        <f>(+B317/(D317*(1-VLOOKUP(A317,FX!A:K,9,0)))-1)</f>
        <v>-1.5379088727667356E-2</v>
      </c>
      <c r="I317" s="25">
        <f t="shared" si="74"/>
        <v>-1.6278046634403909E-2</v>
      </c>
      <c r="J317">
        <v>10389.540000000001</v>
      </c>
      <c r="K317">
        <v>10412.08</v>
      </c>
      <c r="L317" s="25">
        <f t="shared" si="80"/>
        <v>2.1694896982926704E-3</v>
      </c>
      <c r="M317">
        <f t="shared" si="81"/>
        <v>4</v>
      </c>
      <c r="N317" s="50" t="s">
        <v>327</v>
      </c>
    </row>
    <row r="318" spans="1:14" x14ac:dyDescent="0.15">
      <c r="A318" s="1">
        <v>42853</v>
      </c>
      <c r="B318">
        <v>11.16</v>
      </c>
      <c r="C318" s="25">
        <f t="shared" si="83"/>
        <v>-1.7889087656529634E-3</v>
      </c>
      <c r="D318" s="26">
        <f t="shared" si="78"/>
        <v>11.341532306705288</v>
      </c>
      <c r="E318" s="26">
        <f>D318*(1-VLOOKUP(A318,FX!A:K,9,0))</f>
        <v>11.353040795272872</v>
      </c>
      <c r="F318">
        <v>11.333</v>
      </c>
      <c r="G318" s="25">
        <f t="shared" si="82"/>
        <v>-1.6005977128678017E-2</v>
      </c>
      <c r="H318" s="25">
        <f>(+B318/(D318*(1-VLOOKUP(A318,FX!A:K,9,0)))-1)</f>
        <v>-1.7003444165659021E-2</v>
      </c>
      <c r="I318" s="25">
        <f t="shared" si="74"/>
        <v>-1.52651548574958E-2</v>
      </c>
      <c r="J318">
        <v>10412.08</v>
      </c>
      <c r="K318">
        <v>10390.58</v>
      </c>
      <c r="L318" s="25">
        <f t="shared" si="80"/>
        <v>-2.0649092208281372E-3</v>
      </c>
      <c r="M318">
        <f t="shared" si="81"/>
        <v>5</v>
      </c>
    </row>
    <row r="319" spans="1:14" x14ac:dyDescent="0.15">
      <c r="A319" s="1">
        <v>42856</v>
      </c>
      <c r="B319">
        <v>11.16</v>
      </c>
      <c r="C319" s="25">
        <f t="shared" ref="C319" si="84">B319/B318-1</f>
        <v>0</v>
      </c>
      <c r="D319" s="26">
        <f t="shared" ref="D319" si="85">+F318*(1+L319)</f>
        <v>11.333</v>
      </c>
      <c r="E319" s="26">
        <f>D319*(1-VLOOKUP(A319,FX!A:K,9,0))</f>
        <v>11.322321198943138</v>
      </c>
      <c r="F319">
        <v>11.32</v>
      </c>
      <c r="G319" s="25">
        <f t="shared" ref="G319" si="86">+B319/D319-1</f>
        <v>-1.52651548574958E-2</v>
      </c>
      <c r="H319" s="25">
        <f>(+B319/(D319*(1-VLOOKUP(A319,FX!A:K,9,0)))-1)</f>
        <v>-1.4336388810298861E-2</v>
      </c>
      <c r="I319" s="25">
        <f t="shared" si="74"/>
        <v>-1.4134275618374548E-2</v>
      </c>
      <c r="J319">
        <v>10390.58</v>
      </c>
      <c r="K319">
        <v>10390.58</v>
      </c>
      <c r="L319" s="25">
        <f t="shared" ref="L319" si="87">+K319/J319-1</f>
        <v>0</v>
      </c>
      <c r="M319">
        <f t="shared" ref="M319" si="88">WEEKDAY(A319,2)</f>
        <v>1</v>
      </c>
    </row>
    <row r="320" spans="1:14" x14ac:dyDescent="0.15">
      <c r="A320" s="1">
        <v>42857</v>
      </c>
      <c r="B320">
        <v>11.12</v>
      </c>
      <c r="C320" s="25">
        <f t="shared" ref="C320" si="89">B320/B319-1</f>
        <v>-3.5842293906810374E-3</v>
      </c>
      <c r="D320" s="26">
        <f t="shared" ref="D320" si="90">+F319*(1+L320)</f>
        <v>11.271149137006789</v>
      </c>
      <c r="E320" s="26">
        <f>D320*(1-VLOOKUP(A320,FX!A:K,9,0))</f>
        <v>11.280666291566567</v>
      </c>
      <c r="F320">
        <v>11.278</v>
      </c>
      <c r="G320" s="25">
        <f t="shared" ref="G320" si="91">+B320/D320-1</f>
        <v>-1.3410268568847084E-2</v>
      </c>
      <c r="H320" s="25">
        <f>(+B320/(D320*(1-VLOOKUP(A320,FX!A:K,9,0)))-1)</f>
        <v>-1.4242624275365823E-2</v>
      </c>
      <c r="I320" s="25">
        <f t="shared" si="74"/>
        <v>-1.400957616598697E-2</v>
      </c>
      <c r="J320">
        <v>10390.58</v>
      </c>
      <c r="K320">
        <v>10345.74</v>
      </c>
      <c r="L320" s="25">
        <f t="shared" ref="L320" si="92">+K320/J320-1</f>
        <v>-4.3154472608843975E-3</v>
      </c>
      <c r="M320">
        <f t="shared" ref="M320" si="93">WEEKDAY(A320,2)</f>
        <v>2</v>
      </c>
    </row>
    <row r="321" spans="1:14" x14ac:dyDescent="0.15">
      <c r="A321" s="1">
        <v>42858</v>
      </c>
      <c r="B321">
        <v>11.12</v>
      </c>
      <c r="C321" s="25">
        <f t="shared" ref="C321" si="94">B321/B320-1</f>
        <v>0</v>
      </c>
      <c r="D321" s="26">
        <f t="shared" ref="D321" si="95">+F320*(1+L321)</f>
        <v>11.245078662328652</v>
      </c>
      <c r="E321" s="26">
        <f>D321*(1-VLOOKUP(A321,FX!A:K,9,0))</f>
        <v>11.255748864308904</v>
      </c>
      <c r="F321">
        <v>11.278</v>
      </c>
      <c r="G321" s="25">
        <f t="shared" ref="G321" si="96">+B321/D321-1</f>
        <v>-1.1122969085816115E-2</v>
      </c>
      <c r="H321" s="25">
        <f>(+B321/(D321*(1-VLOOKUP(A321,FX!A:K,9,0)))-1)</f>
        <v>-1.20604027280099E-2</v>
      </c>
      <c r="I321" s="25">
        <f t="shared" si="74"/>
        <v>-1.400957616598697E-2</v>
      </c>
      <c r="J321">
        <v>10345.74</v>
      </c>
      <c r="K321">
        <v>10315.540000000001</v>
      </c>
      <c r="L321" s="25">
        <f t="shared" ref="L321" si="97">+K321/J321-1</f>
        <v>-2.9190758708413922E-3</v>
      </c>
      <c r="M321">
        <f t="shared" ref="M321" si="98">WEEKDAY(A321,2)</f>
        <v>3</v>
      </c>
    </row>
    <row r="322" spans="1:14" x14ac:dyDescent="0.15">
      <c r="A322" s="1">
        <v>42859</v>
      </c>
      <c r="B322">
        <v>11.06</v>
      </c>
      <c r="C322" s="25">
        <f t="shared" ref="C322" si="99">B322/B321-1</f>
        <v>-5.3956834532372655E-3</v>
      </c>
      <c r="D322" s="26">
        <f t="shared" ref="D322" si="100">+F321*(1+L322)</f>
        <v>11.251695155076709</v>
      </c>
      <c r="E322" s="26">
        <f>D322*(1-VLOOKUP(A322,FX!A:K,9,0))</f>
        <v>11.241165530169134</v>
      </c>
      <c r="F322">
        <v>11.22</v>
      </c>
      <c r="G322" s="25">
        <f t="shared" ref="G322" si="101">+B322/D322-1</f>
        <v>-1.7037002196972573E-2</v>
      </c>
      <c r="H322" s="25">
        <f>(+B322/(D322*(1-VLOOKUP(A322,FX!A:K,9,0)))-1)</f>
        <v>-1.611625855725729E-2</v>
      </c>
      <c r="I322" s="25">
        <f t="shared" si="74"/>
        <v>-1.4260249554367221E-2</v>
      </c>
      <c r="J322">
        <v>10315.540000000001</v>
      </c>
      <c r="K322">
        <v>10291.48</v>
      </c>
      <c r="L322" s="25">
        <f t="shared" ref="L322" si="102">+K322/J322-1</f>
        <v>-2.3324033448565151E-3</v>
      </c>
      <c r="M322">
        <f t="shared" ref="M322" si="103">WEEKDAY(A322,2)</f>
        <v>4</v>
      </c>
    </row>
    <row r="323" spans="1:14" x14ac:dyDescent="0.15">
      <c r="A323" s="1">
        <v>42860</v>
      </c>
      <c r="B323">
        <v>11.04</v>
      </c>
      <c r="C323" s="25">
        <f t="shared" ref="C323" si="104">B323/B322-1</f>
        <v>-1.8083182640146189E-3</v>
      </c>
      <c r="D323" s="26">
        <f t="shared" ref="D323" si="105">+F322*(1+L323)</f>
        <v>11.196342178190116</v>
      </c>
      <c r="E323" s="26">
        <f>D323*(1-VLOOKUP(A323,FX!A:K,9,0))</f>
        <v>11.19145588051876</v>
      </c>
      <c r="F323">
        <v>11.21</v>
      </c>
      <c r="G323" s="25">
        <f t="shared" ref="G323" si="106">+B323/D323-1</f>
        <v>-1.3963683469290888E-2</v>
      </c>
      <c r="H323" s="25">
        <f>(+B323/(D323*(1-VLOOKUP(A323,FX!A:K,9,0)))-1)</f>
        <v>-1.3533170495038438E-2</v>
      </c>
      <c r="I323" s="25">
        <f t="shared" si="74"/>
        <v>-1.5165031222123204E-2</v>
      </c>
      <c r="J323">
        <v>10291.48</v>
      </c>
      <c r="K323">
        <v>10269.780000000001</v>
      </c>
      <c r="L323" s="25">
        <f t="shared" ref="L323" si="107">+K323/J323-1</f>
        <v>-2.1085402682606835E-3</v>
      </c>
      <c r="M323">
        <f t="shared" ref="M323" si="108">WEEKDAY(A323,2)</f>
        <v>5</v>
      </c>
    </row>
    <row r="324" spans="1:14" x14ac:dyDescent="0.15">
      <c r="A324" s="1">
        <v>42863</v>
      </c>
      <c r="B324">
        <v>11.02</v>
      </c>
      <c r="C324" s="25">
        <f t="shared" ref="C324" si="109">B324/B323-1</f>
        <v>-1.8115942028985588E-3</v>
      </c>
      <c r="D324" s="26">
        <f t="shared" ref="D324" si="110">+F323*(1+L324)</f>
        <v>11.207314781816164</v>
      </c>
      <c r="E324" s="26">
        <f>D324*(1-VLOOKUP(A324,FX!A:K,9,0))</f>
        <v>11.199495104334877</v>
      </c>
      <c r="F324">
        <v>11.198</v>
      </c>
      <c r="G324" s="25">
        <f t="shared" ref="G324" si="111">+B324/D324-1</f>
        <v>-1.6713618334347369E-2</v>
      </c>
      <c r="H324" s="25">
        <f>(+B324/(D324*(1-VLOOKUP(A324,FX!A:K,9,0)))-1)</f>
        <v>-1.6027071101214374E-2</v>
      </c>
      <c r="I324" s="25">
        <f t="shared" si="74"/>
        <v>-1.5895695659939313E-2</v>
      </c>
      <c r="J324">
        <v>10269.780000000001</v>
      </c>
      <c r="K324">
        <v>10267.32</v>
      </c>
      <c r="L324" s="25">
        <f t="shared" ref="L324" si="112">+K324/J324-1</f>
        <v>-2.3953775056528848E-4</v>
      </c>
      <c r="M324">
        <f t="shared" ref="M324" si="113">WEEKDAY(A324,2)</f>
        <v>1</v>
      </c>
      <c r="N324" s="50" t="s">
        <v>336</v>
      </c>
    </row>
    <row r="325" spans="1:14" ht="27" x14ac:dyDescent="0.15">
      <c r="A325" s="1">
        <v>42864</v>
      </c>
      <c r="B325">
        <v>11.06</v>
      </c>
      <c r="C325" s="25">
        <f t="shared" ref="C325" si="114">B325/B324-1</f>
        <v>3.6297640653357721E-3</v>
      </c>
      <c r="D325" s="26">
        <f t="shared" ref="D325" si="115">+F324*(1+L325)</f>
        <v>11.190943527619671</v>
      </c>
      <c r="E325" s="26">
        <f>D325*(1-VLOOKUP(A325,FX!A:K,9,0))</f>
        <v>11.179715033318365</v>
      </c>
      <c r="F325">
        <v>11.176</v>
      </c>
      <c r="G325" s="25">
        <f t="shared" ref="G325" si="116">+B325/D325-1</f>
        <v>-1.1700847859387076E-2</v>
      </c>
      <c r="H325" s="25">
        <f>(+B325/(D325*(1-VLOOKUP(A325,FX!A:K,9,0)))-1)</f>
        <v>-1.0708236566100648E-2</v>
      </c>
      <c r="I325" s="25">
        <f t="shared" si="74"/>
        <v>-1.0379384395132418E-2</v>
      </c>
      <c r="J325">
        <v>10267.32</v>
      </c>
      <c r="K325">
        <v>10260.85</v>
      </c>
      <c r="L325" s="25">
        <f t="shared" ref="L325" si="117">+K325/J325-1</f>
        <v>-6.3015470444083288E-4</v>
      </c>
      <c r="M325">
        <f t="shared" ref="M325" si="118">WEEKDAY(A325,2)</f>
        <v>2</v>
      </c>
      <c r="N325" s="50" t="s">
        <v>338</v>
      </c>
    </row>
    <row r="326" spans="1:14" x14ac:dyDescent="0.15">
      <c r="A326" s="1">
        <v>42865</v>
      </c>
      <c r="B326">
        <v>11.06</v>
      </c>
      <c r="C326" s="25">
        <f t="shared" ref="C326" si="119">B326/B325-1</f>
        <v>0</v>
      </c>
      <c r="D326" s="26">
        <f t="shared" ref="D326" si="120">+F325*(1+L326)</f>
        <v>11.223031160186535</v>
      </c>
      <c r="E326" s="26">
        <f>D326*(1-VLOOKUP(A326,FX!A:K,9,0))</f>
        <v>11.21998637782994</v>
      </c>
      <c r="F326">
        <v>11.228999999999999</v>
      </c>
      <c r="G326" s="25">
        <f t="shared" ref="G326" si="121">+B326/D326-1</f>
        <v>-1.4526482004690866E-2</v>
      </c>
      <c r="H326" s="25">
        <f>(+B326/(D326*(1-VLOOKUP(A326,FX!A:K,9,0)))-1)</f>
        <v>-1.4259052769089231E-2</v>
      </c>
      <c r="I326" s="25">
        <f t="shared" si="74"/>
        <v>-1.5050316145694076E-2</v>
      </c>
      <c r="J326">
        <v>10260.85</v>
      </c>
      <c r="K326">
        <v>10304.030000000001</v>
      </c>
      <c r="L326" s="25">
        <f t="shared" ref="L326" si="122">+K326/J326-1</f>
        <v>4.2082283631472706E-3</v>
      </c>
      <c r="M326">
        <f t="shared" ref="M326" si="123">WEEKDAY(A326,2)</f>
        <v>3</v>
      </c>
    </row>
    <row r="327" spans="1:14" x14ac:dyDescent="0.15">
      <c r="A327" s="1">
        <v>42866</v>
      </c>
      <c r="B327">
        <v>11.16</v>
      </c>
      <c r="C327" s="25">
        <f t="shared" ref="C327" si="124">B327/B326-1</f>
        <v>9.0415913200723175E-3</v>
      </c>
      <c r="D327" s="26">
        <f t="shared" ref="D327" si="125">+F326*(1+L327)</f>
        <v>11.311495421694229</v>
      </c>
      <c r="E327" s="26">
        <f>D327*(1-VLOOKUP(A327,FX!A:K,9,0))</f>
        <v>11.314981622941341</v>
      </c>
      <c r="F327">
        <v>11.313000000000001</v>
      </c>
      <c r="G327" s="25">
        <f t="shared" ref="G327" si="126">+B327/D327-1</f>
        <v>-1.3393049817593261E-2</v>
      </c>
      <c r="H327" s="25">
        <f>(+B327/(D327*(1-VLOOKUP(A327,FX!A:K,9,0)))-1)</f>
        <v>-1.3697028250325372E-2</v>
      </c>
      <c r="I327" s="25">
        <f t="shared" si="74"/>
        <v>-1.3524264120922891E-2</v>
      </c>
      <c r="J327">
        <v>10304.030000000001</v>
      </c>
      <c r="K327">
        <v>10379.73</v>
      </c>
      <c r="L327" s="25">
        <f t="shared" ref="L327" si="127">+K327/J327-1</f>
        <v>7.3466401010089388E-3</v>
      </c>
      <c r="M327">
        <f t="shared" ref="M327" si="128">WEEKDAY(A327,2)</f>
        <v>4</v>
      </c>
    </row>
    <row r="328" spans="1:14" ht="27" x14ac:dyDescent="0.15">
      <c r="A328" s="1">
        <v>42867</v>
      </c>
      <c r="B328">
        <v>11.34</v>
      </c>
      <c r="C328" s="25">
        <f t="shared" ref="C328" si="129">B328/B327-1</f>
        <v>1.6129032258064502E-2</v>
      </c>
      <c r="D328" s="26">
        <f t="shared" ref="D328" si="130">+F327*(1+L328)</f>
        <v>11.49805628470105</v>
      </c>
      <c r="E328" s="26">
        <f>D328*(1-VLOOKUP(A328,FX!A:K,9,0))</f>
        <v>11.511825516349084</v>
      </c>
      <c r="F328">
        <v>11.525</v>
      </c>
      <c r="G328" s="25">
        <f t="shared" ref="G328" si="131">+B328/D328-1</f>
        <v>-1.3746348146804199E-2</v>
      </c>
      <c r="H328" s="25">
        <f>(+B328/(D328*(1-VLOOKUP(A328,FX!A:K,9,0)))-1)</f>
        <v>-1.492600075505468E-2</v>
      </c>
      <c r="I328" s="25">
        <f t="shared" si="74"/>
        <v>-1.6052060737527185E-2</v>
      </c>
      <c r="J328">
        <v>10379.73</v>
      </c>
      <c r="K328">
        <v>10549.52</v>
      </c>
      <c r="L328" s="25">
        <f t="shared" ref="L328" si="132">+K328/J328-1</f>
        <v>1.6357843604795308E-2</v>
      </c>
      <c r="M328">
        <f t="shared" ref="M328" si="133">WEEKDAY(A328,2)</f>
        <v>5</v>
      </c>
      <c r="N328" s="50" t="s">
        <v>343</v>
      </c>
    </row>
    <row r="329" spans="1:14" x14ac:dyDescent="0.15">
      <c r="A329" s="1">
        <v>42870</v>
      </c>
      <c r="B329">
        <v>11.4</v>
      </c>
      <c r="C329" s="25">
        <f t="shared" ref="C329" si="134">B329/B328-1</f>
        <v>5.2910052910053462E-3</v>
      </c>
      <c r="D329" s="26">
        <f t="shared" ref="D329" si="135">+F328*(1+L329)</f>
        <v>11.550083036953339</v>
      </c>
      <c r="E329" s="26">
        <f>D329*(1-VLOOKUP(A329,FX!A:K,9,0))</f>
        <v>11.553413776190093</v>
      </c>
      <c r="F329">
        <v>11.555999999999999</v>
      </c>
      <c r="G329" s="25">
        <f t="shared" ref="G329" si="136">+B329/D329-1</f>
        <v>-1.2994108914469504E-2</v>
      </c>
      <c r="H329" s="25">
        <f>(+B329/(D329*(1-VLOOKUP(A329,FX!A:K,9,0)))-1)</f>
        <v>-1.3278653319441891E-2</v>
      </c>
      <c r="I329" s="25">
        <f t="shared" si="74"/>
        <v>-1.3499480789200269E-2</v>
      </c>
      <c r="J329">
        <v>10549.52</v>
      </c>
      <c r="K329">
        <v>10572.48</v>
      </c>
      <c r="L329" s="25">
        <f t="shared" ref="L329" si="137">+K329/J329-1</f>
        <v>2.1764023386845466E-3</v>
      </c>
      <c r="M329">
        <f t="shared" ref="M329" si="138">WEEKDAY(A329,2)</f>
        <v>1</v>
      </c>
      <c r="N329" s="50" t="s">
        <v>344</v>
      </c>
    </row>
    <row r="330" spans="1:14" x14ac:dyDescent="0.15">
      <c r="A330" s="1">
        <v>42871</v>
      </c>
      <c r="B330">
        <v>11.42</v>
      </c>
      <c r="C330" s="25">
        <f t="shared" ref="C330" si="139">B330/B329-1</f>
        <v>1.7543859649122862E-3</v>
      </c>
      <c r="D330" s="26">
        <f t="shared" ref="D330" si="140">+F329*(1+L330)</f>
        <v>11.559902104331245</v>
      </c>
      <c r="E330" s="26">
        <f>D330*(1-VLOOKUP(A330,FX!A:K,9,0))</f>
        <v>11.579898567386788</v>
      </c>
      <c r="F330">
        <v>11.571999999999999</v>
      </c>
      <c r="G330" s="25">
        <f t="shared" ref="G330" si="141">+B330/D330-1</f>
        <v>-1.2102360648783228E-2</v>
      </c>
      <c r="H330" s="25">
        <f>(+B330/(D330*(1-VLOOKUP(A330,FX!A:K,9,0)))-1)</f>
        <v>-1.3808287391836149E-2</v>
      </c>
      <c r="I330" s="25">
        <f t="shared" si="74"/>
        <v>-1.3135153819564427E-2</v>
      </c>
      <c r="J330">
        <v>10572.48</v>
      </c>
      <c r="K330">
        <v>10576.05</v>
      </c>
      <c r="L330" s="25">
        <f t="shared" ref="L330" si="142">+K330/J330-1</f>
        <v>3.376691183147873E-4</v>
      </c>
      <c r="M330">
        <f t="shared" ref="M330" si="143">WEEKDAY(A330,2)</f>
        <v>2</v>
      </c>
    </row>
    <row r="331" spans="1:14" x14ac:dyDescent="0.15">
      <c r="A331" s="1">
        <v>42872</v>
      </c>
      <c r="B331">
        <v>11.34</v>
      </c>
      <c r="C331" s="25">
        <f t="shared" ref="C331" si="144">B331/B330-1</f>
        <v>-7.0052539404553693E-3</v>
      </c>
      <c r="D331" s="26">
        <f t="shared" ref="D331" si="145">+F330*(1+L331)</f>
        <v>11.468447721030063</v>
      </c>
      <c r="E331" s="26">
        <f>D331*(1-VLOOKUP(A331,FX!A:K,9,0))</f>
        <v>11.48461819088311</v>
      </c>
      <c r="F331">
        <v>11.497</v>
      </c>
      <c r="G331" s="25">
        <f t="shared" ref="G331" si="146">+B331/D331-1</f>
        <v>-1.1200096486861488E-2</v>
      </c>
      <c r="H331" s="25">
        <f>(+B331/(D331*(1-VLOOKUP(A331,FX!A:K,9,0)))-1)</f>
        <v>-1.2592337723330904E-2</v>
      </c>
      <c r="I331" s="25">
        <f t="shared" si="74"/>
        <v>-1.3655736279029274E-2</v>
      </c>
      <c r="J331">
        <v>10576.05</v>
      </c>
      <c r="K331">
        <v>10481.41</v>
      </c>
      <c r="L331" s="25">
        <f t="shared" ref="L331" si="147">+K331/J331-1</f>
        <v>-8.9485204778720906E-3</v>
      </c>
      <c r="M331">
        <f t="shared" ref="M331" si="148">WEEKDAY(A331,2)</f>
        <v>3</v>
      </c>
    </row>
    <row r="332" spans="1:14" x14ac:dyDescent="0.15">
      <c r="A332" s="1">
        <v>42873</v>
      </c>
      <c r="B332">
        <v>11.26</v>
      </c>
      <c r="C332" s="25">
        <f t="shared" ref="C332" si="149">B332/B331-1</f>
        <v>-7.0546737213403876E-3</v>
      </c>
      <c r="D332" s="26">
        <f t="shared" ref="D332" si="150">+F331*(1+L332)</f>
        <v>11.472659913122374</v>
      </c>
      <c r="E332" s="26">
        <f>D332*(1-VLOOKUP(A332,FX!A:K,9,0))</f>
        <v>11.465723182609553</v>
      </c>
      <c r="F332">
        <v>11.473000000000001</v>
      </c>
      <c r="G332" s="25">
        <f t="shared" ref="G332" si="151">+B332/D332-1</f>
        <v>-1.8536234380933325E-2</v>
      </c>
      <c r="H332" s="25">
        <f>(+B332/(D332*(1-VLOOKUP(A332,FX!A:K,9,0)))-1)</f>
        <v>-1.7942451543011328E-2</v>
      </c>
      <c r="I332" s="25">
        <f t="shared" si="74"/>
        <v>-1.8565327290159583E-2</v>
      </c>
      <c r="J332">
        <v>10481.41</v>
      </c>
      <c r="K332">
        <v>10459.219999999999</v>
      </c>
      <c r="L332" s="25">
        <f t="shared" ref="L332" si="152">+K332/J332-1</f>
        <v>-2.1170815758567718E-3</v>
      </c>
      <c r="M332">
        <f t="shared" ref="M332" si="153">WEEKDAY(A332,2)</f>
        <v>4</v>
      </c>
    </row>
    <row r="333" spans="1:14" x14ac:dyDescent="0.15">
      <c r="A333" s="1">
        <v>42874</v>
      </c>
      <c r="B333">
        <v>11.32</v>
      </c>
      <c r="C333" s="25">
        <f t="shared" ref="C333" si="154">B333/B332-1</f>
        <v>5.3285968028420339E-3</v>
      </c>
      <c r="D333" s="26">
        <f t="shared" ref="D333" si="155">+F332*(1+L333)</f>
        <v>11.514156698109421</v>
      </c>
      <c r="E333" s="26">
        <f>D333*(1-VLOOKUP(A333,FX!A:K,9,0))</f>
        <v>11.505886640388612</v>
      </c>
      <c r="F333">
        <v>11.481</v>
      </c>
      <c r="G333" s="25">
        <f t="shared" ref="G333" si="156">+B333/D333-1</f>
        <v>-1.6862433194199999E-2</v>
      </c>
      <c r="H333" s="25">
        <f>(+B333/(D333*(1-VLOOKUP(A333,FX!A:K,9,0)))-1)</f>
        <v>-1.6155785833670722E-2</v>
      </c>
      <c r="I333" s="25">
        <f t="shared" si="74"/>
        <v>-1.4023168713526712E-2</v>
      </c>
      <c r="J333">
        <v>10459.219999999999</v>
      </c>
      <c r="K333">
        <v>10496.74</v>
      </c>
      <c r="L333" s="25">
        <f t="shared" ref="L333" si="157">+K333/J333-1</f>
        <v>3.587265589594768E-3</v>
      </c>
      <c r="M333">
        <f t="shared" ref="M333" si="158">WEEKDAY(A333,2)</f>
        <v>5</v>
      </c>
    </row>
    <row r="334" spans="1:14" x14ac:dyDescent="0.15">
      <c r="A334" s="1">
        <v>42877</v>
      </c>
      <c r="B334">
        <v>11.44</v>
      </c>
      <c r="C334" s="25">
        <f t="shared" ref="C334" si="159">B334/B333-1</f>
        <v>1.0600706713780772E-2</v>
      </c>
      <c r="D334" s="26">
        <f t="shared" ref="D334" si="160">+F333*(1+L334)</f>
        <v>11.579646950386502</v>
      </c>
      <c r="E334" s="26">
        <f>D334*(1-VLOOKUP(A334,FX!A:K,9,0))</f>
        <v>11.593332544064483</v>
      </c>
      <c r="F334">
        <v>11.601000000000001</v>
      </c>
      <c r="G334" s="25">
        <f t="shared" ref="G334" si="161">+B334/D334-1</f>
        <v>-1.2059689814795438E-2</v>
      </c>
      <c r="H334" s="25">
        <f>(+B334/(D334*(1-VLOOKUP(A334,FX!A:K,9,0)))-1)</f>
        <v>-1.322592477026685E-2</v>
      </c>
      <c r="I334" s="25">
        <f t="shared" si="74"/>
        <v>-1.3878113955693605E-2</v>
      </c>
      <c r="J334">
        <v>10496.74</v>
      </c>
      <c r="K334">
        <v>10586.93</v>
      </c>
      <c r="L334" s="25">
        <f t="shared" ref="L334" si="162">+K334/J334-1</f>
        <v>8.5921914804025779E-3</v>
      </c>
      <c r="M334">
        <f t="shared" ref="M334" si="163">WEEKDAY(A334,2)</f>
        <v>1</v>
      </c>
    </row>
    <row r="335" spans="1:14" x14ac:dyDescent="0.15">
      <c r="A335" s="1">
        <v>42878</v>
      </c>
      <c r="B335">
        <v>11.54</v>
      </c>
      <c r="C335" s="25">
        <f t="shared" ref="C335" si="164">B335/B334-1</f>
        <v>8.7412587412587506E-3</v>
      </c>
      <c r="D335" s="26">
        <f t="shared" ref="D335" si="165">+F334*(1+L335)</f>
        <v>11.771076803190349</v>
      </c>
      <c r="E335" s="26">
        <f>D335*(1-VLOOKUP(A335,FX!A:K,9,0))</f>
        <v>11.769263142538373</v>
      </c>
      <c r="F335">
        <v>11.771000000000001</v>
      </c>
      <c r="G335" s="25">
        <f t="shared" ref="G335" si="166">+B335/D335-1</f>
        <v>-1.9630897585148688E-2</v>
      </c>
      <c r="H335" s="25">
        <f>(+B335/(D335*(1-VLOOKUP(A335,FX!A:K,9,0)))-1)</f>
        <v>-1.9479821273579501E-2</v>
      </c>
      <c r="I335" s="25">
        <f t="shared" si="74"/>
        <v>-1.9624500892022945E-2</v>
      </c>
      <c r="J335">
        <v>10586.93</v>
      </c>
      <c r="K335">
        <v>10742.14</v>
      </c>
      <c r="L335" s="25">
        <f t="shared" ref="L335" si="167">+K335/J335-1</f>
        <v>1.4660529539724854E-2</v>
      </c>
      <c r="M335">
        <f t="shared" ref="M335" si="168">WEEKDAY(A335,2)</f>
        <v>2</v>
      </c>
    </row>
    <row r="336" spans="1:14" x14ac:dyDescent="0.15">
      <c r="A336" s="1">
        <v>42879</v>
      </c>
      <c r="B336">
        <v>11.52</v>
      </c>
      <c r="C336" s="25">
        <f t="shared" ref="C336" si="169">B336/B335-1</f>
        <v>-1.7331022530329143E-3</v>
      </c>
      <c r="D336" s="26">
        <f t="shared" ref="D336" si="170">+F335*(1+L336)</f>
        <v>11.754530457618316</v>
      </c>
      <c r="E336" s="26">
        <f>D336*(1-VLOOKUP(A336,FX!A:K,9,0))</f>
        <v>11.749645266214181</v>
      </c>
      <c r="F336">
        <v>11.742000000000001</v>
      </c>
      <c r="G336" s="25">
        <f t="shared" ref="G336" si="171">+B336/D336-1</f>
        <v>-1.9952345903048174E-2</v>
      </c>
      <c r="H336" s="25">
        <f>(+B336/(D336*(1-VLOOKUP(A336,FX!A:K,9,0)))-1)</f>
        <v>-1.954486803737987E-2</v>
      </c>
      <c r="I336" s="25">
        <f t="shared" si="74"/>
        <v>-1.890648952478291E-2</v>
      </c>
      <c r="J336">
        <v>10742.14</v>
      </c>
      <c r="K336">
        <v>10727.11</v>
      </c>
      <c r="L336" s="25">
        <f t="shared" ref="L336" si="172">+K336/J336-1</f>
        <v>-1.399162550478672E-3</v>
      </c>
      <c r="M336">
        <f t="shared" ref="M336" si="173">WEEKDAY(A336,2)</f>
        <v>3</v>
      </c>
    </row>
    <row r="337" spans="1:14" x14ac:dyDescent="0.15">
      <c r="A337" s="1">
        <v>42880</v>
      </c>
      <c r="B337">
        <v>11.86</v>
      </c>
      <c r="C337" s="25">
        <f t="shared" ref="C337" si="174">B337/B336-1</f>
        <v>2.951388888888884E-2</v>
      </c>
      <c r="D337" s="26">
        <f t="shared" ref="D337" si="175">+F336*(1+L337)</f>
        <v>12.04892859493377</v>
      </c>
      <c r="E337" s="26">
        <f>D337*(1-VLOOKUP(A337,FX!A:K,9,0))</f>
        <v>12.094247295120981</v>
      </c>
      <c r="F337">
        <v>12.061999999999999</v>
      </c>
      <c r="G337" s="25">
        <f t="shared" ref="G337" si="176">+B337/D337-1</f>
        <v>-1.5680115741843581E-2</v>
      </c>
      <c r="H337" s="25">
        <f>(+B337/(D337*(1-VLOOKUP(A337,FX!A:K,9,0)))-1)</f>
        <v>-1.9368488952221208E-2</v>
      </c>
      <c r="I337" s="25">
        <f t="shared" si="74"/>
        <v>-1.6746808157851123E-2</v>
      </c>
      <c r="J337">
        <v>10727.11</v>
      </c>
      <c r="K337">
        <v>11007.51</v>
      </c>
      <c r="L337" s="25">
        <f t="shared" ref="L337" si="177">+K337/J337-1</f>
        <v>2.6139379571944232E-2</v>
      </c>
      <c r="M337">
        <f t="shared" ref="M337" si="178">WEEKDAY(A337,2)</f>
        <v>4</v>
      </c>
    </row>
    <row r="338" spans="1:14" x14ac:dyDescent="0.15">
      <c r="A338" s="1">
        <v>42881</v>
      </c>
      <c r="B338">
        <v>11.9</v>
      </c>
      <c r="C338" s="25">
        <f t="shared" ref="C338" si="179">B338/B337-1</f>
        <v>3.3726812816190499E-3</v>
      </c>
      <c r="D338" s="26">
        <f t="shared" ref="D338" si="180">+F337*(1+L338)</f>
        <v>12.0451356791863</v>
      </c>
      <c r="E338" s="26">
        <f>D338*(1-VLOOKUP(A338,FX!A:K,9,0))</f>
        <v>12.066435332970636</v>
      </c>
      <c r="F338">
        <v>12.052</v>
      </c>
      <c r="G338" s="25">
        <f t="shared" ref="G338" si="181">+B338/D338-1</f>
        <v>-1.2049318750065319E-2</v>
      </c>
      <c r="H338" s="25">
        <f>(+B338/(D338*(1-VLOOKUP(A338,FX!A:K,9,0)))-1)</f>
        <v>-1.3793247829859356E-2</v>
      </c>
      <c r="I338" s="25">
        <f t="shared" si="74"/>
        <v>-1.2612014603385235E-2</v>
      </c>
      <c r="J338">
        <v>11007.51</v>
      </c>
      <c r="K338">
        <v>10992.12</v>
      </c>
      <c r="L338" s="25">
        <f t="shared" ref="L338" si="182">+K338/J338-1</f>
        <v>-1.3981363632646904E-3</v>
      </c>
      <c r="M338">
        <f t="shared" ref="M338" si="183">WEEKDAY(A338,2)</f>
        <v>5</v>
      </c>
    </row>
    <row r="339" spans="1:14" x14ac:dyDescent="0.15">
      <c r="A339" s="1">
        <v>42884</v>
      </c>
      <c r="B339">
        <v>11.9</v>
      </c>
      <c r="C339" s="25">
        <f t="shared" ref="C339" si="184">B339/B338-1</f>
        <v>0</v>
      </c>
      <c r="D339" s="26">
        <f t="shared" ref="D339" si="185">+F338*(1+L339)</f>
        <v>12.052</v>
      </c>
      <c r="E339" s="26">
        <f>D339*(1-VLOOKUP(A339,FX!A:K,9,0))</f>
        <v>12.097847183947271</v>
      </c>
      <c r="F339">
        <v>12.051</v>
      </c>
      <c r="G339" s="25">
        <f t="shared" ref="G339" si="186">+B339/D339-1</f>
        <v>-1.2612014603385235E-2</v>
      </c>
      <c r="H339" s="25">
        <f>(+B339/(D339*(1-VLOOKUP(A339,FX!A:K,9,0)))-1)</f>
        <v>-1.6353916605079677E-2</v>
      </c>
      <c r="I339" s="25">
        <f t="shared" si="74"/>
        <v>-1.2530080491245488E-2</v>
      </c>
      <c r="J339">
        <v>10992.12</v>
      </c>
      <c r="K339">
        <v>10992.12</v>
      </c>
      <c r="L339" s="25">
        <f t="shared" ref="L339" si="187">+K339/J339-1</f>
        <v>0</v>
      </c>
      <c r="M339">
        <f t="shared" ref="M339" si="188">WEEKDAY(A339,2)</f>
        <v>1</v>
      </c>
    </row>
    <row r="340" spans="1:14" x14ac:dyDescent="0.15">
      <c r="A340" s="1">
        <v>42885</v>
      </c>
      <c r="B340">
        <v>11.9</v>
      </c>
      <c r="C340" s="25">
        <f t="shared" ref="C340" si="189">B340/B339-1</f>
        <v>0</v>
      </c>
      <c r="D340" s="26">
        <f t="shared" ref="D340" si="190">+F339*(1+L340)</f>
        <v>12.051</v>
      </c>
      <c r="E340" s="26">
        <f>D340*(1-VLOOKUP(A340,FX!A:K,9,0))</f>
        <v>12.033993440081606</v>
      </c>
      <c r="F340">
        <v>12.03</v>
      </c>
      <c r="G340" s="25">
        <f t="shared" ref="G340" si="191">+B340/D340-1</f>
        <v>-1.2530080491245488E-2</v>
      </c>
      <c r="H340" s="25">
        <f>(+B340/(D340*(1-VLOOKUP(A340,FX!A:K,9,0)))-1)</f>
        <v>-1.1134578122280914E-2</v>
      </c>
      <c r="I340" s="25">
        <f t="shared" si="74"/>
        <v>-1.0806317539484578E-2</v>
      </c>
      <c r="J340">
        <v>10992.12</v>
      </c>
      <c r="K340">
        <v>10992.12</v>
      </c>
      <c r="L340" s="25">
        <f t="shared" ref="L340" si="192">+K340/J340-1</f>
        <v>0</v>
      </c>
      <c r="M340">
        <f t="shared" ref="M340" si="193">WEEKDAY(A340,2)</f>
        <v>2</v>
      </c>
    </row>
    <row r="341" spans="1:14" x14ac:dyDescent="0.15">
      <c r="A341" s="1">
        <v>42886</v>
      </c>
      <c r="B341">
        <v>11.94</v>
      </c>
      <c r="C341" s="25">
        <f t="shared" ref="C341" si="194">B341/B340-1</f>
        <v>3.3613445378151141E-3</v>
      </c>
      <c r="D341" s="26">
        <f t="shared" ref="D341" si="195">+F340*(1+L341)</f>
        <v>12.07376587045993</v>
      </c>
      <c r="E341" s="26">
        <f>D341*(1-VLOOKUP(A341,FX!A:K,9,0))</f>
        <v>12.132822702151085</v>
      </c>
      <c r="F341">
        <v>12.101000000000001</v>
      </c>
      <c r="G341" s="25">
        <f t="shared" ref="G341" si="196">+B341/D341-1</f>
        <v>-1.1079051216920321E-2</v>
      </c>
      <c r="H341" s="25">
        <f>(+B341/(D341*(1-VLOOKUP(A341,FX!A:K,9,0)))-1)</f>
        <v>-1.5892649788486479E-2</v>
      </c>
      <c r="I341" s="25">
        <f t="shared" ref="I341:I378" si="197">+B341/F341-1</f>
        <v>-1.3304685563176655E-2</v>
      </c>
      <c r="J341">
        <v>10992.12</v>
      </c>
      <c r="K341">
        <v>11032.11</v>
      </c>
      <c r="L341" s="25">
        <f t="shared" ref="L341" si="198">+K341/J341-1</f>
        <v>3.6380607198611692E-3</v>
      </c>
      <c r="M341">
        <f t="shared" ref="M341" si="199">WEEKDAY(A341,2)</f>
        <v>3</v>
      </c>
    </row>
    <row r="342" spans="1:14" x14ac:dyDescent="0.15">
      <c r="A342" s="1">
        <v>42887</v>
      </c>
      <c r="B342">
        <v>12.02</v>
      </c>
      <c r="C342" s="25">
        <f t="shared" ref="C342" si="200">B342/B341-1</f>
        <v>6.7001675041875597E-3</v>
      </c>
      <c r="D342" s="26">
        <f t="shared" ref="D342" si="201">+F341*(1+L342)</f>
        <v>12.210052703426634</v>
      </c>
      <c r="E342" s="26">
        <f>D342*(1-VLOOKUP(A342,FX!A:K,9,0))</f>
        <v>12.30563891672084</v>
      </c>
      <c r="F342">
        <v>12.305</v>
      </c>
      <c r="G342" s="25">
        <f t="shared" ref="G342" si="202">+B342/D342-1</f>
        <v>-1.5565264789831557E-2</v>
      </c>
      <c r="H342" s="25">
        <f>(+B342/(D342*(1-VLOOKUP(A342,FX!A:K,9,0)))-1)</f>
        <v>-2.3212034633383838E-2</v>
      </c>
      <c r="I342" s="25">
        <f t="shared" si="197"/>
        <v>-2.3161316537992693E-2</v>
      </c>
      <c r="J342">
        <v>11032.11</v>
      </c>
      <c r="K342">
        <v>11131.53</v>
      </c>
      <c r="L342" s="25">
        <f t="shared" ref="L342" si="203">+K342/J342-1</f>
        <v>9.0118753348180647E-3</v>
      </c>
      <c r="M342">
        <f t="shared" ref="M342" si="204">WEEKDAY(A342,2)</f>
        <v>4</v>
      </c>
    </row>
    <row r="343" spans="1:14" x14ac:dyDescent="0.15">
      <c r="A343" s="1">
        <v>42888</v>
      </c>
      <c r="B343">
        <v>11.96</v>
      </c>
      <c r="C343" s="25">
        <f t="shared" ref="C343" si="205">B343/B342-1</f>
        <v>-4.991680532445808E-3</v>
      </c>
      <c r="D343" s="26">
        <f t="shared" ref="D343" si="206">+F342*(1+L343)</f>
        <v>12.212631224099471</v>
      </c>
      <c r="E343" s="26">
        <f>D343*(1-VLOOKUP(A343,FX!A:K,9,0))</f>
        <v>12.12950370322122</v>
      </c>
      <c r="F343">
        <v>12.218</v>
      </c>
      <c r="G343" s="25">
        <f t="shared" ref="G343" si="207">+B343/D343-1</f>
        <v>-2.068606015065344E-2</v>
      </c>
      <c r="H343" s="25">
        <f>(+B343/(D343*(1-VLOOKUP(A343,FX!A:K,9,0)))-1)</f>
        <v>-1.3974496184555707E-2</v>
      </c>
      <c r="I343" s="25">
        <f t="shared" si="197"/>
        <v>-2.111638566050078E-2</v>
      </c>
      <c r="J343">
        <v>11131.53</v>
      </c>
      <c r="K343">
        <v>11047.97</v>
      </c>
      <c r="L343" s="25">
        <f t="shared" ref="L343" si="208">+K343/J343-1</f>
        <v>-7.5066051117861354E-3</v>
      </c>
      <c r="M343">
        <f t="shared" ref="M343" si="209">WEEKDAY(A343,2)</f>
        <v>5</v>
      </c>
    </row>
    <row r="344" spans="1:14" x14ac:dyDescent="0.15">
      <c r="A344" s="1">
        <v>42891</v>
      </c>
      <c r="B344">
        <v>11.84</v>
      </c>
      <c r="C344" s="25">
        <f t="shared" ref="C344" si="210">B344/B343-1</f>
        <v>-1.0033444816053616E-2</v>
      </c>
      <c r="D344" s="26">
        <f t="shared" ref="D344" si="211">+F343*(1+L344)</f>
        <v>12.087912450884643</v>
      </c>
      <c r="E344" s="26">
        <f>D344*(1-VLOOKUP(A344,FX!A:K,9,0))</f>
        <v>12.097861508195413</v>
      </c>
      <c r="F344">
        <v>12.111000000000001</v>
      </c>
      <c r="G344" s="25">
        <f t="shared" ref="G344" si="212">+B344/D344-1</f>
        <v>-2.050912032097818E-2</v>
      </c>
      <c r="H344" s="25">
        <f>(+B344/(D344*(1-VLOOKUP(A344,FX!A:K,9,0)))-1)</f>
        <v>-2.1314635485017774E-2</v>
      </c>
      <c r="I344" s="25">
        <f t="shared" si="197"/>
        <v>-2.2376352076624584E-2</v>
      </c>
      <c r="J344">
        <v>11047.97</v>
      </c>
      <c r="K344">
        <v>10930.34</v>
      </c>
      <c r="L344" s="25">
        <f t="shared" ref="L344" si="213">+K344/J344-1</f>
        <v>-1.064720487112103E-2</v>
      </c>
      <c r="M344">
        <f t="shared" ref="M344" si="214">WEEKDAY(A344,2)</f>
        <v>1</v>
      </c>
      <c r="N344" s="50" t="s">
        <v>351</v>
      </c>
    </row>
    <row r="345" spans="1:14" x14ac:dyDescent="0.15">
      <c r="A345" s="1">
        <v>42892</v>
      </c>
      <c r="B345">
        <v>11.94</v>
      </c>
      <c r="C345" s="25">
        <f t="shared" ref="C345" si="215">B345/B344-1</f>
        <v>8.4459459459458319E-3</v>
      </c>
      <c r="D345" s="26">
        <f t="shared" ref="D345" si="216">+F344*(1+L345)</f>
        <v>12.213170226177777</v>
      </c>
      <c r="E345" s="26">
        <f>D345*(1-VLOOKUP(A345,FX!A:K,9,0))</f>
        <v>12.238918763520751</v>
      </c>
      <c r="F345">
        <v>12.212999999999999</v>
      </c>
      <c r="G345" s="25">
        <f t="shared" ref="G345" si="217">+B345/D345-1</f>
        <v>-2.2366856526101819E-2</v>
      </c>
      <c r="H345" s="25">
        <f>(+B345/(D345*(1-VLOOKUP(A345,FX!A:K,9,0)))-1)</f>
        <v>-2.4423625100912227E-2</v>
      </c>
      <c r="I345" s="25">
        <f t="shared" si="197"/>
        <v>-2.2353230164578686E-2</v>
      </c>
      <c r="J345">
        <v>10930.34</v>
      </c>
      <c r="K345">
        <v>11022.55</v>
      </c>
      <c r="L345" s="25">
        <f t="shared" ref="L345" si="218">+K345/J345-1</f>
        <v>8.4361511169825931E-3</v>
      </c>
      <c r="M345">
        <f t="shared" ref="M345" si="219">WEEKDAY(A345,2)</f>
        <v>2</v>
      </c>
      <c r="N345" s="50" t="s">
        <v>353</v>
      </c>
    </row>
    <row r="346" spans="1:14" x14ac:dyDescent="0.15">
      <c r="A346" s="1">
        <v>42893</v>
      </c>
      <c r="B346">
        <v>12.04</v>
      </c>
      <c r="C346" s="25">
        <f t="shared" ref="C346" si="220">B346/B345-1</f>
        <v>8.3752093802345051E-3</v>
      </c>
      <c r="D346" s="26">
        <f t="shared" ref="D346" si="221">+F345*(1+L346)</f>
        <v>12.337273428562357</v>
      </c>
      <c r="E346" s="26">
        <f>D346*(1-VLOOKUP(A346,FX!A:K,9,0))</f>
        <v>12.335833560396061</v>
      </c>
      <c r="F346">
        <v>12.35</v>
      </c>
      <c r="G346" s="25">
        <f t="shared" ref="G346" si="222">+B346/D346-1</f>
        <v>-2.4095553226058164E-2</v>
      </c>
      <c r="H346" s="25">
        <f>(+B346/(D346*(1-VLOOKUP(A346,FX!A:K,9,0)))-1)</f>
        <v>-2.3981643311549616E-2</v>
      </c>
      <c r="I346" s="25">
        <f t="shared" si="197"/>
        <v>-2.5101214574898778E-2</v>
      </c>
      <c r="J346">
        <v>11022.55</v>
      </c>
      <c r="K346">
        <v>11134.71</v>
      </c>
      <c r="L346" s="25">
        <f t="shared" ref="L346" si="223">+K346/J346-1</f>
        <v>1.0175503853464107E-2</v>
      </c>
      <c r="M346">
        <f t="shared" ref="M346" si="224">WEEKDAY(A346,2)</f>
        <v>3</v>
      </c>
    </row>
    <row r="347" spans="1:14" x14ac:dyDescent="0.15">
      <c r="A347" s="1">
        <v>42894</v>
      </c>
      <c r="B347">
        <v>12.16</v>
      </c>
      <c r="C347" s="25">
        <f t="shared" ref="C347" si="225">B347/B346-1</f>
        <v>9.9667774086380501E-3</v>
      </c>
      <c r="D347" s="26">
        <f t="shared" ref="D347" si="226">+F346*(1+L347)</f>
        <v>12.45516906143043</v>
      </c>
      <c r="E347" s="26">
        <f>D347*(1-VLOOKUP(A347,FX!A:K,9,0))</f>
        <v>12.454874676494271</v>
      </c>
      <c r="F347">
        <v>12.444000000000001</v>
      </c>
      <c r="G347" s="25">
        <f t="shared" ref="G347" si="227">+B347/D347-1</f>
        <v>-2.3698519062617329E-2</v>
      </c>
      <c r="H347" s="25">
        <f>(+B347/(D347*(1-VLOOKUP(A347,FX!A:K,9,0)))-1)</f>
        <v>-2.3675443081798253E-2</v>
      </c>
      <c r="I347" s="25">
        <f t="shared" si="197"/>
        <v>-2.2822243651559049E-2</v>
      </c>
      <c r="J347">
        <v>11134.71</v>
      </c>
      <c r="K347">
        <v>11229.53</v>
      </c>
      <c r="L347" s="25">
        <f t="shared" ref="L347" si="228">+K347/J347-1</f>
        <v>8.5157134761482123E-3</v>
      </c>
      <c r="M347">
        <f t="shared" ref="M347" si="229">WEEKDAY(A347,2)</f>
        <v>4</v>
      </c>
    </row>
    <row r="348" spans="1:14" x14ac:dyDescent="0.15">
      <c r="A348" s="1">
        <v>42895</v>
      </c>
      <c r="B348">
        <v>12.24</v>
      </c>
      <c r="C348" s="25">
        <f t="shared" ref="C348" si="230">B348/B347-1</f>
        <v>6.5789473684210176E-3</v>
      </c>
      <c r="D348" s="26">
        <f t="shared" ref="D348" si="231">+F347*(1+L348)</f>
        <v>12.525449000982233</v>
      </c>
      <c r="E348" s="26">
        <f>D348*(1-VLOOKUP(A348,FX!A:K,9,0))</f>
        <v>12.492945034806366</v>
      </c>
      <c r="F348">
        <v>12.523999999999999</v>
      </c>
      <c r="G348" s="25">
        <f t="shared" ref="G348" si="232">+B348/D348-1</f>
        <v>-2.2789522432277498E-2</v>
      </c>
      <c r="H348" s="25">
        <f>(+B348/(D348*(1-VLOOKUP(A348,FX!A:K,9,0)))-1)</f>
        <v>-2.0247030151949064E-2</v>
      </c>
      <c r="I348" s="25">
        <f t="shared" si="197"/>
        <v>-2.2676461194506503E-2</v>
      </c>
      <c r="J348">
        <v>11229.53</v>
      </c>
      <c r="K348">
        <v>11303.03</v>
      </c>
      <c r="L348" s="25">
        <f t="shared" ref="L348" si="233">+K348/J348-1</f>
        <v>6.5452427661709667E-3</v>
      </c>
      <c r="M348">
        <f t="shared" ref="M348" si="234">WEEKDAY(A348,2)</f>
        <v>5</v>
      </c>
    </row>
    <row r="349" spans="1:14" x14ac:dyDescent="0.15">
      <c r="A349" s="1">
        <v>42898</v>
      </c>
      <c r="B349">
        <v>12.18</v>
      </c>
      <c r="C349" s="25">
        <f t="shared" ref="C349" si="235">B349/B348-1</f>
        <v>-4.9019607843138191E-3</v>
      </c>
      <c r="D349" s="26">
        <f t="shared" ref="D349" si="236">+F348*(1+L349)</f>
        <v>12.53568962658685</v>
      </c>
      <c r="E349" s="26">
        <f>D349*(1-VLOOKUP(A349,FX!A:K,9,0))</f>
        <v>12.536280673943955</v>
      </c>
      <c r="F349">
        <v>12.537000000000001</v>
      </c>
      <c r="G349" s="25">
        <f t="shared" ref="G349" si="237">+B349/D349-1</f>
        <v>-2.8374157081272222E-2</v>
      </c>
      <c r="H349" s="25">
        <f>(+B349/(D349*(1-VLOOKUP(A349,FX!A:K,9,0)))-1)</f>
        <v>-2.841996627312815E-2</v>
      </c>
      <c r="I349" s="25">
        <f t="shared" si="197"/>
        <v>-2.8475711892797406E-2</v>
      </c>
      <c r="J349">
        <v>11303.03</v>
      </c>
      <c r="K349">
        <v>11313.58</v>
      </c>
      <c r="L349" s="25">
        <f t="shared" ref="L349" si="238">+K349/J349-1</f>
        <v>9.3337804110915634E-4</v>
      </c>
      <c r="M349">
        <f t="shared" ref="M349" si="239">WEEKDAY(A349,2)</f>
        <v>1</v>
      </c>
    </row>
    <row r="350" spans="1:14" x14ac:dyDescent="0.15">
      <c r="A350" s="1">
        <v>42899</v>
      </c>
      <c r="B350">
        <v>12.18</v>
      </c>
      <c r="C350" s="25">
        <f t="shared" ref="C350" si="240">B350/B349-1</f>
        <v>0</v>
      </c>
      <c r="D350" s="26">
        <f t="shared" ref="D350" si="241">+F349*(1+L350)</f>
        <v>12.505706202634357</v>
      </c>
      <c r="E350" s="26">
        <f>D350*(1-VLOOKUP(A350,FX!A:K,9,0))</f>
        <v>12.500603107236838</v>
      </c>
      <c r="F350">
        <v>12.507</v>
      </c>
      <c r="G350" s="25">
        <f t="shared" ref="G350" si="242">+B350/D350-1</f>
        <v>-2.6044606946367121E-2</v>
      </c>
      <c r="H350" s="25">
        <f>(+B350/(D350*(1-VLOOKUP(A350,FX!A:K,9,0)))-1)</f>
        <v>-2.5647011147104992E-2</v>
      </c>
      <c r="I350" s="25">
        <f t="shared" si="197"/>
        <v>-2.6145358599184432E-2</v>
      </c>
      <c r="J350">
        <v>11313.58</v>
      </c>
      <c r="K350">
        <v>11285.34</v>
      </c>
      <c r="L350" s="25">
        <f t="shared" ref="L350" si="243">+K350/J350-1</f>
        <v>-2.496115287998979E-3</v>
      </c>
      <c r="M350">
        <f t="shared" ref="M350" si="244">WEEKDAY(A350,2)</f>
        <v>2</v>
      </c>
    </row>
    <row r="351" spans="1:14" x14ac:dyDescent="0.15">
      <c r="A351" s="1">
        <v>42900</v>
      </c>
      <c r="B351">
        <v>12.02</v>
      </c>
      <c r="C351" s="25">
        <f t="shared" ref="C351" si="245">B351/B350-1</f>
        <v>-1.3136288998357948E-2</v>
      </c>
      <c r="D351" s="26">
        <f t="shared" ref="D351" si="246">+F350*(1+L351)</f>
        <v>12.302416691034562</v>
      </c>
      <c r="E351" s="26">
        <f>D351*(1-VLOOKUP(A351,FX!A:K,9,0))</f>
        <v>12.301764404354357</v>
      </c>
      <c r="F351">
        <v>12.353</v>
      </c>
      <c r="G351" s="25">
        <f t="shared" ref="G351" si="247">+B351/D351-1</f>
        <v>-2.2956196178948729E-2</v>
      </c>
      <c r="H351" s="25">
        <f>(+B351/(D351*(1-VLOOKUP(A351,FX!A:K,9,0)))-1)</f>
        <v>-2.2904389573143114E-2</v>
      </c>
      <c r="I351" s="25">
        <f t="shared" si="197"/>
        <v>-2.6957014490407216E-2</v>
      </c>
      <c r="J351">
        <v>11285.34</v>
      </c>
      <c r="K351">
        <v>11100.74</v>
      </c>
      <c r="L351" s="25">
        <f t="shared" ref="L351" si="248">+K351/J351-1</f>
        <v>-1.6357504514706744E-2</v>
      </c>
      <c r="M351">
        <f t="shared" ref="M351" si="249">WEEKDAY(A351,2)</f>
        <v>3</v>
      </c>
    </row>
    <row r="352" spans="1:14" x14ac:dyDescent="0.15">
      <c r="A352" s="1">
        <v>42901</v>
      </c>
      <c r="B352">
        <v>11.94</v>
      </c>
      <c r="C352" s="25">
        <f t="shared" ref="C352" si="250">B352/B351-1</f>
        <v>-6.6555740432612254E-3</v>
      </c>
      <c r="D352" s="26">
        <f t="shared" ref="D352" si="251">+F351*(1+L352)</f>
        <v>12.261872095914327</v>
      </c>
      <c r="E352" s="26">
        <f>D352*(1-VLOOKUP(A352,FX!A:K,9,0))</f>
        <v>12.27096811562344</v>
      </c>
      <c r="F352">
        <v>12.278</v>
      </c>
      <c r="G352" s="25">
        <f t="shared" ref="G352" si="252">+B352/D352-1</f>
        <v>-2.6249833092091723E-2</v>
      </c>
      <c r="H352" s="25">
        <f>(+B352/(D352*(1-VLOOKUP(A352,FX!A:K,9,0)))-1)</f>
        <v>-2.6971638464454162E-2</v>
      </c>
      <c r="I352" s="25">
        <f t="shared" si="197"/>
        <v>-2.7528913503828023E-2</v>
      </c>
      <c r="J352">
        <v>11100.74</v>
      </c>
      <c r="K352">
        <v>11018.85</v>
      </c>
      <c r="L352" s="25">
        <f t="shared" ref="L352" si="253">+K352/J352-1</f>
        <v>-7.3769856784321464E-3</v>
      </c>
      <c r="M352">
        <f t="shared" ref="M352" si="254">WEEKDAY(A352,2)</f>
        <v>4</v>
      </c>
      <c r="N352" s="50" t="s">
        <v>360</v>
      </c>
    </row>
    <row r="353" spans="1:14" x14ac:dyDescent="0.15">
      <c r="A353" s="1">
        <v>42902</v>
      </c>
      <c r="B353">
        <v>11.88</v>
      </c>
      <c r="C353" s="25">
        <f t="shared" ref="C353" si="255">B353/B352-1</f>
        <v>-5.0251256281406143E-3</v>
      </c>
      <c r="D353" s="26">
        <f t="shared" ref="D353" si="256">+F352*(1+L353)</f>
        <v>12.229640579552314</v>
      </c>
      <c r="E353" s="26">
        <f>D353*(1-VLOOKUP(A353,FX!A:K,9,0))</f>
        <v>12.154501273331364</v>
      </c>
      <c r="F353">
        <v>12.231</v>
      </c>
      <c r="G353" s="25">
        <f t="shared" ref="G353" si="257">+B353/D353-1</f>
        <v>-2.8589603862676394E-2</v>
      </c>
      <c r="H353" s="25">
        <f>(+B353/(D353*(1-VLOOKUP(A353,FX!A:K,9,0)))-1)</f>
        <v>-2.2584330459831992E-2</v>
      </c>
      <c r="I353" s="25">
        <f t="shared" si="197"/>
        <v>-2.8697571743929284E-2</v>
      </c>
      <c r="J353">
        <v>11018.85</v>
      </c>
      <c r="K353">
        <v>10975.45</v>
      </c>
      <c r="L353" s="25">
        <f t="shared" ref="L353" si="258">+K353/J353-1</f>
        <v>-3.9387050372770016E-3</v>
      </c>
      <c r="M353">
        <f t="shared" ref="M353" si="259">WEEKDAY(A353,2)</f>
        <v>5</v>
      </c>
    </row>
    <row r="354" spans="1:14" ht="27" x14ac:dyDescent="0.15">
      <c r="A354" s="1">
        <v>42905</v>
      </c>
      <c r="B354">
        <v>12.02</v>
      </c>
      <c r="C354" s="25">
        <f t="shared" ref="C354" si="260">B354/B353-1</f>
        <v>1.1784511784511675E-2</v>
      </c>
      <c r="D354" s="26">
        <f t="shared" ref="D354" si="261">+F353*(1+L354)</f>
        <v>12.359378444619582</v>
      </c>
      <c r="E354" s="26">
        <f>D354*(1-VLOOKUP(A354,FX!A:K,9,0))</f>
        <v>12.386011560280048</v>
      </c>
      <c r="F354">
        <v>12.36</v>
      </c>
      <c r="G354" s="25">
        <f t="shared" ref="G354" si="262">+B354/D354-1</f>
        <v>-2.7459183820633282E-2</v>
      </c>
      <c r="H354" s="25">
        <f>(+B354/(D354*(1-VLOOKUP(A354,FX!A:K,9,0)))-1)</f>
        <v>-2.9550397115225446E-2</v>
      </c>
      <c r="I354" s="25">
        <f t="shared" si="197"/>
        <v>-2.7508090614886682E-2</v>
      </c>
      <c r="J354">
        <v>10975.45</v>
      </c>
      <c r="K354">
        <v>11090.65</v>
      </c>
      <c r="L354" s="25">
        <f t="shared" ref="L354" si="263">+K354/J354-1</f>
        <v>1.0496152777334844E-2</v>
      </c>
      <c r="M354">
        <f t="shared" ref="M354" si="264">WEEKDAY(A354,2)</f>
        <v>1</v>
      </c>
      <c r="N354" s="50" t="s">
        <v>364</v>
      </c>
    </row>
    <row r="355" spans="1:14" x14ac:dyDescent="0.15">
      <c r="A355" s="1">
        <v>42906</v>
      </c>
      <c r="B355">
        <v>11.96</v>
      </c>
      <c r="C355" s="25">
        <f t="shared" ref="C355:C357" si="265">B355/B354-1</f>
        <v>-4.991680532445808E-3</v>
      </c>
      <c r="D355" s="26">
        <f t="shared" ref="D355" si="266">+F354*(1+L355)</f>
        <v>12.329965511489409</v>
      </c>
      <c r="E355" s="26">
        <f>D355*(1-VLOOKUP(A355,FX!A:K,9,0))</f>
        <v>12.292437420196372</v>
      </c>
      <c r="F355">
        <v>12.308999999999999</v>
      </c>
      <c r="G355" s="25">
        <f t="shared" ref="G355" si="267">+B355/D355-1</f>
        <v>-3.0005397107126019E-2</v>
      </c>
      <c r="H355" s="25">
        <f>(+B355/(D355*(1-VLOOKUP(A355,FX!A:K,9,0)))-1)</f>
        <v>-2.704406041149976E-2</v>
      </c>
      <c r="I355" s="25">
        <f t="shared" si="197"/>
        <v>-2.835323746851881E-2</v>
      </c>
      <c r="J355">
        <v>11090.65</v>
      </c>
      <c r="K355">
        <v>11063.7</v>
      </c>
      <c r="L355" s="25">
        <f t="shared" ref="L355" si="268">+K355/J355-1</f>
        <v>-2.4299747985915277E-3</v>
      </c>
      <c r="M355">
        <f t="shared" ref="M355" si="269">WEEKDAY(A355,2)</f>
        <v>2</v>
      </c>
    </row>
    <row r="356" spans="1:14" x14ac:dyDescent="0.15">
      <c r="A356" s="1">
        <v>42907</v>
      </c>
      <c r="B356">
        <v>12.08</v>
      </c>
      <c r="C356" s="25">
        <f t="shared" si="265"/>
        <v>1.0033444816053505E-2</v>
      </c>
      <c r="D356" s="26">
        <f t="shared" ref="D356:D357" si="270">+F355*(1+L356)</f>
        <v>12.454010716125708</v>
      </c>
      <c r="E356" s="26">
        <f>D356*(1-VLOOKUP(A356,FX!A:K,9,0))</f>
        <v>12.460145555448204</v>
      </c>
      <c r="F356">
        <v>12.44</v>
      </c>
      <c r="G356" s="25">
        <f t="shared" ref="G356" si="271">+B356/D356-1</f>
        <v>-3.003134690107756E-2</v>
      </c>
      <c r="H356" s="25">
        <f>(+B356/(D356*(1-VLOOKUP(A356,FX!A:K,9,0)))-1)</f>
        <v>-3.0508917713403805E-2</v>
      </c>
      <c r="I356" s="25">
        <f>+B356/F356-1</f>
        <v>-2.8938906752411508E-2</v>
      </c>
      <c r="J356">
        <v>11063.7</v>
      </c>
      <c r="K356">
        <v>11194.04</v>
      </c>
      <c r="L356" s="25">
        <f t="shared" ref="L356:L361" si="272">+K356/J356-1</f>
        <v>1.1780868967885993E-2</v>
      </c>
      <c r="M356">
        <f t="shared" ref="M356:M357" si="273">WEEKDAY(A356,2)</f>
        <v>3</v>
      </c>
    </row>
    <row r="357" spans="1:14" x14ac:dyDescent="0.15">
      <c r="A357" s="1">
        <v>42908</v>
      </c>
      <c r="B357">
        <v>12.18</v>
      </c>
      <c r="C357" s="25">
        <f t="shared" si="265"/>
        <v>8.2781456953642252E-3</v>
      </c>
      <c r="D357" s="26">
        <f t="shared" si="270"/>
        <v>12.535939017548623</v>
      </c>
      <c r="E357" s="26">
        <f>D357*(1-VLOOKUP(A357,FX!A:K,9,0))</f>
        <v>12.534452287920489</v>
      </c>
      <c r="F357">
        <v>12.53</v>
      </c>
      <c r="G357" s="25">
        <f t="shared" ref="G357:G362" si="274">+B357/D357-1</f>
        <v>-2.8393486682597668E-2</v>
      </c>
      <c r="H357" s="25">
        <f>(+B357/(D357*(1-VLOOKUP(A357,FX!A:K,9,0)))-1)</f>
        <v>-2.8278243020006255E-2</v>
      </c>
      <c r="I357" s="25">
        <f t="shared" si="197"/>
        <v>-2.7932960893854775E-2</v>
      </c>
      <c r="J357">
        <v>11194.04</v>
      </c>
      <c r="K357">
        <v>11280.37</v>
      </c>
      <c r="L357" s="25">
        <f t="shared" si="272"/>
        <v>7.7121396743267123E-3</v>
      </c>
      <c r="M357">
        <f t="shared" si="273"/>
        <v>4</v>
      </c>
    </row>
    <row r="358" spans="1:14" x14ac:dyDescent="0.15">
      <c r="A358" s="1">
        <v>42909</v>
      </c>
      <c r="B358">
        <v>12.3</v>
      </c>
      <c r="C358" s="25">
        <f t="shared" ref="C358" si="275">B358/B357-1</f>
        <v>9.8522167487684609E-3</v>
      </c>
      <c r="D358" s="26">
        <f t="shared" ref="D358" si="276">+F357*(1+L358)</f>
        <v>12.621461556668795</v>
      </c>
      <c r="E358" s="26">
        <f>D358*(1-VLOOKUP(A358,FX!A:K,9,0))</f>
        <v>12.602571876429208</v>
      </c>
      <c r="F358">
        <v>12.61</v>
      </c>
      <c r="G358" s="25">
        <f t="shared" si="274"/>
        <v>-2.5469439908006763E-2</v>
      </c>
      <c r="H358" s="25">
        <f>(+B358/(D358*(1-VLOOKUP(A358,FX!A:K,9,0)))-1)</f>
        <v>-2.4008740390135119E-2</v>
      </c>
      <c r="I358" s="25">
        <f t="shared" si="197"/>
        <v>-2.4583663758921404E-2</v>
      </c>
      <c r="J358">
        <v>11280.37</v>
      </c>
      <c r="K358">
        <v>11362.71</v>
      </c>
      <c r="L358" s="25">
        <f t="shared" si="272"/>
        <v>7.2994059592015326E-3</v>
      </c>
      <c r="M358">
        <f t="shared" ref="M358" si="277">WEEKDAY(A358,2)</f>
        <v>5</v>
      </c>
    </row>
    <row r="359" spans="1:14" x14ac:dyDescent="0.15">
      <c r="A359" s="1">
        <v>42912</v>
      </c>
      <c r="B359">
        <v>12.42</v>
      </c>
      <c r="C359" s="25">
        <f t="shared" ref="C359" si="278">B359/B358-1</f>
        <v>9.7560975609756184E-3</v>
      </c>
      <c r="D359" s="26">
        <f t="shared" ref="D359" si="279">+F358*(1+L359)</f>
        <v>12.692411554989963</v>
      </c>
      <c r="E359" s="26">
        <f>D359*(1-VLOOKUP(A359,FX!A:K,9,0))</f>
        <v>12.676408772397993</v>
      </c>
      <c r="F359">
        <v>12.694000000000001</v>
      </c>
      <c r="G359" s="25">
        <f t="shared" si="274"/>
        <v>-2.1462552944311541E-2</v>
      </c>
      <c r="H359" s="25">
        <f>(+B359/(D359*(1-VLOOKUP(A359,FX!A:K,9,0)))-1)</f>
        <v>-2.0227240774714161E-2</v>
      </c>
      <c r="I359" s="25">
        <f t="shared" si="197"/>
        <v>-2.1585000787773811E-2</v>
      </c>
      <c r="J359">
        <v>11362.71</v>
      </c>
      <c r="K359">
        <v>11436.97</v>
      </c>
      <c r="L359" s="25">
        <f t="shared" si="272"/>
        <v>6.5354127668488804E-3</v>
      </c>
      <c r="M359">
        <f t="shared" ref="M359" si="280">WEEKDAY(A359,2)</f>
        <v>1</v>
      </c>
    </row>
    <row r="360" spans="1:14" x14ac:dyDescent="0.15">
      <c r="A360" s="1">
        <v>42913</v>
      </c>
      <c r="B360">
        <v>12.44</v>
      </c>
      <c r="C360" s="25">
        <f t="shared" ref="C360" si="281">B360/B359-1</f>
        <v>1.6103059581320522E-3</v>
      </c>
      <c r="D360" s="26">
        <f t="shared" ref="D360" si="282">+F359*(1+L360)</f>
        <v>12.755810852000138</v>
      </c>
      <c r="E360" s="26">
        <f>D360*(1-VLOOKUP(A360,FX!A:K,9,0))</f>
        <v>12.758921452974461</v>
      </c>
      <c r="F360">
        <v>12.743</v>
      </c>
      <c r="G360" s="25">
        <f t="shared" si="274"/>
        <v>-2.4758194964189073E-2</v>
      </c>
      <c r="H360" s="25">
        <f>(+B360/(D360*(1-VLOOKUP(A360,FX!A:K,9,0)))-1)</f>
        <v>-2.4995957075988673E-2</v>
      </c>
      <c r="I360" s="25">
        <f t="shared" si="197"/>
        <v>-2.377776033900969E-2</v>
      </c>
      <c r="J360">
        <v>11436.97</v>
      </c>
      <c r="K360">
        <v>11492.66</v>
      </c>
      <c r="L360" s="25">
        <f t="shared" si="272"/>
        <v>4.8692966756056499E-3</v>
      </c>
      <c r="M360">
        <f t="shared" ref="M360" si="283">WEEKDAY(A360,2)</f>
        <v>2</v>
      </c>
    </row>
    <row r="361" spans="1:14" x14ac:dyDescent="0.15">
      <c r="A361" s="1">
        <v>42914</v>
      </c>
      <c r="B361">
        <v>12.4</v>
      </c>
      <c r="C361" s="25">
        <f t="shared" ref="C361" si="284">B361/B360-1</f>
        <v>-3.215434083601254E-3</v>
      </c>
      <c r="D361" s="26">
        <f t="shared" ref="D361" si="285">+F360*(1+L361)</f>
        <v>12.651380297511631</v>
      </c>
      <c r="E361" s="26">
        <f>D361*(1-VLOOKUP(A361,FX!A:K,9,0))</f>
        <v>12.737791897562222</v>
      </c>
      <c r="F361">
        <v>12.7</v>
      </c>
      <c r="G361" s="25">
        <f t="shared" si="274"/>
        <v>-1.9869792196593239E-2</v>
      </c>
      <c r="H361" s="25">
        <f>(+B361/(D361*(1-VLOOKUP(A361,FX!A:K,9,0)))-1)</f>
        <v>-2.6518873936609677E-2</v>
      </c>
      <c r="I361" s="25">
        <f t="shared" si="197"/>
        <v>-2.3622047244094446E-2</v>
      </c>
      <c r="J361">
        <v>11492.66</v>
      </c>
      <c r="K361">
        <v>11410.03</v>
      </c>
      <c r="L361" s="25">
        <f t="shared" si="272"/>
        <v>-7.1898063633657472E-3</v>
      </c>
      <c r="M361">
        <f t="shared" ref="M361" si="286">WEEKDAY(A361,2)</f>
        <v>3</v>
      </c>
    </row>
    <row r="362" spans="1:14" x14ac:dyDescent="0.15">
      <c r="A362" s="1">
        <v>42915</v>
      </c>
      <c r="B362">
        <v>12.52</v>
      </c>
      <c r="C362" s="25">
        <f t="shared" ref="C362" si="287">B362/B361-1</f>
        <v>9.6774193548385679E-3</v>
      </c>
      <c r="D362" s="26">
        <f t="shared" ref="D362" si="288">+F361*(1+L362)</f>
        <v>12.784492065314465</v>
      </c>
      <c r="E362" s="26">
        <f>D362*(1-VLOOKUP(A362,FX!A:K,9,0))</f>
        <v>12.809075888595594</v>
      </c>
      <c r="F362">
        <v>12.808999999999999</v>
      </c>
      <c r="G362" s="25">
        <f t="shared" si="274"/>
        <v>-2.0688507917499321E-2</v>
      </c>
      <c r="H362" s="25">
        <f>(+B362/(D362*(1-VLOOKUP(A362,FX!A:K,9,0)))-1)</f>
        <v>-2.2568051833697811E-2</v>
      </c>
      <c r="I362" s="25">
        <f t="shared" si="197"/>
        <v>-2.2562260910297449E-2</v>
      </c>
      <c r="J362">
        <v>11410.03</v>
      </c>
      <c r="K362">
        <v>11485.94</v>
      </c>
      <c r="L362" s="25">
        <f t="shared" ref="L362" si="289">+K362/J362-1</f>
        <v>6.652918528698093E-3</v>
      </c>
      <c r="M362">
        <f t="shared" ref="M362" si="290">WEEKDAY(A362,2)</f>
        <v>4</v>
      </c>
    </row>
    <row r="363" spans="1:14" x14ac:dyDescent="0.15">
      <c r="A363" s="1">
        <v>42916</v>
      </c>
      <c r="B363">
        <v>12.54</v>
      </c>
      <c r="C363" s="25">
        <f t="shared" ref="C363" si="291">B363/B362-1</f>
        <v>1.5974440894568342E-3</v>
      </c>
      <c r="D363" s="26">
        <f t="shared" ref="D363" si="292">+F362*(1+L363)</f>
        <v>12.780350781041864</v>
      </c>
      <c r="E363" s="26">
        <f>D363*(1-VLOOKUP(A363,FX!A:K,9,0))</f>
        <v>12.815297238353319</v>
      </c>
      <c r="F363">
        <v>12.823</v>
      </c>
      <c r="G363" s="25">
        <f t="shared" ref="G363" si="293">+B363/D363-1</f>
        <v>-1.8806274190720784E-2</v>
      </c>
      <c r="H363" s="25">
        <f>(+B363/(D363*(1-VLOOKUP(A363,FX!A:K,9,0)))-1)</f>
        <v>-2.1481923769151146E-2</v>
      </c>
      <c r="I363" s="25">
        <f t="shared" si="197"/>
        <v>-2.2069718474616029E-2</v>
      </c>
      <c r="J363">
        <v>11485.94</v>
      </c>
      <c r="K363">
        <v>11460.25</v>
      </c>
      <c r="L363" s="25">
        <f t="shared" ref="L363" si="294">+K363/J363-1</f>
        <v>-2.2366475882688031E-3</v>
      </c>
      <c r="M363">
        <f t="shared" ref="M363" si="295">WEEKDAY(A363,2)</f>
        <v>5</v>
      </c>
    </row>
    <row r="364" spans="1:14" x14ac:dyDescent="0.15">
      <c r="A364" s="1">
        <v>42919</v>
      </c>
      <c r="B364">
        <v>12.42</v>
      </c>
      <c r="C364" s="25">
        <f t="shared" ref="C364" si="296">B364/B363-1</f>
        <v>-9.5693779904305609E-3</v>
      </c>
      <c r="D364" s="26">
        <f t="shared" ref="D364" si="297">+F363*(1+L364)</f>
        <v>12.721738552823892</v>
      </c>
      <c r="E364" s="26">
        <f>D364*(1-VLOOKUP(A364,FX!A:K,9,0))</f>
        <v>12.693091916764438</v>
      </c>
      <c r="F364">
        <v>12.726000000000001</v>
      </c>
      <c r="G364" s="25">
        <f t="shared" ref="G364" si="298">+B364/D364-1</f>
        <v>-2.3718342549722826E-2</v>
      </c>
      <c r="H364" s="25">
        <f>(+B364/(D364*(1-VLOOKUP(A364,FX!A:K,9,0)))-1)</f>
        <v>-2.1515003480259254E-2</v>
      </c>
      <c r="I364" s="25">
        <f t="shared" si="197"/>
        <v>-2.4045261669024098E-2</v>
      </c>
      <c r="J364">
        <v>11460.25</v>
      </c>
      <c r="K364">
        <v>11369.75</v>
      </c>
      <c r="L364" s="25">
        <f t="shared" ref="L364" si="299">+K364/J364-1</f>
        <v>-7.8968608887240999E-3</v>
      </c>
      <c r="M364">
        <f t="shared" ref="M364" si="300">WEEKDAY(A364,2)</f>
        <v>1</v>
      </c>
    </row>
    <row r="365" spans="1:14" x14ac:dyDescent="0.15">
      <c r="A365" s="1">
        <v>42920</v>
      </c>
      <c r="B365">
        <v>12.28</v>
      </c>
      <c r="C365" s="25">
        <f t="shared" ref="C365" si="301">B365/B364-1</f>
        <v>-1.1272141706924366E-2</v>
      </c>
      <c r="D365" s="26">
        <f t="shared" ref="D365" si="302">+F364*(1+L365)</f>
        <v>12.598770780360168</v>
      </c>
      <c r="E365" s="26">
        <f>D365*(1-VLOOKUP(A365,FX!A:K,9,0))</f>
        <v>12.569297550053481</v>
      </c>
      <c r="F365">
        <v>12.577</v>
      </c>
      <c r="G365" s="25">
        <f t="shared" ref="G365" si="303">+B365/D365-1</f>
        <v>-2.5301736646966444E-2</v>
      </c>
      <c r="H365" s="25">
        <f>(+B365/(D365*(1-VLOOKUP(A365,FX!A:K,9,0)))-1)</f>
        <v>-2.3016206665602446E-2</v>
      </c>
      <c r="I365" s="25">
        <f t="shared" si="197"/>
        <v>-2.3614534467679138E-2</v>
      </c>
      <c r="J365">
        <v>11369.75</v>
      </c>
      <c r="K365">
        <v>11256.08</v>
      </c>
      <c r="L365" s="25">
        <f t="shared" ref="L365" si="304">+K365/J365-1</f>
        <v>-9.997581301259939E-3</v>
      </c>
      <c r="M365">
        <f t="shared" ref="M365" si="305">WEEKDAY(A365,2)</f>
        <v>2</v>
      </c>
      <c r="N365" s="50" t="s">
        <v>370</v>
      </c>
    </row>
    <row r="366" spans="1:14" x14ac:dyDescent="0.15">
      <c r="A366" s="1">
        <v>42921</v>
      </c>
      <c r="B366">
        <v>12.52</v>
      </c>
      <c r="C366" s="25">
        <f t="shared" ref="C366" si="306">B366/B365-1</f>
        <v>1.9543973941368087E-2</v>
      </c>
      <c r="D366" s="26">
        <f t="shared" ref="D366" si="307">+F365*(1+L366)</f>
        <v>12.764927380580097</v>
      </c>
      <c r="E366" s="26">
        <f>D366*(1-VLOOKUP(A366,FX!A:K,9,0))</f>
        <v>12.775030145553757</v>
      </c>
      <c r="F366">
        <v>12.757999999999999</v>
      </c>
      <c r="G366" s="25">
        <f t="shared" ref="G366" si="308">+B366/D366-1</f>
        <v>-1.9187526358568796E-2</v>
      </c>
      <c r="H366" s="25">
        <f>(+B366/(D366*(1-VLOOKUP(A366,FX!A:K,9,0)))-1)</f>
        <v>-1.9963173679282353E-2</v>
      </c>
      <c r="I366" s="25">
        <f t="shared" si="197"/>
        <v>-1.865496159272606E-2</v>
      </c>
      <c r="J366">
        <v>11256.08</v>
      </c>
      <c r="K366">
        <v>11424.27</v>
      </c>
      <c r="L366" s="25">
        <f t="shared" ref="L366" si="309">+K366/J366-1</f>
        <v>1.4942146821984359E-2</v>
      </c>
      <c r="M366">
        <f t="shared" ref="M366" si="310">WEEKDAY(A366,2)</f>
        <v>3</v>
      </c>
    </row>
    <row r="367" spans="1:14" x14ac:dyDescent="0.15">
      <c r="A367" s="1">
        <v>42922</v>
      </c>
      <c r="B367">
        <v>12.54</v>
      </c>
      <c r="C367" s="25">
        <f t="shared" ref="C367" si="311">B367/B366-1</f>
        <v>1.5974440894568342E-3</v>
      </c>
      <c r="D367" s="26">
        <f t="shared" ref="D367" si="312">+F366*(1+L367)</f>
        <v>12.774550165568565</v>
      </c>
      <c r="E367" s="26">
        <f>D367*(1-VLOOKUP(A367,FX!A:K,9,0))</f>
        <v>12.755970514982645</v>
      </c>
      <c r="F367">
        <v>12.782999999999999</v>
      </c>
      <c r="G367" s="25">
        <f t="shared" ref="G367" si="313">+B367/D367-1</f>
        <v>-1.8360737758167933E-2</v>
      </c>
      <c r="H367" s="25">
        <f>(+B367/(D367*(1-VLOOKUP(A367,FX!A:K,9,0)))-1)</f>
        <v>-1.6930935574755002E-2</v>
      </c>
      <c r="I367" s="25">
        <f t="shared" si="197"/>
        <v>-1.9009622154423922E-2</v>
      </c>
      <c r="J367">
        <v>11424.27</v>
      </c>
      <c r="K367">
        <v>11439.09</v>
      </c>
      <c r="L367" s="25">
        <f t="shared" ref="L367" si="314">+K367/J367-1</f>
        <v>1.2972382480456179E-3</v>
      </c>
      <c r="M367">
        <f t="shared" ref="M367" si="315">WEEKDAY(A367,2)</f>
        <v>4</v>
      </c>
    </row>
    <row r="368" spans="1:14" x14ac:dyDescent="0.15">
      <c r="A368" s="1">
        <v>42923</v>
      </c>
      <c r="B368">
        <v>12.44</v>
      </c>
      <c r="C368" s="25">
        <f t="shared" ref="C368" si="316">B368/B367-1</f>
        <v>-7.9744816586921896E-3</v>
      </c>
      <c r="D368" s="26">
        <f t="shared" ref="D368" si="317">+F367*(1+L368)</f>
        <v>12.700149736561212</v>
      </c>
      <c r="E368" s="26">
        <f>D368*(1-VLOOKUP(A368,FX!A:K,9,0))</f>
        <v>12.705553914682037</v>
      </c>
      <c r="F368">
        <v>12.737</v>
      </c>
      <c r="G368" s="25">
        <f t="shared" ref="G368" si="318">+B368/D368-1</f>
        <v>-2.0483989713309669E-2</v>
      </c>
      <c r="H368" s="25">
        <f>(+B368/(D368*(1-VLOOKUP(A368,FX!A:K,9,0)))-1)</f>
        <v>-2.0900616884965029E-2</v>
      </c>
      <c r="I368" s="25">
        <f t="shared" si="197"/>
        <v>-2.3317892753395686E-2</v>
      </c>
      <c r="J368">
        <v>11439.09</v>
      </c>
      <c r="K368">
        <v>11364.95</v>
      </c>
      <c r="L368" s="25">
        <f t="shared" ref="L368" si="319">+K368/J368-1</f>
        <v>-6.4812847875136415E-3</v>
      </c>
      <c r="M368">
        <f t="shared" ref="M368" si="320">WEEKDAY(A368,2)</f>
        <v>5</v>
      </c>
    </row>
    <row r="369" spans="1:14" x14ac:dyDescent="0.15">
      <c r="A369" s="1">
        <v>42926</v>
      </c>
      <c r="B369">
        <v>12.52</v>
      </c>
      <c r="C369" s="25">
        <f t="shared" ref="C369" si="321">B369/B368-1</f>
        <v>6.4308681672025081E-3</v>
      </c>
      <c r="D369" s="26">
        <f t="shared" ref="D369" si="322">+F368*(1+L369)</f>
        <v>12.772818417150978</v>
      </c>
      <c r="E369" s="26">
        <f>D369*(1-VLOOKUP(A369,FX!A:K,9,0))</f>
        <v>12.775212847887198</v>
      </c>
      <c r="F369">
        <v>12.765000000000001</v>
      </c>
      <c r="G369" s="25">
        <f t="shared" ref="G369" si="323">+B369/D369-1</f>
        <v>-1.979347148719357E-2</v>
      </c>
      <c r="H369" s="25">
        <f>(+B369/(D369*(1-VLOOKUP(A369,FX!A:K,9,0)))-1)</f>
        <v>-1.9977189493903924E-2</v>
      </c>
      <c r="I369" s="25">
        <f t="shared" si="197"/>
        <v>-1.9193106149627992E-2</v>
      </c>
      <c r="J369">
        <v>11364.95</v>
      </c>
      <c r="K369">
        <v>11396.91</v>
      </c>
      <c r="L369" s="25">
        <f t="shared" ref="L369" si="324">+K369/J369-1</f>
        <v>2.8121549148918401E-3</v>
      </c>
      <c r="M369">
        <f t="shared" ref="M369" si="325">WEEKDAY(A369,2)</f>
        <v>1</v>
      </c>
    </row>
    <row r="370" spans="1:14" x14ac:dyDescent="0.15">
      <c r="A370" s="1">
        <v>42927</v>
      </c>
      <c r="B370">
        <v>12.68</v>
      </c>
      <c r="C370" s="25">
        <f t="shared" ref="C370" si="326">B370/B369-1</f>
        <v>1.2779552715654896E-2</v>
      </c>
      <c r="D370" s="26">
        <f t="shared" ref="D370" si="327">+F369*(1+L370)</f>
        <v>12.918165529077619</v>
      </c>
      <c r="E370" s="26">
        <f>D370*(1-VLOOKUP(A370,FX!A:K,9,0))</f>
        <v>12.906061676573673</v>
      </c>
      <c r="F370">
        <v>12.94</v>
      </c>
      <c r="G370" s="25">
        <f t="shared" ref="G370" si="328">+B370/D370-1</f>
        <v>-1.8436482218897932E-2</v>
      </c>
      <c r="H370" s="25">
        <f>(+B370/(D370*(1-VLOOKUP(A370,FX!A:K,9,0)))-1)</f>
        <v>-1.7515930284449754E-2</v>
      </c>
      <c r="I370" s="25">
        <f t="shared" si="197"/>
        <v>-2.0092735703245768E-2</v>
      </c>
      <c r="J370">
        <v>11396.91</v>
      </c>
      <c r="K370">
        <v>11533.66</v>
      </c>
      <c r="L370" s="25">
        <f t="shared" ref="L370" si="329">+K370/J370-1</f>
        <v>1.1998866359390403E-2</v>
      </c>
      <c r="M370">
        <f t="shared" ref="M370" si="330">WEEKDAY(A370,2)</f>
        <v>2</v>
      </c>
    </row>
    <row r="371" spans="1:14" x14ac:dyDescent="0.15">
      <c r="A371" s="1">
        <v>42928</v>
      </c>
      <c r="B371">
        <v>12.66</v>
      </c>
      <c r="C371" s="25">
        <f t="shared" ref="C371" si="331">B371/B370-1</f>
        <v>-1.577287066246047E-3</v>
      </c>
      <c r="D371" s="26">
        <f t="shared" ref="D371" si="332">+F370*(1+L371)</f>
        <v>12.899296251146643</v>
      </c>
      <c r="E371" s="26">
        <f>D371*(1-VLOOKUP(A371,FX!A:K,9,0))</f>
        <v>12.932102176686206</v>
      </c>
      <c r="F371">
        <v>12.925000000000001</v>
      </c>
      <c r="G371" s="25">
        <f t="shared" ref="G371" si="333">+B371/D371-1</f>
        <v>-1.855110902855428E-2</v>
      </c>
      <c r="H371" s="25">
        <f>(+B371/(D371*(1-VLOOKUP(A371,FX!A:K,9,0)))-1)</f>
        <v>-2.1040831024112028E-2</v>
      </c>
      <c r="I371" s="25">
        <f t="shared" si="197"/>
        <v>-2.0502901353965264E-2</v>
      </c>
      <c r="J371">
        <v>11533.66</v>
      </c>
      <c r="K371">
        <v>11497.38</v>
      </c>
      <c r="L371" s="25">
        <f t="shared" ref="L371" si="334">+K371/J371-1</f>
        <v>-3.1455756455454065E-3</v>
      </c>
      <c r="M371">
        <f t="shared" ref="M371" si="335">WEEKDAY(A371,2)</f>
        <v>3</v>
      </c>
    </row>
    <row r="372" spans="1:14" x14ac:dyDescent="0.15">
      <c r="A372" s="1">
        <v>42929</v>
      </c>
      <c r="B372">
        <v>12.88</v>
      </c>
      <c r="C372" s="25">
        <f t="shared" ref="C372" si="336">B372/B371-1</f>
        <v>1.7377567140600458E-2</v>
      </c>
      <c r="D372" s="26">
        <f t="shared" ref="D372" si="337">+F371*(1+L372)</f>
        <v>13.092118987108371</v>
      </c>
      <c r="E372" s="26">
        <f>D372*(1-VLOOKUP(A372,FX!A:K,9,0))</f>
        <v>13.118513803788966</v>
      </c>
      <c r="F372">
        <v>13.118</v>
      </c>
      <c r="G372" s="25">
        <f t="shared" ref="G372" si="338">+B372/D372-1</f>
        <v>-1.6202036302697898E-2</v>
      </c>
      <c r="H372" s="25">
        <f>(+B372/(D372*(1-VLOOKUP(A372,FX!A:K,9,0)))-1)</f>
        <v>-1.8181465321176593E-2</v>
      </c>
      <c r="I372" s="25">
        <f t="shared" si="197"/>
        <v>-1.8143009605122717E-2</v>
      </c>
      <c r="J372">
        <v>11497.38</v>
      </c>
      <c r="K372">
        <v>11646.04</v>
      </c>
      <c r="L372" s="25">
        <f t="shared" ref="L372" si="339">+K372/J372-1</f>
        <v>1.2929902290782946E-2</v>
      </c>
      <c r="M372">
        <f t="shared" ref="M372" si="340">WEEKDAY(A372,2)</f>
        <v>4</v>
      </c>
    </row>
    <row r="373" spans="1:14" x14ac:dyDescent="0.15">
      <c r="A373" s="1">
        <v>42930</v>
      </c>
      <c r="B373">
        <v>12.96</v>
      </c>
      <c r="C373" s="25">
        <f t="shared" ref="C373" si="341">B373/B372-1</f>
        <v>6.2111801242235032E-3</v>
      </c>
      <c r="D373" s="26">
        <f t="shared" ref="D373" si="342">+F372*(1+L373)</f>
        <v>13.221628014329335</v>
      </c>
      <c r="E373" s="26">
        <f>D373*(1-VLOOKUP(A373,FX!A:K,9,0))</f>
        <v>13.212177776655411</v>
      </c>
      <c r="F373">
        <v>13.247</v>
      </c>
      <c r="G373" s="25">
        <f t="shared" ref="G373" si="343">+B373/D373-1</f>
        <v>-1.9787881949619779E-2</v>
      </c>
      <c r="H373" s="25">
        <f>(+B373/(D373*(1-VLOOKUP(A373,FX!A:K,9,0)))-1)</f>
        <v>-1.9086768352525652E-2</v>
      </c>
      <c r="I373" s="25">
        <f t="shared" si="197"/>
        <v>-2.1665282705518152E-2</v>
      </c>
      <c r="J373">
        <v>11646.04</v>
      </c>
      <c r="K373">
        <v>11738.04</v>
      </c>
      <c r="L373" s="25">
        <f t="shared" ref="L373" si="344">+K373/J373-1</f>
        <v>7.8996809215836628E-3</v>
      </c>
      <c r="M373">
        <f t="shared" ref="M373" si="345">WEEKDAY(A373,2)</f>
        <v>5</v>
      </c>
    </row>
    <row r="374" spans="1:14" x14ac:dyDescent="0.15">
      <c r="A374" s="1">
        <v>42933</v>
      </c>
      <c r="B374">
        <v>13</v>
      </c>
      <c r="C374" s="25">
        <f t="shared" ref="C374" si="346">B374/B373-1</f>
        <v>3.0864197530864335E-3</v>
      </c>
      <c r="D374" s="26">
        <f t="shared" ref="D374" si="347">+F373*(1+L374)</f>
        <v>13.284862952417951</v>
      </c>
      <c r="E374" s="26">
        <f>D374*(1-VLOOKUP(A374,FX!A:K,9,0))</f>
        <v>13.313507078370334</v>
      </c>
      <c r="F374">
        <v>13.311</v>
      </c>
      <c r="G374" s="25">
        <f t="shared" ref="G374" si="348">+B374/D374-1</f>
        <v>-2.1442671515561562E-2</v>
      </c>
      <c r="H374" s="25">
        <f>(+B374/(D374*(1-VLOOKUP(A374,FX!A:K,9,0)))-1)</f>
        <v>-2.3548046095207331E-2</v>
      </c>
      <c r="I374" s="25">
        <f t="shared" si="197"/>
        <v>-2.336413492600109E-2</v>
      </c>
      <c r="J374">
        <v>11738.04</v>
      </c>
      <c r="K374">
        <v>11771.59</v>
      </c>
      <c r="L374" s="25">
        <f t="shared" ref="L374" si="349">+K374/J374-1</f>
        <v>2.8582284606288866E-3</v>
      </c>
      <c r="M374">
        <f t="shared" ref="M374" si="350">WEEKDAY(A374,2)</f>
        <v>1</v>
      </c>
    </row>
    <row r="375" spans="1:14" x14ac:dyDescent="0.15">
      <c r="A375" s="1">
        <v>42934</v>
      </c>
      <c r="B375">
        <v>12.98</v>
      </c>
      <c r="C375" s="25">
        <f t="shared" ref="C375" si="351">B375/B374-1</f>
        <v>-1.5384615384614886E-3</v>
      </c>
      <c r="D375" s="26">
        <f t="shared" ref="D375" si="352">+F374*(1+L375)</f>
        <v>13.272033551117563</v>
      </c>
      <c r="E375" s="26">
        <f>D375*(1-VLOOKUP(A375,FX!A:K,9,0))</f>
        <v>13.296948034265197</v>
      </c>
      <c r="F375">
        <v>13.263999999999999</v>
      </c>
      <c r="G375" s="25">
        <f t="shared" ref="G375" si="353">+B375/D375-1</f>
        <v>-2.2003677883482453E-2</v>
      </c>
      <c r="H375" s="25">
        <f>(+B375/(D375*(1-VLOOKUP(A375,FX!A:K,9,0)))-1)</f>
        <v>-2.3836148975572957E-2</v>
      </c>
      <c r="I375" s="25">
        <f t="shared" si="197"/>
        <v>-2.1411338962605497E-2</v>
      </c>
      <c r="J375">
        <v>11771.59</v>
      </c>
      <c r="K375">
        <v>11737.13</v>
      </c>
      <c r="L375" s="25">
        <f t="shared" ref="L375" si="354">+K375/J375-1</f>
        <v>-2.9273870394739276E-3</v>
      </c>
      <c r="M375">
        <f t="shared" ref="M375" si="355">WEEKDAY(A375,2)</f>
        <v>2</v>
      </c>
    </row>
    <row r="376" spans="1:14" x14ac:dyDescent="0.15">
      <c r="A376" s="1">
        <v>42935</v>
      </c>
      <c r="B376">
        <v>13.12</v>
      </c>
      <c r="C376" s="25">
        <f t="shared" ref="C376" si="356">B376/B375-1</f>
        <v>1.0785824345146189E-2</v>
      </c>
      <c r="D376" s="26">
        <f t="shared" ref="D376" si="357">+F375*(1+L376)</f>
        <v>13.426800602873104</v>
      </c>
      <c r="E376" s="26">
        <f>D376*(1-VLOOKUP(A376,FX!A:K,9,0))</f>
        <v>13.424862368489068</v>
      </c>
      <c r="F376">
        <v>13.467000000000001</v>
      </c>
      <c r="G376" s="25">
        <f t="shared" ref="G376" si="358">+B376/D376-1</f>
        <v>-2.2849866617327685E-2</v>
      </c>
      <c r="H376" s="25">
        <f>(+B376/(D376*(1-VLOOKUP(A376,FX!A:K,9,0)))-1)</f>
        <v>-2.2708789119852968E-2</v>
      </c>
      <c r="I376" s="25">
        <f t="shared" si="197"/>
        <v>-2.5766688943343108E-2</v>
      </c>
      <c r="J376">
        <v>11737.13</v>
      </c>
      <c r="K376">
        <v>11881.19</v>
      </c>
      <c r="L376" s="25">
        <f t="shared" ref="L376" si="359">+K376/J376-1</f>
        <v>1.2273869336030252E-2</v>
      </c>
      <c r="M376">
        <f t="shared" ref="M376" si="360">WEEKDAY(A376,2)</f>
        <v>3</v>
      </c>
    </row>
    <row r="377" spans="1:14" x14ac:dyDescent="0.15">
      <c r="A377" s="1">
        <v>42936</v>
      </c>
      <c r="B377">
        <v>13.14</v>
      </c>
      <c r="C377" s="25">
        <f t="shared" ref="C377" si="361">B377/B376-1</f>
        <v>1.5243902439026069E-3</v>
      </c>
      <c r="D377" s="26">
        <f t="shared" ref="D377" si="362">+F376*(1+L377)</f>
        <v>13.505889435317508</v>
      </c>
      <c r="E377" s="26">
        <f>D377*(1-VLOOKUP(A377,FX!A:K,9,0))</f>
        <v>13.477875548587582</v>
      </c>
      <c r="F377">
        <v>13.505000000000001</v>
      </c>
      <c r="G377" s="25">
        <f t="shared" ref="G377" si="363">+B377/D377-1</f>
        <v>-2.7091102520113708E-2</v>
      </c>
      <c r="H377" s="25">
        <f>(+B377/(D377*(1-VLOOKUP(A377,FX!A:K,9,0)))-1)</f>
        <v>-2.5068902541023119E-2</v>
      </c>
      <c r="I377" s="25">
        <f t="shared" si="197"/>
        <v>-2.7027027027027084E-2</v>
      </c>
      <c r="J377">
        <v>11881.19</v>
      </c>
      <c r="K377">
        <v>11915.5</v>
      </c>
      <c r="L377" s="25">
        <f t="shared" ref="L377" si="364">+K377/J377-1</f>
        <v>2.8877578761050682E-3</v>
      </c>
      <c r="M377">
        <f t="shared" ref="M377" si="365">WEEKDAY(A377,2)</f>
        <v>4</v>
      </c>
    </row>
    <row r="378" spans="1:14" x14ac:dyDescent="0.15">
      <c r="A378" s="1">
        <v>42937</v>
      </c>
      <c r="B378">
        <v>13.08</v>
      </c>
      <c r="C378" s="25">
        <f t="shared" ref="C378" si="366">B378/B377-1</f>
        <v>-4.5662100456621557E-3</v>
      </c>
      <c r="D378" s="26">
        <f t="shared" ref="D378" si="367">+F377*(1+L378)</f>
        <v>13.383760450673494</v>
      </c>
      <c r="E378" s="26">
        <f>D378*(1-VLOOKUP(A378,FX!A:K,9,0))</f>
        <v>13.403171948573627</v>
      </c>
      <c r="F378">
        <v>13.398999999999999</v>
      </c>
      <c r="G378" s="25">
        <f t="shared" ref="G378" si="368">+B378/D378-1</f>
        <v>-2.2696196020021264E-2</v>
      </c>
      <c r="H378" s="25">
        <f>(+B378/(D378*(1-VLOOKUP(A378,FX!A:K,9,0)))-1)</f>
        <v>-2.4111602075508665E-2</v>
      </c>
      <c r="I378" s="25">
        <f t="shared" si="197"/>
        <v>-2.3807746846779554E-2</v>
      </c>
      <c r="J378">
        <v>11915.5</v>
      </c>
      <c r="K378">
        <v>11808.53</v>
      </c>
      <c r="L378" s="25">
        <f t="shared" ref="L378" si="369">+K378/J378-1</f>
        <v>-8.9773824010741521E-3</v>
      </c>
      <c r="M378">
        <f t="shared" ref="M378" si="370">WEEKDAY(A378,2)</f>
        <v>5</v>
      </c>
    </row>
    <row r="379" spans="1:14" x14ac:dyDescent="0.15">
      <c r="A379" s="1">
        <v>42940</v>
      </c>
      <c r="B379">
        <v>13.16</v>
      </c>
      <c r="C379" s="25">
        <f t="shared" ref="C379" si="371">B379/B378-1</f>
        <v>6.1162079510703737E-3</v>
      </c>
      <c r="D379" s="26">
        <f t="shared" ref="D379" si="372">+F378*(1+L379)</f>
        <v>13.493667038996383</v>
      </c>
      <c r="E379" s="26">
        <f>D379*(1-VLOOKUP(A379,FX!A:K,9,0))</f>
        <v>13.502813846198714</v>
      </c>
      <c r="F379">
        <v>13.49</v>
      </c>
      <c r="G379" s="25">
        <f t="shared" ref="G379" si="373">+B379/D379-1</f>
        <v>-2.4727676919260921E-2</v>
      </c>
      <c r="H379" s="25">
        <f>(+B379/(D379*(1-VLOOKUP(A379,FX!A:K,9,0)))-1)</f>
        <v>-2.5388326470576539E-2</v>
      </c>
      <c r="I379" s="25">
        <f t="shared" ref="I379:I465" si="374">+B379/F379-1</f>
        <v>-2.4462564862861358E-2</v>
      </c>
      <c r="J379">
        <v>11808.53</v>
      </c>
      <c r="K379">
        <v>11891.96</v>
      </c>
      <c r="L379" s="25">
        <f t="shared" ref="L379" si="375">+K379/J379-1</f>
        <v>7.0652316588091235E-3</v>
      </c>
      <c r="M379">
        <f t="shared" ref="M379" si="376">WEEKDAY(A379,2)</f>
        <v>1</v>
      </c>
    </row>
    <row r="380" spans="1:14" x14ac:dyDescent="0.15">
      <c r="A380" s="1">
        <v>42941</v>
      </c>
      <c r="B380">
        <v>13.18</v>
      </c>
      <c r="C380" s="25">
        <f t="shared" ref="C380" si="377">B380/B379-1</f>
        <v>1.5197568389058169E-3</v>
      </c>
      <c r="D380" s="26">
        <f t="shared" ref="D380" si="378">+F379*(1+L380)</f>
        <v>13.453665812868527</v>
      </c>
      <c r="E380" s="26">
        <f>D380*(1-VLOOKUP(A380,FX!A:K,9,0))</f>
        <v>13.46896213940099</v>
      </c>
      <c r="F380">
        <v>13.442</v>
      </c>
      <c r="G380" s="25">
        <f t="shared" ref="G380" si="379">+B380/D380-1</f>
        <v>-2.0341356525056864E-2</v>
      </c>
      <c r="H380" s="25">
        <f>(+B380/(D380*(1-VLOOKUP(A380,FX!A:K,9,0)))-1)</f>
        <v>-2.14539276605199E-2</v>
      </c>
      <c r="I380" s="25">
        <f t="shared" si="374"/>
        <v>-1.9491147150721644E-2</v>
      </c>
      <c r="J380">
        <v>11891.96</v>
      </c>
      <c r="K380">
        <v>11859.93</v>
      </c>
      <c r="L380" s="25">
        <f t="shared" ref="L380" si="380">+K380/J380-1</f>
        <v>-2.6934163922515131E-3</v>
      </c>
      <c r="M380">
        <f t="shared" ref="M380" si="381">WEEKDAY(A380,2)</f>
        <v>2</v>
      </c>
    </row>
    <row r="381" spans="1:14" x14ac:dyDescent="0.15">
      <c r="A381" s="1">
        <v>42942</v>
      </c>
      <c r="B381">
        <v>13.12</v>
      </c>
      <c r="C381" s="25">
        <f t="shared" ref="C381" si="382">B381/B380-1</f>
        <v>-4.5523520485584168E-3</v>
      </c>
      <c r="D381" s="26">
        <f t="shared" ref="D381" si="383">+F380*(1+L381)</f>
        <v>13.381975335436211</v>
      </c>
      <c r="E381" s="26">
        <f>D381*(1-VLOOKUP(A381,FX!A:K,9,0))</f>
        <v>13.364551595703601</v>
      </c>
      <c r="F381">
        <v>13.375999999999999</v>
      </c>
      <c r="G381" s="25">
        <f t="shared" ref="G381" si="384">+B381/D381-1</f>
        <v>-1.9576731302327732E-2</v>
      </c>
      <c r="H381" s="25">
        <f>(+B381/(D381*(1-VLOOKUP(A381,FX!A:K,9,0)))-1)</f>
        <v>-1.8298526063696641E-2</v>
      </c>
      <c r="I381" s="25">
        <f t="shared" si="374"/>
        <v>-1.9138755980861233E-2</v>
      </c>
      <c r="J381">
        <v>11859.93</v>
      </c>
      <c r="K381">
        <v>11806.97</v>
      </c>
      <c r="L381" s="25">
        <f t="shared" ref="L381" si="385">+K381/J381-1</f>
        <v>-4.4654563728454555E-3</v>
      </c>
      <c r="M381">
        <f t="shared" ref="M381" si="386">WEEKDAY(A381,2)</f>
        <v>3</v>
      </c>
    </row>
    <row r="382" spans="1:14" x14ac:dyDescent="0.15">
      <c r="A382" s="1">
        <v>42943</v>
      </c>
      <c r="B382">
        <v>13.18</v>
      </c>
      <c r="C382" s="25">
        <f t="shared" ref="C382" si="387">B382/B381-1</f>
        <v>4.5731707317073766E-3</v>
      </c>
      <c r="D382" s="26">
        <f t="shared" ref="D382" si="388">+F381*(1+L382)</f>
        <v>13.361487677194065</v>
      </c>
      <c r="E382" s="26">
        <f>D382*(1-VLOOKUP(A382,FX!A:K,9,0))</f>
        <v>13.413399487601211</v>
      </c>
      <c r="F382">
        <v>13.407999999999999</v>
      </c>
      <c r="G382" s="25">
        <f t="shared" ref="G382" si="389">+B382/D382-1</f>
        <v>-1.3582894478422203E-2</v>
      </c>
      <c r="H382" s="25">
        <f>(+B382/(D382*(1-VLOOKUP(A382,FX!A:K,9,0)))-1)</f>
        <v>-1.7400472402015366E-2</v>
      </c>
      <c r="I382" s="25">
        <f t="shared" si="374"/>
        <v>-1.7004773269689744E-2</v>
      </c>
      <c r="J382">
        <v>11806.97</v>
      </c>
      <c r="K382">
        <v>11794.16</v>
      </c>
      <c r="L382" s="25">
        <f t="shared" ref="L382" si="390">+K382/J382-1</f>
        <v>-1.084952362883862E-3</v>
      </c>
      <c r="M382">
        <f t="shared" ref="M382" si="391">WEEKDAY(A382,2)</f>
        <v>4</v>
      </c>
    </row>
    <row r="383" spans="1:14" x14ac:dyDescent="0.15">
      <c r="A383" s="1">
        <v>42944</v>
      </c>
      <c r="B383">
        <v>13.24</v>
      </c>
      <c r="C383" s="25">
        <f t="shared" ref="C383" si="392">B383/B382-1</f>
        <v>4.5523520485584168E-3</v>
      </c>
      <c r="D383" s="26">
        <f t="shared" ref="D383" si="393">+F382*(1+L383)</f>
        <v>13.438785459922538</v>
      </c>
      <c r="E383" s="26">
        <f>D383*(1-VLOOKUP(A383,FX!A:K,9,0))</f>
        <v>13.404439554752752</v>
      </c>
      <c r="F383">
        <v>13.428000000000001</v>
      </c>
      <c r="G383" s="25">
        <f t="shared" ref="G383" si="394">+B383/D383-1</f>
        <v>-1.4791921525599272E-2</v>
      </c>
      <c r="H383" s="25">
        <f>(+B383/(D383*(1-VLOOKUP(A383,FX!A:K,9,0)))-1)</f>
        <v>-1.2267544202879233E-2</v>
      </c>
      <c r="I383" s="25">
        <f t="shared" si="374"/>
        <v>-1.4000595770032764E-2</v>
      </c>
      <c r="J383">
        <v>11794.16</v>
      </c>
      <c r="K383">
        <v>11821.24</v>
      </c>
      <c r="L383" s="25">
        <f t="shared" ref="L383" si="395">+K383/J383-1</f>
        <v>2.2960516052012991E-3</v>
      </c>
      <c r="M383">
        <f t="shared" ref="M383" si="396">WEEKDAY(A383,2)</f>
        <v>5</v>
      </c>
    </row>
    <row r="384" spans="1:14" ht="27" x14ac:dyDescent="0.15">
      <c r="A384" s="1">
        <v>42947</v>
      </c>
      <c r="B384">
        <v>13.28</v>
      </c>
      <c r="C384" s="25">
        <f t="shared" ref="C384" si="397">B384/B383-1</f>
        <v>3.0211480362536403E-3</v>
      </c>
      <c r="D384" s="26">
        <f t="shared" ref="D384" si="398">+F383*(1+L384)</f>
        <v>13.411267877143178</v>
      </c>
      <c r="E384" s="26">
        <f>D384*(1-VLOOKUP(A384,FX!A:K,9,0))</f>
        <v>13.450357407308994</v>
      </c>
      <c r="F384">
        <v>13.426</v>
      </c>
      <c r="G384" s="25">
        <f t="shared" ref="G384" si="399">+B384/D384-1</f>
        <v>-9.7878797400579032E-3</v>
      </c>
      <c r="H384" s="25">
        <f>(+B384/(D384*(1-VLOOKUP(A384,FX!A:K,9,0)))-1)</f>
        <v>-1.2665641674058481E-2</v>
      </c>
      <c r="I384" s="25">
        <f t="shared" si="374"/>
        <v>-1.0874422761805502E-2</v>
      </c>
      <c r="J384">
        <v>11821.24</v>
      </c>
      <c r="K384">
        <v>11806.51</v>
      </c>
      <c r="L384" s="25">
        <f t="shared" ref="L384" si="400">+K384/J384-1</f>
        <v>-1.2460621728346277E-3</v>
      </c>
      <c r="M384">
        <f t="shared" ref="M384" si="401">WEEKDAY(A384,2)</f>
        <v>1</v>
      </c>
      <c r="N384" s="50" t="s">
        <v>395</v>
      </c>
    </row>
    <row r="385" spans="1:14" x14ac:dyDescent="0.15">
      <c r="A385" s="1">
        <v>42948</v>
      </c>
      <c r="B385">
        <v>13.44</v>
      </c>
      <c r="C385" s="25">
        <f t="shared" ref="C385" si="402">B385/B384-1</f>
        <v>1.2048192771084265E-2</v>
      </c>
      <c r="D385" s="26">
        <f t="shared" ref="D385" si="403">+F384*(1+L385)</f>
        <v>13.626039440952493</v>
      </c>
      <c r="E385" s="26">
        <f>D385*(1-VLOOKUP(A385,FX!A:K,9,0))</f>
        <v>13.631307124892928</v>
      </c>
      <c r="F385">
        <v>13.654999999999999</v>
      </c>
      <c r="G385" s="25">
        <f t="shared" ref="G385" si="404">+B385/D385-1</f>
        <v>-1.3653229301051284E-2</v>
      </c>
      <c r="H385" s="25">
        <f>(+B385/(D385*(1-VLOOKUP(A385,FX!A:K,9,0)))-1)</f>
        <v>-1.4034393263986478E-2</v>
      </c>
      <c r="I385" s="25">
        <f t="shared" si="374"/>
        <v>-1.5745148297326983E-2</v>
      </c>
      <c r="J385">
        <v>11806.51</v>
      </c>
      <c r="K385">
        <v>11982.42</v>
      </c>
      <c r="L385" s="25">
        <f t="shared" ref="L385" si="405">+K385/J385-1</f>
        <v>1.4899407191456326E-2</v>
      </c>
      <c r="M385">
        <f t="shared" ref="M385" si="406">WEEKDAY(A385,2)</f>
        <v>2</v>
      </c>
    </row>
    <row r="386" spans="1:14" x14ac:dyDescent="0.15">
      <c r="A386" s="1">
        <v>42949</v>
      </c>
      <c r="B386">
        <v>13.44</v>
      </c>
      <c r="C386" s="25">
        <f t="shared" ref="C386" si="407">B386/B385-1</f>
        <v>0</v>
      </c>
      <c r="D386" s="26">
        <f t="shared" ref="D386" si="408">+F385*(1+L386)</f>
        <v>13.64155288330738</v>
      </c>
      <c r="E386" s="26">
        <f>D386*(1-VLOOKUP(A386,FX!A:K,9,0))</f>
        <v>13.626305350130435</v>
      </c>
      <c r="F386">
        <v>13.638999999999999</v>
      </c>
      <c r="G386" s="25">
        <f t="shared" ref="G386" si="409">+B386/D386-1</f>
        <v>-1.4774922256395984E-2</v>
      </c>
      <c r="H386" s="25">
        <f>(+B386/(D386*(1-VLOOKUP(A386,FX!A:K,9,0)))-1)</f>
        <v>-1.3672477266822192E-2</v>
      </c>
      <c r="I386" s="25">
        <f t="shared" si="374"/>
        <v>-1.4590512500916475E-2</v>
      </c>
      <c r="J386">
        <v>11982.42</v>
      </c>
      <c r="K386">
        <v>11970.62</v>
      </c>
      <c r="L386" s="25">
        <f t="shared" ref="L386" si="410">+K386/J386-1</f>
        <v>-9.847760302175157E-4</v>
      </c>
      <c r="M386">
        <f t="shared" ref="M386" si="411">WEEKDAY(A386,2)</f>
        <v>3</v>
      </c>
    </row>
    <row r="387" spans="1:14" x14ac:dyDescent="0.15">
      <c r="A387" s="1">
        <v>42950</v>
      </c>
      <c r="B387">
        <v>13.26</v>
      </c>
      <c r="C387" s="25">
        <f t="shared" ref="C387" si="412">B387/B386-1</f>
        <v>-1.3392857142857095E-2</v>
      </c>
      <c r="D387" s="26">
        <f t="shared" ref="D387" si="413">+F386*(1+L387)</f>
        <v>13.448895631972279</v>
      </c>
      <c r="E387" s="26">
        <f>D387*(1-VLOOKUP(A387,FX!A:K,9,0))</f>
        <v>13.453571402839627</v>
      </c>
      <c r="F387">
        <v>13.454000000000001</v>
      </c>
      <c r="G387" s="25">
        <f t="shared" ref="G387" si="414">+B387/D387-1</f>
        <v>-1.4045438163949653E-2</v>
      </c>
      <c r="H387" s="25">
        <f>(+B387/(D387*(1-VLOOKUP(A387,FX!A:K,9,0)))-1)</f>
        <v>-1.4388105362028281E-2</v>
      </c>
      <c r="I387" s="25">
        <f t="shared" si="374"/>
        <v>-1.4419503493384944E-2</v>
      </c>
      <c r="J387">
        <v>11970.62</v>
      </c>
      <c r="K387">
        <v>11803.77</v>
      </c>
      <c r="L387" s="25">
        <f t="shared" ref="L387" si="415">+K387/J387-1</f>
        <v>-1.3938292252197448E-2</v>
      </c>
      <c r="M387">
        <f t="shared" ref="M387" si="416">WEEKDAY(A387,2)</f>
        <v>4</v>
      </c>
      <c r="N387" s="50" t="s">
        <v>396</v>
      </c>
    </row>
    <row r="388" spans="1:14" ht="27" x14ac:dyDescent="0.15">
      <c r="A388" s="1">
        <v>42951</v>
      </c>
      <c r="B388">
        <v>13.2</v>
      </c>
      <c r="C388" s="25">
        <f t="shared" ref="C388" si="417">B388/B387-1</f>
        <v>-4.5248868778280382E-3</v>
      </c>
      <c r="D388" s="26">
        <f t="shared" ref="D388" si="418">+F387*(1+L388)</f>
        <v>13.368047279809756</v>
      </c>
      <c r="E388" s="26">
        <f>D388*(1-VLOOKUP(A388,FX!A:K,9,0))</f>
        <v>13.380260057846366</v>
      </c>
      <c r="F388">
        <v>13.384</v>
      </c>
      <c r="G388" s="25">
        <f t="shared" ref="G388" si="419">+B388/D388-1</f>
        <v>-1.2570817284852431E-2</v>
      </c>
      <c r="H388" s="25">
        <f>(+B388/(D388*(1-VLOOKUP(A388,FX!A:K,9,0)))-1)</f>
        <v>-1.3472089261871933E-2</v>
      </c>
      <c r="I388" s="25">
        <f t="shared" si="374"/>
        <v>-1.3747758517633102E-2</v>
      </c>
      <c r="J388">
        <v>11803.77</v>
      </c>
      <c r="K388">
        <v>11728.36</v>
      </c>
      <c r="L388" s="25">
        <f t="shared" ref="L388" si="420">+K388/J388-1</f>
        <v>-6.3886368507688474E-3</v>
      </c>
      <c r="M388">
        <f t="shared" ref="M388" si="421">WEEKDAY(A388,2)</f>
        <v>5</v>
      </c>
      <c r="N388" s="50" t="s">
        <v>398</v>
      </c>
    </row>
    <row r="389" spans="1:14" x14ac:dyDescent="0.15">
      <c r="A389" s="1">
        <v>42954</v>
      </c>
      <c r="B389">
        <v>13.26</v>
      </c>
      <c r="C389" s="25">
        <f t="shared" ref="C389" si="422">B389/B388-1</f>
        <v>4.5454545454546302E-3</v>
      </c>
      <c r="D389" s="26">
        <f t="shared" ref="D389" si="423">+F388*(1+L389)</f>
        <v>13.435637739632822</v>
      </c>
      <c r="E389" s="26">
        <f>D389*(1-VLOOKUP(A389,FX!A:K,9,0))</f>
        <v>13.421117258891551</v>
      </c>
      <c r="F389">
        <v>13.426</v>
      </c>
      <c r="G389" s="25">
        <f t="shared" ref="G389" si="424">+B389/D389-1</f>
        <v>-1.307252718750529E-2</v>
      </c>
      <c r="H389" s="25">
        <f>(+B389/(D389*(1-VLOOKUP(A389,FX!A:K,9,0)))-1)</f>
        <v>-1.2004757561060009E-2</v>
      </c>
      <c r="I389" s="25">
        <f t="shared" si="374"/>
        <v>-1.2364069715477433E-2</v>
      </c>
      <c r="J389">
        <v>11728.36</v>
      </c>
      <c r="K389">
        <v>11773.61</v>
      </c>
      <c r="L389" s="25">
        <f t="shared" ref="L389" si="425">+K389/J389-1</f>
        <v>3.8581694286328183E-3</v>
      </c>
      <c r="M389">
        <f t="shared" ref="M389" si="426">WEEKDAY(A389,2)</f>
        <v>1</v>
      </c>
    </row>
    <row r="390" spans="1:14" x14ac:dyDescent="0.15">
      <c r="A390" s="1">
        <v>42955</v>
      </c>
      <c r="B390">
        <v>13.26</v>
      </c>
      <c r="C390" s="25">
        <f t="shared" ref="C390" si="427">B390/B389-1</f>
        <v>0</v>
      </c>
      <c r="D390" s="26">
        <f t="shared" ref="D390" si="428">+F389*(1+L390)</f>
        <v>13.408929006481443</v>
      </c>
      <c r="E390" s="26">
        <f>D390*(1-VLOOKUP(A390,FX!A:K,9,0))</f>
        <v>13.459738327338705</v>
      </c>
      <c r="F390">
        <v>13.420999999999999</v>
      </c>
      <c r="G390" s="25">
        <f t="shared" ref="G390" si="429">+B390/D390-1</f>
        <v>-1.1106704078264307E-2</v>
      </c>
      <c r="H390" s="25">
        <f>(+B390/(D390*(1-VLOOKUP(A390,FX!A:K,9,0)))-1)</f>
        <v>-1.4839688742908752E-2</v>
      </c>
      <c r="I390" s="25">
        <f t="shared" si="374"/>
        <v>-1.199612547500184E-2</v>
      </c>
      <c r="J390">
        <v>11773.61</v>
      </c>
      <c r="K390">
        <v>11758.64</v>
      </c>
      <c r="L390" s="25">
        <f t="shared" ref="L390" si="430">+K390/J390-1</f>
        <v>-1.2714876745536507E-3</v>
      </c>
      <c r="M390">
        <f t="shared" ref="M390" si="431">WEEKDAY(A390,2)</f>
        <v>2</v>
      </c>
    </row>
    <row r="391" spans="1:14" x14ac:dyDescent="0.15">
      <c r="A391" s="1">
        <v>42956</v>
      </c>
      <c r="B391">
        <v>13.2</v>
      </c>
      <c r="C391" s="25">
        <f t="shared" ref="C391" si="432">B391/B390-1</f>
        <v>-4.5248868778280382E-3</v>
      </c>
      <c r="D391" s="26">
        <f t="shared" ref="D391" si="433">+F390*(1+L391)</f>
        <v>13.344767664457795</v>
      </c>
      <c r="E391" s="26">
        <f>D391*(1-VLOOKUP(A391,FX!A:K,9,0))</f>
        <v>13.356336100586036</v>
      </c>
      <c r="F391">
        <v>13.355</v>
      </c>
      <c r="G391" s="25">
        <f t="shared" ref="G391" si="434">+B391/D391-1</f>
        <v>-1.0848271629589123E-2</v>
      </c>
      <c r="H391" s="25">
        <f>(+B391/(D391*(1-VLOOKUP(A391,FX!A:K,9,0)))-1)</f>
        <v>-1.1705013965557343E-2</v>
      </c>
      <c r="I391" s="25">
        <f t="shared" si="374"/>
        <v>-1.1606140022463629E-2</v>
      </c>
      <c r="J391">
        <v>11758.64</v>
      </c>
      <c r="K391">
        <v>11691.85</v>
      </c>
      <c r="L391" s="25">
        <f t="shared" ref="L391" si="435">+K391/J391-1</f>
        <v>-5.6800786485511345E-3</v>
      </c>
      <c r="M391">
        <f t="shared" ref="M391" si="436">WEEKDAY(A391,2)</f>
        <v>3</v>
      </c>
      <c r="N391" s="50" t="s">
        <v>401</v>
      </c>
    </row>
    <row r="392" spans="1:14" x14ac:dyDescent="0.15">
      <c r="A392" s="1">
        <v>42957</v>
      </c>
      <c r="B392">
        <v>13.12</v>
      </c>
      <c r="C392" s="25">
        <f t="shared" ref="C392" si="437">B392/B391-1</f>
        <v>-6.0606060606060996E-3</v>
      </c>
      <c r="D392" s="26">
        <f t="shared" ref="D392" si="438">+F391*(1+L392)</f>
        <v>13.30165698755971</v>
      </c>
      <c r="E392" s="26">
        <f>D392*(1-VLOOKUP(A392,FX!A:K,9,0))</f>
        <v>13.340630869222437</v>
      </c>
      <c r="F392">
        <v>13.361000000000001</v>
      </c>
      <c r="G392" s="25">
        <f t="shared" ref="G392" si="439">+B392/D392-1</f>
        <v>-1.3656718687724667E-2</v>
      </c>
      <c r="H392" s="25">
        <f>(+B392/(D392*(1-VLOOKUP(A392,FX!A:K,9,0)))-1)</f>
        <v>-1.6538263548798504E-2</v>
      </c>
      <c r="I392" s="25">
        <f t="shared" si="374"/>
        <v>-1.8037572038021255E-2</v>
      </c>
      <c r="J392">
        <v>11691.85</v>
      </c>
      <c r="K392">
        <v>11645.15</v>
      </c>
      <c r="L392" s="25">
        <f t="shared" ref="L392" si="440">+K392/J392-1</f>
        <v>-3.9942353006582332E-3</v>
      </c>
      <c r="M392">
        <f t="shared" ref="M392" si="441">WEEKDAY(A392,2)</f>
        <v>4</v>
      </c>
    </row>
    <row r="393" spans="1:14" x14ac:dyDescent="0.15">
      <c r="A393" s="1">
        <v>42958</v>
      </c>
      <c r="B393">
        <v>12.82</v>
      </c>
      <c r="C393" s="25">
        <f t="shared" ref="C393" si="442">B393/B392-1</f>
        <v>-2.286585365853655E-2</v>
      </c>
      <c r="D393" s="26">
        <f t="shared" ref="D393" si="443">+F392*(1+L393)</f>
        <v>13.154764807666712</v>
      </c>
      <c r="E393" s="26">
        <f>D393*(1-VLOOKUP(A393,FX!A:K,9,0))</f>
        <v>13.13226410785161</v>
      </c>
      <c r="F393">
        <v>13.189</v>
      </c>
      <c r="G393" s="25">
        <f t="shared" ref="G393" si="444">+B393/D393-1</f>
        <v>-2.5448178858477832E-2</v>
      </c>
      <c r="H393" s="25">
        <f>(+B393/(D393*(1-VLOOKUP(A393,FX!A:K,9,0)))-1)</f>
        <v>-2.3778390785250125E-2</v>
      </c>
      <c r="I393" s="25">
        <f t="shared" si="374"/>
        <v>-2.7977860338160521E-2</v>
      </c>
      <c r="J393">
        <v>11645.15</v>
      </c>
      <c r="K393">
        <v>11465.4</v>
      </c>
      <c r="L393" s="25">
        <f t="shared" ref="L393" si="445">+K393/J393-1</f>
        <v>-1.5435610533140354E-2</v>
      </c>
      <c r="M393">
        <f t="shared" ref="M393" si="446">WEEKDAY(A393,2)</f>
        <v>5</v>
      </c>
    </row>
    <row r="394" spans="1:14" x14ac:dyDescent="0.15">
      <c r="A394" s="1">
        <v>42961</v>
      </c>
      <c r="B394">
        <v>13.04</v>
      </c>
      <c r="C394" s="25">
        <f t="shared" ref="C394" si="447">B394/B393-1</f>
        <v>1.7160686427456939E-2</v>
      </c>
      <c r="D394" s="26">
        <f t="shared" ref="D394" si="448">+F393*(1+L394)</f>
        <v>13.295716166029971</v>
      </c>
      <c r="E394" s="26">
        <f>D394*(1-VLOOKUP(A394,FX!A:K,9,0))</f>
        <v>13.311910857964815</v>
      </c>
      <c r="F394">
        <v>13.308999999999999</v>
      </c>
      <c r="G394" s="25">
        <f t="shared" ref="G394" si="449">+B394/D394-1</f>
        <v>-1.9232974202872621E-2</v>
      </c>
      <c r="H394" s="25">
        <f>(+B394/(D394*(1-VLOOKUP(A394,FX!A:K,9,0)))-1)</f>
        <v>-2.0426132721744095E-2</v>
      </c>
      <c r="I394" s="25">
        <f t="shared" si="374"/>
        <v>-2.0211886693215164E-2</v>
      </c>
      <c r="J394">
        <v>11465.4</v>
      </c>
      <c r="K394">
        <v>11558.17</v>
      </c>
      <c r="L394" s="25">
        <f t="shared" ref="L394" si="450">+K394/J394-1</f>
        <v>8.0913007832261741E-3</v>
      </c>
      <c r="M394">
        <f t="shared" ref="M394" si="451">WEEKDAY(A394,2)</f>
        <v>1</v>
      </c>
    </row>
    <row r="395" spans="1:14" x14ac:dyDescent="0.15">
      <c r="A395" s="1">
        <v>42962</v>
      </c>
      <c r="B395">
        <v>13.1</v>
      </c>
      <c r="C395" s="25">
        <f t="shared" ref="C395" si="452">B395/B394-1</f>
        <v>4.6012269938651151E-3</v>
      </c>
      <c r="D395" s="26">
        <f t="shared" ref="D395" si="453">+F394*(1+L395)</f>
        <v>13.391952609279841</v>
      </c>
      <c r="E395" s="26">
        <f>D395*(1-VLOOKUP(A395,FX!A:K,9,0))</f>
        <v>13.37654138991067</v>
      </c>
      <c r="F395">
        <v>13.374000000000001</v>
      </c>
      <c r="G395" s="25">
        <f t="shared" ref="G395" si="454">+B395/D395-1</f>
        <v>-2.1800600539575887E-2</v>
      </c>
      <c r="H395" s="25">
        <f>(+B395/(D395*(1-VLOOKUP(A395,FX!A:K,9,0)))-1)</f>
        <v>-2.0673609257416348E-2</v>
      </c>
      <c r="I395" s="25">
        <f t="shared" si="374"/>
        <v>-2.0487513085090558E-2</v>
      </c>
      <c r="J395">
        <v>11558.17</v>
      </c>
      <c r="K395">
        <v>11630.21</v>
      </c>
      <c r="L395" s="25">
        <f t="shared" ref="L395" si="455">+K395/J395-1</f>
        <v>6.232820593571331E-3</v>
      </c>
      <c r="M395">
        <f t="shared" ref="M395" si="456">WEEKDAY(A395,2)</f>
        <v>2</v>
      </c>
    </row>
    <row r="396" spans="1:14" x14ac:dyDescent="0.15">
      <c r="A396" s="1">
        <v>42963</v>
      </c>
      <c r="B396">
        <v>13.1</v>
      </c>
      <c r="C396" s="25">
        <f t="shared" ref="C396" si="457">B396/B395-1</f>
        <v>0</v>
      </c>
      <c r="D396" s="26">
        <f t="shared" ref="D396" si="458">+F395*(1+L396)</f>
        <v>13.337949498762278</v>
      </c>
      <c r="E396" s="26">
        <f>D396*(1-VLOOKUP(A396,FX!A:K,9,0))</f>
        <v>13.324171329080466</v>
      </c>
      <c r="F396">
        <v>13.319000000000001</v>
      </c>
      <c r="G396" s="25">
        <f t="shared" ref="G396" si="459">+B396/D396-1</f>
        <v>-1.7840035965375312E-2</v>
      </c>
      <c r="H396" s="25">
        <f>(+B396/(D396*(1-VLOOKUP(A396,FX!A:K,9,0)))-1)</f>
        <v>-1.682441058013151E-2</v>
      </c>
      <c r="I396" s="25">
        <f t="shared" si="374"/>
        <v>-1.6442675876567447E-2</v>
      </c>
      <c r="J396">
        <v>11630.21</v>
      </c>
      <c r="K396">
        <v>11598.86</v>
      </c>
      <c r="L396" s="25">
        <f t="shared" ref="L396" si="460">+K396/J396-1</f>
        <v>-2.6955661161749411E-3</v>
      </c>
      <c r="M396">
        <f t="shared" ref="M396" si="461">WEEKDAY(A396,2)</f>
        <v>3</v>
      </c>
    </row>
    <row r="397" spans="1:14" x14ac:dyDescent="0.15">
      <c r="A397" s="1">
        <v>42964</v>
      </c>
      <c r="B397">
        <v>13.14</v>
      </c>
      <c r="C397" s="25">
        <f t="shared" ref="C397" si="462">B397/B396-1</f>
        <v>3.0534351145039551E-3</v>
      </c>
      <c r="D397" s="26">
        <f t="shared" ref="D397" si="463">+F396*(1+L397)</f>
        <v>13.339485716699745</v>
      </c>
      <c r="E397" s="26">
        <f>D397*(1-VLOOKUP(A397,FX!A:K,9,0))</f>
        <v>13.37401674857016</v>
      </c>
      <c r="F397">
        <v>13.353999999999999</v>
      </c>
      <c r="G397" s="25">
        <f t="shared" ref="G397" si="464">+B397/D397-1</f>
        <v>-1.4954528303141923E-2</v>
      </c>
      <c r="H397" s="25">
        <f>(+B397/(D397*(1-VLOOKUP(A397,FX!A:K,9,0)))-1)</f>
        <v>-1.7497865672643109E-2</v>
      </c>
      <c r="I397" s="25">
        <f t="shared" si="374"/>
        <v>-1.6025161000449151E-2</v>
      </c>
      <c r="J397">
        <v>11598.86</v>
      </c>
      <c r="K397">
        <v>11616.7</v>
      </c>
      <c r="L397" s="25">
        <f t="shared" ref="L397" si="465">+K397/J397-1</f>
        <v>1.5380821908359543E-3</v>
      </c>
      <c r="M397">
        <f t="shared" ref="M397" si="466">WEEKDAY(A397,2)</f>
        <v>4</v>
      </c>
    </row>
    <row r="398" spans="1:14" x14ac:dyDescent="0.15">
      <c r="A398" s="1">
        <v>42965</v>
      </c>
      <c r="B398">
        <v>13.14</v>
      </c>
      <c r="C398" s="25">
        <f t="shared" ref="C398" si="467">B398/B397-1</f>
        <v>0</v>
      </c>
      <c r="D398" s="26">
        <f t="shared" ref="D398" si="468">+F397*(1+L398)</f>
        <v>13.387796826981843</v>
      </c>
      <c r="E398" s="26">
        <f>D398*(1-VLOOKUP(A398,FX!A:K,9,0))</f>
        <v>13.37909184447185</v>
      </c>
      <c r="F398">
        <v>13.39</v>
      </c>
      <c r="G398" s="25">
        <f t="shared" ref="G398" si="469">+B398/D398-1</f>
        <v>-1.8509156523979442E-2</v>
      </c>
      <c r="H398" s="25">
        <f>(+B398/(D398*(1-VLOOKUP(A398,FX!A:K,9,0)))-1)</f>
        <v>-1.7870558573872097E-2</v>
      </c>
      <c r="I398" s="25">
        <f t="shared" si="374"/>
        <v>-1.8670649738610878E-2</v>
      </c>
      <c r="J398">
        <v>11616.7</v>
      </c>
      <c r="K398">
        <v>11646.1</v>
      </c>
      <c r="L398" s="25">
        <f t="shared" ref="L398" si="470">+K398/J398-1</f>
        <v>2.5308392228429177E-3</v>
      </c>
      <c r="M398">
        <f t="shared" ref="M398" si="471">WEEKDAY(A398,2)</f>
        <v>5</v>
      </c>
      <c r="N398" s="50" t="s">
        <v>410</v>
      </c>
    </row>
    <row r="399" spans="1:14" x14ac:dyDescent="0.15">
      <c r="A399" s="1">
        <v>42968</v>
      </c>
      <c r="B399">
        <v>13.24</v>
      </c>
      <c r="C399" s="25">
        <f t="shared" ref="C399" si="472">B399/B398-1</f>
        <v>7.6103500761035558E-3</v>
      </c>
      <c r="D399" s="26">
        <f t="shared" ref="D399" si="473">+F398*(1+L399)</f>
        <v>13.420134714625496</v>
      </c>
      <c r="E399" s="26">
        <f>D399*(1-VLOOKUP(A399,FX!A:K,9,0))</f>
        <v>13.424441782197722</v>
      </c>
      <c r="F399">
        <v>13.428000000000001</v>
      </c>
      <c r="G399" s="25">
        <f t="shared" ref="G399" si="474">+B399/D399-1</f>
        <v>-1.3422720297224799E-2</v>
      </c>
      <c r="H399" s="25">
        <f>(+B399/(D399*(1-VLOOKUP(A399,FX!A:K,9,0)))-1)</f>
        <v>-1.3739251522719598E-2</v>
      </c>
      <c r="I399" s="93">
        <f t="shared" si="374"/>
        <v>-1.4000595770032764E-2</v>
      </c>
      <c r="J399" s="92">
        <v>11646.1</v>
      </c>
      <c r="K399" s="92">
        <v>11672.31</v>
      </c>
      <c r="L399" s="25">
        <f t="shared" ref="L399" si="475">+K399/J399-1</f>
        <v>2.2505388069824495E-3</v>
      </c>
      <c r="M399">
        <f t="shared" ref="M399" si="476">WEEKDAY(A399,2)</f>
        <v>1</v>
      </c>
    </row>
    <row r="400" spans="1:14" x14ac:dyDescent="0.15">
      <c r="A400" s="1">
        <v>42969</v>
      </c>
      <c r="B400">
        <v>13.36</v>
      </c>
      <c r="C400" s="93">
        <f t="shared" ref="C400" si="477">B400/B399-1</f>
        <v>9.0634441087613649E-3</v>
      </c>
      <c r="D400" s="26">
        <f t="shared" ref="D400" si="478">+F399*(1+L400)</f>
        <v>13.559929587202534</v>
      </c>
      <c r="E400" s="26">
        <f>D400*(1-VLOOKUP(A400,FX!A:K,9,0))</f>
        <v>13.599780681318034</v>
      </c>
      <c r="F400">
        <v>13.584</v>
      </c>
      <c r="G400" s="93">
        <f t="shared" ref="G400" si="479">+B400/D400-1</f>
        <v>-1.4744146414390147E-2</v>
      </c>
      <c r="H400" s="93">
        <f>(+B400/(D400*(1-VLOOKUP(A400,FX!A:K,9,0)))-1)</f>
        <v>-1.7631216777445613E-2</v>
      </c>
      <c r="I400" s="93">
        <f t="shared" si="374"/>
        <v>-1.6489988221436991E-2</v>
      </c>
      <c r="J400" s="92">
        <v>11672.31</v>
      </c>
      <c r="K400" s="92">
        <v>11786.99</v>
      </c>
      <c r="L400" s="93">
        <f t="shared" ref="L400" si="480">+K400/J400-1</f>
        <v>9.8249618113295245E-3</v>
      </c>
      <c r="M400" s="92">
        <f t="shared" ref="M400" si="481">WEEKDAY(A400,2)</f>
        <v>2</v>
      </c>
    </row>
    <row r="401" spans="1:14" x14ac:dyDescent="0.15">
      <c r="A401" s="1">
        <v>42970</v>
      </c>
      <c r="B401">
        <v>13.36</v>
      </c>
      <c r="C401" s="93">
        <f t="shared" ref="C401" si="482">B401/B400-1</f>
        <v>0</v>
      </c>
      <c r="D401" s="26">
        <f t="shared" ref="D401" si="483">+F400*(1+L401)</f>
        <v>13.688896642823996</v>
      </c>
      <c r="E401" s="26">
        <f>D401*(1-VLOOKUP(A401,FX!A:K,9,0))</f>
        <v>13.685722765556614</v>
      </c>
      <c r="F401">
        <v>13.69</v>
      </c>
      <c r="G401" s="93">
        <f t="shared" ref="G401" si="484">+B401/D401-1</f>
        <v>-2.4026526856451347E-2</v>
      </c>
      <c r="H401" s="93">
        <f>(+B401/(D401*(1-VLOOKUP(A401,FX!A:K,9,0)))-1)</f>
        <v>-2.3800187329263589E-2</v>
      </c>
      <c r="I401" s="93">
        <f t="shared" si="374"/>
        <v>-2.4105186267348477E-2</v>
      </c>
      <c r="J401" s="92">
        <v>11786.99</v>
      </c>
      <c r="K401" s="92">
        <v>11878.01</v>
      </c>
      <c r="L401" s="93">
        <f t="shared" ref="L401" si="485">+K401/J401-1</f>
        <v>7.7220732349820853E-3</v>
      </c>
      <c r="M401" s="92">
        <f t="shared" ref="M401" si="486">WEEKDAY(A401,2)</f>
        <v>3</v>
      </c>
    </row>
    <row r="402" spans="1:14" x14ac:dyDescent="0.15">
      <c r="A402" s="1">
        <v>42971</v>
      </c>
      <c r="B402">
        <v>13.4</v>
      </c>
      <c r="C402" s="93">
        <f t="shared" ref="C402:C407" si="487">B402/B401-1</f>
        <v>2.9940119760478723E-3</v>
      </c>
      <c r="D402" s="26">
        <f t="shared" ref="D402:D407" si="488">+F401*(1+L402)</f>
        <v>13.641235611015651</v>
      </c>
      <c r="E402" s="26">
        <f>D402*(1-VLOOKUP(A402,FX!A:K,9,0))</f>
        <v>13.657538670968604</v>
      </c>
      <c r="F402">
        <v>13.654</v>
      </c>
      <c r="G402" s="93">
        <f t="shared" ref="G402" si="489">+B402/D402-1</f>
        <v>-1.7684293263056428E-2</v>
      </c>
      <c r="H402" s="93">
        <f>(+B402/(D402*(1-VLOOKUP(A402,FX!A:K,9,0)))-1)</f>
        <v>-1.8856887552956003E-2</v>
      </c>
      <c r="I402" s="93">
        <f t="shared" si="374"/>
        <v>-1.8602607294565643E-2</v>
      </c>
      <c r="J402" s="92">
        <v>11878.01</v>
      </c>
      <c r="K402">
        <v>11835.7</v>
      </c>
      <c r="L402" s="93">
        <f t="shared" ref="L402" si="490">+K402/J402-1</f>
        <v>-3.5620444838823095E-3</v>
      </c>
      <c r="M402" s="92">
        <f t="shared" ref="M402" si="491">WEEKDAY(A402,2)</f>
        <v>4</v>
      </c>
    </row>
    <row r="403" spans="1:14" x14ac:dyDescent="0.15">
      <c r="A403" s="1">
        <v>42972</v>
      </c>
      <c r="B403">
        <v>13.74</v>
      </c>
      <c r="C403" s="93">
        <f t="shared" si="487"/>
        <v>2.5373134328358304E-2</v>
      </c>
      <c r="D403" s="26">
        <f t="shared" si="488"/>
        <v>13.945083525266776</v>
      </c>
      <c r="E403" s="26">
        <f>D403*(1-VLOOKUP(A403,FX!A:K,9,0))</f>
        <v>13.938213633784336</v>
      </c>
      <c r="F403">
        <v>13.930999999999999</v>
      </c>
      <c r="G403" s="93">
        <f t="shared" ref="G403" si="492">+B403/D403-1</f>
        <v>-1.4706511072177464E-2</v>
      </c>
      <c r="H403" s="93">
        <f>(+B403/(D403*(1-VLOOKUP(A403,FX!A:K,9,0)))-1)</f>
        <v>-1.422087786801407E-2</v>
      </c>
      <c r="I403" s="93">
        <f t="shared" si="374"/>
        <v>-1.3710429976311778E-2</v>
      </c>
      <c r="J403">
        <v>11835.7</v>
      </c>
      <c r="K403">
        <v>12088.02</v>
      </c>
      <c r="L403" s="93">
        <f t="shared" ref="L403" si="493">+K403/J403-1</f>
        <v>2.1318553190770251E-2</v>
      </c>
      <c r="M403" s="92">
        <f t="shared" ref="M403" si="494">WEEKDAY(A403,2)</f>
        <v>5</v>
      </c>
    </row>
    <row r="404" spans="1:14" ht="54" x14ac:dyDescent="0.15">
      <c r="A404" s="90">
        <v>42975</v>
      </c>
      <c r="B404">
        <v>13.9</v>
      </c>
      <c r="C404" s="93">
        <f t="shared" si="487"/>
        <v>1.1644832605531397E-2</v>
      </c>
      <c r="D404" s="26">
        <f t="shared" si="488"/>
        <v>14.061516474162021</v>
      </c>
      <c r="E404" s="26">
        <f>D404*(1-VLOOKUP(A404,FX!A:K,9,0))</f>
        <v>14.117634426710463</v>
      </c>
      <c r="F404">
        <v>14.103</v>
      </c>
      <c r="G404" s="93">
        <f t="shared" ref="G404" si="495">+B404/D404-1</f>
        <v>-1.1486419296155348E-2</v>
      </c>
      <c r="H404" s="93">
        <f>(+B404/(D404*(1-VLOOKUP(A404,FX!A:K,9,0)))-1)</f>
        <v>-1.5415785685645722E-2</v>
      </c>
      <c r="I404" s="93">
        <f t="shared" si="374"/>
        <v>-1.4394100545983113E-2</v>
      </c>
      <c r="J404">
        <v>12088.02</v>
      </c>
      <c r="K404">
        <v>12201.27</v>
      </c>
      <c r="L404" s="93">
        <f t="shared" ref="L404" si="496">+K404/J404-1</f>
        <v>9.3687799987094422E-3</v>
      </c>
      <c r="M404" s="92">
        <f t="shared" ref="M404" si="497">WEEKDAY(A404,2)</f>
        <v>1</v>
      </c>
      <c r="N404" s="50" t="s">
        <v>425</v>
      </c>
    </row>
    <row r="405" spans="1:14" x14ac:dyDescent="0.15">
      <c r="A405" s="90">
        <v>42976</v>
      </c>
      <c r="B405">
        <v>13.98</v>
      </c>
      <c r="C405" s="93">
        <f t="shared" si="487"/>
        <v>5.7553956834532904E-3</v>
      </c>
      <c r="D405" s="26">
        <f t="shared" si="488"/>
        <v>14.120095217956816</v>
      </c>
      <c r="E405" s="26">
        <f>D405*(1-VLOOKUP(A405,FX!A:K,9,0))</f>
        <v>14.168991358491219</v>
      </c>
      <c r="F405">
        <v>14.135</v>
      </c>
      <c r="G405" s="93">
        <f t="shared" ref="G405" si="498">+B405/D405-1</f>
        <v>-9.9216907389302333E-3</v>
      </c>
      <c r="H405" s="93">
        <f>(+B405/(D405*(1-VLOOKUP(A405,FX!A:K,9,0)))-1)</f>
        <v>-1.3338377708725146E-2</v>
      </c>
      <c r="I405" s="93">
        <f t="shared" si="374"/>
        <v>-1.0965688008489516E-2</v>
      </c>
      <c r="J405">
        <v>12201.27</v>
      </c>
      <c r="K405">
        <v>12216.06</v>
      </c>
      <c r="L405" s="93">
        <f t="shared" ref="L405" si="499">+K405/J405-1</f>
        <v>1.2121688971720168E-3</v>
      </c>
      <c r="M405" s="92">
        <f t="shared" ref="M405" si="500">WEEKDAY(A405,2)</f>
        <v>2</v>
      </c>
    </row>
    <row r="406" spans="1:14" ht="27" x14ac:dyDescent="0.15">
      <c r="A406" s="90">
        <v>42977</v>
      </c>
      <c r="B406">
        <v>14.02</v>
      </c>
      <c r="C406" s="93">
        <f t="shared" si="487"/>
        <v>2.8612303290413976E-3</v>
      </c>
      <c r="D406" s="26">
        <f t="shared" si="488"/>
        <v>14.083116381222752</v>
      </c>
      <c r="E406" s="26">
        <f>D406*(1-VLOOKUP(A406,FX!A:K,9,0))</f>
        <v>14.129242839389496</v>
      </c>
      <c r="F406">
        <v>14.124000000000001</v>
      </c>
      <c r="G406" s="93">
        <f t="shared" ref="G406" si="501">+B406/D406-1</f>
        <v>-4.4817055766794844E-3</v>
      </c>
      <c r="H406" s="93">
        <f>(+B406/(D406*(1-VLOOKUP(A406,FX!A:K,9,0)))-1)</f>
        <v>-7.7316839006368321E-3</v>
      </c>
      <c r="I406" s="93">
        <f t="shared" si="374"/>
        <v>-7.3633531577457223E-3</v>
      </c>
      <c r="J406">
        <v>12216.06</v>
      </c>
      <c r="K406">
        <v>12171.22</v>
      </c>
      <c r="L406" s="93">
        <f t="shared" ref="L406" si="502">+K406/J406-1</f>
        <v>-3.6705779113723747E-3</v>
      </c>
      <c r="M406" s="92">
        <f t="shared" ref="M406" si="503">WEEKDAY(A406,2)</f>
        <v>3</v>
      </c>
      <c r="N406" s="50" t="s">
        <v>427</v>
      </c>
    </row>
    <row r="407" spans="1:14" x14ac:dyDescent="0.15">
      <c r="A407" s="90">
        <v>42978</v>
      </c>
      <c r="B407">
        <v>13.9</v>
      </c>
      <c r="C407" s="93">
        <f t="shared" si="487"/>
        <v>-8.5592011412267688E-3</v>
      </c>
      <c r="D407" s="26">
        <f t="shared" si="488"/>
        <v>14.019676226376649</v>
      </c>
      <c r="E407" s="26">
        <f>D407*(1-VLOOKUP(A407,FX!A:K,9,0))</f>
        <v>13.983750619364692</v>
      </c>
      <c r="F407">
        <v>14.04</v>
      </c>
      <c r="G407" s="93">
        <f t="shared" ref="G407" si="504">+B407/D407-1</f>
        <v>-8.5363045796656989E-3</v>
      </c>
      <c r="H407" s="93">
        <f>(+B407/(D407*(1-VLOOKUP(A407,FX!A:K,9,0)))-1)</f>
        <v>-5.9891385111454642E-3</v>
      </c>
      <c r="I407" s="93">
        <f t="shared" si="374"/>
        <v>-9.9715099715098621E-3</v>
      </c>
      <c r="J407">
        <v>12171.22</v>
      </c>
      <c r="K407">
        <v>12081.32</v>
      </c>
      <c r="L407" s="93">
        <f t="shared" ref="L407" si="505">+K407/J407-1</f>
        <v>-7.386276807090808E-3</v>
      </c>
      <c r="M407" s="92">
        <f t="shared" ref="M407" si="506">WEEKDAY(A407,2)</f>
        <v>4</v>
      </c>
    </row>
    <row r="408" spans="1:14" x14ac:dyDescent="0.15">
      <c r="A408" s="90">
        <v>42979</v>
      </c>
      <c r="B408">
        <v>13.94</v>
      </c>
      <c r="C408" s="93">
        <f t="shared" ref="C408" si="507">B408/B407-1</f>
        <v>2.8776978417266452E-3</v>
      </c>
      <c r="D408" s="26">
        <f t="shared" ref="D408" si="508">+F407*(1+L408)</f>
        <v>14.028460102041828</v>
      </c>
      <c r="E408" s="26">
        <f>D408*(1-VLOOKUP(A408,FX!A:K,9,0))</f>
        <v>14.074674742713251</v>
      </c>
      <c r="F408">
        <v>14.048</v>
      </c>
      <c r="G408" s="93">
        <f t="shared" ref="G408" si="509">+B408/D408-1</f>
        <v>-6.3057599621325622E-3</v>
      </c>
      <c r="H408" s="93">
        <f>(+B408/(D408*(1-VLOOKUP(A408,FX!A:K,9,0)))-1)</f>
        <v>-9.5685864984536018E-3</v>
      </c>
      <c r="I408" s="93">
        <f t="shared" si="374"/>
        <v>-7.6879271070615651E-3</v>
      </c>
      <c r="J408">
        <v>12081.32</v>
      </c>
      <c r="K408">
        <v>12071.39</v>
      </c>
      <c r="L408" s="93">
        <f t="shared" ref="L408" si="510">+K408/J408-1</f>
        <v>-8.2193005400077457E-4</v>
      </c>
      <c r="M408" s="92">
        <f t="shared" ref="M408" si="511">WEEKDAY(A408,2)</f>
        <v>5</v>
      </c>
    </row>
    <row r="409" spans="1:14" x14ac:dyDescent="0.15">
      <c r="A409" s="90">
        <v>42982</v>
      </c>
      <c r="B409">
        <v>14.04</v>
      </c>
      <c r="C409" s="93">
        <f t="shared" ref="C409" si="512">B409/B408-1</f>
        <v>7.1736011477760986E-3</v>
      </c>
      <c r="D409" s="26">
        <f t="shared" ref="D409" si="513">+F408*(1+L409)</f>
        <v>14.091524001792669</v>
      </c>
      <c r="E409" s="26">
        <f>D409*(1-VLOOKUP(A409,FX!A:K,9,0))</f>
        <v>14.165237235703207</v>
      </c>
      <c r="F409">
        <v>14.154999999999999</v>
      </c>
      <c r="G409" s="93">
        <f t="shared" ref="G409" si="514">+B409/D409-1</f>
        <v>-3.6563825024259478E-3</v>
      </c>
      <c r="H409" s="93">
        <f>(+B409/(D409*(1-VLOOKUP(A409,FX!A:K,9,0)))-1)</f>
        <v>-8.8411675441305571E-3</v>
      </c>
      <c r="I409" s="93">
        <f t="shared" si="374"/>
        <v>-8.1243376898622044E-3</v>
      </c>
      <c r="J409">
        <v>12071.39</v>
      </c>
      <c r="K409">
        <v>12108.79</v>
      </c>
      <c r="L409" s="93">
        <f t="shared" ref="L409" si="515">+K409/J409-1</f>
        <v>3.0982347517560793E-3</v>
      </c>
      <c r="M409" s="92">
        <f t="shared" ref="M409" si="516">WEEKDAY(A409,2)</f>
        <v>1</v>
      </c>
    </row>
    <row r="410" spans="1:14" x14ac:dyDescent="0.15">
      <c r="A410" s="90">
        <v>42983</v>
      </c>
      <c r="B410">
        <v>14.06</v>
      </c>
      <c r="C410" s="93">
        <f t="shared" ref="C410" si="517">B410/B409-1</f>
        <v>1.4245014245015675E-3</v>
      </c>
      <c r="D410" s="26">
        <f t="shared" ref="D410" si="518">+F409*(1+L410)</f>
        <v>14.245561307116564</v>
      </c>
      <c r="E410" s="26">
        <f>D410*(1-VLOOKUP(A410,FX!A:K,9,0))</f>
        <v>14.260076532956013</v>
      </c>
      <c r="F410">
        <v>14.308999999999999</v>
      </c>
      <c r="G410" s="93">
        <f t="shared" ref="G410" si="519">+B410/D410-1</f>
        <v>-1.3025903515915815E-2</v>
      </c>
      <c r="H410" s="93">
        <f>(+B410/(D410*(1-VLOOKUP(A410,FX!A:K,9,0)))-1)</f>
        <v>-1.4030537107821428E-2</v>
      </c>
      <c r="I410" s="93">
        <f t="shared" si="374"/>
        <v>-1.7401635334404864E-2</v>
      </c>
      <c r="J410">
        <v>12108.79</v>
      </c>
      <c r="K410">
        <v>12186.26</v>
      </c>
      <c r="L410" s="93">
        <f t="shared" ref="L410" si="520">+K410/J410-1</f>
        <v>6.3978316578285899E-3</v>
      </c>
      <c r="M410" s="92">
        <f t="shared" ref="M410" si="521">WEEKDAY(A410,2)</f>
        <v>2</v>
      </c>
    </row>
    <row r="411" spans="1:14" x14ac:dyDescent="0.15">
      <c r="A411" s="90">
        <v>42984</v>
      </c>
      <c r="B411">
        <v>14.02</v>
      </c>
      <c r="C411" s="93">
        <f t="shared" ref="C411" si="522">B411/B410-1</f>
        <v>-2.8449502133712778E-3</v>
      </c>
      <c r="D411" s="26">
        <f t="shared" ref="D411" si="523">+F410*(1+L411)</f>
        <v>14.23654065726482</v>
      </c>
      <c r="E411" s="26">
        <f>D411*(1-VLOOKUP(A411,FX!A:K,9,0))</f>
        <v>14.239565515904506</v>
      </c>
      <c r="F411">
        <v>14.249000000000001</v>
      </c>
      <c r="G411" s="93">
        <f t="shared" ref="G411" si="524">+B411/D411-1</f>
        <v>-1.521020186560007E-2</v>
      </c>
      <c r="H411" s="93">
        <f>(+B411/(D411*(1-VLOOKUP(A411,FX!A:K,9,0)))-1)</f>
        <v>-1.5419397147986569E-2</v>
      </c>
      <c r="I411" s="93">
        <f t="shared" si="374"/>
        <v>-1.607130324935091E-2</v>
      </c>
      <c r="J411">
        <v>12186.26</v>
      </c>
      <c r="K411">
        <v>12124.55</v>
      </c>
      <c r="L411" s="93">
        <f t="shared" ref="L411" si="525">+K411/J411-1</f>
        <v>-5.0638998347319886E-3</v>
      </c>
      <c r="M411" s="92">
        <f t="shared" ref="M411" si="526">WEEKDAY(A411,2)</f>
        <v>3</v>
      </c>
    </row>
    <row r="412" spans="1:14" x14ac:dyDescent="0.15">
      <c r="A412" s="90">
        <v>42985</v>
      </c>
      <c r="B412">
        <v>13.94</v>
      </c>
      <c r="C412" s="93">
        <f t="shared" ref="C412" si="527">B412/B411-1</f>
        <v>-5.7061340941512162E-3</v>
      </c>
      <c r="D412" s="26">
        <f t="shared" ref="D412" si="528">+F411*(1+L412)</f>
        <v>14.137718524811232</v>
      </c>
      <c r="E412" s="26">
        <f>D412*(1-VLOOKUP(A412,FX!A:K,9,0))</f>
        <v>14.153688603192826</v>
      </c>
      <c r="F412">
        <v>14.15</v>
      </c>
      <c r="G412" s="93">
        <f t="shared" ref="G412" si="529">+B412/D412-1</f>
        <v>-1.398517904174168E-2</v>
      </c>
      <c r="H412" s="93">
        <f>(+B412/(D412*(1-VLOOKUP(A412,FX!A:K,9,0)))-1)</f>
        <v>-1.5097732413345777E-2</v>
      </c>
      <c r="I412" s="93">
        <f t="shared" si="374"/>
        <v>-1.4840989399293347E-2</v>
      </c>
      <c r="J412">
        <v>12124.55</v>
      </c>
      <c r="K412">
        <v>12029.86</v>
      </c>
      <c r="L412" s="93">
        <f t="shared" ref="L412" si="530">+K412/J412-1</f>
        <v>-7.8097743833790423E-3</v>
      </c>
      <c r="M412" s="92">
        <f t="shared" ref="M412" si="531">WEEKDAY(A412,2)</f>
        <v>4</v>
      </c>
    </row>
    <row r="413" spans="1:14" x14ac:dyDescent="0.15">
      <c r="A413" s="90">
        <v>42986</v>
      </c>
      <c r="B413">
        <v>14.06</v>
      </c>
      <c r="C413" s="93">
        <f t="shared" ref="C413" si="532">B413/B412-1</f>
        <v>8.6083213773315848E-3</v>
      </c>
      <c r="D413" s="26">
        <f t="shared" ref="D413" si="533">+F412*(1+L413)</f>
        <v>14.123146445594546</v>
      </c>
      <c r="E413" s="26">
        <f>D413*(1-VLOOKUP(A413,FX!A:K,9,0))</f>
        <v>14.300602117287461</v>
      </c>
      <c r="F413">
        <v>14.131</v>
      </c>
      <c r="G413" s="93">
        <f t="shared" ref="G413" si="534">+B413/D413-1</f>
        <v>-4.4711315454951661E-3</v>
      </c>
      <c r="H413" s="93">
        <f>(+B413/(D413*(1-VLOOKUP(A413,FX!A:K,9,0)))-1)</f>
        <v>-1.6824614468268106E-2</v>
      </c>
      <c r="I413" s="93">
        <f t="shared" si="374"/>
        <v>-5.0244144080390241E-3</v>
      </c>
      <c r="J413">
        <v>12029.86</v>
      </c>
      <c r="K413">
        <v>12007.03</v>
      </c>
      <c r="L413" s="93">
        <f t="shared" ref="L413" si="535">+K413/J413-1</f>
        <v>-1.8977776964985704E-3</v>
      </c>
      <c r="M413" s="92">
        <f t="shared" ref="M413" si="536">WEEKDAY(A413,2)</f>
        <v>5</v>
      </c>
    </row>
    <row r="414" spans="1:14" x14ac:dyDescent="0.15">
      <c r="A414" s="90">
        <v>42989</v>
      </c>
      <c r="B414">
        <v>13.96</v>
      </c>
      <c r="C414" s="93">
        <f t="shared" ref="C414" si="537">B414/B413-1</f>
        <v>-7.1123755334281391E-3</v>
      </c>
      <c r="D414" s="26">
        <f t="shared" ref="D414" si="538">+F413*(1+L414)</f>
        <v>14.074897469232608</v>
      </c>
      <c r="E414" s="26">
        <f>D414*(1-VLOOKUP(A414,FX!A:K,9,0))</f>
        <v>13.9304723955768</v>
      </c>
      <c r="F414">
        <v>14.101000000000001</v>
      </c>
      <c r="G414" s="93">
        <f t="shared" ref="G414" si="539">+B414/D414-1</f>
        <v>-8.163289962414999E-3</v>
      </c>
      <c r="H414" s="93">
        <f>(+B414/(D414*(1-VLOOKUP(A414,FX!A:K,9,0)))-1)</f>
        <v>2.1196412860038372E-3</v>
      </c>
      <c r="I414" s="93">
        <f t="shared" si="374"/>
        <v>-9.9992908304376016E-3</v>
      </c>
      <c r="J414">
        <v>12007.03</v>
      </c>
      <c r="K414">
        <v>11959.36</v>
      </c>
      <c r="L414" s="93">
        <f t="shared" ref="L414" si="540">+K414/J414-1</f>
        <v>-3.9701741396498402E-3</v>
      </c>
      <c r="M414" s="92">
        <f t="shared" ref="M414" si="541">WEEKDAY(A414,2)</f>
        <v>1</v>
      </c>
      <c r="N414" s="50" t="s">
        <v>436</v>
      </c>
    </row>
    <row r="415" spans="1:14" x14ac:dyDescent="0.15">
      <c r="A415" s="90">
        <v>42990</v>
      </c>
      <c r="B415">
        <v>14.06</v>
      </c>
      <c r="C415" s="93">
        <f t="shared" ref="C415" si="542">B415/B414-1</f>
        <v>7.1633237822348317E-3</v>
      </c>
      <c r="D415" s="26">
        <f t="shared" ref="D415" si="543">+F414*(1+L415)</f>
        <v>14.181943599824741</v>
      </c>
      <c r="E415" s="26">
        <f>D415*(1-VLOOKUP(A415,FX!A:K,9,0))</f>
        <v>14.138435174188151</v>
      </c>
      <c r="F415">
        <v>14.119</v>
      </c>
      <c r="G415" s="93">
        <f t="shared" ref="G415" si="544">+B415/D415-1</f>
        <v>-8.5985111255306723E-3</v>
      </c>
      <c r="H415" s="93">
        <f>(+B415/(D415*(1-VLOOKUP(A415,FX!A:K,9,0)))-1)</f>
        <v>-5.547655962050646E-3</v>
      </c>
      <c r="I415" s="93">
        <f t="shared" si="374"/>
        <v>-4.1787662015723148E-3</v>
      </c>
      <c r="J415">
        <v>11959.36</v>
      </c>
      <c r="K415">
        <v>12028.01</v>
      </c>
      <c r="L415" s="93">
        <f t="shared" ref="L415" si="545">+K415/J415-1</f>
        <v>5.7402737270222381E-3</v>
      </c>
      <c r="M415" s="92">
        <f t="shared" ref="M415" si="546">WEEKDAY(A415,2)</f>
        <v>2</v>
      </c>
    </row>
    <row r="416" spans="1:14" x14ac:dyDescent="0.15">
      <c r="A416" s="90">
        <v>42991</v>
      </c>
      <c r="B416">
        <v>13.98</v>
      </c>
      <c r="C416" s="93">
        <f t="shared" ref="C416" si="547">B416/B415-1</f>
        <v>-5.6899004267425557E-3</v>
      </c>
      <c r="D416" s="26">
        <f t="shared" ref="D416" si="548">+F415*(1+L416)</f>
        <v>14.108552793853679</v>
      </c>
      <c r="E416" s="26">
        <f>D416*(1-VLOOKUP(A416,FX!A:K,9,0))</f>
        <v>14.132079569541462</v>
      </c>
      <c r="F416">
        <v>14.08</v>
      </c>
      <c r="G416" s="93">
        <f t="shared" ref="G416" si="549">+B416/D416-1</f>
        <v>-9.111692441600594E-3</v>
      </c>
      <c r="H416" s="93">
        <f>(+B416/(D416*(1-VLOOKUP(A416,FX!A:K,9,0)))-1)</f>
        <v>-1.0761301533373402E-2</v>
      </c>
      <c r="I416" s="93">
        <f t="shared" si="374"/>
        <v>-7.1022727272727071E-3</v>
      </c>
      <c r="J416">
        <v>12028.01</v>
      </c>
      <c r="K416">
        <v>12019.11</v>
      </c>
      <c r="L416" s="93">
        <f t="shared" ref="L416" si="550">+K416/J416-1</f>
        <v>-7.399395244932494E-4</v>
      </c>
      <c r="M416" s="92">
        <f t="shared" ref="M416" si="551">WEEKDAY(A416,2)</f>
        <v>3</v>
      </c>
    </row>
    <row r="417" spans="1:14" x14ac:dyDescent="0.15">
      <c r="A417" s="90">
        <v>42992</v>
      </c>
      <c r="B417">
        <v>13.8</v>
      </c>
      <c r="C417" s="93">
        <f t="shared" ref="C417" si="552">B417/B416-1</f>
        <v>-1.2875536480686622E-2</v>
      </c>
      <c r="D417" s="26">
        <f t="shared" ref="D417" si="553">+F416*(1+L417)</f>
        <v>13.982416734683348</v>
      </c>
      <c r="E417" s="26">
        <f>D417*(1-VLOOKUP(A417,FX!A:K,9,0))</f>
        <v>13.932354115996471</v>
      </c>
      <c r="F417">
        <v>13.967000000000001</v>
      </c>
      <c r="G417" s="93">
        <f t="shared" ref="G417" si="554">+B417/D417-1</f>
        <v>-1.3046152045437354E-2</v>
      </c>
      <c r="H417" s="93">
        <f>(+B417/(D417*(1-VLOOKUP(A417,FX!A:K,9,0)))-1)</f>
        <v>-9.4997668659962953E-3</v>
      </c>
      <c r="I417" s="93">
        <f t="shared" si="374"/>
        <v>-1.1956755208706205E-2</v>
      </c>
      <c r="J417">
        <v>12019.11</v>
      </c>
      <c r="K417">
        <v>11935.81</v>
      </c>
      <c r="L417" s="93">
        <f t="shared" ref="L417" si="555">+K417/J417-1</f>
        <v>-6.9306296389667343E-3</v>
      </c>
      <c r="M417" s="92">
        <f t="shared" ref="M417" si="556">WEEKDAY(A417,2)</f>
        <v>4</v>
      </c>
    </row>
    <row r="418" spans="1:14" x14ac:dyDescent="0.15">
      <c r="A418" s="90">
        <v>42993</v>
      </c>
      <c r="B418">
        <v>13.78</v>
      </c>
      <c r="C418" s="93">
        <f t="shared" ref="C418" si="557">B418/B417-1</f>
        <v>-1.4492753623189802E-3</v>
      </c>
      <c r="D418" s="26">
        <f t="shared" ref="D418" si="558">+F417*(1+L418)</f>
        <v>13.946264478908429</v>
      </c>
      <c r="E418" s="26">
        <f>D418*(1-VLOOKUP(A418,FX!A:K,9,0))</f>
        <v>13.960331743276354</v>
      </c>
      <c r="F418">
        <v>13.958</v>
      </c>
      <c r="G418" s="93">
        <f t="shared" ref="G418" si="559">+B418/D418-1</f>
        <v>-1.1921793047871665E-2</v>
      </c>
      <c r="H418" s="93">
        <f>(+B418/(D418*(1-VLOOKUP(A418,FX!A:K,9,0)))-1)</f>
        <v>-1.2917439684999366E-2</v>
      </c>
      <c r="I418" s="93">
        <f t="shared" si="374"/>
        <v>-1.2752543344318745E-2</v>
      </c>
      <c r="J418">
        <v>11935.81</v>
      </c>
      <c r="K418">
        <v>11918.09</v>
      </c>
      <c r="L418" s="93">
        <f t="shared" ref="L418" si="560">+K418/J418-1</f>
        <v>-1.4846080827358721E-3</v>
      </c>
      <c r="M418" s="92">
        <f t="shared" ref="M418" si="561">WEEKDAY(A418,2)</f>
        <v>5</v>
      </c>
      <c r="N418" s="50" t="s">
        <v>440</v>
      </c>
    </row>
    <row r="419" spans="1:14" x14ac:dyDescent="0.15">
      <c r="A419" s="90">
        <v>42996</v>
      </c>
      <c r="B419">
        <v>13.86</v>
      </c>
      <c r="C419" s="93">
        <f t="shared" ref="C419" si="562">B419/B418-1</f>
        <v>5.8055152394775877E-3</v>
      </c>
      <c r="D419" s="26">
        <f t="shared" ref="D419" si="563">+F418*(1+L419)</f>
        <v>13.976152992635564</v>
      </c>
      <c r="E419" s="26">
        <f>D419*(1-VLOOKUP(A419,FX!A:K,9,0))</f>
        <v>13.96631211922911</v>
      </c>
      <c r="F419">
        <v>13.98</v>
      </c>
      <c r="G419" s="93">
        <f t="shared" ref="G419" si="564">+B419/D419-1</f>
        <v>-8.3107985936308193E-3</v>
      </c>
      <c r="H419" s="93">
        <f>(+B419/(D419*(1-VLOOKUP(A419,FX!A:K,9,0)))-1)</f>
        <v>-7.6120394791076018E-3</v>
      </c>
      <c r="I419" s="93">
        <f t="shared" si="374"/>
        <v>-8.5836909871245259E-3</v>
      </c>
      <c r="J419">
        <v>11918.09</v>
      </c>
      <c r="K419">
        <v>11933.59</v>
      </c>
      <c r="L419" s="93">
        <f t="shared" ref="L419" si="565">+K419/J419-1</f>
        <v>1.3005439630007221E-3</v>
      </c>
      <c r="M419" s="92">
        <f t="shared" ref="M419" si="566">WEEKDAY(A419,2)</f>
        <v>1</v>
      </c>
    </row>
    <row r="420" spans="1:14" x14ac:dyDescent="0.15">
      <c r="A420" s="90">
        <v>42997</v>
      </c>
      <c r="B420">
        <v>13.7</v>
      </c>
      <c r="C420" s="93">
        <f t="shared" ref="C420" si="567">B420/B419-1</f>
        <v>-1.1544011544011523E-2</v>
      </c>
      <c r="D420" s="26">
        <f t="shared" ref="D420" si="568">+F419*(1+L420)</f>
        <v>13.987438918213213</v>
      </c>
      <c r="E420" s="26">
        <f>D420*(1-VLOOKUP(A420,FX!A:K,9,0))</f>
        <v>13.896638063026742</v>
      </c>
      <c r="F420">
        <v>13.935</v>
      </c>
      <c r="G420" s="93">
        <f t="shared" ref="G420" si="569">+B420/D420-1</f>
        <v>-2.0549788985239847E-2</v>
      </c>
      <c r="H420" s="93">
        <f>(+B420/(D420*(1-VLOOKUP(A420,FX!A:K,9,0)))-1)</f>
        <v>-1.4150045653841703E-2</v>
      </c>
      <c r="I420" s="93">
        <f t="shared" si="374"/>
        <v>-1.6864011481880214E-2</v>
      </c>
      <c r="J420">
        <v>11933.59</v>
      </c>
      <c r="K420">
        <v>11939.94</v>
      </c>
      <c r="L420" s="93">
        <f t="shared" ref="L420" si="570">+K420/J420-1</f>
        <v>5.3211146017262401E-4</v>
      </c>
      <c r="M420" s="92">
        <f t="shared" ref="M420" si="571">WEEKDAY(A420,2)</f>
        <v>2</v>
      </c>
      <c r="N420" s="50" t="s">
        <v>445</v>
      </c>
    </row>
    <row r="421" spans="1:14" x14ac:dyDescent="0.15">
      <c r="A421" s="90">
        <v>42998</v>
      </c>
      <c r="B421">
        <v>13.78</v>
      </c>
      <c r="C421" s="93">
        <f t="shared" ref="C421" si="572">B421/B420-1</f>
        <v>5.839416058394109E-3</v>
      </c>
      <c r="D421" s="26">
        <f t="shared" ref="D421" si="573">+F420*(1+L421)</f>
        <v>13.92317736521289</v>
      </c>
      <c r="E421" s="26">
        <f>D421*(1-VLOOKUP(A421,FX!A:K,9,0))</f>
        <v>13.980766117166377</v>
      </c>
      <c r="F421">
        <v>13.898</v>
      </c>
      <c r="G421" s="93">
        <f t="shared" ref="G421" si="574">+B421/D421-1</f>
        <v>-1.028338298487963E-2</v>
      </c>
      <c r="H421" s="93">
        <f>(+B421/(D421*(1-VLOOKUP(A421,FX!A:K,9,0)))-1)</f>
        <v>-1.4360165636407074E-2</v>
      </c>
      <c r="I421" s="93">
        <f t="shared" si="374"/>
        <v>-8.4904302777378815E-3</v>
      </c>
      <c r="J421">
        <v>11939.94</v>
      </c>
      <c r="K421">
        <v>11929.81</v>
      </c>
      <c r="L421" s="93">
        <f t="shared" ref="L421" si="575">+K421/J421-1</f>
        <v>-8.4841297359961043E-4</v>
      </c>
      <c r="M421" s="92">
        <f t="shared" ref="M421" si="576">WEEKDAY(A421,2)</f>
        <v>3</v>
      </c>
    </row>
    <row r="422" spans="1:14" x14ac:dyDescent="0.15">
      <c r="A422" s="90">
        <v>42999</v>
      </c>
      <c r="B422">
        <v>13.78</v>
      </c>
      <c r="C422" s="93">
        <f t="shared" ref="C422" si="577">B422/B421-1</f>
        <v>0</v>
      </c>
      <c r="D422" s="26">
        <f t="shared" ref="D422" si="578">+F421*(1+L422)</f>
        <v>13.967409558073431</v>
      </c>
      <c r="E422" s="26">
        <f>D422*(1-VLOOKUP(A422,FX!A:K,9,0))</f>
        <v>13.910453613468988</v>
      </c>
      <c r="F422">
        <v>13.923999999999999</v>
      </c>
      <c r="G422" s="93">
        <f t="shared" ref="G422" si="579">+B422/D422-1</f>
        <v>-1.3417631758718351E-2</v>
      </c>
      <c r="H422" s="93">
        <f>(+B422/(D422*(1-VLOOKUP(A422,FX!A:K,9,0)))-1)</f>
        <v>-9.378099168719789E-3</v>
      </c>
      <c r="I422" s="93">
        <f t="shared" si="374"/>
        <v>-1.0341855788566501E-2</v>
      </c>
      <c r="J422">
        <v>11929.81</v>
      </c>
      <c r="K422">
        <v>11989.39</v>
      </c>
      <c r="L422" s="93">
        <f t="shared" ref="L422" si="580">+K422/J422-1</f>
        <v>4.994211978229357E-3</v>
      </c>
      <c r="M422" s="92">
        <f t="shared" ref="M422" si="581">WEEKDAY(A422,2)</f>
        <v>4</v>
      </c>
    </row>
    <row r="423" spans="1:14" x14ac:dyDescent="0.15">
      <c r="A423" s="90">
        <v>43000</v>
      </c>
      <c r="B423">
        <v>13.8</v>
      </c>
      <c r="C423" s="93">
        <f t="shared" ref="C423" si="582">B423/B422-1</f>
        <v>1.4513788098695635E-3</v>
      </c>
      <c r="D423" s="26">
        <f t="shared" ref="D423" si="583">+F422*(1+L423)</f>
        <v>13.939492544658236</v>
      </c>
      <c r="E423" s="26">
        <f>D423*(1-VLOOKUP(A423,FX!A:K,9,0))</f>
        <v>13.97052831995587</v>
      </c>
      <c r="F423">
        <v>13.946</v>
      </c>
      <c r="G423" s="93">
        <f t="shared" ref="G423" si="584">+B423/D423-1</f>
        <v>-1.0007003067818987E-2</v>
      </c>
      <c r="H423" s="93">
        <f>(+B423/(D423*(1-VLOOKUP(A423,FX!A:K,9,0)))-1)</f>
        <v>-1.2206289987779617E-2</v>
      </c>
      <c r="I423" s="93">
        <f t="shared" si="374"/>
        <v>-1.046895167072992E-2</v>
      </c>
      <c r="J423">
        <v>11989.39</v>
      </c>
      <c r="K423">
        <v>12002.73</v>
      </c>
      <c r="L423" s="93">
        <f t="shared" ref="L423" si="585">+K423/J423-1</f>
        <v>1.112650435093121E-3</v>
      </c>
      <c r="M423" s="92">
        <f t="shared" ref="M423" si="586">WEEKDAY(A423,2)</f>
        <v>5</v>
      </c>
      <c r="N423" s="50" t="s">
        <v>448</v>
      </c>
    </row>
    <row r="424" spans="1:14" x14ac:dyDescent="0.15">
      <c r="A424" s="90">
        <v>43003</v>
      </c>
      <c r="B424">
        <v>13.68</v>
      </c>
      <c r="C424" s="93">
        <f t="shared" ref="C424" si="587">B424/B423-1</f>
        <v>-8.6956521739131043E-3</v>
      </c>
      <c r="D424" s="26">
        <f t="shared" ref="D424" si="588">+F423*(1+L424)</f>
        <v>13.909922932532849</v>
      </c>
      <c r="E424" s="26">
        <f>D424*(1-VLOOKUP(A424,FX!A:K,9,0))</f>
        <v>13.864811312898315</v>
      </c>
      <c r="F424">
        <v>13.898999999999999</v>
      </c>
      <c r="G424" s="93">
        <f t="shared" ref="G424" si="589">+B424/D424-1</f>
        <v>-1.6529418146171038E-2</v>
      </c>
      <c r="H424" s="93">
        <f>(+B424/(D424*(1-VLOOKUP(A424,FX!A:K,9,0)))-1)</f>
        <v>-1.332952239504237E-2</v>
      </c>
      <c r="I424" s="93">
        <f t="shared" si="374"/>
        <v>-1.575652924670834E-2</v>
      </c>
      <c r="J424">
        <v>12002.73</v>
      </c>
      <c r="K424">
        <v>11971.68</v>
      </c>
      <c r="L424" s="93">
        <f t="shared" ref="L424" si="590">+K424/J424-1</f>
        <v>-2.5869114776387869E-3</v>
      </c>
      <c r="M424" s="92">
        <f t="shared" ref="M424" si="591">WEEKDAY(A424,2)</f>
        <v>1</v>
      </c>
    </row>
    <row r="425" spans="1:14" x14ac:dyDescent="0.15">
      <c r="A425" s="90">
        <v>43004</v>
      </c>
      <c r="B425">
        <v>13.72</v>
      </c>
      <c r="C425" s="93">
        <f t="shared" ref="C425" si="592">B425/B424-1</f>
        <v>2.9239766081872176E-3</v>
      </c>
      <c r="D425" s="26">
        <f t="shared" ref="D425" si="593">+F424*(1+L425)</f>
        <v>13.904723680385709</v>
      </c>
      <c r="E425" s="26">
        <f>D425*(1-VLOOKUP(A425,FX!A:K,9,0))</f>
        <v>13.871521250713755</v>
      </c>
      <c r="F425">
        <v>13.885999999999999</v>
      </c>
      <c r="G425" s="93">
        <f t="shared" ref="G425" si="594">+B425/D425-1</f>
        <v>-1.3284958740049202E-2</v>
      </c>
      <c r="H425" s="93">
        <f>(+B425/(D425*(1-VLOOKUP(A425,FX!A:K,9,0)))-1)</f>
        <v>-1.0923189171191838E-2</v>
      </c>
      <c r="I425" s="93">
        <f t="shared" si="374"/>
        <v>-1.1954486533198749E-2</v>
      </c>
      <c r="J425">
        <v>11971.68</v>
      </c>
      <c r="K425">
        <v>11976.61</v>
      </c>
      <c r="L425" s="93">
        <f t="shared" ref="L425" si="595">+K425/J425-1</f>
        <v>4.1180519359018675E-4</v>
      </c>
      <c r="M425" s="92">
        <f t="shared" ref="M425" si="596">WEEKDAY(A425,2)</f>
        <v>2</v>
      </c>
    </row>
    <row r="426" spans="1:14" x14ac:dyDescent="0.15">
      <c r="A426" s="90">
        <v>43005</v>
      </c>
      <c r="B426">
        <v>13.66</v>
      </c>
      <c r="C426" s="93">
        <f t="shared" ref="C426" si="597">B426/B425-1</f>
        <v>-4.3731778425656342E-3</v>
      </c>
      <c r="D426" s="26">
        <f t="shared" ref="D426" si="598">+F425*(1+L426)</f>
        <v>13.831333036643922</v>
      </c>
      <c r="E426" s="26">
        <f>D426*(1-VLOOKUP(A426,FX!A:K,9,0))</f>
        <v>13.795745778910129</v>
      </c>
      <c r="F426">
        <v>13.8</v>
      </c>
      <c r="G426" s="93">
        <f t="shared" ref="G426" si="599">+B426/D426-1</f>
        <v>-1.2387311923586997E-2</v>
      </c>
      <c r="H426" s="93">
        <f>(+B426/(D426*(1-VLOOKUP(A426,FX!A:K,9,0)))-1)</f>
        <v>-9.8396839928470703E-3</v>
      </c>
      <c r="I426" s="93">
        <f t="shared" si="374"/>
        <v>-1.0144927536231974E-2</v>
      </c>
      <c r="J426">
        <v>11976.61</v>
      </c>
      <c r="K426">
        <v>11929.46</v>
      </c>
      <c r="L426" s="93">
        <f t="shared" ref="L426" si="600">+K426/J426-1</f>
        <v>-3.9368402244042144E-3</v>
      </c>
      <c r="M426" s="92">
        <f t="shared" ref="M426" si="601">WEEKDAY(A426,2)</f>
        <v>3</v>
      </c>
    </row>
    <row r="427" spans="1:14" ht="27" x14ac:dyDescent="0.15">
      <c r="A427" s="90">
        <v>43006</v>
      </c>
      <c r="B427">
        <v>13.58</v>
      </c>
      <c r="C427" s="93">
        <f t="shared" ref="C427" si="602">B427/B426-1</f>
        <v>-5.8565153733528552E-3</v>
      </c>
      <c r="D427" s="26">
        <f t="shared" ref="D427" si="603">+F426*(1+L427)</f>
        <v>13.808745408425866</v>
      </c>
      <c r="E427" s="26">
        <f>D427*(1-VLOOKUP(A427,FX!A:K,9,0))</f>
        <v>13.726115064030134</v>
      </c>
      <c r="F427">
        <v>13.789</v>
      </c>
      <c r="G427" s="93">
        <f t="shared" ref="G427" si="604">+B427/D427-1</f>
        <v>-1.6565256412526042E-2</v>
      </c>
      <c r="H427" s="93">
        <f>(+B427/(D427*(1-VLOOKUP(A427,FX!A:K,9,0)))-1)</f>
        <v>-1.0645041466469607E-2</v>
      </c>
      <c r="I427" s="93">
        <f t="shared" si="374"/>
        <v>-1.5157009210239991E-2</v>
      </c>
      <c r="J427">
        <v>11929.46</v>
      </c>
      <c r="K427">
        <v>11937.02</v>
      </c>
      <c r="L427" s="93">
        <f t="shared" ref="L427" si="605">+K427/J427-1</f>
        <v>6.3372524825111576E-4</v>
      </c>
      <c r="M427" s="92">
        <f t="shared" ref="M427" si="606">WEEKDAY(A427,2)</f>
        <v>4</v>
      </c>
      <c r="N427" s="50" t="s">
        <v>456</v>
      </c>
    </row>
    <row r="428" spans="1:14" x14ac:dyDescent="0.15">
      <c r="A428" s="90">
        <v>43007</v>
      </c>
      <c r="B428">
        <v>13.66</v>
      </c>
      <c r="C428" s="93">
        <f t="shared" ref="C428" si="607">B428/B427-1</f>
        <v>5.8910162002945299E-3</v>
      </c>
      <c r="D428" s="26">
        <f t="shared" ref="D428" si="608">+F427*(1+L428)</f>
        <v>13.818548632740836</v>
      </c>
      <c r="E428" s="26">
        <f>D428*(1-VLOOKUP(A428,FX!A:K,9,0))</f>
        <v>13.815711093123406</v>
      </c>
      <c r="F428">
        <v>13.802</v>
      </c>
      <c r="G428" s="93">
        <f t="shared" ref="G428" si="609">+B428/D428-1</f>
        <v>-1.1473609635470727E-2</v>
      </c>
      <c r="H428" s="93">
        <f>(+B428/(D428*(1-VLOOKUP(A428,FX!A:K,9,0)))-1)</f>
        <v>-1.1270581157484472E-2</v>
      </c>
      <c r="I428" s="93">
        <f t="shared" si="374"/>
        <v>-1.0288364005216599E-2</v>
      </c>
      <c r="J428">
        <v>11937.02</v>
      </c>
      <c r="K428">
        <v>11962.6</v>
      </c>
      <c r="L428" s="93">
        <f t="shared" ref="L428" si="610">+K428/J428-1</f>
        <v>2.1429133904442565E-3</v>
      </c>
      <c r="M428" s="92">
        <f t="shared" ref="M428" si="611">WEEKDAY(A428,2)</f>
        <v>5</v>
      </c>
      <c r="N428" s="50" t="s">
        <v>568</v>
      </c>
    </row>
    <row r="429" spans="1:14" x14ac:dyDescent="0.15">
      <c r="A429" s="90">
        <v>43010</v>
      </c>
      <c r="B429">
        <v>13.66</v>
      </c>
      <c r="C429" s="93">
        <f t="shared" ref="C429" si="612">B429/B428-1</f>
        <v>0</v>
      </c>
      <c r="D429" s="26">
        <f t="shared" ref="D429" si="613">+F428*(1+L429)</f>
        <v>13.802</v>
      </c>
      <c r="E429" s="26">
        <f>D429*(1-VLOOKUP(A429,FX!A:K,9,0))</f>
        <v>13.811145817317394</v>
      </c>
      <c r="F429">
        <v>13.81</v>
      </c>
      <c r="G429" s="93">
        <f t="shared" ref="G429" si="614">+B429/D429-1</f>
        <v>-1.0288364005216599E-2</v>
      </c>
      <c r="H429" s="93">
        <f>(+B429/(D429*(1-VLOOKUP(A429,FX!A:K,9,0)))-1)</f>
        <v>-1.0943756536686222E-2</v>
      </c>
      <c r="I429" s="93">
        <f t="shared" si="374"/>
        <v>-1.086169442433027E-2</v>
      </c>
      <c r="J429">
        <v>11962.6</v>
      </c>
      <c r="K429">
        <v>11962.6</v>
      </c>
      <c r="L429" s="93">
        <f t="shared" ref="L429" si="615">+K429/J429-1</f>
        <v>0</v>
      </c>
      <c r="M429" s="92">
        <f t="shared" ref="M429" si="616">WEEKDAY(A429,2)</f>
        <v>1</v>
      </c>
    </row>
    <row r="430" spans="1:14" x14ac:dyDescent="0.15">
      <c r="A430" s="90">
        <v>43011</v>
      </c>
      <c r="B430">
        <v>14</v>
      </c>
      <c r="C430" s="93">
        <f t="shared" ref="C430" si="617">B430/B429-1</f>
        <v>2.4890190336749551E-2</v>
      </c>
      <c r="D430" s="26">
        <f t="shared" ref="D430" si="618">+F429*(1+L430)</f>
        <v>13.81</v>
      </c>
      <c r="E430" s="26">
        <f>D430*(1-VLOOKUP(A430,FX!A:K,9,0))</f>
        <v>13.784786982007574</v>
      </c>
      <c r="F430">
        <v>13.801</v>
      </c>
      <c r="G430" s="93">
        <f t="shared" ref="G430" si="619">+B430/D430-1</f>
        <v>1.3758146270818283E-2</v>
      </c>
      <c r="H430" s="93">
        <f>(+B430/(D430*(1-VLOOKUP(A430,FX!A:K,9,0)))-1)</f>
        <v>1.5612357178484526E-2</v>
      </c>
      <c r="I430" s="93">
        <f t="shared" si="374"/>
        <v>1.4419244982247559E-2</v>
      </c>
      <c r="J430">
        <v>11962.6</v>
      </c>
      <c r="K430">
        <v>11962.6</v>
      </c>
      <c r="L430" s="93">
        <f t="shared" ref="L430" si="620">+K430/J430-1</f>
        <v>0</v>
      </c>
      <c r="M430" s="92">
        <f t="shared" ref="M430" si="621">WEEKDAY(A430,2)</f>
        <v>2</v>
      </c>
    </row>
    <row r="431" spans="1:14" x14ac:dyDescent="0.15">
      <c r="A431" s="90">
        <v>43012</v>
      </c>
      <c r="B431">
        <v>14.06</v>
      </c>
      <c r="C431" s="93">
        <f t="shared" ref="C431" si="622">B431/B430-1</f>
        <v>4.2857142857142261E-3</v>
      </c>
      <c r="D431" s="26">
        <f t="shared" ref="D431" si="623">+F430*(1+L431)</f>
        <v>13.801</v>
      </c>
      <c r="E431" s="26">
        <f>D431*(1-VLOOKUP(A431,FX!A:K,9,0))</f>
        <v>13.87864983825629</v>
      </c>
      <c r="F431">
        <v>13.795999999999999</v>
      </c>
      <c r="G431" s="93">
        <f t="shared" ref="G431" si="624">+B431/D431-1</f>
        <v>1.8766756032171594E-2</v>
      </c>
      <c r="H431" s="93">
        <f>(+B431/(D431*(1-VLOOKUP(A431,FX!A:K,9,0)))-1)</f>
        <v>1.3066844675612588E-2</v>
      </c>
      <c r="I431" s="93">
        <f t="shared" si="374"/>
        <v>1.9135981443896943E-2</v>
      </c>
      <c r="J431">
        <v>11962.6</v>
      </c>
      <c r="K431">
        <v>11962.6</v>
      </c>
      <c r="L431" s="93">
        <f t="shared" ref="L431" si="625">+K431/J431-1</f>
        <v>0</v>
      </c>
      <c r="M431" s="92">
        <f t="shared" ref="M431" si="626">WEEKDAY(A431,2)</f>
        <v>3</v>
      </c>
    </row>
    <row r="432" spans="1:14" x14ac:dyDescent="0.15">
      <c r="A432" s="90">
        <v>43013</v>
      </c>
      <c r="B432">
        <v>14.06</v>
      </c>
      <c r="C432" s="93">
        <f t="shared" ref="C432" si="627">B432/B431-1</f>
        <v>0</v>
      </c>
      <c r="D432" s="26">
        <f t="shared" ref="D432" si="628">+F431*(1+L432)</f>
        <v>13.795999999999999</v>
      </c>
      <c r="E432" s="26">
        <f>D432*(1-VLOOKUP(A432,FX!A:K,9,0))</f>
        <v>13.778461737695348</v>
      </c>
      <c r="F432">
        <v>13.8</v>
      </c>
      <c r="G432" s="93">
        <f t="shared" ref="G432" si="629">+B432/D432-1</f>
        <v>1.9135981443896943E-2</v>
      </c>
      <c r="H432" s="93">
        <f>(+B432/(D432*(1-VLOOKUP(A432,FX!A:K,9,0)))-1)</f>
        <v>2.0433214364881991E-2</v>
      </c>
      <c r="I432" s="93">
        <f t="shared" si="374"/>
        <v>1.8840579710144967E-2</v>
      </c>
      <c r="J432">
        <v>11962.6</v>
      </c>
      <c r="K432">
        <v>11962.6</v>
      </c>
      <c r="L432" s="93">
        <f t="shared" ref="L432" si="630">+K432/J432-1</f>
        <v>0</v>
      </c>
      <c r="M432" s="92">
        <f t="shared" ref="M432" si="631">WEEKDAY(A432,2)</f>
        <v>4</v>
      </c>
      <c r="N432" s="50" t="s">
        <v>466</v>
      </c>
    </row>
    <row r="433" spans="1:14" x14ac:dyDescent="0.15">
      <c r="A433" s="90">
        <v>43014</v>
      </c>
      <c r="B433">
        <v>14.04</v>
      </c>
      <c r="C433" s="93">
        <f t="shared" ref="C433" si="632">B433/B432-1</f>
        <v>-1.4224751066856944E-3</v>
      </c>
      <c r="D433" s="26">
        <f t="shared" ref="D433" si="633">+F432*(1+L433)</f>
        <v>13.8</v>
      </c>
      <c r="E433" s="26">
        <f>D433*(1-VLOOKUP(A433,FX!A:K,9,0))</f>
        <v>13.789650546542619</v>
      </c>
      <c r="F433">
        <v>13.79</v>
      </c>
      <c r="G433" s="93">
        <f t="shared" ref="G433" si="634">+B433/D433-1</f>
        <v>1.7391304347825987E-2</v>
      </c>
      <c r="H433" s="93">
        <f>(+B433/(D433*(1-VLOOKUP(A433,FX!A:K,9,0)))-1)</f>
        <v>1.8154880184411137E-2</v>
      </c>
      <c r="I433" s="93">
        <f t="shared" si="374"/>
        <v>1.8129079042784602E-2</v>
      </c>
      <c r="J433">
        <v>11962.6</v>
      </c>
      <c r="K433">
        <v>11962.6</v>
      </c>
      <c r="L433" s="93">
        <f t="shared" ref="L433" si="635">+K433/J433-1</f>
        <v>0</v>
      </c>
      <c r="M433" s="92">
        <f t="shared" ref="M433" si="636">WEEKDAY(A433,2)</f>
        <v>5</v>
      </c>
    </row>
    <row r="434" spans="1:14" x14ac:dyDescent="0.15">
      <c r="A434" s="90">
        <v>43017</v>
      </c>
      <c r="B434">
        <v>13.9</v>
      </c>
      <c r="C434" s="93">
        <f t="shared" ref="C434" si="637">B434/B433-1</f>
        <v>-9.9715099715098621E-3</v>
      </c>
      <c r="D434" s="26">
        <f t="shared" ref="D434" si="638">+F433*(1+L434)</f>
        <v>13.959570912677846</v>
      </c>
      <c r="E434" s="26">
        <f>D434*(1-VLOOKUP(A434,FX!A:K,9,0))</f>
        <v>14.022640697777193</v>
      </c>
      <c r="F434">
        <v>13.929</v>
      </c>
      <c r="G434" s="93">
        <f t="shared" ref="G434" si="639">+B434/D434-1</f>
        <v>-4.2673885215013252E-3</v>
      </c>
      <c r="H434" s="93">
        <f>(+B434/(D434*(1-VLOOKUP(A434,FX!A:K,9,0)))-1)</f>
        <v>-8.7459060258624488E-3</v>
      </c>
      <c r="I434" s="93">
        <f t="shared" si="374"/>
        <v>-2.0819872209060231E-3</v>
      </c>
      <c r="J434">
        <v>11962.6</v>
      </c>
      <c r="K434">
        <v>12109.7</v>
      </c>
      <c r="L434" s="93">
        <f t="shared" ref="L434" si="640">+K434/J434-1</f>
        <v>1.2296657917175269E-2</v>
      </c>
      <c r="M434" s="92">
        <f t="shared" ref="M434" si="641">WEEKDAY(A434,2)</f>
        <v>1</v>
      </c>
    </row>
    <row r="435" spans="1:14" x14ac:dyDescent="0.15">
      <c r="A435" s="90">
        <v>43018</v>
      </c>
      <c r="B435">
        <v>14</v>
      </c>
      <c r="C435" s="93">
        <f t="shared" ref="C435" si="642">B435/B434-1</f>
        <v>7.194244604316502E-3</v>
      </c>
      <c r="D435" s="26">
        <f t="shared" ref="D435" si="643">+F434*(1+L435)</f>
        <v>13.96901667341057</v>
      </c>
      <c r="E435" s="26">
        <f>D435*(1-VLOOKUP(A435,FX!A:K,9,0))</f>
        <v>14.058795823739679</v>
      </c>
      <c r="F435">
        <v>14.013999999999999</v>
      </c>
      <c r="G435" s="93">
        <f t="shared" ref="G435" si="644">+B435/D435-1</f>
        <v>2.2180034081000777E-3</v>
      </c>
      <c r="H435" s="93">
        <f>(+B435/(D435*(1-VLOOKUP(A435,FX!A:K,9,0)))-1)</f>
        <v>-4.1821379637931866E-3</v>
      </c>
      <c r="I435" s="93">
        <f t="shared" si="374"/>
        <v>-9.9900099900096517E-4</v>
      </c>
      <c r="J435">
        <v>12109.7</v>
      </c>
      <c r="K435">
        <v>12144.49</v>
      </c>
      <c r="L435" s="93">
        <f t="shared" ref="L435" si="645">+K435/J435-1</f>
        <v>2.8729035401371394E-3</v>
      </c>
      <c r="M435" s="92">
        <f t="shared" ref="M435" si="646">WEEKDAY(A435,2)</f>
        <v>2</v>
      </c>
    </row>
    <row r="436" spans="1:14" x14ac:dyDescent="0.15">
      <c r="A436" s="90">
        <v>43019</v>
      </c>
      <c r="B436">
        <v>14.06</v>
      </c>
      <c r="C436" s="93">
        <f t="shared" ref="C436" si="647">B436/B435-1</f>
        <v>4.2857142857142261E-3</v>
      </c>
      <c r="D436" s="26">
        <f t="shared" ref="D436" si="648">+F435*(1+L436)</f>
        <v>14.093194829918753</v>
      </c>
      <c r="E436" s="26">
        <f>D436*(1-VLOOKUP(A436,FX!A:K,9,0))</f>
        <v>14.111498232329343</v>
      </c>
      <c r="F436">
        <v>14.182</v>
      </c>
      <c r="G436" s="93">
        <f t="shared" ref="G436" si="649">+B436/D436-1</f>
        <v>-2.3553800482685183E-3</v>
      </c>
      <c r="H436" s="93">
        <f>(+B436/(D436*(1-VLOOKUP(A436,FX!A:K,9,0)))-1)</f>
        <v>-3.6493809148741008E-3</v>
      </c>
      <c r="I436" s="93">
        <f t="shared" si="374"/>
        <v>-8.6024538146947105E-3</v>
      </c>
      <c r="J436">
        <v>12144.49</v>
      </c>
      <c r="K436">
        <v>12213.12</v>
      </c>
      <c r="L436" s="93">
        <f t="shared" ref="L436" si="650">+K436/J436-1</f>
        <v>5.6511224431821105E-3</v>
      </c>
      <c r="M436" s="92">
        <f t="shared" ref="M436" si="651">WEEKDAY(A436,2)</f>
        <v>3</v>
      </c>
      <c r="N436" s="50" t="s">
        <v>486</v>
      </c>
    </row>
    <row r="437" spans="1:14" x14ac:dyDescent="0.15">
      <c r="A437" s="90">
        <v>43020</v>
      </c>
      <c r="B437">
        <v>14.12</v>
      </c>
      <c r="C437" s="93">
        <f t="shared" ref="C437" si="652">B437/B436-1</f>
        <v>4.2674253200567502E-3</v>
      </c>
      <c r="D437" s="26">
        <f t="shared" ref="D437" si="653">+F436*(1+L437)</f>
        <v>14.243892505764293</v>
      </c>
      <c r="E437" s="26">
        <f>D437*(1-VLOOKUP(A437,FX!A:K,9,0))</f>
        <v>14.239982848892696</v>
      </c>
      <c r="F437">
        <v>14.24</v>
      </c>
      <c r="G437" s="93">
        <f t="shared" ref="G437" si="654">+B437/D437-1</f>
        <v>-8.6979388333741081E-3</v>
      </c>
      <c r="H437" s="93">
        <f>(+B437/(D437*(1-VLOOKUP(A437,FX!A:K,9,0)))-1)</f>
        <v>-8.425772008709087E-3</v>
      </c>
      <c r="I437" s="93">
        <f t="shared" si="374"/>
        <v>-8.4269662921349076E-3</v>
      </c>
      <c r="J437">
        <v>12213.12</v>
      </c>
      <c r="K437">
        <v>12266.42</v>
      </c>
      <c r="L437" s="93">
        <f t="shared" ref="L437" si="655">+K437/J437-1</f>
        <v>4.364159199287343E-3</v>
      </c>
      <c r="M437" s="92">
        <f t="shared" ref="M437" si="656">WEEKDAY(A437,2)</f>
        <v>4</v>
      </c>
      <c r="N437" s="50" t="s">
        <v>487</v>
      </c>
    </row>
    <row r="438" spans="1:14" x14ac:dyDescent="0.15">
      <c r="A438" s="90">
        <v>43021</v>
      </c>
      <c r="B438">
        <v>14.14</v>
      </c>
      <c r="C438" s="93">
        <f t="shared" ref="C438" si="657">B438/B437-1</f>
        <v>1.4164305949009304E-3</v>
      </c>
      <c r="D438" s="26">
        <f t="shared" ref="D438" si="658">+F437*(1+L438)</f>
        <v>14.2530136095128</v>
      </c>
      <c r="E438" s="26">
        <f>D438*(1-VLOOKUP(A438,FX!A:K,9,0))</f>
        <v>14.267323680306403</v>
      </c>
      <c r="F438">
        <v>14.257</v>
      </c>
      <c r="G438" s="93">
        <f t="shared" ref="G438" si="659">+B438/D438-1</f>
        <v>-7.9291027574247552E-3</v>
      </c>
      <c r="H438" s="93">
        <f>(+B438/(D438*(1-VLOOKUP(A438,FX!A:K,9,0)))-1)</f>
        <v>-8.9241460528544092E-3</v>
      </c>
      <c r="I438" s="93">
        <f t="shared" si="374"/>
        <v>-8.2064950550606586E-3</v>
      </c>
      <c r="J438">
        <v>12266.42</v>
      </c>
      <c r="K438">
        <v>12277.63</v>
      </c>
      <c r="L438" s="93">
        <f t="shared" ref="L438" si="660">+K438/J438-1</f>
        <v>9.1387707252810202E-4</v>
      </c>
      <c r="M438" s="92">
        <f t="shared" ref="M438" si="661">WEEKDAY(A438,2)</f>
        <v>5</v>
      </c>
    </row>
    <row r="439" spans="1:14" x14ac:dyDescent="0.15">
      <c r="A439" s="90">
        <v>43024</v>
      </c>
      <c r="B439">
        <v>14.2</v>
      </c>
      <c r="C439" s="93">
        <f t="shared" ref="C439" si="662">B439/B438-1</f>
        <v>4.2432814710040567E-3</v>
      </c>
      <c r="D439" s="26">
        <f t="shared" ref="D439" si="663">+F438*(1+L439)</f>
        <v>14.322237204574497</v>
      </c>
      <c r="E439" s="26">
        <f>D439*(1-VLOOKUP(A439,FX!A:K,9,0))</f>
        <v>14.315535835194751</v>
      </c>
      <c r="F439">
        <v>14.327999999999999</v>
      </c>
      <c r="G439" s="93">
        <f t="shared" ref="G439" si="664">+B439/D439-1</f>
        <v>-8.5347842539191809E-3</v>
      </c>
      <c r="H439" s="93">
        <f>(+B439/(D439*(1-VLOOKUP(A439,FX!A:K,9,0)))-1)</f>
        <v>-8.0706608907161748E-3</v>
      </c>
      <c r="I439" s="93">
        <f t="shared" si="374"/>
        <v>-8.9335566722501536E-3</v>
      </c>
      <c r="J439">
        <v>12277.63</v>
      </c>
      <c r="K439">
        <v>12333.81</v>
      </c>
      <c r="L439" s="93">
        <f t="shared" ref="L439" si="665">+K439/J439-1</f>
        <v>4.5758016815948821E-3</v>
      </c>
      <c r="M439" s="92">
        <f t="shared" ref="M439" si="666">WEEKDAY(A439,2)</f>
        <v>1</v>
      </c>
    </row>
    <row r="440" spans="1:14" x14ac:dyDescent="0.15">
      <c r="A440" s="90">
        <v>43025</v>
      </c>
      <c r="B440">
        <v>14.14</v>
      </c>
      <c r="C440" s="93">
        <f t="shared" ref="C440" si="667">B440/B439-1</f>
        <v>-4.2253521126759397E-3</v>
      </c>
      <c r="D440" s="26">
        <f t="shared" ref="D440" si="668">+F439*(1+L440)</f>
        <v>14.330253668574432</v>
      </c>
      <c r="E440" s="26">
        <f>D440*(1-VLOOKUP(A440,FX!A:K,9,0))</f>
        <v>14.263179168812558</v>
      </c>
      <c r="F440">
        <v>14.317</v>
      </c>
      <c r="G440" s="93">
        <f t="shared" ref="G440" si="669">+B440/D440-1</f>
        <v>-1.3276364325053747E-2</v>
      </c>
      <c r="H440" s="93">
        <f>(+B440/(D440*(1-VLOOKUP(A440,FX!A:K,9,0)))-1)</f>
        <v>-8.6361650060385875E-3</v>
      </c>
      <c r="I440" s="93">
        <f t="shared" si="374"/>
        <v>-1.2362925193825536E-2</v>
      </c>
      <c r="J440">
        <v>12333.81</v>
      </c>
      <c r="K440">
        <v>12335.75</v>
      </c>
      <c r="L440" s="93">
        <f t="shared" ref="L440" si="670">+K440/J440-1</f>
        <v>1.5729121820440284E-4</v>
      </c>
      <c r="M440" s="92">
        <f t="shared" ref="M440" si="671">WEEKDAY(A440,2)</f>
        <v>2</v>
      </c>
    </row>
    <row r="441" spans="1:14" x14ac:dyDescent="0.15">
      <c r="A441" s="90">
        <v>43026</v>
      </c>
      <c r="B441">
        <v>14.26</v>
      </c>
      <c r="C441" s="93">
        <f t="shared" ref="C441" si="672">B441/B440-1</f>
        <v>8.4865629420083355E-3</v>
      </c>
      <c r="D441" s="26">
        <f t="shared" ref="D441" si="673">+F440*(1+L441)</f>
        <v>14.46307442757838</v>
      </c>
      <c r="E441" s="26">
        <f>D441*(1-VLOOKUP(A441,FX!A:K,9,0))</f>
        <v>14.446921633707616</v>
      </c>
      <c r="F441">
        <v>14.45</v>
      </c>
      <c r="G441" s="93">
        <f t="shared" ref="G441" si="674">+B441/D441-1</f>
        <v>-1.404088934169867E-2</v>
      </c>
      <c r="H441" s="93">
        <f>(+B441/(D441*(1-VLOOKUP(A441,FX!A:K,9,0)))-1)</f>
        <v>-1.2938509562583245E-2</v>
      </c>
      <c r="I441" s="93">
        <f t="shared" si="374"/>
        <v>-1.314878892733562E-2</v>
      </c>
      <c r="J441">
        <v>12335.75</v>
      </c>
      <c r="K441">
        <v>12461.61</v>
      </c>
      <c r="L441" s="93">
        <f t="shared" ref="L441" si="675">+K441/J441-1</f>
        <v>1.0202865654702853E-2</v>
      </c>
      <c r="M441" s="92">
        <f t="shared" ref="M441" si="676">WEEKDAY(A441,2)</f>
        <v>3</v>
      </c>
    </row>
    <row r="442" spans="1:14" ht="27" x14ac:dyDescent="0.15">
      <c r="A442" s="90">
        <v>43027</v>
      </c>
      <c r="B442">
        <v>14.12</v>
      </c>
      <c r="C442" s="93">
        <f t="shared" ref="C442" si="677">B442/B441-1</f>
        <v>-9.817671809256745E-3</v>
      </c>
      <c r="D442" s="26">
        <f t="shared" ref="D442" si="678">+F441*(1+L442)</f>
        <v>14.462801556139214</v>
      </c>
      <c r="E442" s="26">
        <f>D442*(1-VLOOKUP(A442,FX!A:K,9,0))</f>
        <v>14.425160603360979</v>
      </c>
      <c r="F442">
        <v>14.414</v>
      </c>
      <c r="G442" s="93">
        <f t="shared" ref="G442" si="679">+B442/D442-1</f>
        <v>-2.3702292727213803E-2</v>
      </c>
      <c r="H442" s="93">
        <f>(+B442/(D442*(1-VLOOKUP(A442,FX!A:K,9,0)))-1)</f>
        <v>-2.1154745638664041E-2</v>
      </c>
      <c r="I442" s="93">
        <f t="shared" si="374"/>
        <v>-2.039683640904677E-2</v>
      </c>
      <c r="J442">
        <v>12461.61</v>
      </c>
      <c r="K442">
        <v>12472.65</v>
      </c>
      <c r="L442" s="93">
        <f t="shared" ref="L442" si="680">+K442/J442-1</f>
        <v>8.8592084008398686E-4</v>
      </c>
      <c r="M442" s="92">
        <f t="shared" ref="M442" si="681">WEEKDAY(A442,2)</f>
        <v>4</v>
      </c>
      <c r="N442" s="50" t="s">
        <v>508</v>
      </c>
    </row>
    <row r="443" spans="1:14" x14ac:dyDescent="0.15">
      <c r="A443" s="90">
        <v>43028</v>
      </c>
      <c r="B443">
        <v>14.16</v>
      </c>
      <c r="C443" s="93">
        <f t="shared" ref="C443" si="682">B443/B442-1</f>
        <v>2.8328611898018607E-3</v>
      </c>
      <c r="D443" s="26">
        <f t="shared" ref="D443" si="683">+F442*(1+L443)</f>
        <v>14.32754593129768</v>
      </c>
      <c r="E443" s="26">
        <f>D443*(1-VLOOKUP(A443,FX!A:K,9,0))</f>
        <v>14.340595757517029</v>
      </c>
      <c r="F443">
        <v>14.332000000000001</v>
      </c>
      <c r="G443" s="93">
        <f t="shared" ref="G443" si="684">+B443/D443-1</f>
        <v>-1.1693972722271018E-2</v>
      </c>
      <c r="H443" s="93">
        <f>(+B443/(D443*(1-VLOOKUP(A443,FX!A:K,9,0)))-1)</f>
        <v>-1.2593323218274555E-2</v>
      </c>
      <c r="I443" s="93">
        <f t="shared" si="374"/>
        <v>-1.2001116382919341E-2</v>
      </c>
      <c r="J443">
        <v>12472.65</v>
      </c>
      <c r="K443">
        <v>12397.84</v>
      </c>
      <c r="L443" s="93">
        <f t="shared" ref="L443" si="685">+K443/J443-1</f>
        <v>-5.9979234565228357E-3</v>
      </c>
      <c r="M443" s="92">
        <f t="shared" ref="M443" si="686">WEEKDAY(A443,2)</f>
        <v>5</v>
      </c>
    </row>
    <row r="444" spans="1:14" x14ac:dyDescent="0.15">
      <c r="A444" s="90">
        <v>43031</v>
      </c>
      <c r="B444">
        <v>14.08</v>
      </c>
      <c r="C444" s="93">
        <f t="shared" ref="C444" si="687">B444/B443-1</f>
        <v>-5.6497175141243527E-3</v>
      </c>
      <c r="D444" s="26">
        <f t="shared" ref="D444" si="688">+F443*(1+L444)</f>
        <v>14.303539087453943</v>
      </c>
      <c r="E444" s="26">
        <f>D444*(1-VLOOKUP(A444,FX!A:K,9,0))</f>
        <v>14.287188576108935</v>
      </c>
      <c r="F444">
        <v>14.279</v>
      </c>
      <c r="G444" s="93">
        <f t="shared" ref="G444" si="689">+B444/D444-1</f>
        <v>-1.5628236206940982E-2</v>
      </c>
      <c r="H444" s="93">
        <f>(+B444/(D444*(1-VLOOKUP(A444,FX!A:K,9,0)))-1)</f>
        <v>-1.4501703747047623E-2</v>
      </c>
      <c r="I444" s="93">
        <f t="shared" si="374"/>
        <v>-1.3936550178583973E-2</v>
      </c>
      <c r="J444">
        <v>12397.84</v>
      </c>
      <c r="K444">
        <v>12373.22</v>
      </c>
      <c r="L444" s="93">
        <f t="shared" ref="L444" si="690">+K444/J444-1</f>
        <v>-1.9858297897054067E-3</v>
      </c>
      <c r="M444" s="92">
        <f t="shared" ref="M444" si="691">WEEKDAY(A444,2)</f>
        <v>1</v>
      </c>
      <c r="N444" s="50" t="s">
        <v>517</v>
      </c>
    </row>
    <row r="445" spans="1:14" x14ac:dyDescent="0.15">
      <c r="A445" s="90">
        <v>43032</v>
      </c>
      <c r="B445">
        <v>14.14</v>
      </c>
      <c r="C445" s="93">
        <f t="shared" ref="C445" si="692">B445/B444-1</f>
        <v>4.2613636363637575E-3</v>
      </c>
      <c r="D445" s="26">
        <f t="shared" ref="D445" si="693">+F444*(1+L445)</f>
        <v>14.389797899819124</v>
      </c>
      <c r="E445" s="26">
        <f>D445*(1-VLOOKUP(A445,FX!A:K,9,0))</f>
        <v>14.385631604542455</v>
      </c>
      <c r="F445">
        <v>14.375999999999999</v>
      </c>
      <c r="G445" s="93">
        <f t="shared" ref="G445" si="694">+B445/D445-1</f>
        <v>-1.735937513217356E-2</v>
      </c>
      <c r="H445" s="93">
        <f>(+B445/(D445*(1-VLOOKUP(A445,FX!A:K,9,0)))-1)</f>
        <v>-1.7074787628017174E-2</v>
      </c>
      <c r="I445" s="93">
        <f t="shared" si="374"/>
        <v>-1.6416249304396113E-2</v>
      </c>
      <c r="J445">
        <v>12373.22</v>
      </c>
      <c r="K445">
        <v>12469.23</v>
      </c>
      <c r="L445" s="93">
        <f t="shared" ref="L445" si="695">+K445/J445-1</f>
        <v>7.7594999523162844E-3</v>
      </c>
      <c r="M445" s="92">
        <f t="shared" ref="M445" si="696">WEEKDAY(A445,2)</f>
        <v>2</v>
      </c>
    </row>
    <row r="446" spans="1:14" x14ac:dyDescent="0.15">
      <c r="A446" s="90">
        <v>43033</v>
      </c>
      <c r="B446">
        <v>14.26</v>
      </c>
      <c r="C446" s="93">
        <f t="shared" ref="C446" si="697">B446/B445-1</f>
        <v>8.4865629420083355E-3</v>
      </c>
      <c r="D446" s="26">
        <f t="shared" ref="D446" si="698">+F445*(1+L446)</f>
        <v>14.436920188335607</v>
      </c>
      <c r="E446" s="26">
        <f>D446*(1-VLOOKUP(A446,FX!A:K,9,0))</f>
        <v>14.422810950511192</v>
      </c>
      <c r="F446">
        <v>14.428000000000001</v>
      </c>
      <c r="G446" s="93">
        <f t="shared" ref="G446" si="699">+B446/D446-1</f>
        <v>-1.2254704329428323E-2</v>
      </c>
      <c r="H446" s="93">
        <f>(+B446/(D446*(1-VLOOKUP(A446,FX!A:K,9,0)))-1)</f>
        <v>-1.1288434069464226E-2</v>
      </c>
      <c r="I446" s="93">
        <f t="shared" si="374"/>
        <v>-1.1644025505960665E-2</v>
      </c>
      <c r="J446">
        <v>12469.23</v>
      </c>
      <c r="K446">
        <v>12522.07</v>
      </c>
      <c r="L446" s="93">
        <f t="shared" ref="L446" si="700">+K446/J446-1</f>
        <v>4.2376313533394327E-3</v>
      </c>
      <c r="M446" s="92">
        <f t="shared" ref="M446" si="701">WEEKDAY(A446,2)</f>
        <v>3</v>
      </c>
    </row>
    <row r="447" spans="1:14" x14ac:dyDescent="0.15">
      <c r="A447" s="90">
        <v>43034</v>
      </c>
      <c r="B447">
        <v>14.34</v>
      </c>
      <c r="C447" s="93">
        <f t="shared" ref="C447" si="702">B447/B446-1</f>
        <v>5.6100981767182034E-3</v>
      </c>
      <c r="D447" s="26">
        <f t="shared" ref="D447" si="703">+F446*(1+L447)</f>
        <v>14.504276015067799</v>
      </c>
      <c r="E447" s="26">
        <f>D447*(1-VLOOKUP(A447,FX!A:K,9,0))</f>
        <v>14.519107162306897</v>
      </c>
      <c r="F447">
        <v>14.505000000000001</v>
      </c>
      <c r="G447" s="93">
        <f t="shared" ref="G447" si="704">+B447/D447-1</f>
        <v>-1.1326040327496512E-2</v>
      </c>
      <c r="H447" s="93">
        <f>(+B447/(D447*(1-VLOOKUP(A447,FX!A:K,9,0)))-1)</f>
        <v>-1.2335962556421998E-2</v>
      </c>
      <c r="I447" s="93">
        <f t="shared" si="374"/>
        <v>-1.1375387797311287E-2</v>
      </c>
      <c r="J447">
        <v>12522.07</v>
      </c>
      <c r="K447">
        <v>12588.27</v>
      </c>
      <c r="L447" s="93">
        <f t="shared" ref="L447" si="705">+K447/J447-1</f>
        <v>5.2866658627528373E-3</v>
      </c>
      <c r="M447" s="92">
        <f t="shared" ref="M447" si="706">WEEKDAY(A447,2)</f>
        <v>4</v>
      </c>
    </row>
    <row r="448" spans="1:14" x14ac:dyDescent="0.15">
      <c r="A448" s="90">
        <v>43035</v>
      </c>
      <c r="B448">
        <v>14.54</v>
      </c>
      <c r="C448" s="93">
        <f t="shared" ref="C448" si="707">B448/B447-1</f>
        <v>1.3947001394700065E-2</v>
      </c>
      <c r="D448" s="26">
        <f t="shared" ref="D448" si="708">+F447*(1+L448)</f>
        <v>14.754441932847008</v>
      </c>
      <c r="E448" s="26">
        <f>D448*(1-VLOOKUP(A448,FX!A:K,9,0))</f>
        <v>14.707453065395585</v>
      </c>
      <c r="F448">
        <v>14.715</v>
      </c>
      <c r="G448" s="93">
        <f t="shared" ref="G448" si="709">+B448/D448-1</f>
        <v>-1.4534059222504947E-2</v>
      </c>
      <c r="H448" s="93">
        <f>(+B448/(D448*(1-VLOOKUP(A448,FX!A:K,9,0)))-1)</f>
        <v>-1.1385592369461794E-2</v>
      </c>
      <c r="I448" s="93">
        <f t="shared" si="374"/>
        <v>-1.1892626571525677E-2</v>
      </c>
      <c r="J448">
        <v>12588.27</v>
      </c>
      <c r="K448">
        <v>12804.75</v>
      </c>
      <c r="L448" s="93">
        <f t="shared" ref="L448" si="710">+K448/J448-1</f>
        <v>1.7196961933609645E-2</v>
      </c>
      <c r="M448" s="92">
        <f t="shared" ref="M448" si="711">WEEKDAY(A448,2)</f>
        <v>5</v>
      </c>
    </row>
    <row r="449" spans="1:14" x14ac:dyDescent="0.15">
      <c r="A449" s="90">
        <v>43038</v>
      </c>
      <c r="B449">
        <v>14.52</v>
      </c>
      <c r="C449" s="93">
        <f t="shared" ref="C449" si="712">B449/B448-1</f>
        <v>-1.3755158184318717E-3</v>
      </c>
      <c r="D449" s="26">
        <f t="shared" ref="D449" si="713">+F448*(1+L449)</f>
        <v>14.738707643647862</v>
      </c>
      <c r="E449" s="26">
        <f>D449*(1-VLOOKUP(A449,FX!A:K,9,0))</f>
        <v>14.754134011811532</v>
      </c>
      <c r="F449">
        <v>14.727</v>
      </c>
      <c r="G449" s="93">
        <f t="shared" ref="G449" si="714">+B449/D449-1</f>
        <v>-1.4838997348734395E-2</v>
      </c>
      <c r="H449" s="93">
        <f>(+B449/(D449*(1-VLOOKUP(A449,FX!A:K,9,0)))-1)</f>
        <v>-1.5869044677518485E-2</v>
      </c>
      <c r="I449" s="93">
        <f t="shared" si="374"/>
        <v>-1.4055815848441733E-2</v>
      </c>
      <c r="J449">
        <v>12804.75</v>
      </c>
      <c r="K449">
        <v>12825.38</v>
      </c>
      <c r="L449" s="93">
        <f t="shared" ref="L449" si="715">+K449/J449-1</f>
        <v>1.6111208731133253E-3</v>
      </c>
      <c r="M449" s="92">
        <f t="shared" ref="M449" si="716">WEEKDAY(A449,2)</f>
        <v>1</v>
      </c>
    </row>
    <row r="450" spans="1:14" x14ac:dyDescent="0.15">
      <c r="A450" s="90">
        <v>43039</v>
      </c>
      <c r="B450">
        <v>14.56</v>
      </c>
      <c r="C450" s="93">
        <f t="shared" ref="C450" si="717">B450/B449-1</f>
        <v>2.7548209366392573E-3</v>
      </c>
      <c r="D450" s="26">
        <f t="shared" ref="D450" si="718">+F449*(1+L450)</f>
        <v>14.685076659716907</v>
      </c>
      <c r="E450" s="26">
        <f>D450*(1-VLOOKUP(A450,FX!A:K,9,0))</f>
        <v>14.72947779961868</v>
      </c>
      <c r="F450">
        <v>14.707000000000001</v>
      </c>
      <c r="G450" s="93">
        <f t="shared" ref="G450" si="719">+B450/D450-1</f>
        <v>-8.5172629748681006E-3</v>
      </c>
      <c r="H450" s="93">
        <f>(+B450/(D450*(1-VLOOKUP(A450,FX!A:K,9,0)))-1)</f>
        <v>-1.1506029061197687E-2</v>
      </c>
      <c r="I450" s="93">
        <f t="shared" si="374"/>
        <v>-9.9952403617324936E-3</v>
      </c>
      <c r="J450">
        <v>12825.38</v>
      </c>
      <c r="K450">
        <v>12788.87</v>
      </c>
      <c r="L450" s="93">
        <f t="shared" ref="L450" si="720">+K450/J450-1</f>
        <v>-2.8466992790855405E-3</v>
      </c>
      <c r="M450" s="92">
        <f t="shared" ref="M450" si="721">WEEKDAY(A450,2)</f>
        <v>2</v>
      </c>
      <c r="N450" s="50" t="s">
        <v>567</v>
      </c>
    </row>
    <row r="451" spans="1:14" x14ac:dyDescent="0.15">
      <c r="A451" s="90">
        <v>43040</v>
      </c>
      <c r="B451">
        <v>14.6</v>
      </c>
      <c r="C451" s="93">
        <f t="shared" ref="C451" si="722">B451/B450-1</f>
        <v>2.7472527472527375E-3</v>
      </c>
      <c r="D451" s="26">
        <f t="shared" ref="D451" si="723">+F450*(1+L451)</f>
        <v>14.698915610214193</v>
      </c>
      <c r="E451" s="26">
        <f>D451*(1-VLOOKUP(A451,FX!A:K,9,0))</f>
        <v>14.692406334059196</v>
      </c>
      <c r="F451">
        <v>14.72</v>
      </c>
      <c r="G451" s="93">
        <f t="shared" ref="G451" si="724">+B451/D451-1</f>
        <v>-6.7294494939108551E-3</v>
      </c>
      <c r="H451" s="93">
        <f>(+B451/(D451*(1-VLOOKUP(A451,FX!A:K,9,0)))-1)</f>
        <v>-6.2893941236150663E-3</v>
      </c>
      <c r="I451" s="93">
        <f t="shared" si="374"/>
        <v>-8.15217391304357E-3</v>
      </c>
      <c r="J451">
        <v>12788.87</v>
      </c>
      <c r="K451">
        <v>12781.84</v>
      </c>
      <c r="L451" s="93">
        <f t="shared" ref="L451" si="725">+K451/J451-1</f>
        <v>-5.4969672848348416E-4</v>
      </c>
      <c r="M451" s="92">
        <f t="shared" ref="M451" si="726">WEEKDAY(A451,2)</f>
        <v>3</v>
      </c>
    </row>
    <row r="452" spans="1:14" x14ac:dyDescent="0.15">
      <c r="A452" s="90">
        <v>43041</v>
      </c>
      <c r="B452">
        <v>14.62</v>
      </c>
      <c r="C452" s="93">
        <f t="shared" ref="C452" si="727">B452/B451-1</f>
        <v>1.36986301369868E-3</v>
      </c>
      <c r="D452" s="26">
        <f t="shared" ref="D452" si="728">+F451*(1+L452)</f>
        <v>14.730053763777359</v>
      </c>
      <c r="E452" s="26">
        <f>D452*(1-VLOOKUP(A452,FX!A:K,9,0))</f>
        <v>14.793752103006714</v>
      </c>
      <c r="F452">
        <v>14.750999999999999</v>
      </c>
      <c r="G452" s="93">
        <f t="shared" ref="G452" si="729">+B452/D452-1</f>
        <v>-7.4713755660548165E-3</v>
      </c>
      <c r="H452" s="93">
        <f>(+B452/(D452*(1-VLOOKUP(A452,FX!A:K,9,0)))-1)</f>
        <v>-1.1744965158054899E-2</v>
      </c>
      <c r="I452" s="93">
        <f t="shared" si="374"/>
        <v>-8.8807538471967762E-3</v>
      </c>
      <c r="J452">
        <v>12781.84</v>
      </c>
      <c r="K452">
        <v>12790.57</v>
      </c>
      <c r="L452" s="93">
        <f t="shared" ref="L452" si="730">+K452/J452-1</f>
        <v>6.830002566140525E-4</v>
      </c>
      <c r="M452" s="92">
        <f t="shared" ref="M452" si="731">WEEKDAY(A452,2)</f>
        <v>4</v>
      </c>
    </row>
    <row r="453" spans="1:14" ht="54" x14ac:dyDescent="0.15">
      <c r="A453" s="90">
        <v>43042</v>
      </c>
      <c r="B453">
        <v>14.56</v>
      </c>
      <c r="C453" s="93">
        <f t="shared" ref="C453" si="732">B453/B452-1</f>
        <v>-4.1039671682625567E-3</v>
      </c>
      <c r="D453" s="26">
        <f t="shared" ref="D453" si="733">+F452*(1+L453)</f>
        <v>14.762878696570992</v>
      </c>
      <c r="E453" s="26">
        <f>D453*(1-VLOOKUP(A453,FX!A:K,9,0))</f>
        <v>14.721648316363897</v>
      </c>
      <c r="F453">
        <v>14.791</v>
      </c>
      <c r="G453" s="93">
        <f t="shared" ref="G453" si="734">+B453/D453-1</f>
        <v>-1.3742488896702376E-2</v>
      </c>
      <c r="H453" s="93">
        <f>(+B453/(D453*(1-VLOOKUP(A453,FX!A:K,9,0)))-1)</f>
        <v>-1.0980313677525833E-2</v>
      </c>
      <c r="I453" s="93">
        <f t="shared" si="374"/>
        <v>-1.5617605300520587E-2</v>
      </c>
      <c r="J453">
        <v>12790.57</v>
      </c>
      <c r="K453">
        <v>12800.87</v>
      </c>
      <c r="L453" s="93">
        <f t="shared" ref="L453" si="735">+K453/J453-1</f>
        <v>8.0528076543906479E-4</v>
      </c>
      <c r="M453" s="92">
        <f t="shared" ref="M453" si="736">WEEKDAY(A453,2)</f>
        <v>5</v>
      </c>
      <c r="N453" s="50" t="s">
        <v>556</v>
      </c>
    </row>
    <row r="454" spans="1:14" x14ac:dyDescent="0.15">
      <c r="A454" s="90">
        <v>43045</v>
      </c>
      <c r="B454">
        <v>14.56</v>
      </c>
      <c r="C454" s="93">
        <f t="shared" ref="C454" si="737">B454/B453-1</f>
        <v>0</v>
      </c>
      <c r="D454" s="26">
        <f t="shared" ref="D454" si="738">+F453*(1+L454)</f>
        <v>14.801214340119067</v>
      </c>
      <c r="E454" s="26">
        <f>D454*(1-VLOOKUP(A454,FX!A:K,9,0))</f>
        <v>14.761564223733245</v>
      </c>
      <c r="F454">
        <v>14.762</v>
      </c>
      <c r="G454" s="93">
        <f t="shared" ref="G454" si="739">+B454/D454-1</f>
        <v>-1.6296929061100696E-2</v>
      </c>
      <c r="H454" s="93">
        <f>(+B454/(D454*(1-VLOOKUP(A454,FX!A:K,9,0)))-1)</f>
        <v>-1.365466563558182E-2</v>
      </c>
      <c r="I454" s="93">
        <f t="shared" si="374"/>
        <v>-1.3683782685273038E-2</v>
      </c>
      <c r="J454">
        <v>12800.87</v>
      </c>
      <c r="K454">
        <v>12809.71</v>
      </c>
      <c r="L454" s="93">
        <f t="shared" ref="L454" si="740">+K454/J454-1</f>
        <v>6.9057806227212915E-4</v>
      </c>
      <c r="M454" s="92">
        <f t="shared" ref="M454" si="741">WEEKDAY(A454,2)</f>
        <v>1</v>
      </c>
    </row>
    <row r="455" spans="1:14" x14ac:dyDescent="0.15">
      <c r="A455" s="90">
        <v>43046</v>
      </c>
      <c r="B455">
        <v>14.76</v>
      </c>
      <c r="C455" s="93">
        <f t="shared" ref="C455" si="742">B455/B454-1</f>
        <v>1.3736263736263687E-2</v>
      </c>
      <c r="D455" s="26">
        <f t="shared" ref="D455" si="743">+F454*(1+L455)</f>
        <v>14.913172755667382</v>
      </c>
      <c r="E455" s="26">
        <f>D455*(1-VLOOKUP(A455,FX!A:K,9,0))</f>
        <v>14.939452808608157</v>
      </c>
      <c r="F455">
        <v>14.919</v>
      </c>
      <c r="G455" s="93">
        <f t="shared" ref="G455" si="744">+B455/D455-1</f>
        <v>-1.0270970381481948E-2</v>
      </c>
      <c r="H455" s="93">
        <f>(+B455/(D455*(1-VLOOKUP(A455,FX!A:K,9,0)))-1)</f>
        <v>-1.201200679216019E-2</v>
      </c>
      <c r="I455" s="93">
        <f t="shared" si="374"/>
        <v>-1.0657550774180624E-2</v>
      </c>
      <c r="J455">
        <v>12809.71</v>
      </c>
      <c r="K455">
        <v>12940.89</v>
      </c>
      <c r="L455" s="93">
        <f t="shared" ref="L455" si="745">+K455/J455-1</f>
        <v>1.024066899250653E-2</v>
      </c>
      <c r="M455" s="92">
        <f t="shared" ref="M455" si="746">WEEKDAY(A455,2)</f>
        <v>2</v>
      </c>
    </row>
    <row r="456" spans="1:14" x14ac:dyDescent="0.15">
      <c r="A456" s="90">
        <v>43047</v>
      </c>
      <c r="B456">
        <v>14.7</v>
      </c>
      <c r="C456" s="93">
        <f t="shared" ref="C456" si="747">B456/B455-1</f>
        <v>-4.0650406504065817E-3</v>
      </c>
      <c r="D456" s="26">
        <f t="shared" ref="D456" si="748">+F455*(1+L456)</f>
        <v>14.885082937108653</v>
      </c>
      <c r="E456" s="26">
        <f>D456*(1-VLOOKUP(A456,FX!A:K,9,0))</f>
        <v>14.842634356046256</v>
      </c>
      <c r="F456">
        <v>14.872</v>
      </c>
      <c r="G456" s="93">
        <f t="shared" ref="G456" si="749">+B456/D456-1</f>
        <v>-1.2434121992511038E-2</v>
      </c>
      <c r="H456" s="93">
        <f>(+B456/(D456*(1-VLOOKUP(A456,FX!A:K,9,0)))-1)</f>
        <v>-9.609773617319739E-3</v>
      </c>
      <c r="I456" s="93">
        <f t="shared" si="374"/>
        <v>-1.1565357719203861E-2</v>
      </c>
      <c r="J456">
        <v>12940.89</v>
      </c>
      <c r="K456">
        <v>12911.47</v>
      </c>
      <c r="L456" s="93">
        <f t="shared" ref="L456" si="750">+K456/J456-1</f>
        <v>-2.2734139614818405E-3</v>
      </c>
      <c r="M456" s="92">
        <f t="shared" ref="M456" si="751">WEEKDAY(A456,2)</f>
        <v>3</v>
      </c>
    </row>
    <row r="457" spans="1:14" x14ac:dyDescent="0.15">
      <c r="A457" s="90">
        <v>43048</v>
      </c>
      <c r="B457">
        <v>14.82</v>
      </c>
      <c r="C457" s="93">
        <f t="shared" ref="C457" si="752">B457/B456-1</f>
        <v>8.1632653061225469E-3</v>
      </c>
      <c r="D457" s="26">
        <f t="shared" ref="D457" si="753">+F456*(1+L457)</f>
        <v>14.966462731199469</v>
      </c>
      <c r="E457" s="26">
        <f>D457*(1-VLOOKUP(A457,FX!A:K,9,0))</f>
        <v>14.989581350844455</v>
      </c>
      <c r="F457">
        <v>14.946</v>
      </c>
      <c r="G457" s="93">
        <f t="shared" ref="G457" si="754">+B457/D457-1</f>
        <v>-9.7860619326000098E-3</v>
      </c>
      <c r="H457" s="93">
        <f>(+B457/(D457*(1-VLOOKUP(A457,FX!A:K,9,0)))-1)</f>
        <v>-1.1313281330228797E-2</v>
      </c>
      <c r="I457" s="93">
        <f t="shared" si="374"/>
        <v>-8.4303492573263306E-3</v>
      </c>
      <c r="J457">
        <v>12911.47</v>
      </c>
      <c r="K457">
        <v>12993.48</v>
      </c>
      <c r="L457" s="93">
        <f t="shared" ref="L457" si="755">+K457/J457-1</f>
        <v>6.3517167293887233E-3</v>
      </c>
      <c r="M457" s="92">
        <f t="shared" ref="M457" si="756">WEEKDAY(A457,2)</f>
        <v>4</v>
      </c>
      <c r="N457" s="50" t="s">
        <v>573</v>
      </c>
    </row>
    <row r="458" spans="1:14" x14ac:dyDescent="0.15">
      <c r="A458" s="90">
        <v>43049</v>
      </c>
      <c r="B458">
        <v>14.98</v>
      </c>
      <c r="C458" s="93">
        <f t="shared" ref="C458" si="757">B458/B457-1</f>
        <v>1.0796221322537214E-2</v>
      </c>
      <c r="D458" s="26">
        <f t="shared" ref="D458" si="758">+F457*(1+L458)</f>
        <v>15.092015173764072</v>
      </c>
      <c r="E458" s="26">
        <f>D458*(1-VLOOKUP(A458,FX!A:K,9,0))</f>
        <v>15.06755553367476</v>
      </c>
      <c r="F458">
        <v>15.105</v>
      </c>
      <c r="G458" s="93">
        <f t="shared" ref="G458" si="759">+B458/D458-1</f>
        <v>-7.4221482336432887E-3</v>
      </c>
      <c r="H458" s="93">
        <f>(+B458/(D458*(1-VLOOKUP(A458,FX!A:K,9,0)))-1)</f>
        <v>-5.8108651717977411E-3</v>
      </c>
      <c r="I458" s="93">
        <f t="shared" si="374"/>
        <v>-8.2754054948692701E-3</v>
      </c>
      <c r="J458">
        <v>12993.48</v>
      </c>
      <c r="K458">
        <v>13120.42</v>
      </c>
      <c r="L458" s="93">
        <f t="shared" ref="L458" si="760">+K458/J458-1</f>
        <v>9.7695151722247964E-3</v>
      </c>
      <c r="M458" s="92">
        <f t="shared" ref="M458" si="761">WEEKDAY(A458,2)</f>
        <v>5</v>
      </c>
    </row>
    <row r="459" spans="1:14" x14ac:dyDescent="0.15">
      <c r="A459" s="90">
        <v>43052</v>
      </c>
      <c r="B459">
        <v>15</v>
      </c>
      <c r="C459" s="93">
        <f t="shared" ref="C459" si="762">B459/B458-1</f>
        <v>1.3351134846462109E-3</v>
      </c>
      <c r="D459" s="26">
        <f t="shared" ref="D459" si="763">+F458*(1+L459)</f>
        <v>15.168733691451953</v>
      </c>
      <c r="E459" s="26">
        <f>D459*(1-VLOOKUP(A459,FX!A:K,9,0))</f>
        <v>15.153856443363129</v>
      </c>
      <c r="F459">
        <v>15.154999999999999</v>
      </c>
      <c r="G459" s="93">
        <f t="shared" ref="G459" si="764">+B459/D459-1</f>
        <v>-1.1123782306695751E-2</v>
      </c>
      <c r="H459" s="93">
        <f>(+B459/(D459*(1-VLOOKUP(A459,FX!A:K,9,0)))-1)</f>
        <v>-1.0152956373723154E-2</v>
      </c>
      <c r="I459" s="93">
        <f t="shared" si="374"/>
        <v>-1.0227647641042559E-2</v>
      </c>
      <c r="J459">
        <v>13120.42</v>
      </c>
      <c r="K459">
        <v>13175.78</v>
      </c>
      <c r="L459" s="93">
        <f t="shared" ref="L459" si="765">+K459/J459-1</f>
        <v>4.2193771235983224E-3</v>
      </c>
      <c r="M459" s="92">
        <f t="shared" ref="M459" si="766">WEEKDAY(A459,2)</f>
        <v>1</v>
      </c>
    </row>
    <row r="460" spans="1:14" x14ac:dyDescent="0.15">
      <c r="A460" s="90">
        <v>43053</v>
      </c>
      <c r="B460">
        <v>14.9</v>
      </c>
      <c r="C460" s="93">
        <f t="shared" ref="C460" si="767">B460/B459-1</f>
        <v>-6.6666666666665986E-3</v>
      </c>
      <c r="D460" s="26">
        <f t="shared" ref="D460" si="768">+F459*(1+L460)</f>
        <v>15.078303561534877</v>
      </c>
      <c r="E460" s="26">
        <f>D460*(1-VLOOKUP(A460,FX!A:K,9,0))</f>
        <v>15.087567393596851</v>
      </c>
      <c r="F460">
        <v>15.066000000000001</v>
      </c>
      <c r="G460" s="93">
        <f t="shared" ref="G460" si="769">+B460/D460-1</f>
        <v>-1.1825173886917506E-2</v>
      </c>
      <c r="H460" s="93">
        <f>(+B460/(D460*(1-VLOOKUP(A460,FX!A:K,9,0)))-1)</f>
        <v>-1.2431917532077064E-2</v>
      </c>
      <c r="I460" s="93">
        <f t="shared" si="374"/>
        <v>-1.1018186645426864E-2</v>
      </c>
      <c r="J460">
        <v>13175.78</v>
      </c>
      <c r="K460">
        <v>13109.1</v>
      </c>
      <c r="L460" s="93">
        <f t="shared" ref="L460" si="770">+K460/J460-1</f>
        <v>-5.0608009544785837E-3</v>
      </c>
      <c r="M460" s="92">
        <f t="shared" ref="M460" si="771">WEEKDAY(A460,2)</f>
        <v>2</v>
      </c>
    </row>
    <row r="461" spans="1:14" x14ac:dyDescent="0.15">
      <c r="A461" s="90">
        <v>43054</v>
      </c>
      <c r="B461">
        <v>14.82</v>
      </c>
      <c r="C461" s="93">
        <f t="shared" ref="C461" si="772">B461/B460-1</f>
        <v>-5.3691275167785379E-3</v>
      </c>
      <c r="D461" s="26">
        <f t="shared" ref="D461" si="773">+F460*(1+L461)</f>
        <v>15.012696487173033</v>
      </c>
      <c r="E461" s="26">
        <f>D461*(1-VLOOKUP(A461,FX!A:K,9,0))</f>
        <v>15.027972354708947</v>
      </c>
      <c r="F461">
        <v>15.047000000000001</v>
      </c>
      <c r="G461" s="93">
        <f t="shared" ref="G461" si="774">+B461/D461-1</f>
        <v>-1.2835568036539846E-2</v>
      </c>
      <c r="H461" s="93">
        <f>(+B461/(D461*(1-VLOOKUP(A461,FX!A:K,9,0)))-1)</f>
        <v>-1.3839016322370279E-2</v>
      </c>
      <c r="I461" s="93">
        <f t="shared" si="374"/>
        <v>-1.5086063667176242E-2</v>
      </c>
      <c r="J461">
        <v>13109.1</v>
      </c>
      <c r="K461">
        <v>13062.72</v>
      </c>
      <c r="L461" s="93">
        <f t="shared" ref="L461" si="775">+K461/J461-1</f>
        <v>-3.5380003203882016E-3</v>
      </c>
      <c r="M461" s="92">
        <f t="shared" ref="M461" si="776">WEEKDAY(A461,2)</f>
        <v>3</v>
      </c>
    </row>
    <row r="462" spans="1:14" x14ac:dyDescent="0.15">
      <c r="A462" s="90">
        <v>43055</v>
      </c>
      <c r="B462">
        <v>15.04</v>
      </c>
      <c r="C462" s="93">
        <f t="shared" ref="C462" si="777">B462/B461-1</f>
        <v>1.4844804318488558E-2</v>
      </c>
      <c r="D462" s="26">
        <f t="shared" ref="D462" si="778">+F461*(1+L462)</f>
        <v>15.21634141358002</v>
      </c>
      <c r="E462" s="26">
        <f>D462*(1-VLOOKUP(A462,FX!A:K,9,0))</f>
        <v>15.2195499392821</v>
      </c>
      <c r="F462">
        <v>15.217000000000001</v>
      </c>
      <c r="G462" s="93">
        <f t="shared" ref="G462" si="779">+B462/D462-1</f>
        <v>-1.1588949589593334E-2</v>
      </c>
      <c r="H462" s="93">
        <f>(+B462/(D462*(1-VLOOKUP(A462,FX!A:K,9,0)))-1)</f>
        <v>-1.1797322522571929E-2</v>
      </c>
      <c r="I462" s="93">
        <f t="shared" si="374"/>
        <v>-1.1631727672997361E-2</v>
      </c>
      <c r="J462">
        <v>13062.72</v>
      </c>
      <c r="K462">
        <v>13209.73</v>
      </c>
      <c r="L462" s="93">
        <f t="shared" ref="L462" si="780">+K462/J462-1</f>
        <v>1.125416452316208E-2</v>
      </c>
      <c r="M462" s="92">
        <f t="shared" ref="M462" si="781">WEEKDAY(A462,2)</f>
        <v>4</v>
      </c>
    </row>
    <row r="463" spans="1:14" x14ac:dyDescent="0.15">
      <c r="A463" s="90">
        <v>43056</v>
      </c>
      <c r="B463">
        <v>15.26</v>
      </c>
      <c r="C463" s="93">
        <f t="shared" ref="C463" si="782">B463/B462-1</f>
        <v>1.4627659574468099E-2</v>
      </c>
      <c r="D463" s="26">
        <f t="shared" ref="D463" si="783">+F462*(1+L463)</f>
        <v>15.457551013533209</v>
      </c>
      <c r="E463" s="26">
        <f>D463*(1-VLOOKUP(A463,FX!A:K,9,0))</f>
        <v>15.465970397022154</v>
      </c>
      <c r="F463">
        <v>15.46</v>
      </c>
      <c r="G463" s="93">
        <f t="shared" ref="G463" si="784">+B463/D463-1</f>
        <v>-1.2780227175718251E-2</v>
      </c>
      <c r="H463" s="93">
        <f>(+B463/(D463*(1-VLOOKUP(A463,FX!A:K,9,0)))-1)</f>
        <v>-1.3317651058081137E-2</v>
      </c>
      <c r="I463" s="93">
        <f t="shared" si="374"/>
        <v>-1.293661060802076E-2</v>
      </c>
      <c r="J463">
        <v>13209.73</v>
      </c>
      <c r="K463">
        <v>13418.55</v>
      </c>
      <c r="L463" s="93">
        <f t="shared" ref="L463" si="785">+K463/J463-1</f>
        <v>1.5808044524755704E-2</v>
      </c>
      <c r="M463" s="92">
        <f t="shared" ref="M463" si="786">WEEKDAY(A463,2)</f>
        <v>5</v>
      </c>
      <c r="N463" s="50" t="s">
        <v>591</v>
      </c>
    </row>
    <row r="464" spans="1:14" x14ac:dyDescent="0.15">
      <c r="A464" s="90">
        <v>43059</v>
      </c>
      <c r="B464">
        <v>15.36</v>
      </c>
      <c r="C464" s="93">
        <f t="shared" ref="C464" si="787">B464/B463-1</f>
        <v>6.5530799475752577E-3</v>
      </c>
      <c r="D464" s="26">
        <f t="shared" ref="D464" si="788">+F463*(1+L464)</f>
        <v>15.549290571634046</v>
      </c>
      <c r="E464" s="26">
        <f>D464*(1-VLOOKUP(A464,FX!A:K,9,0))</f>
        <v>15.532426706085737</v>
      </c>
      <c r="F464">
        <v>15.555999999999999</v>
      </c>
      <c r="G464" s="93">
        <f t="shared" ref="G464" si="789">+B464/D464-1</f>
        <v>-1.2173582502816083E-2</v>
      </c>
      <c r="H464" s="93">
        <f>(+B464/(D464*(1-VLOOKUP(A464,FX!A:K,9,0)))-1)</f>
        <v>-1.1101079654100565E-2</v>
      </c>
      <c r="I464" s="93">
        <f t="shared" si="374"/>
        <v>-1.2599640010285351E-2</v>
      </c>
      <c r="J464">
        <v>13418.55</v>
      </c>
      <c r="K464">
        <v>13496.05</v>
      </c>
      <c r="L464" s="93">
        <f t="shared" ref="L464" si="790">+K464/J464-1</f>
        <v>5.7755867809861083E-3</v>
      </c>
      <c r="M464" s="92">
        <f t="shared" ref="M464" si="791">WEEKDAY(A464,2)</f>
        <v>1</v>
      </c>
    </row>
    <row r="465" spans="1:13" x14ac:dyDescent="0.15">
      <c r="A465" s="90">
        <v>43060</v>
      </c>
      <c r="B465">
        <v>15.74</v>
      </c>
      <c r="C465" s="93">
        <f t="shared" ref="C465" si="792">B465/B464-1</f>
        <v>2.4739583333333481E-2</v>
      </c>
      <c r="D465" s="26">
        <f t="shared" ref="D465" si="793">+F464*(1+L465)</f>
        <v>15.870449958321139</v>
      </c>
      <c r="E465" s="26">
        <f>D465*(1-VLOOKUP(A465,FX!A:K,9,0))</f>
        <v>15.86524217330938</v>
      </c>
      <c r="F465">
        <v>15.85</v>
      </c>
      <c r="G465" s="93">
        <f t="shared" ref="G465" si="794">+B465/D465-1</f>
        <v>-8.219676106457352E-3</v>
      </c>
      <c r="H465" s="93">
        <f>(+B465/(D465*(1-VLOOKUP(A465,FX!A:K,9,0)))-1)</f>
        <v>-7.89412301061998E-3</v>
      </c>
      <c r="I465" s="93">
        <f t="shared" si="374"/>
        <v>-6.9400630914826511E-3</v>
      </c>
      <c r="J465">
        <v>13496.05</v>
      </c>
      <c r="K465">
        <v>13768.86</v>
      </c>
      <c r="L465" s="93">
        <f t="shared" ref="L465" si="795">+K465/J465-1</f>
        <v>2.021406263314085E-2</v>
      </c>
      <c r="M465" s="92">
        <f t="shared" ref="M465" si="796">WEEKDAY(A465,2)</f>
        <v>2</v>
      </c>
    </row>
    <row r="466" spans="1:13" x14ac:dyDescent="0.15">
      <c r="A466" s="90">
        <v>43061</v>
      </c>
      <c r="B466">
        <v>15.88</v>
      </c>
      <c r="C466" s="93">
        <f t="shared" ref="C466" si="797">B466/B465-1</f>
        <v>8.8945362134689177E-3</v>
      </c>
      <c r="D466" s="26">
        <f t="shared" ref="D466" si="798">+F465*(1+L466)</f>
        <v>15.962121845962557</v>
      </c>
      <c r="E466" s="26">
        <f>D466*(1-VLOOKUP(A466,FX!A:K,9,0))</f>
        <v>16.026886856062706</v>
      </c>
      <c r="G466" s="93">
        <f t="shared" ref="G466" si="799">+B466/D466-1</f>
        <v>-5.144795081446385E-3</v>
      </c>
      <c r="H466" s="93">
        <f>(+B466/(D466*(1-VLOOKUP(A466,FX!A:K,9,0)))-1)</f>
        <v>-9.1650273307533059E-3</v>
      </c>
      <c r="J466">
        <v>13768.86</v>
      </c>
      <c r="K466">
        <v>13866.26</v>
      </c>
      <c r="L466" s="93">
        <f t="shared" ref="L466" si="800">+K466/J466-1</f>
        <v>7.0739334992149239E-3</v>
      </c>
      <c r="M466" s="92">
        <f t="shared" ref="M466" si="801">WEEKDAY(A466,2)</f>
        <v>3</v>
      </c>
    </row>
    <row r="467" spans="1:13" x14ac:dyDescent="0.15">
      <c r="A467" s="90">
        <v>43062</v>
      </c>
    </row>
    <row r="468" spans="1:13" x14ac:dyDescent="0.15">
      <c r="A468" s="90">
        <v>43063</v>
      </c>
    </row>
  </sheetData>
  <autoFilter ref="A2:M2"/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467"/>
  <sheetViews>
    <sheetView zoomScale="115" zoomScaleNormal="115" workbookViewId="0">
      <pane xSplit="1" ySplit="2" topLeftCell="B437" activePane="bottomRight" state="frozen"/>
      <selection pane="topRight" activeCell="B1" sqref="B1"/>
      <selection pane="bottomLeft" activeCell="A3" sqref="A3"/>
      <selection pane="bottomRight" activeCell="I466" sqref="I466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 collapsed="1"/>
    <col min="6" max="7" width="15" bestFit="1" customWidth="1" collapsed="1"/>
    <col min="8" max="8" width="15" customWidth="1" collapsed="1"/>
    <col min="9" max="10" width="16.125" bestFit="1" customWidth="1" collapsed="1"/>
    <col min="11" max="11" width="12.875" bestFit="1" customWidth="1" collapsed="1"/>
    <col min="12" max="12" width="13.875" bestFit="1" customWidth="1" collapsed="1"/>
    <col min="14" max="14" width="79.375" style="50" bestFit="1" customWidth="1" collapsed="1"/>
  </cols>
  <sheetData>
    <row r="1" spans="1:14" x14ac:dyDescent="0.15">
      <c r="J1" t="s">
        <v>229</v>
      </c>
    </row>
    <row r="2" spans="1:14" x14ac:dyDescent="0.15">
      <c r="B2" t="s">
        <v>26</v>
      </c>
      <c r="C2" t="s">
        <v>33</v>
      </c>
      <c r="D2" t="s">
        <v>221</v>
      </c>
      <c r="E2" t="s">
        <v>228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100</v>
      </c>
    </row>
    <row r="3" spans="1:14" x14ac:dyDescent="0.15">
      <c r="A3" s="1">
        <v>42401</v>
      </c>
      <c r="B3">
        <v>10.02</v>
      </c>
      <c r="F3">
        <v>10.1213</v>
      </c>
      <c r="I3" s="25">
        <f t="shared" ref="I3:I26" si="0">+B3/F3-1</f>
        <v>-1.0008595733749681E-2</v>
      </c>
      <c r="M3">
        <f>WEEKDAY(A3,2)</f>
        <v>1</v>
      </c>
    </row>
    <row r="4" spans="1:14" x14ac:dyDescent="0.15">
      <c r="A4" s="1">
        <f>A5-1</f>
        <v>42402</v>
      </c>
      <c r="B4">
        <v>10.220000000000001</v>
      </c>
      <c r="C4" s="25">
        <f t="shared" ref="C4:C80" si="1">B4/B3-1</f>
        <v>1.9960079840319445E-2</v>
      </c>
      <c r="D4" s="26">
        <f t="shared" ref="D4:D13" si="2">+F3*(1+L4)</f>
        <v>10.267057436845096</v>
      </c>
      <c r="E4" s="26"/>
      <c r="F4">
        <v>10.2433</v>
      </c>
      <c r="G4" s="25">
        <f t="shared" ref="G4:G9" si="3">+B4/D4-1</f>
        <v>-4.583342124513945E-3</v>
      </c>
      <c r="H4" s="25"/>
      <c r="I4" s="25">
        <f t="shared" si="0"/>
        <v>-2.2746575810528302E-3</v>
      </c>
      <c r="J4">
        <v>8734.08</v>
      </c>
      <c r="K4">
        <v>8859.86</v>
      </c>
      <c r="L4" s="25">
        <f t="shared" ref="L4:L10" si="4">+K4/J4-1</f>
        <v>1.440105884077103E-2</v>
      </c>
      <c r="M4">
        <f t="shared" ref="M4:M66" si="5">WEEKDAY(A4,2)</f>
        <v>2</v>
      </c>
    </row>
    <row r="5" spans="1:14" x14ac:dyDescent="0.15">
      <c r="A5" s="1">
        <v>42403</v>
      </c>
      <c r="B5">
        <v>10.08</v>
      </c>
      <c r="C5" s="25">
        <f t="shared" si="1"/>
        <v>-1.3698630136986356E-2</v>
      </c>
      <c r="D5" s="26">
        <f t="shared" si="2"/>
        <v>10.150900736806225</v>
      </c>
      <c r="E5" s="26"/>
      <c r="F5">
        <v>10.130000000000001</v>
      </c>
      <c r="G5" s="25">
        <f t="shared" si="3"/>
        <v>-6.9846744288558638E-3</v>
      </c>
      <c r="H5" s="25"/>
      <c r="I5" s="25">
        <f t="shared" si="0"/>
        <v>-4.9358341559724295E-3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4" x14ac:dyDescent="0.15">
      <c r="A6" s="1">
        <v>42404</v>
      </c>
      <c r="B6">
        <v>10.199999999999999</v>
      </c>
      <c r="C6" s="25">
        <f t="shared" si="1"/>
        <v>1.1904761904761862E-2</v>
      </c>
      <c r="D6" s="26">
        <f t="shared" si="2"/>
        <v>10.237173363371504</v>
      </c>
      <c r="E6" s="26"/>
      <c r="F6">
        <v>10.275</v>
      </c>
      <c r="G6" s="25">
        <f t="shared" si="3"/>
        <v>-3.6312136223569658E-3</v>
      </c>
      <c r="H6" s="25"/>
      <c r="I6" s="25">
        <f t="shared" si="0"/>
        <v>-7.2992700729928028E-3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4" x14ac:dyDescent="0.15">
      <c r="A7" s="1">
        <v>42405</v>
      </c>
      <c r="B7">
        <v>10.220000000000001</v>
      </c>
      <c r="C7" s="25">
        <f t="shared" si="1"/>
        <v>1.9607843137257053E-3</v>
      </c>
      <c r="D7" s="26">
        <f t="shared" si="2"/>
        <v>10.249754954169077</v>
      </c>
      <c r="E7" s="26"/>
      <c r="F7">
        <v>10.304</v>
      </c>
      <c r="G7" s="25">
        <f t="shared" si="3"/>
        <v>-2.9029917595223553E-3</v>
      </c>
      <c r="H7" s="25"/>
      <c r="I7" s="25">
        <f t="shared" si="0"/>
        <v>-8.152173913043459E-3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4" x14ac:dyDescent="0.15">
      <c r="A8" s="1">
        <v>42411</v>
      </c>
      <c r="B8">
        <v>9.94</v>
      </c>
      <c r="C8" s="25">
        <f t="shared" si="1"/>
        <v>-2.7397260273972712E-2</v>
      </c>
      <c r="D8" s="26">
        <f t="shared" si="2"/>
        <v>10.304</v>
      </c>
      <c r="E8" s="26"/>
      <c r="F8" s="27">
        <v>10.304</v>
      </c>
      <c r="G8" s="25">
        <f t="shared" si="3"/>
        <v>-3.532608695652184E-2</v>
      </c>
      <c r="H8" s="25"/>
      <c r="I8" s="25">
        <f t="shared" si="0"/>
        <v>-3.532608695652184E-2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4" x14ac:dyDescent="0.15">
      <c r="A9" s="1">
        <v>42412</v>
      </c>
      <c r="B9">
        <v>9.8800000000000008</v>
      </c>
      <c r="C9" s="25">
        <f t="shared" si="1"/>
        <v>-6.0362173038227551E-3</v>
      </c>
      <c r="D9" s="26">
        <f t="shared" si="2"/>
        <v>10.304</v>
      </c>
      <c r="E9" s="26"/>
      <c r="F9" s="27">
        <v>10.304</v>
      </c>
      <c r="G9" s="25">
        <f t="shared" si="3"/>
        <v>-4.1149068322981264E-2</v>
      </c>
      <c r="H9" s="25"/>
      <c r="I9" s="25">
        <f t="shared" si="0"/>
        <v>-4.1149068322981264E-2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4" x14ac:dyDescent="0.15">
      <c r="A10" s="1">
        <v>42415</v>
      </c>
      <c r="B10">
        <v>10.24</v>
      </c>
      <c r="C10" s="25">
        <f t="shared" si="1"/>
        <v>3.6437246963562764E-2</v>
      </c>
      <c r="D10" s="26">
        <f t="shared" si="2"/>
        <v>10.214965173544773</v>
      </c>
      <c r="E10" s="26"/>
      <c r="F10">
        <v>10.3</v>
      </c>
      <c r="G10" s="25">
        <f t="shared" ref="G10:G23" si="6">+B10/D10-1</f>
        <v>2.4507990022388793E-3</v>
      </c>
      <c r="H10" s="25"/>
      <c r="I10" s="25">
        <f t="shared" si="0"/>
        <v>-5.8252427184466438E-3</v>
      </c>
      <c r="J10">
        <v>8851.0300000000007</v>
      </c>
      <c r="K10">
        <v>8774.5499999999993</v>
      </c>
      <c r="L10" s="25">
        <f t="shared" si="4"/>
        <v>-8.6408022569126608E-3</v>
      </c>
      <c r="M10">
        <f t="shared" si="5"/>
        <v>1</v>
      </c>
    </row>
    <row r="11" spans="1:14" x14ac:dyDescent="0.15">
      <c r="A11" s="1">
        <v>42416</v>
      </c>
      <c r="B11">
        <v>10.48</v>
      </c>
      <c r="C11" s="25">
        <f t="shared" si="1"/>
        <v>2.34375E-2</v>
      </c>
      <c r="D11" s="26">
        <f t="shared" si="2"/>
        <v>10.556533041580481</v>
      </c>
      <c r="E11" s="26"/>
      <c r="F11">
        <v>10.56</v>
      </c>
      <c r="G11" s="25">
        <f t="shared" si="6"/>
        <v>-7.2498273134777858E-3</v>
      </c>
      <c r="H11" s="25"/>
      <c r="I11" s="25">
        <f t="shared" si="0"/>
        <v>-7.575757575757569E-3</v>
      </c>
      <c r="J11">
        <v>8774.5499999999993</v>
      </c>
      <c r="K11">
        <v>8993.09</v>
      </c>
      <c r="L11" s="25">
        <f t="shared" ref="L11:L23" si="7">+K11/J11-1</f>
        <v>2.4906120541794197E-2</v>
      </c>
      <c r="M11">
        <f t="shared" si="5"/>
        <v>2</v>
      </c>
    </row>
    <row r="12" spans="1:14" x14ac:dyDescent="0.15">
      <c r="A12" s="1">
        <v>42417</v>
      </c>
      <c r="B12">
        <v>10.44</v>
      </c>
      <c r="C12" s="25">
        <f t="shared" si="1"/>
        <v>-3.8167938931298329E-3</v>
      </c>
      <c r="D12" s="26">
        <f t="shared" si="2"/>
        <v>10.624876477384303</v>
      </c>
      <c r="E12" s="26"/>
      <c r="F12">
        <v>10.625999999999999</v>
      </c>
      <c r="G12" s="25">
        <f t="shared" si="6"/>
        <v>-1.7400341338351E-2</v>
      </c>
      <c r="H12" s="25"/>
      <c r="I12" s="25">
        <f t="shared" si="0"/>
        <v>-1.7504234895539206E-2</v>
      </c>
      <c r="J12">
        <v>8993.09</v>
      </c>
      <c r="K12">
        <v>9048.34</v>
      </c>
      <c r="L12" s="25">
        <f t="shared" si="7"/>
        <v>6.1436058129074045E-3</v>
      </c>
      <c r="M12">
        <f t="shared" si="5"/>
        <v>3</v>
      </c>
    </row>
    <row r="13" spans="1:14" x14ac:dyDescent="0.15">
      <c r="A13" s="1">
        <v>42418</v>
      </c>
      <c r="B13">
        <v>10.58</v>
      </c>
      <c r="C13" s="25">
        <f t="shared" si="1"/>
        <v>1.3409961685823868E-2</v>
      </c>
      <c r="D13" s="26">
        <f t="shared" si="2"/>
        <v>10.588972459036684</v>
      </c>
      <c r="E13" s="26"/>
      <c r="F13">
        <v>10.55</v>
      </c>
      <c r="G13" s="25">
        <f t="shared" si="6"/>
        <v>-8.4733991625662863E-4</v>
      </c>
      <c r="H13" s="25"/>
      <c r="I13" s="25">
        <f t="shared" si="0"/>
        <v>2.8436018957345155E-3</v>
      </c>
      <c r="J13">
        <v>9048.34</v>
      </c>
      <c r="K13">
        <v>9016.81</v>
      </c>
      <c r="L13" s="25">
        <f t="shared" si="7"/>
        <v>-3.4846170678821675E-3</v>
      </c>
      <c r="M13">
        <f t="shared" si="5"/>
        <v>4</v>
      </c>
    </row>
    <row r="14" spans="1:14" x14ac:dyDescent="0.15">
      <c r="A14" s="1">
        <v>42419</v>
      </c>
      <c r="B14">
        <v>10.5</v>
      </c>
      <c r="C14" s="25">
        <f t="shared" si="1"/>
        <v>-7.5614366729678251E-3</v>
      </c>
      <c r="D14" s="26">
        <f t="shared" ref="D14:D31" si="8">+F13*(1+L14)</f>
        <v>10.528787231848073</v>
      </c>
      <c r="E14" s="26"/>
      <c r="F14">
        <v>10.513</v>
      </c>
      <c r="G14" s="25">
        <f t="shared" si="6"/>
        <v>-2.7341450837752301E-3</v>
      </c>
      <c r="H14" s="25"/>
      <c r="I14" s="25">
        <f t="shared" si="0"/>
        <v>-1.2365642537810473E-3</v>
      </c>
      <c r="J14">
        <v>9016.81</v>
      </c>
      <c r="K14">
        <v>8998.68</v>
      </c>
      <c r="L14" s="25">
        <f t="shared" si="7"/>
        <v>-2.0106889243534098E-3</v>
      </c>
      <c r="M14">
        <f t="shared" si="5"/>
        <v>5</v>
      </c>
    </row>
    <row r="15" spans="1:14" x14ac:dyDescent="0.15">
      <c r="A15" s="1">
        <v>42422</v>
      </c>
      <c r="B15">
        <v>10.74</v>
      </c>
      <c r="C15" s="25">
        <f t="shared" si="1"/>
        <v>2.2857142857142909E-2</v>
      </c>
      <c r="D15" s="26">
        <f t="shared" si="8"/>
        <v>10.74201841047798</v>
      </c>
      <c r="E15" s="26"/>
      <c r="F15">
        <v>10.743</v>
      </c>
      <c r="G15" s="25">
        <f t="shared" si="6"/>
        <v>-1.8789862396917378E-4</v>
      </c>
      <c r="H15" s="25"/>
      <c r="I15" s="25">
        <f t="shared" si="0"/>
        <v>-2.7925160569675089E-4</v>
      </c>
      <c r="J15">
        <v>8998.68</v>
      </c>
      <c r="K15">
        <v>9194.7099999999991</v>
      </c>
      <c r="L15" s="25">
        <f t="shared" si="7"/>
        <v>2.1784306142678567E-2</v>
      </c>
      <c r="M15">
        <f t="shared" si="5"/>
        <v>1</v>
      </c>
    </row>
    <row r="16" spans="1:14" x14ac:dyDescent="0.15">
      <c r="A16" s="1">
        <v>42423</v>
      </c>
      <c r="B16">
        <v>10.58</v>
      </c>
      <c r="C16" s="25">
        <f t="shared" si="1"/>
        <v>-1.4897579143389184E-2</v>
      </c>
      <c r="D16" s="26">
        <f t="shared" si="8"/>
        <v>10.627738403930087</v>
      </c>
      <c r="E16" s="26"/>
      <c r="F16">
        <v>10.603</v>
      </c>
      <c r="G16" s="25">
        <f t="shared" si="6"/>
        <v>-4.491868553372802E-3</v>
      </c>
      <c r="H16" s="25"/>
      <c r="I16" s="25">
        <f t="shared" si="0"/>
        <v>-2.1691973969630851E-3</v>
      </c>
      <c r="J16">
        <v>9194.7099999999991</v>
      </c>
      <c r="K16">
        <v>9096.06</v>
      </c>
      <c r="L16" s="25">
        <f t="shared" si="7"/>
        <v>-1.0728995259230545E-2</v>
      </c>
      <c r="M16">
        <f t="shared" si="5"/>
        <v>2</v>
      </c>
    </row>
    <row r="17" spans="1:13" x14ac:dyDescent="0.15">
      <c r="A17" s="1">
        <v>42424</v>
      </c>
      <c r="B17">
        <v>10.66</v>
      </c>
      <c r="C17" s="25">
        <f t="shared" si="1"/>
        <v>7.5614366729679361E-3</v>
      </c>
      <c r="D17" s="26">
        <f t="shared" si="8"/>
        <v>10.670270788671141</v>
      </c>
      <c r="E17" s="26"/>
      <c r="F17">
        <v>10.670999999999999</v>
      </c>
      <c r="G17" s="25">
        <f t="shared" si="6"/>
        <v>-9.6256120154381009E-4</v>
      </c>
      <c r="H17" s="25"/>
      <c r="I17" s="25">
        <f t="shared" si="0"/>
        <v>-1.0308312248148432E-3</v>
      </c>
      <c r="J17">
        <v>9096.06</v>
      </c>
      <c r="K17">
        <v>9153.77</v>
      </c>
      <c r="L17" s="25">
        <f t="shared" si="7"/>
        <v>6.3445052033519467E-3</v>
      </c>
      <c r="M17">
        <f t="shared" si="5"/>
        <v>3</v>
      </c>
    </row>
    <row r="18" spans="1:13" x14ac:dyDescent="0.15">
      <c r="A18" s="1">
        <v>42425</v>
      </c>
      <c r="B18">
        <v>10.199999999999999</v>
      </c>
      <c r="C18" s="25">
        <f t="shared" si="1"/>
        <v>-4.3151969981238381E-2</v>
      </c>
      <c r="D18" s="26">
        <f t="shared" si="8"/>
        <v>10.178389363071172</v>
      </c>
      <c r="E18" s="26"/>
      <c r="F18">
        <v>10.161</v>
      </c>
      <c r="G18" s="25">
        <f t="shared" si="6"/>
        <v>2.1231882725212259E-3</v>
      </c>
      <c r="H18" s="25"/>
      <c r="I18" s="25">
        <f t="shared" si="0"/>
        <v>3.8382049010923236E-3</v>
      </c>
      <c r="J18">
        <v>9153.77</v>
      </c>
      <c r="K18">
        <v>8731.2000000000007</v>
      </c>
      <c r="L18" s="25">
        <f t="shared" si="7"/>
        <v>-4.6163493292927349E-2</v>
      </c>
      <c r="M18">
        <f t="shared" si="5"/>
        <v>4</v>
      </c>
    </row>
    <row r="19" spans="1:13" x14ac:dyDescent="0.15">
      <c r="A19" s="1">
        <v>42426</v>
      </c>
      <c r="B19">
        <v>10.4</v>
      </c>
      <c r="C19" s="25">
        <f t="shared" si="1"/>
        <v>1.9607843137255054E-2</v>
      </c>
      <c r="D19" s="26">
        <f t="shared" si="8"/>
        <v>10.265714905167675</v>
      </c>
      <c r="E19" s="26"/>
      <c r="F19">
        <v>10.276</v>
      </c>
      <c r="G19" s="25">
        <f t="shared" si="6"/>
        <v>1.3080929684178955E-2</v>
      </c>
      <c r="H19" s="25"/>
      <c r="I19" s="25">
        <f t="shared" si="0"/>
        <v>1.2066952121448038E-2</v>
      </c>
      <c r="J19">
        <v>8731.2000000000007</v>
      </c>
      <c r="K19">
        <v>8821.18</v>
      </c>
      <c r="L19" s="25">
        <f t="shared" si="7"/>
        <v>1.0305570826461441E-2</v>
      </c>
      <c r="M19">
        <f t="shared" si="5"/>
        <v>5</v>
      </c>
    </row>
    <row r="20" spans="1:13" x14ac:dyDescent="0.15">
      <c r="A20" s="1">
        <v>42429</v>
      </c>
      <c r="B20">
        <v>10.18</v>
      </c>
      <c r="C20" s="25">
        <f t="shared" si="1"/>
        <v>-2.115384615384619E-2</v>
      </c>
      <c r="D20" s="26">
        <f t="shared" si="8"/>
        <v>10.20109541807332</v>
      </c>
      <c r="E20" s="26"/>
      <c r="F20">
        <v>10.198</v>
      </c>
      <c r="G20" s="25">
        <f t="shared" si="6"/>
        <v>-2.0679561565463134E-3</v>
      </c>
      <c r="H20" s="25"/>
      <c r="I20" s="25">
        <f t="shared" si="0"/>
        <v>-1.7650519709747625E-3</v>
      </c>
      <c r="J20">
        <v>8821.18</v>
      </c>
      <c r="K20">
        <v>8756.880000000001</v>
      </c>
      <c r="L20" s="25">
        <f t="shared" si="7"/>
        <v>-7.2892742240833197E-3</v>
      </c>
      <c r="M20">
        <f t="shared" si="5"/>
        <v>1</v>
      </c>
    </row>
    <row r="21" spans="1:13" x14ac:dyDescent="0.15">
      <c r="A21" s="1">
        <v>42430</v>
      </c>
      <c r="B21">
        <v>10.36</v>
      </c>
      <c r="C21" s="25">
        <f t="shared" si="1"/>
        <v>1.7681728880157177E-2</v>
      </c>
      <c r="D21" s="26">
        <f t="shared" si="8"/>
        <v>10.332566066909674</v>
      </c>
      <c r="E21" s="26"/>
      <c r="F21">
        <v>10.329000000000001</v>
      </c>
      <c r="G21" s="25">
        <f t="shared" si="6"/>
        <v>2.6550938956184655E-3</v>
      </c>
      <c r="H21" s="25"/>
      <c r="I21" s="25">
        <f t="shared" si="0"/>
        <v>3.0012585923127055E-3</v>
      </c>
      <c r="J21">
        <v>8756.880000000001</v>
      </c>
      <c r="K21">
        <v>8872.43</v>
      </c>
      <c r="L21" s="25">
        <f t="shared" si="7"/>
        <v>1.3195338979179683E-2</v>
      </c>
      <c r="M21">
        <f t="shared" si="5"/>
        <v>2</v>
      </c>
    </row>
    <row r="22" spans="1:13" x14ac:dyDescent="0.15">
      <c r="A22" s="1">
        <v>42431</v>
      </c>
      <c r="B22">
        <v>10.64</v>
      </c>
      <c r="C22" s="25">
        <f t="shared" si="1"/>
        <v>2.7027027027027195E-2</v>
      </c>
      <c r="D22" s="26">
        <f t="shared" si="8"/>
        <v>10.648133402010497</v>
      </c>
      <c r="E22" s="26"/>
      <c r="F22">
        <v>10.648133402010497</v>
      </c>
      <c r="G22" s="25">
        <f t="shared" si="6"/>
        <v>-7.6383359443643606E-4</v>
      </c>
      <c r="H22" s="25"/>
      <c r="I22" s="25">
        <f t="shared" si="0"/>
        <v>-7.6383359443643606E-4</v>
      </c>
      <c r="J22">
        <v>8872.43</v>
      </c>
      <c r="K22">
        <v>9146.56</v>
      </c>
      <c r="L22" s="25">
        <f t="shared" si="7"/>
        <v>3.0896834350904845E-2</v>
      </c>
      <c r="M22">
        <f t="shared" si="5"/>
        <v>3</v>
      </c>
    </row>
    <row r="23" spans="1:13" x14ac:dyDescent="0.15">
      <c r="A23" s="1">
        <v>42432</v>
      </c>
      <c r="B23">
        <v>10.72</v>
      </c>
      <c r="C23" s="25">
        <f t="shared" si="1"/>
        <v>7.5187969924812581E-3</v>
      </c>
      <c r="D23" s="26">
        <f t="shared" si="8"/>
        <v>10.676329553459425</v>
      </c>
      <c r="E23" s="26"/>
      <c r="F23">
        <v>10.685</v>
      </c>
      <c r="G23" s="25">
        <f t="shared" si="6"/>
        <v>4.0903988886729081E-3</v>
      </c>
      <c r="H23" s="25"/>
      <c r="I23" s="25">
        <f t="shared" si="0"/>
        <v>3.2756200280767978E-3</v>
      </c>
      <c r="J23">
        <v>9146.56</v>
      </c>
      <c r="K23">
        <v>9170.7800000000007</v>
      </c>
      <c r="L23" s="25">
        <f t="shared" si="7"/>
        <v>2.6479900640241638E-3</v>
      </c>
      <c r="M23">
        <f t="shared" si="5"/>
        <v>4</v>
      </c>
    </row>
    <row r="24" spans="1:13" x14ac:dyDescent="0.15">
      <c r="A24" s="1">
        <v>42433</v>
      </c>
      <c r="B24">
        <v>11</v>
      </c>
      <c r="C24" s="25">
        <f t="shared" si="1"/>
        <v>2.6119402985074647E-2</v>
      </c>
      <c r="D24" s="26">
        <f t="shared" si="8"/>
        <v>10.987020733241883</v>
      </c>
      <c r="E24" s="26"/>
      <c r="F24">
        <v>11.04</v>
      </c>
      <c r="G24" s="25">
        <f t="shared" ref="G24:G31" si="9">+B24/D24-1</f>
        <v>1.1813272290319698E-3</v>
      </c>
      <c r="H24" s="25"/>
      <c r="I24" s="25">
        <f t="shared" si="0"/>
        <v>-3.6231884057970065E-3</v>
      </c>
      <c r="J24">
        <v>9170.7800000000007</v>
      </c>
      <c r="K24">
        <v>9430</v>
      </c>
      <c r="L24" s="25">
        <f t="shared" ref="L24:L54" si="10">+K24/J24-1</f>
        <v>2.8265861791472391E-2</v>
      </c>
      <c r="M24">
        <f t="shared" si="5"/>
        <v>5</v>
      </c>
    </row>
    <row r="25" spans="1:13" x14ac:dyDescent="0.15">
      <c r="A25" s="1">
        <v>42436</v>
      </c>
      <c r="B25">
        <v>10.94</v>
      </c>
      <c r="C25" s="25">
        <f t="shared" si="1"/>
        <v>-5.4545454545454897E-3</v>
      </c>
      <c r="D25" s="26">
        <f t="shared" si="8"/>
        <v>10.978638193415453</v>
      </c>
      <c r="E25" s="26"/>
      <c r="F25">
        <v>10.975</v>
      </c>
      <c r="G25" s="25">
        <f t="shared" si="9"/>
        <v>-3.5193976461148635E-3</v>
      </c>
      <c r="H25" s="25"/>
      <c r="I25" s="25">
        <f t="shared" si="0"/>
        <v>-3.1890660592255315E-3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 x14ac:dyDescent="0.15">
      <c r="A26" s="1">
        <v>42437</v>
      </c>
      <c r="B26">
        <v>10.96</v>
      </c>
      <c r="C26" s="25">
        <f t="shared" si="1"/>
        <v>1.8281535648996261E-3</v>
      </c>
      <c r="D26" s="26">
        <f t="shared" si="8"/>
        <v>11.003541798562839</v>
      </c>
      <c r="E26" s="26"/>
      <c r="F26">
        <v>11.042999999999999</v>
      </c>
      <c r="G26" s="25">
        <f t="shared" si="9"/>
        <v>-3.9570712194254565E-3</v>
      </c>
      <c r="H26" s="25"/>
      <c r="I26" s="25">
        <f t="shared" si="0"/>
        <v>-7.5160735307433502E-3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 x14ac:dyDescent="0.15">
      <c r="A27" s="1">
        <v>42438</v>
      </c>
      <c r="B27">
        <v>10.9</v>
      </c>
      <c r="C27" s="25">
        <f t="shared" si="1"/>
        <v>-5.4744525547445466E-3</v>
      </c>
      <c r="D27" s="26">
        <f t="shared" si="8"/>
        <v>11.02070686993849</v>
      </c>
      <c r="E27" s="26"/>
      <c r="F27">
        <v>11.003</v>
      </c>
      <c r="G27" s="25">
        <f t="shared" si="9"/>
        <v>-1.0952733918342838E-2</v>
      </c>
      <c r="H27" s="25"/>
      <c r="I27" s="25">
        <f t="shared" ref="I27:I53" si="11">+B27/F27-1</f>
        <v>-9.3610833409070171E-3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 x14ac:dyDescent="0.15">
      <c r="A28" s="1">
        <v>42439</v>
      </c>
      <c r="B28">
        <v>10.74</v>
      </c>
      <c r="C28" s="25">
        <f t="shared" si="1"/>
        <v>-1.4678899082568808E-2</v>
      </c>
      <c r="D28" s="26">
        <f t="shared" si="8"/>
        <v>10.791397309696958</v>
      </c>
      <c r="E28" s="26"/>
      <c r="F28">
        <v>10.786</v>
      </c>
      <c r="G28" s="25">
        <f t="shared" si="9"/>
        <v>-4.7628039466930394E-3</v>
      </c>
      <c r="H28" s="25"/>
      <c r="I28" s="25">
        <f t="shared" si="11"/>
        <v>-4.2647876877432989E-3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 x14ac:dyDescent="0.15">
      <c r="A29" s="1">
        <v>42440</v>
      </c>
      <c r="B29">
        <v>10.88</v>
      </c>
      <c r="C29" s="25">
        <f t="shared" si="1"/>
        <v>1.3035381750465591E-2</v>
      </c>
      <c r="D29" s="26">
        <f t="shared" si="8"/>
        <v>10.820253728311927</v>
      </c>
      <c r="E29" s="26"/>
      <c r="F29">
        <v>10.861000000000001</v>
      </c>
      <c r="G29" s="25">
        <f t="shared" si="9"/>
        <v>5.5217070863822215E-3</v>
      </c>
      <c r="H29" s="25"/>
      <c r="I29" s="25">
        <f t="shared" si="11"/>
        <v>1.7493785102660198E-3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 x14ac:dyDescent="0.15">
      <c r="A30" s="1">
        <v>42443</v>
      </c>
      <c r="B30">
        <v>10.94</v>
      </c>
      <c r="C30" s="25">
        <f t="shared" si="1"/>
        <v>5.5147058823528106E-3</v>
      </c>
      <c r="D30" s="26">
        <f t="shared" si="8"/>
        <v>10.909810761447259</v>
      </c>
      <c r="E30" s="26"/>
      <c r="F30">
        <v>10.91</v>
      </c>
      <c r="G30" s="25">
        <f t="shared" si="9"/>
        <v>2.7671642719433454E-3</v>
      </c>
      <c r="H30" s="25"/>
      <c r="I30" s="25">
        <f t="shared" si="11"/>
        <v>2.74977085242889E-3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 x14ac:dyDescent="0.15">
      <c r="A31" s="1">
        <v>42444</v>
      </c>
      <c r="B31">
        <v>10.88</v>
      </c>
      <c r="C31" s="25">
        <f t="shared" si="1"/>
        <v>-5.4844606946982122E-3</v>
      </c>
      <c r="D31" s="26">
        <f t="shared" si="8"/>
        <v>10.992348275490409</v>
      </c>
      <c r="E31" s="26"/>
      <c r="F31">
        <v>10.996</v>
      </c>
      <c r="G31" s="25">
        <f t="shared" si="9"/>
        <v>-1.0220589147535541E-2</v>
      </c>
      <c r="H31" s="25"/>
      <c r="I31" s="25">
        <f t="shared" si="11"/>
        <v>-1.0549290651145848E-2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 x14ac:dyDescent="0.15">
      <c r="A32" s="1">
        <v>42445</v>
      </c>
      <c r="B32">
        <v>11</v>
      </c>
      <c r="C32" s="25">
        <f t="shared" si="1"/>
        <v>1.1029411764705843E-2</v>
      </c>
      <c r="D32" s="26">
        <f t="shared" ref="D32:D53" si="12">+F31*(1+L32)</f>
        <v>11.165985757426967</v>
      </c>
      <c r="E32" s="26"/>
      <c r="F32">
        <v>11.119</v>
      </c>
      <c r="G32" s="25">
        <f t="shared" ref="G32:G39" si="13">+B32/D32-1</f>
        <v>-1.4865302628257693E-2</v>
      </c>
      <c r="H32" s="25"/>
      <c r="I32" s="25">
        <f t="shared" si="11"/>
        <v>-1.0702401295080488E-2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 x14ac:dyDescent="0.15">
      <c r="A33" s="1">
        <v>42446</v>
      </c>
      <c r="B33">
        <v>11.18</v>
      </c>
      <c r="C33" s="25">
        <f t="shared" si="1"/>
        <v>1.6363636363636358E-2</v>
      </c>
      <c r="D33" s="26">
        <f t="shared" si="12"/>
        <v>11.108774194262018</v>
      </c>
      <c r="E33" s="26"/>
      <c r="F33">
        <v>11.108000000000001</v>
      </c>
      <c r="G33" s="25">
        <f t="shared" si="13"/>
        <v>6.4116710352049022E-3</v>
      </c>
      <c r="H33" s="25"/>
      <c r="I33" s="25">
        <f t="shared" si="11"/>
        <v>6.4818149081742327E-3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 x14ac:dyDescent="0.15">
      <c r="A34" s="1">
        <v>42447</v>
      </c>
      <c r="B34">
        <v>11.32</v>
      </c>
      <c r="C34" s="25">
        <f t="shared" si="1"/>
        <v>1.2522361359570633E-2</v>
      </c>
      <c r="D34" s="26">
        <f t="shared" si="12"/>
        <v>11.163728514173101</v>
      </c>
      <c r="E34" s="26"/>
      <c r="F34">
        <v>11.269</v>
      </c>
      <c r="G34" s="25">
        <f t="shared" si="13"/>
        <v>1.399814458301285E-2</v>
      </c>
      <c r="H34" s="25"/>
      <c r="I34" s="25">
        <f t="shared" si="11"/>
        <v>4.5256899458692157E-3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 x14ac:dyDescent="0.15">
      <c r="A35" s="1">
        <v>42450</v>
      </c>
      <c r="B35">
        <v>11.48</v>
      </c>
      <c r="C35" s="25">
        <f t="shared" si="1"/>
        <v>1.4134275618374659E-2</v>
      </c>
      <c r="D35" s="26">
        <f t="shared" si="12"/>
        <v>11.519542029021999</v>
      </c>
      <c r="E35" s="26"/>
      <c r="F35">
        <v>11.494999999999999</v>
      </c>
      <c r="G35" s="25">
        <f t="shared" si="13"/>
        <v>-3.4326042582575322E-3</v>
      </c>
      <c r="H35" s="25"/>
      <c r="I35" s="25">
        <f t="shared" si="11"/>
        <v>-1.3049151805131221E-3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 x14ac:dyDescent="0.15">
      <c r="A36" s="1">
        <v>42451</v>
      </c>
      <c r="B36">
        <v>11.36</v>
      </c>
      <c r="C36" s="25">
        <f t="shared" si="1"/>
        <v>-1.0452961672474004E-2</v>
      </c>
      <c r="D36" s="26">
        <f t="shared" si="12"/>
        <v>11.405619482105653</v>
      </c>
      <c r="E36" s="26"/>
      <c r="F36">
        <v>11.39</v>
      </c>
      <c r="G36" s="25">
        <f t="shared" si="13"/>
        <v>-3.9997373380048495E-3</v>
      </c>
      <c r="H36" s="25"/>
      <c r="I36" s="25">
        <f t="shared" si="11"/>
        <v>-2.6338893766463256E-3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 x14ac:dyDescent="0.15">
      <c r="A37" s="1">
        <v>42452</v>
      </c>
      <c r="B37">
        <v>11.32</v>
      </c>
      <c r="C37" s="25">
        <f t="shared" si="1"/>
        <v>-3.5211267605632646E-3</v>
      </c>
      <c r="D37" s="26">
        <f t="shared" si="12"/>
        <v>11.39973167941379</v>
      </c>
      <c r="E37" s="26"/>
      <c r="F37">
        <v>11.382999999999999</v>
      </c>
      <c r="G37" s="25">
        <f t="shared" si="13"/>
        <v>-6.9941715871938426E-3</v>
      </c>
      <c r="H37" s="25"/>
      <c r="I37" s="25">
        <f t="shared" si="11"/>
        <v>-5.5345690942633086E-3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 x14ac:dyDescent="0.15">
      <c r="A38" s="1">
        <v>42453</v>
      </c>
      <c r="B38">
        <v>11.16</v>
      </c>
      <c r="C38" s="25">
        <f t="shared" si="1"/>
        <v>-1.4134275618374548E-2</v>
      </c>
      <c r="D38" s="26">
        <f t="shared" si="12"/>
        <v>11.220298321585812</v>
      </c>
      <c r="E38" s="26"/>
      <c r="F38">
        <v>11.191000000000001</v>
      </c>
      <c r="G38" s="25">
        <f t="shared" si="13"/>
        <v>-5.3740390725448561E-3</v>
      </c>
      <c r="H38" s="25"/>
      <c r="I38" s="25">
        <f t="shared" si="11"/>
        <v>-2.7700831024931594E-3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 x14ac:dyDescent="0.15">
      <c r="A39" s="1">
        <v>42454</v>
      </c>
      <c r="B39">
        <v>11.16</v>
      </c>
      <c r="C39" s="25">
        <f t="shared" si="1"/>
        <v>0</v>
      </c>
      <c r="D39" s="26">
        <f t="shared" si="12"/>
        <v>11.242733807601573</v>
      </c>
      <c r="E39" s="26"/>
      <c r="G39" s="25">
        <f t="shared" si="13"/>
        <v>-7.3588692054270544E-3</v>
      </c>
      <c r="H39" s="25"/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 x14ac:dyDescent="0.15">
      <c r="A40" s="1">
        <v>42457</v>
      </c>
      <c r="B40">
        <v>11.1</v>
      </c>
      <c r="C40" s="25">
        <f t="shared" si="1"/>
        <v>-5.3763440860215006E-3</v>
      </c>
      <c r="F40">
        <v>11.045999999999999</v>
      </c>
      <c r="I40" s="25">
        <f t="shared" si="11"/>
        <v>4.8886474741989261E-3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 x14ac:dyDescent="0.15">
      <c r="A41" s="1">
        <v>42458</v>
      </c>
      <c r="B41">
        <v>11.44</v>
      </c>
      <c r="C41" s="25">
        <f t="shared" si="1"/>
        <v>3.063063063063054E-2</v>
      </c>
      <c r="D41" s="26">
        <f t="shared" si="12"/>
        <v>11.289123461890131</v>
      </c>
      <c r="E41" s="26"/>
      <c r="F41">
        <v>11.333</v>
      </c>
      <c r="G41" s="25">
        <f t="shared" ref="G41:G53" si="14">+B41/D41-1</f>
        <v>1.3364769959261835E-2</v>
      </c>
      <c r="H41" s="25"/>
      <c r="I41" s="25">
        <f t="shared" si="11"/>
        <v>9.4414541604164182E-3</v>
      </c>
      <c r="J41">
        <v>9416.59</v>
      </c>
      <c r="K41">
        <v>9623.85</v>
      </c>
      <c r="L41" s="25">
        <f t="shared" si="10"/>
        <v>2.2010090701623408E-2</v>
      </c>
      <c r="M41">
        <f t="shared" si="5"/>
        <v>2</v>
      </c>
    </row>
    <row r="42" spans="1:13" x14ac:dyDescent="0.15">
      <c r="A42" s="1">
        <v>42459</v>
      </c>
      <c r="B42">
        <v>11.36</v>
      </c>
      <c r="C42" s="25">
        <f t="shared" si="1"/>
        <v>-6.9930069930069783E-3</v>
      </c>
      <c r="D42" s="26">
        <f t="shared" si="12"/>
        <v>11.321541998264728</v>
      </c>
      <c r="E42" s="26"/>
      <c r="F42">
        <v>11.35</v>
      </c>
      <c r="G42" s="25">
        <f t="shared" si="14"/>
        <v>3.3968872562735175E-3</v>
      </c>
      <c r="H42" s="25"/>
      <c r="I42" s="25">
        <f t="shared" si="11"/>
        <v>8.8105726872234058E-4</v>
      </c>
      <c r="J42">
        <v>9623.85</v>
      </c>
      <c r="K42">
        <v>9614.1200000000008</v>
      </c>
      <c r="L42" s="25">
        <f t="shared" si="10"/>
        <v>-1.0110298892854752E-3</v>
      </c>
      <c r="M42">
        <f t="shared" si="5"/>
        <v>3</v>
      </c>
    </row>
    <row r="43" spans="1:13" x14ac:dyDescent="0.15">
      <c r="A43" s="1">
        <v>42460</v>
      </c>
      <c r="B43">
        <v>11.32</v>
      </c>
      <c r="C43" s="25">
        <f t="shared" si="1"/>
        <v>-3.5211267605632646E-3</v>
      </c>
      <c r="D43" s="26">
        <f t="shared" si="12"/>
        <v>11.401849987310332</v>
      </c>
      <c r="E43" s="26"/>
      <c r="F43">
        <v>11.404999999999999</v>
      </c>
      <c r="G43" s="25">
        <f t="shared" si="14"/>
        <v>-7.1786584985266133E-3</v>
      </c>
      <c r="H43" s="25"/>
      <c r="I43" s="25">
        <f t="shared" si="11"/>
        <v>-7.4528715475667973E-3</v>
      </c>
      <c r="J43">
        <v>9614.1200000000008</v>
      </c>
      <c r="K43">
        <v>9658.0400000000009</v>
      </c>
      <c r="L43" s="25">
        <f t="shared" si="10"/>
        <v>4.5682808202935909E-3</v>
      </c>
      <c r="M43">
        <f t="shared" si="5"/>
        <v>4</v>
      </c>
    </row>
    <row r="44" spans="1:13" x14ac:dyDescent="0.15">
      <c r="A44" s="1">
        <v>42465</v>
      </c>
      <c r="B44">
        <v>11.36</v>
      </c>
      <c r="C44" s="25">
        <f t="shared" si="1"/>
        <v>3.5335689045936647E-3</v>
      </c>
      <c r="D44" s="26">
        <f t="shared" si="12"/>
        <v>11.462024763823713</v>
      </c>
      <c r="E44" s="26"/>
      <c r="F44">
        <v>11.452</v>
      </c>
      <c r="G44" s="25">
        <f t="shared" si="14"/>
        <v>-8.9011117953368135E-3</v>
      </c>
      <c r="H44" s="25"/>
      <c r="I44" s="25">
        <f t="shared" si="11"/>
        <v>-8.0335312609152165E-3</v>
      </c>
      <c r="J44">
        <v>9658.0400000000009</v>
      </c>
      <c r="K44">
        <v>9706.33</v>
      </c>
      <c r="L44" s="25">
        <f t="shared" si="10"/>
        <v>4.9999792918644648E-3</v>
      </c>
      <c r="M44">
        <f t="shared" si="5"/>
        <v>2</v>
      </c>
    </row>
    <row r="45" spans="1:13" x14ac:dyDescent="0.15">
      <c r="A45" s="1">
        <v>42466</v>
      </c>
      <c r="B45">
        <v>11.32</v>
      </c>
      <c r="C45" s="25">
        <f t="shared" si="1"/>
        <v>-3.5211267605632646E-3</v>
      </c>
      <c r="D45" s="26">
        <f t="shared" si="12"/>
        <v>11.395921795364467</v>
      </c>
      <c r="E45" s="26"/>
      <c r="F45">
        <v>11.382999999999999</v>
      </c>
      <c r="G45" s="25">
        <f t="shared" si="14"/>
        <v>-6.662189924412254E-3</v>
      </c>
      <c r="H45" s="25"/>
      <c r="I45" s="25">
        <f t="shared" si="11"/>
        <v>-5.5345690942633086E-3</v>
      </c>
      <c r="J45">
        <v>9706.33</v>
      </c>
      <c r="K45">
        <v>9658.7999999999993</v>
      </c>
      <c r="L45" s="25">
        <f t="shared" si="10"/>
        <v>-4.896804456473336E-3</v>
      </c>
      <c r="M45">
        <f t="shared" si="5"/>
        <v>3</v>
      </c>
    </row>
    <row r="46" spans="1:13" x14ac:dyDescent="0.15">
      <c r="A46" s="1">
        <v>42467</v>
      </c>
      <c r="B46">
        <v>11.16</v>
      </c>
      <c r="C46" s="25">
        <f t="shared" si="1"/>
        <v>-1.4134275618374548E-2</v>
      </c>
      <c r="D46" s="26">
        <f t="shared" si="12"/>
        <v>11.245880269805774</v>
      </c>
      <c r="E46" s="26"/>
      <c r="F46">
        <v>11.260999999999999</v>
      </c>
      <c r="G46" s="25">
        <f t="shared" si="14"/>
        <v>-7.6365982693551437E-3</v>
      </c>
      <c r="H46" s="25"/>
      <c r="I46" s="25">
        <f t="shared" si="11"/>
        <v>-8.9690080809874395E-3</v>
      </c>
      <c r="J46">
        <v>9658.7999999999993</v>
      </c>
      <c r="K46">
        <v>9542.4500000000007</v>
      </c>
      <c r="L46" s="25">
        <f t="shared" si="10"/>
        <v>-1.2046009856296669E-2</v>
      </c>
      <c r="M46">
        <f t="shared" si="5"/>
        <v>4</v>
      </c>
    </row>
    <row r="47" spans="1:13" x14ac:dyDescent="0.15">
      <c r="A47" s="1">
        <v>42468</v>
      </c>
      <c r="B47">
        <v>11.2</v>
      </c>
      <c r="C47" s="25">
        <f t="shared" si="1"/>
        <v>3.5842293906809264E-3</v>
      </c>
      <c r="D47" s="26">
        <f t="shared" si="12"/>
        <v>11.194312816939046</v>
      </c>
      <c r="E47" s="26"/>
      <c r="F47">
        <v>11.177</v>
      </c>
      <c r="G47" s="25">
        <f t="shared" si="14"/>
        <v>5.0804217766242665E-4</v>
      </c>
      <c r="H47" s="25"/>
      <c r="I47" s="25">
        <f t="shared" si="11"/>
        <v>2.0577972622348728E-3</v>
      </c>
      <c r="J47">
        <v>9542.4500000000007</v>
      </c>
      <c r="K47">
        <v>9485.94</v>
      </c>
      <c r="L47" s="25">
        <f t="shared" si="10"/>
        <v>-5.9219592452671721E-3</v>
      </c>
      <c r="M47">
        <f t="shared" si="5"/>
        <v>5</v>
      </c>
    </row>
    <row r="48" spans="1:13" x14ac:dyDescent="0.15">
      <c r="A48" s="1">
        <v>42471</v>
      </c>
      <c r="B48">
        <v>11.3</v>
      </c>
      <c r="C48" s="25">
        <f t="shared" si="1"/>
        <v>8.9285714285716189E-3</v>
      </c>
      <c r="D48" s="26">
        <f t="shared" si="12"/>
        <v>11.288358312407627</v>
      </c>
      <c r="E48" s="26"/>
      <c r="F48">
        <v>11.305</v>
      </c>
      <c r="G48" s="25">
        <f t="shared" si="14"/>
        <v>1.0313003246518182E-3</v>
      </c>
      <c r="H48" s="25"/>
      <c r="I48" s="25">
        <f t="shared" si="11"/>
        <v>-4.4228217602826359E-4</v>
      </c>
      <c r="J48">
        <v>9485.94</v>
      </c>
      <c r="K48">
        <v>9580.4500000000007</v>
      </c>
      <c r="L48" s="25">
        <f t="shared" si="10"/>
        <v>9.9631665391095581E-3</v>
      </c>
      <c r="M48">
        <f t="shared" si="5"/>
        <v>1</v>
      </c>
    </row>
    <row r="49" spans="1:13" x14ac:dyDescent="0.15">
      <c r="A49" s="1">
        <v>42472</v>
      </c>
      <c r="B49">
        <v>11.3</v>
      </c>
      <c r="C49" s="25">
        <f t="shared" si="1"/>
        <v>0</v>
      </c>
      <c r="D49" s="26">
        <f t="shared" si="12"/>
        <v>11.283630069568757</v>
      </c>
      <c r="E49" s="26"/>
      <c r="F49">
        <v>11.282999999999999</v>
      </c>
      <c r="G49" s="25">
        <f t="shared" si="14"/>
        <v>1.4507680888433683E-3</v>
      </c>
      <c r="H49" s="25"/>
      <c r="I49" s="25">
        <f t="shared" si="11"/>
        <v>1.5066914827617239E-3</v>
      </c>
      <c r="J49">
        <v>9580.4500000000007</v>
      </c>
      <c r="K49">
        <v>9562.34</v>
      </c>
      <c r="L49" s="25">
        <f t="shared" si="10"/>
        <v>-1.8903078665407635E-3</v>
      </c>
      <c r="M49">
        <f t="shared" si="5"/>
        <v>2</v>
      </c>
    </row>
    <row r="50" spans="1:13" x14ac:dyDescent="0.15">
      <c r="A50" s="1">
        <v>42473</v>
      </c>
      <c r="B50">
        <v>11.5</v>
      </c>
      <c r="C50" s="25">
        <f t="shared" si="1"/>
        <v>1.7699115044247815E-2</v>
      </c>
      <c r="D50" s="26">
        <f t="shared" si="12"/>
        <v>11.414551656812035</v>
      </c>
      <c r="E50" s="26"/>
      <c r="F50">
        <v>11.411</v>
      </c>
      <c r="G50" s="25">
        <f t="shared" si="14"/>
        <v>7.4859132234923464E-3</v>
      </c>
      <c r="H50" s="25"/>
      <c r="I50" s="25">
        <f t="shared" si="11"/>
        <v>7.7994917185173485E-3</v>
      </c>
      <c r="J50">
        <v>9562.34</v>
      </c>
      <c r="K50">
        <v>9673.83</v>
      </c>
      <c r="L50" s="25">
        <f t="shared" si="10"/>
        <v>1.1659280050698939E-2</v>
      </c>
      <c r="M50">
        <f t="shared" si="5"/>
        <v>3</v>
      </c>
    </row>
    <row r="51" spans="1:13" x14ac:dyDescent="0.15">
      <c r="A51" s="1">
        <v>42474</v>
      </c>
      <c r="B51">
        <v>11.44</v>
      </c>
      <c r="C51" s="25">
        <f t="shared" si="1"/>
        <v>-5.2173913043478404E-3</v>
      </c>
      <c r="D51" s="26">
        <f t="shared" si="12"/>
        <v>11.444806595733024</v>
      </c>
      <c r="E51" s="26"/>
      <c r="F51">
        <v>11.413</v>
      </c>
      <c r="G51" s="25">
        <f t="shared" si="14"/>
        <v>-4.1998051193070651E-4</v>
      </c>
      <c r="H51" s="25"/>
      <c r="I51" s="25">
        <f t="shared" si="11"/>
        <v>2.3657232979934495E-3</v>
      </c>
      <c r="J51">
        <v>9673.83</v>
      </c>
      <c r="K51">
        <v>9702.49</v>
      </c>
      <c r="L51" s="25">
        <f t="shared" si="10"/>
        <v>2.9626321736064831E-3</v>
      </c>
      <c r="M51">
        <f t="shared" si="5"/>
        <v>4</v>
      </c>
    </row>
    <row r="52" spans="1:13" x14ac:dyDescent="0.15">
      <c r="A52" s="1">
        <v>42475</v>
      </c>
      <c r="B52">
        <v>11.44</v>
      </c>
      <c r="C52" s="25">
        <f t="shared" si="1"/>
        <v>0</v>
      </c>
      <c r="D52" s="26">
        <f t="shared" si="12"/>
        <v>11.436808230670684</v>
      </c>
      <c r="E52" s="26"/>
      <c r="F52">
        <v>11.448</v>
      </c>
      <c r="G52" s="25">
        <f t="shared" si="14"/>
        <v>2.7907867867860148E-4</v>
      </c>
      <c r="H52" s="25"/>
      <c r="I52" s="25">
        <f t="shared" si="11"/>
        <v>-6.9881201956678574E-4</v>
      </c>
      <c r="J52">
        <v>9702.49</v>
      </c>
      <c r="K52">
        <v>9722.73</v>
      </c>
      <c r="L52" s="25">
        <f t="shared" si="10"/>
        <v>2.0860624437644137E-3</v>
      </c>
      <c r="M52">
        <f t="shared" si="5"/>
        <v>5</v>
      </c>
    </row>
    <row r="53" spans="1:13" x14ac:dyDescent="0.15">
      <c r="A53" s="1">
        <v>42478</v>
      </c>
      <c r="B53">
        <v>11.34</v>
      </c>
      <c r="C53" s="25">
        <f t="shared" si="1"/>
        <v>-8.7412587412587506E-3</v>
      </c>
      <c r="D53" s="26">
        <f t="shared" si="12"/>
        <v>11.347716832618</v>
      </c>
      <c r="E53" s="26"/>
      <c r="F53">
        <v>11.346</v>
      </c>
      <c r="G53" s="25">
        <f t="shared" si="14"/>
        <v>-6.8003394267102113E-4</v>
      </c>
      <c r="H53" s="25"/>
      <c r="I53" s="25">
        <f t="shared" si="11"/>
        <v>-5.2882072977267214E-4</v>
      </c>
      <c r="J53">
        <v>9722.73</v>
      </c>
      <c r="K53">
        <v>9637.56</v>
      </c>
      <c r="L53" s="25">
        <f t="shared" si="10"/>
        <v>-8.7598853408455968E-3</v>
      </c>
      <c r="M53">
        <f t="shared" si="5"/>
        <v>1</v>
      </c>
    </row>
    <row r="54" spans="1:13" x14ac:dyDescent="0.15">
      <c r="A54" s="1">
        <v>42479</v>
      </c>
      <c r="B54">
        <v>11.38</v>
      </c>
      <c r="C54" s="25">
        <f t="shared" si="1"/>
        <v>3.5273368606703048E-3</v>
      </c>
      <c r="D54" s="26">
        <f>+F53*(1+L54)</f>
        <v>11.369298152229403</v>
      </c>
      <c r="E54" s="26"/>
      <c r="F54">
        <v>11.391</v>
      </c>
      <c r="G54" s="25">
        <f>+B54/D54-1</f>
        <v>9.4129361613215501E-4</v>
      </c>
      <c r="H54" s="25"/>
      <c r="I54" s="25">
        <f>+B54/F54-1</f>
        <v>-9.6567465542962694E-4</v>
      </c>
      <c r="J54">
        <v>9637.56</v>
      </c>
      <c r="K54">
        <v>9657.35</v>
      </c>
      <c r="L54" s="25">
        <f t="shared" si="10"/>
        <v>2.0534243107177552E-3</v>
      </c>
      <c r="M54">
        <f t="shared" si="5"/>
        <v>2</v>
      </c>
    </row>
    <row r="55" spans="1:13" x14ac:dyDescent="0.15">
      <c r="A55" s="1">
        <v>42480</v>
      </c>
      <c r="B55">
        <v>11.24</v>
      </c>
      <c r="M55">
        <f t="shared" si="5"/>
        <v>3</v>
      </c>
    </row>
    <row r="56" spans="1:13" x14ac:dyDescent="0.15">
      <c r="A56" s="1">
        <v>42481</v>
      </c>
      <c r="B56">
        <v>11.24</v>
      </c>
      <c r="C56" s="25">
        <f t="shared" si="1"/>
        <v>0</v>
      </c>
      <c r="D56" s="26"/>
      <c r="E56" s="26"/>
      <c r="F56">
        <v>11.326000000000001</v>
      </c>
      <c r="I56" s="25">
        <f t="shared" ref="I56:I84" si="15">+B56/F56-1</f>
        <v>-7.5931485078580829E-3</v>
      </c>
      <c r="J56">
        <v>9607.3599999999988</v>
      </c>
      <c r="K56">
        <v>9598.1299999999992</v>
      </c>
      <c r="L56" s="25">
        <f>+K56/J56-1</f>
        <v>-9.6072177996864294E-4</v>
      </c>
      <c r="M56">
        <f t="shared" si="5"/>
        <v>4</v>
      </c>
    </row>
    <row r="57" spans="1:13" x14ac:dyDescent="0.15">
      <c r="A57" s="1">
        <v>42482</v>
      </c>
      <c r="B57">
        <v>11.32</v>
      </c>
      <c r="C57" s="25">
        <f t="shared" si="1"/>
        <v>7.1174377224199059E-3</v>
      </c>
      <c r="F57">
        <v>11.358000000000001</v>
      </c>
      <c r="I57" s="25">
        <f t="shared" si="15"/>
        <v>-3.3456594470857581E-3</v>
      </c>
      <c r="J57">
        <v>9598.1299999999992</v>
      </c>
      <c r="K57">
        <v>9652.27</v>
      </c>
      <c r="L57" s="25">
        <f>+K57/J57-1</f>
        <v>5.6406820911991673E-3</v>
      </c>
      <c r="M57">
        <f t="shared" si="5"/>
        <v>5</v>
      </c>
    </row>
    <row r="58" spans="1:13" x14ac:dyDescent="0.15">
      <c r="A58" s="1">
        <v>42485</v>
      </c>
      <c r="B58">
        <v>11.2</v>
      </c>
      <c r="C58" s="25">
        <f t="shared" si="1"/>
        <v>-1.0600706713780994E-2</v>
      </c>
      <c r="D58" s="26">
        <f t="shared" ref="D58:D80" si="16">+F57*(1+L58)</f>
        <v>11.316638361753247</v>
      </c>
      <c r="E58" s="26"/>
      <c r="F58">
        <v>11.276999999999999</v>
      </c>
      <c r="G58" s="25">
        <f t="shared" ref="G58:G74" si="17">+B58/D58-1</f>
        <v>-1.0306802959035077E-2</v>
      </c>
      <c r="H58" s="25"/>
      <c r="I58" s="25">
        <f t="shared" si="15"/>
        <v>-6.8280571073867646E-3</v>
      </c>
      <c r="J58">
        <v>9652.27</v>
      </c>
      <c r="K58">
        <v>9617.1200000000008</v>
      </c>
      <c r="L58" s="25">
        <f>+K58/J58-1</f>
        <v>-3.6416304143999101E-3</v>
      </c>
      <c r="M58">
        <f t="shared" si="5"/>
        <v>1</v>
      </c>
    </row>
    <row r="59" spans="1:13" x14ac:dyDescent="0.15">
      <c r="A59" s="1">
        <v>42486</v>
      </c>
      <c r="B59">
        <v>11.28</v>
      </c>
      <c r="C59" s="25">
        <f t="shared" si="1"/>
        <v>7.1428571428571175E-3</v>
      </c>
      <c r="D59" s="26">
        <f t="shared" si="16"/>
        <v>11.313139420117455</v>
      </c>
      <c r="E59" s="26"/>
      <c r="F59">
        <v>11.313000000000001</v>
      </c>
      <c r="G59" s="25">
        <f t="shared" si="17"/>
        <v>-2.9292859291141227E-3</v>
      </c>
      <c r="H59" s="25"/>
      <c r="I59" s="25">
        <f t="shared" si="15"/>
        <v>-2.9169981437285886E-3</v>
      </c>
      <c r="J59">
        <v>9617.1200000000008</v>
      </c>
      <c r="K59">
        <v>9647.94</v>
      </c>
      <c r="L59" s="25">
        <f>+K59/J59-1</f>
        <v>3.2047016154523877E-3</v>
      </c>
      <c r="M59">
        <f t="shared" si="5"/>
        <v>2</v>
      </c>
    </row>
    <row r="60" spans="1:13" x14ac:dyDescent="0.15">
      <c r="A60" s="1">
        <v>42487</v>
      </c>
      <c r="B60">
        <v>11.24</v>
      </c>
      <c r="C60" s="25">
        <f t="shared" si="1"/>
        <v>-3.5460992907800915E-3</v>
      </c>
      <c r="D60" s="26">
        <f t="shared" si="16"/>
        <v>11.265791851939378</v>
      </c>
      <c r="E60" s="26"/>
      <c r="F60">
        <v>11.256</v>
      </c>
      <c r="G60" s="25">
        <f t="shared" si="17"/>
        <v>-2.2893953907854314E-3</v>
      </c>
      <c r="H60" s="25"/>
      <c r="I60" s="25">
        <f t="shared" si="15"/>
        <v>-1.421464108031234E-3</v>
      </c>
      <c r="J60">
        <v>9647.94</v>
      </c>
      <c r="K60">
        <v>9607.68</v>
      </c>
      <c r="L60" s="25">
        <f>+K60/J60-1</f>
        <v>-4.1729115230816349E-3</v>
      </c>
      <c r="M60">
        <f t="shared" si="5"/>
        <v>3</v>
      </c>
    </row>
    <row r="61" spans="1:13" x14ac:dyDescent="0.15">
      <c r="A61" s="1">
        <v>42488</v>
      </c>
      <c r="B61">
        <v>11.22</v>
      </c>
      <c r="C61" s="25">
        <f t="shared" si="1"/>
        <v>-1.779359430604921E-3</v>
      </c>
      <c r="D61" s="26">
        <f t="shared" si="16"/>
        <v>11.24087512490008</v>
      </c>
      <c r="E61" s="26"/>
      <c r="F61">
        <v>11.266</v>
      </c>
      <c r="G61" s="25">
        <f t="shared" si="17"/>
        <v>-1.8570729296546462E-3</v>
      </c>
      <c r="H61" s="25"/>
      <c r="I61" s="25">
        <f t="shared" si="15"/>
        <v>-4.0830818391620616E-3</v>
      </c>
      <c r="J61">
        <v>9607.68</v>
      </c>
      <c r="K61">
        <v>9594.77</v>
      </c>
      <c r="L61" s="25">
        <f t="shared" ref="L61:L89" si="18">+K61/J61-1</f>
        <v>-1.3437166933120137E-3</v>
      </c>
      <c r="M61">
        <f t="shared" si="5"/>
        <v>4</v>
      </c>
    </row>
    <row r="62" spans="1:13" x14ac:dyDescent="0.15">
      <c r="A62" s="1">
        <v>42489</v>
      </c>
      <c r="B62">
        <v>11.18</v>
      </c>
      <c r="C62" s="25">
        <f t="shared" si="1"/>
        <v>-3.5650623885918886E-3</v>
      </c>
      <c r="D62" s="26">
        <f t="shared" si="16"/>
        <v>11.236398888144269</v>
      </c>
      <c r="E62" s="26"/>
      <c r="F62">
        <v>11.238</v>
      </c>
      <c r="G62" s="25">
        <f t="shared" si="17"/>
        <v>-5.0193027771359144E-3</v>
      </c>
      <c r="H62" s="25"/>
      <c r="I62" s="25">
        <f t="shared" si="15"/>
        <v>-5.161060686954988E-3</v>
      </c>
      <c r="J62">
        <v>9594.77</v>
      </c>
      <c r="K62">
        <v>9569.56</v>
      </c>
      <c r="L62" s="25">
        <f t="shared" si="18"/>
        <v>-2.6274730921117539E-3</v>
      </c>
      <c r="M62">
        <f t="shared" si="5"/>
        <v>5</v>
      </c>
    </row>
    <row r="63" spans="1:13" x14ac:dyDescent="0.15">
      <c r="A63" s="1">
        <v>42493</v>
      </c>
      <c r="B63">
        <v>11.26</v>
      </c>
      <c r="C63" s="25">
        <f t="shared" si="1"/>
        <v>7.1556350626118537E-3</v>
      </c>
      <c r="D63" s="26">
        <f t="shared" si="16"/>
        <v>11.346087051024291</v>
      </c>
      <c r="E63" s="26"/>
      <c r="F63">
        <v>11.356</v>
      </c>
      <c r="G63" s="25">
        <f t="shared" si="17"/>
        <v>-7.5873779777249073E-3</v>
      </c>
      <c r="H63" s="25"/>
      <c r="I63" s="25">
        <f t="shared" si="15"/>
        <v>-8.4536808735470315E-3</v>
      </c>
      <c r="J63">
        <v>9569.56</v>
      </c>
      <c r="K63">
        <v>9661.6</v>
      </c>
      <c r="L63" s="25">
        <f t="shared" si="18"/>
        <v>9.6179970656959934E-3</v>
      </c>
      <c r="M63">
        <f t="shared" si="5"/>
        <v>2</v>
      </c>
    </row>
    <row r="64" spans="1:13" x14ac:dyDescent="0.15">
      <c r="A64" s="1">
        <v>42494</v>
      </c>
      <c r="B64">
        <v>11.26</v>
      </c>
      <c r="C64" s="25">
        <f t="shared" si="1"/>
        <v>0</v>
      </c>
      <c r="D64" s="26">
        <f t="shared" si="16"/>
        <v>11.328848844911816</v>
      </c>
      <c r="E64" s="26"/>
      <c r="F64">
        <v>11.286</v>
      </c>
      <c r="G64" s="25">
        <f t="shared" si="17"/>
        <v>-6.0773028093440429E-3</v>
      </c>
      <c r="H64" s="25"/>
      <c r="I64" s="25">
        <f t="shared" si="15"/>
        <v>-2.3037391458443635E-3</v>
      </c>
      <c r="J64">
        <v>9661.6</v>
      </c>
      <c r="K64">
        <v>9638.5</v>
      </c>
      <c r="L64" s="25">
        <f t="shared" si="18"/>
        <v>-2.3909083381634666E-3</v>
      </c>
      <c r="M64">
        <f t="shared" si="5"/>
        <v>3</v>
      </c>
    </row>
    <row r="65" spans="1:13" x14ac:dyDescent="0.15">
      <c r="A65" s="1">
        <v>42495</v>
      </c>
      <c r="B65">
        <v>11.2</v>
      </c>
      <c r="C65" s="25">
        <f t="shared" si="1"/>
        <v>-5.3285968028419228E-3</v>
      </c>
      <c r="D65" s="26">
        <f t="shared" si="16"/>
        <v>11.282440375577112</v>
      </c>
      <c r="E65" s="26"/>
      <c r="F65">
        <v>11.278</v>
      </c>
      <c r="G65" s="25">
        <f t="shared" si="17"/>
        <v>-7.3069631066315921E-3</v>
      </c>
      <c r="H65" s="25"/>
      <c r="I65" s="25">
        <f t="shared" si="15"/>
        <v>-6.9161198794113199E-3</v>
      </c>
      <c r="J65">
        <v>9638.5</v>
      </c>
      <c r="K65">
        <v>9635.4599999999991</v>
      </c>
      <c r="L65" s="25">
        <f t="shared" si="18"/>
        <v>-3.1540177413502679E-4</v>
      </c>
      <c r="M65">
        <f t="shared" si="5"/>
        <v>4</v>
      </c>
    </row>
    <row r="66" spans="1:13" x14ac:dyDescent="0.15">
      <c r="A66" s="1">
        <v>42496</v>
      </c>
      <c r="B66">
        <v>10.9</v>
      </c>
      <c r="C66" s="25">
        <f t="shared" si="1"/>
        <v>-2.6785714285714191E-2</v>
      </c>
      <c r="D66" s="26">
        <f t="shared" si="16"/>
        <v>11.059508691852804</v>
      </c>
      <c r="E66" s="26"/>
      <c r="F66">
        <v>11.05</v>
      </c>
      <c r="G66" s="25">
        <f t="shared" si="17"/>
        <v>-1.4422764726457316E-2</v>
      </c>
      <c r="H66" s="25"/>
      <c r="I66" s="25">
        <f t="shared" si="15"/>
        <v>-1.3574660633484226E-2</v>
      </c>
      <c r="J66">
        <v>9635.4599999999991</v>
      </c>
      <c r="K66">
        <v>9448.7900000000009</v>
      </c>
      <c r="L66" s="25">
        <f t="shared" si="18"/>
        <v>-1.9373231791735779E-2</v>
      </c>
      <c r="M66">
        <f t="shared" si="5"/>
        <v>5</v>
      </c>
    </row>
    <row r="67" spans="1:13" x14ac:dyDescent="0.15">
      <c r="A67" s="1">
        <v>42499</v>
      </c>
      <c r="B67">
        <v>10.78</v>
      </c>
      <c r="C67" s="25">
        <f t="shared" si="1"/>
        <v>-1.1009174311926717E-2</v>
      </c>
      <c r="D67" s="26">
        <f t="shared" si="16"/>
        <v>10.899057551284344</v>
      </c>
      <c r="E67" s="26"/>
      <c r="F67">
        <v>10.898999999999999</v>
      </c>
      <c r="G67" s="25">
        <f t="shared" si="17"/>
        <v>-1.0923655621060013E-2</v>
      </c>
      <c r="H67" s="25"/>
      <c r="I67" s="25">
        <f t="shared" si="15"/>
        <v>-1.0918432883750828E-2</v>
      </c>
      <c r="J67">
        <v>9448.7900000000009</v>
      </c>
      <c r="K67">
        <v>9319.7199999999993</v>
      </c>
      <c r="L67" s="25">
        <f t="shared" si="18"/>
        <v>-1.3659950110014196E-2</v>
      </c>
      <c r="M67">
        <f t="shared" ref="M67:M78" si="19">WEEKDAY(A67,2)</f>
        <v>1</v>
      </c>
    </row>
    <row r="68" spans="1:13" x14ac:dyDescent="0.15">
      <c r="A68" s="1">
        <v>42500</v>
      </c>
      <c r="B68">
        <v>10.8</v>
      </c>
      <c r="C68" s="25">
        <f t="shared" si="1"/>
        <v>1.8552875695734272E-3</v>
      </c>
      <c r="D68" s="26">
        <f t="shared" si="16"/>
        <v>10.893211194113128</v>
      </c>
      <c r="E68" s="26"/>
      <c r="F68">
        <v>10.856999999999999</v>
      </c>
      <c r="G68" s="25">
        <f t="shared" si="17"/>
        <v>-8.5568151073304177E-3</v>
      </c>
      <c r="H68" s="25"/>
      <c r="I68" s="25">
        <f t="shared" si="15"/>
        <v>-5.2500690798561456E-3</v>
      </c>
      <c r="J68">
        <v>9319.7199999999993</v>
      </c>
      <c r="K68">
        <v>9314.77</v>
      </c>
      <c r="L68" s="25">
        <f t="shared" si="18"/>
        <v>-5.3113183657871321E-4</v>
      </c>
      <c r="M68">
        <f t="shared" si="19"/>
        <v>2</v>
      </c>
    </row>
    <row r="69" spans="1:13" x14ac:dyDescent="0.15">
      <c r="A69" s="1">
        <v>42501</v>
      </c>
      <c r="B69">
        <v>10.76</v>
      </c>
      <c r="C69" s="25">
        <f t="shared" si="1"/>
        <v>-3.7037037037037646E-3</v>
      </c>
      <c r="D69" s="26">
        <f t="shared" si="16"/>
        <v>10.895673553936383</v>
      </c>
      <c r="E69" s="26"/>
      <c r="F69">
        <v>10.89</v>
      </c>
      <c r="G69" s="25">
        <f t="shared" si="17"/>
        <v>-1.2452057531346261E-2</v>
      </c>
      <c r="H69" s="25"/>
      <c r="I69" s="25">
        <f t="shared" si="15"/>
        <v>-1.1937557392102893E-2</v>
      </c>
      <c r="J69">
        <v>9314.77</v>
      </c>
      <c r="K69">
        <v>9347.9500000000007</v>
      </c>
      <c r="L69" s="25">
        <f t="shared" si="18"/>
        <v>3.5620847320976257E-3</v>
      </c>
      <c r="M69">
        <f t="shared" si="19"/>
        <v>3</v>
      </c>
    </row>
    <row r="70" spans="1:13" x14ac:dyDescent="0.15">
      <c r="A70" s="1">
        <v>42502</v>
      </c>
      <c r="B70">
        <v>10.82</v>
      </c>
      <c r="C70" s="25">
        <f t="shared" si="1"/>
        <v>5.5762081784387352E-3</v>
      </c>
      <c r="D70" s="26">
        <f t="shared" si="16"/>
        <v>10.927558352366027</v>
      </c>
      <c r="E70" s="26"/>
      <c r="F70">
        <v>10.920999999999999</v>
      </c>
      <c r="G70" s="25">
        <f t="shared" si="17"/>
        <v>-9.8428531697328792E-3</v>
      </c>
      <c r="H70" s="25"/>
      <c r="I70" s="25">
        <f t="shared" si="15"/>
        <v>-9.248237340902743E-3</v>
      </c>
      <c r="J70">
        <v>9347.9500000000007</v>
      </c>
      <c r="K70">
        <v>9380.19</v>
      </c>
      <c r="L70" s="25">
        <f t="shared" si="18"/>
        <v>3.4488845147866432E-3</v>
      </c>
      <c r="M70">
        <f t="shared" si="19"/>
        <v>4</v>
      </c>
    </row>
    <row r="71" spans="1:13" x14ac:dyDescent="0.15">
      <c r="A71" s="1">
        <v>42503</v>
      </c>
      <c r="B71">
        <v>10.8</v>
      </c>
      <c r="C71" s="25">
        <f t="shared" si="1"/>
        <v>-1.848428835489746E-3</v>
      </c>
      <c r="D71" s="26">
        <f t="shared" si="16"/>
        <v>10.884477096945796</v>
      </c>
      <c r="E71" s="26"/>
      <c r="F71">
        <v>10.87</v>
      </c>
      <c r="G71" s="25">
        <f t="shared" si="17"/>
        <v>-7.7612453215137878E-3</v>
      </c>
      <c r="H71" s="25"/>
      <c r="I71" s="25">
        <f t="shared" si="15"/>
        <v>-6.4397424103034284E-3</v>
      </c>
      <c r="J71">
        <v>9380.19</v>
      </c>
      <c r="K71">
        <v>9348.82</v>
      </c>
      <c r="L71" s="25">
        <f t="shared" si="18"/>
        <v>-3.3442819388520562E-3</v>
      </c>
      <c r="M71">
        <f t="shared" si="19"/>
        <v>5</v>
      </c>
    </row>
    <row r="72" spans="1:13" x14ac:dyDescent="0.15">
      <c r="A72" s="1">
        <v>42506</v>
      </c>
      <c r="B72">
        <v>10.8</v>
      </c>
      <c r="C72" s="25">
        <f t="shared" si="1"/>
        <v>0</v>
      </c>
      <c r="D72" s="26">
        <f t="shared" si="16"/>
        <v>10.895626207371626</v>
      </c>
      <c r="E72" s="26"/>
      <c r="F72">
        <v>10.864000000000001</v>
      </c>
      <c r="G72" s="25">
        <f t="shared" si="17"/>
        <v>-8.7765682808508272E-3</v>
      </c>
      <c r="H72" s="25"/>
      <c r="I72" s="25">
        <f t="shared" si="15"/>
        <v>-5.8910162002945299E-3</v>
      </c>
      <c r="J72">
        <v>9348.82</v>
      </c>
      <c r="K72">
        <v>9370.86</v>
      </c>
      <c r="L72" s="25">
        <f t="shared" si="18"/>
        <v>2.357516777518498E-3</v>
      </c>
      <c r="M72">
        <f t="shared" si="19"/>
        <v>1</v>
      </c>
    </row>
    <row r="73" spans="1:13" x14ac:dyDescent="0.15">
      <c r="A73" s="1">
        <v>42507</v>
      </c>
      <c r="B73">
        <v>10.82</v>
      </c>
      <c r="C73" s="25">
        <f t="shared" si="1"/>
        <v>1.8518518518517713E-3</v>
      </c>
      <c r="D73" s="26">
        <f t="shared" si="16"/>
        <v>10.834390491374323</v>
      </c>
      <c r="E73" s="26"/>
      <c r="F73">
        <v>10.847</v>
      </c>
      <c r="G73" s="25">
        <f t="shared" si="17"/>
        <v>-1.3282234368218182E-3</v>
      </c>
      <c r="H73" s="25"/>
      <c r="I73" s="25">
        <f t="shared" si="15"/>
        <v>-2.4891675117543199E-3</v>
      </c>
      <c r="J73">
        <v>9370.86</v>
      </c>
      <c r="K73">
        <v>9345.32</v>
      </c>
      <c r="L73" s="25">
        <f t="shared" si="18"/>
        <v>-2.7254702343222359E-3</v>
      </c>
      <c r="M73">
        <f t="shared" si="19"/>
        <v>2</v>
      </c>
    </row>
    <row r="74" spans="1:13" x14ac:dyDescent="0.15">
      <c r="A74" s="1">
        <v>42508</v>
      </c>
      <c r="B74">
        <v>10.76</v>
      </c>
      <c r="C74" s="25">
        <f t="shared" si="1"/>
        <v>-5.5452865064695711E-3</v>
      </c>
      <c r="D74" s="26">
        <f t="shared" si="16"/>
        <v>10.872569954800905</v>
      </c>
      <c r="E74" s="26"/>
      <c r="F74">
        <v>10.856</v>
      </c>
      <c r="G74" s="25">
        <f t="shared" si="17"/>
        <v>-1.0353573742811317E-2</v>
      </c>
      <c r="H74" s="25"/>
      <c r="I74" s="25">
        <f t="shared" si="15"/>
        <v>-8.8430361090641174E-3</v>
      </c>
      <c r="J74">
        <v>9345.32</v>
      </c>
      <c r="K74">
        <v>9367.35</v>
      </c>
      <c r="L74" s="25">
        <f t="shared" si="18"/>
        <v>2.3573296580534642E-3</v>
      </c>
      <c r="M74">
        <f t="shared" si="19"/>
        <v>3</v>
      </c>
    </row>
    <row r="75" spans="1:13" x14ac:dyDescent="0.15">
      <c r="A75" s="1">
        <v>42509</v>
      </c>
      <c r="B75">
        <v>10.76</v>
      </c>
      <c r="C75" s="25">
        <f t="shared" si="1"/>
        <v>0</v>
      </c>
      <c r="D75" s="26">
        <f t="shared" si="16"/>
        <v>10.824199262331394</v>
      </c>
      <c r="E75" s="26"/>
      <c r="F75">
        <v>10.811</v>
      </c>
      <c r="G75" s="25">
        <f t="shared" ref="G75:G84" si="20">+B75/D75-1</f>
        <v>-5.9310865197030882E-3</v>
      </c>
      <c r="H75" s="25"/>
      <c r="I75" s="25">
        <f t="shared" si="15"/>
        <v>-4.717417445194716E-3</v>
      </c>
      <c r="J75">
        <v>9367.35</v>
      </c>
      <c r="K75">
        <v>9339.91</v>
      </c>
      <c r="L75" s="25">
        <f t="shared" si="18"/>
        <v>-2.9293236614411633E-3</v>
      </c>
      <c r="M75">
        <f t="shared" si="19"/>
        <v>4</v>
      </c>
    </row>
    <row r="76" spans="1:13" x14ac:dyDescent="0.15">
      <c r="A76" s="1">
        <v>42510</v>
      </c>
      <c r="B76">
        <v>10.82</v>
      </c>
      <c r="C76" s="25">
        <f t="shared" si="1"/>
        <v>5.5762081784387352E-3</v>
      </c>
      <c r="D76" s="26">
        <f t="shared" si="16"/>
        <v>10.850470947792859</v>
      </c>
      <c r="E76" s="26"/>
      <c r="F76">
        <v>10.865</v>
      </c>
      <c r="G76" s="25">
        <f t="shared" si="20"/>
        <v>-2.8082603915967619E-3</v>
      </c>
      <c r="H76" s="25"/>
      <c r="I76" s="25">
        <f t="shared" si="15"/>
        <v>-4.1417395306028171E-3</v>
      </c>
      <c r="J76">
        <v>9339.91</v>
      </c>
      <c r="K76">
        <v>9374.01</v>
      </c>
      <c r="L76" s="25">
        <f t="shared" si="18"/>
        <v>3.6509987783608366E-3</v>
      </c>
      <c r="M76">
        <f t="shared" si="19"/>
        <v>5</v>
      </c>
    </row>
    <row r="77" spans="1:13" x14ac:dyDescent="0.15">
      <c r="A77" s="1">
        <v>42513</v>
      </c>
      <c r="B77">
        <v>10.78</v>
      </c>
      <c r="C77" s="25">
        <f t="shared" si="1"/>
        <v>-3.6968576709797141E-3</v>
      </c>
      <c r="D77" s="26">
        <f t="shared" si="16"/>
        <v>10.858868595190318</v>
      </c>
      <c r="E77" s="26"/>
      <c r="F77">
        <v>10.787000000000001</v>
      </c>
      <c r="G77" s="25">
        <f t="shared" si="20"/>
        <v>-7.2630582550056166E-3</v>
      </c>
      <c r="H77" s="25"/>
      <c r="I77" s="25">
        <f t="shared" si="15"/>
        <v>-6.4892926671000772E-4</v>
      </c>
      <c r="J77">
        <v>9374.01</v>
      </c>
      <c r="K77">
        <v>9368.7199999999993</v>
      </c>
      <c r="L77" s="25">
        <f t="shared" si="18"/>
        <v>-5.6432625951974291E-4</v>
      </c>
      <c r="M77">
        <f t="shared" si="19"/>
        <v>1</v>
      </c>
    </row>
    <row r="78" spans="1:13" x14ac:dyDescent="0.15">
      <c r="A78" s="1">
        <v>42514</v>
      </c>
      <c r="B78">
        <v>10.76</v>
      </c>
      <c r="C78" s="25">
        <f t="shared" si="1"/>
        <v>-1.8552875695732052E-3</v>
      </c>
      <c r="D78" s="26">
        <f t="shared" si="16"/>
        <v>10.718216283547807</v>
      </c>
      <c r="E78" s="26"/>
      <c r="F78">
        <v>10.71</v>
      </c>
      <c r="G78" s="25">
        <f t="shared" si="20"/>
        <v>3.8983834013808227E-3</v>
      </c>
      <c r="H78" s="25"/>
      <c r="I78" s="25">
        <f t="shared" si="15"/>
        <v>4.6685340802987696E-3</v>
      </c>
      <c r="J78">
        <v>9368.7199999999993</v>
      </c>
      <c r="K78">
        <v>9308.98</v>
      </c>
      <c r="L78" s="25">
        <f t="shared" si="18"/>
        <v>-6.3765380969865726E-3</v>
      </c>
      <c r="M78">
        <f t="shared" si="19"/>
        <v>2</v>
      </c>
    </row>
    <row r="79" spans="1:13" x14ac:dyDescent="0.15">
      <c r="A79" s="1">
        <v>42515</v>
      </c>
      <c r="B79">
        <v>10.76</v>
      </c>
      <c r="C79" s="25">
        <f t="shared" si="1"/>
        <v>0</v>
      </c>
      <c r="D79" s="26">
        <f t="shared" si="16"/>
        <v>10.7426282363911</v>
      </c>
      <c r="E79" s="26"/>
      <c r="F79">
        <v>10.743</v>
      </c>
      <c r="G79" s="25">
        <f t="shared" si="20"/>
        <v>1.6170869201310722E-3</v>
      </c>
      <c r="H79" s="25"/>
      <c r="I79" s="25">
        <f t="shared" si="15"/>
        <v>1.5824257656147367E-3</v>
      </c>
      <c r="J79">
        <v>9308.98</v>
      </c>
      <c r="K79">
        <v>9337.34</v>
      </c>
      <c r="L79" s="25">
        <f t="shared" si="18"/>
        <v>3.0465206714378468E-3</v>
      </c>
      <c r="M79">
        <f t="shared" ref="M79:M88" si="21">WEEKDAY(A79,2)</f>
        <v>3</v>
      </c>
    </row>
    <row r="80" spans="1:13" x14ac:dyDescent="0.15">
      <c r="A80" s="1">
        <v>42516</v>
      </c>
      <c r="B80">
        <v>10.8</v>
      </c>
      <c r="C80" s="25">
        <f t="shared" si="1"/>
        <v>3.7174721189592308E-3</v>
      </c>
      <c r="D80" s="26">
        <f t="shared" si="16"/>
        <v>10.762098993931893</v>
      </c>
      <c r="E80" s="26"/>
      <c r="F80">
        <v>10.759</v>
      </c>
      <c r="G80" s="25">
        <f t="shared" si="20"/>
        <v>3.521711339904865E-3</v>
      </c>
      <c r="H80" s="25"/>
      <c r="I80" s="25">
        <f t="shared" si="15"/>
        <v>3.8107630820709559E-3</v>
      </c>
      <c r="J80">
        <v>9337.34</v>
      </c>
      <c r="K80">
        <v>9353.94</v>
      </c>
      <c r="L80" s="25">
        <f t="shared" si="18"/>
        <v>1.7778082408910212E-3</v>
      </c>
      <c r="M80">
        <f t="shared" si="21"/>
        <v>4</v>
      </c>
    </row>
    <row r="81" spans="1:13" x14ac:dyDescent="0.15">
      <c r="A81" s="1">
        <v>42517</v>
      </c>
      <c r="B81">
        <v>10.86</v>
      </c>
      <c r="C81" s="25">
        <f t="shared" ref="C81:C91" si="22">B81/B80-1</f>
        <v>5.5555555555555358E-3</v>
      </c>
      <c r="D81" s="26">
        <f t="shared" ref="D81:D89" si="23">+F80*(1+L81)</f>
        <v>10.752777361197529</v>
      </c>
      <c r="E81" s="26"/>
      <c r="F81">
        <v>10.75</v>
      </c>
      <c r="G81" s="25">
        <f t="shared" si="20"/>
        <v>9.9716226980941514E-3</v>
      </c>
      <c r="H81" s="25"/>
      <c r="I81" s="25">
        <f t="shared" si="15"/>
        <v>1.0232558139534831E-2</v>
      </c>
      <c r="J81">
        <v>9353.94</v>
      </c>
      <c r="K81">
        <v>9348.5300000000007</v>
      </c>
      <c r="L81" s="25">
        <f t="shared" si="18"/>
        <v>-5.7836590784199338E-4</v>
      </c>
      <c r="M81">
        <f t="shared" si="21"/>
        <v>5</v>
      </c>
    </row>
    <row r="82" spans="1:13" x14ac:dyDescent="0.15">
      <c r="A82" s="1">
        <v>42520</v>
      </c>
      <c r="B82">
        <v>10.82</v>
      </c>
      <c r="C82" s="25">
        <f t="shared" si="22"/>
        <v>-3.6832412523019054E-3</v>
      </c>
      <c r="D82" s="26">
        <f t="shared" si="23"/>
        <v>10.838278852397114</v>
      </c>
      <c r="E82" s="26"/>
      <c r="F82">
        <v>10.773999999999999</v>
      </c>
      <c r="G82" s="25">
        <f t="shared" si="20"/>
        <v>-1.6865087756134933E-3</v>
      </c>
      <c r="H82" s="25"/>
      <c r="I82" s="25">
        <f t="shared" si="15"/>
        <v>4.2695377761279296E-3</v>
      </c>
      <c r="J82">
        <v>9348.5300000000007</v>
      </c>
      <c r="K82">
        <v>9425.2999999999993</v>
      </c>
      <c r="L82" s="25">
        <f t="shared" si="18"/>
        <v>8.2119862694989276E-3</v>
      </c>
      <c r="M82">
        <f t="shared" si="21"/>
        <v>1</v>
      </c>
    </row>
    <row r="83" spans="1:13" x14ac:dyDescent="0.15">
      <c r="A83" s="1">
        <v>42521</v>
      </c>
      <c r="B83">
        <v>11.18</v>
      </c>
      <c r="C83" s="25">
        <f t="shared" si="22"/>
        <v>3.3271719038816983E-2</v>
      </c>
      <c r="D83" s="26">
        <f t="shared" si="23"/>
        <v>11.054800940023132</v>
      </c>
      <c r="E83" s="26"/>
      <c r="F83">
        <v>11.055</v>
      </c>
      <c r="G83" s="25">
        <f t="shared" si="20"/>
        <v>1.1325311116511694E-2</v>
      </c>
      <c r="H83" s="25"/>
      <c r="I83" s="25">
        <f t="shared" si="15"/>
        <v>1.1307100859339725E-2</v>
      </c>
      <c r="J83">
        <v>9425.2999999999993</v>
      </c>
      <c r="K83">
        <v>9670.9500000000007</v>
      </c>
      <c r="L83" s="25">
        <f t="shared" si="18"/>
        <v>2.6062830891324662E-2</v>
      </c>
      <c r="M83">
        <f t="shared" si="21"/>
        <v>2</v>
      </c>
    </row>
    <row r="84" spans="1:13" x14ac:dyDescent="0.15">
      <c r="A84" s="1">
        <v>42522</v>
      </c>
      <c r="B84">
        <v>11.04</v>
      </c>
      <c r="C84" s="25">
        <f t="shared" si="22"/>
        <v>-1.2522361359570744E-2</v>
      </c>
      <c r="D84" s="26">
        <f t="shared" si="23"/>
        <v>10.985933041738402</v>
      </c>
      <c r="E84" s="26"/>
      <c r="F84">
        <v>10.976000000000001</v>
      </c>
      <c r="G84" s="25">
        <f t="shared" si="20"/>
        <v>4.9214716725636265E-3</v>
      </c>
      <c r="H84" s="25"/>
      <c r="I84" s="25">
        <f t="shared" si="15"/>
        <v>5.8309037900872163E-3</v>
      </c>
      <c r="J84">
        <v>9670.9500000000007</v>
      </c>
      <c r="K84">
        <v>9610.5300000000007</v>
      </c>
      <c r="L84" s="25">
        <f t="shared" si="18"/>
        <v>-6.2475765048934928E-3</v>
      </c>
      <c r="M84">
        <f t="shared" si="21"/>
        <v>3</v>
      </c>
    </row>
    <row r="85" spans="1:13" x14ac:dyDescent="0.15">
      <c r="A85" s="1">
        <v>42523</v>
      </c>
      <c r="B85">
        <v>11.08</v>
      </c>
      <c r="C85" s="25">
        <f t="shared" si="22"/>
        <v>3.6231884057971175E-3</v>
      </c>
      <c r="D85" s="26">
        <f t="shared" si="23"/>
        <v>10.960513386878766</v>
      </c>
      <c r="E85" s="26"/>
      <c r="F85">
        <v>10.978999999999999</v>
      </c>
      <c r="G85" s="25">
        <f t="shared" ref="G85:G95" si="24">+B85/D85-1</f>
        <v>1.0901552591895625E-2</v>
      </c>
      <c r="H85" s="25"/>
      <c r="I85" s="25">
        <f t="shared" ref="I85:I95" si="25">+B85/F85-1</f>
        <v>9.1993806357593133E-3</v>
      </c>
      <c r="J85">
        <v>9610.5300000000007</v>
      </c>
      <c r="K85">
        <v>9596.9699999999993</v>
      </c>
      <c r="L85" s="25">
        <f t="shared" si="18"/>
        <v>-1.4109523616284703E-3</v>
      </c>
      <c r="M85">
        <f t="shared" si="21"/>
        <v>4</v>
      </c>
    </row>
    <row r="86" spans="1:13" x14ac:dyDescent="0.15">
      <c r="A86" s="1">
        <v>42524</v>
      </c>
      <c r="B86">
        <v>11.1</v>
      </c>
      <c r="C86" s="25">
        <f t="shared" si="22"/>
        <v>1.8050541516245744E-3</v>
      </c>
      <c r="D86" s="26">
        <f t="shared" si="23"/>
        <v>11.045958724472412</v>
      </c>
      <c r="E86" s="26"/>
      <c r="F86">
        <v>11.042999999999999</v>
      </c>
      <c r="G86" s="25">
        <f t="shared" si="24"/>
        <v>4.8924024501248997E-3</v>
      </c>
      <c r="H86" s="25"/>
      <c r="I86" s="25">
        <f t="shared" si="25"/>
        <v>5.1616408584624907E-3</v>
      </c>
      <c r="J86">
        <v>9596.9699999999993</v>
      </c>
      <c r="K86">
        <v>9655.5</v>
      </c>
      <c r="L86" s="25">
        <f t="shared" si="18"/>
        <v>6.0987999337291932E-3</v>
      </c>
      <c r="M86">
        <f t="shared" si="21"/>
        <v>5</v>
      </c>
    </row>
    <row r="87" spans="1:13" x14ac:dyDescent="0.15">
      <c r="A87" s="1">
        <v>42527</v>
      </c>
      <c r="B87">
        <v>11.06</v>
      </c>
      <c r="C87" s="25">
        <f t="shared" si="22"/>
        <v>-3.6036036036035668E-3</v>
      </c>
      <c r="D87" s="26">
        <f t="shared" si="23"/>
        <v>10.973463010719279</v>
      </c>
      <c r="E87" s="26"/>
      <c r="F87">
        <v>11.052</v>
      </c>
      <c r="G87" s="25">
        <f t="shared" si="24"/>
        <v>7.8860236915356818E-3</v>
      </c>
      <c r="H87" s="25"/>
      <c r="I87" s="25">
        <f t="shared" si="25"/>
        <v>7.2385088671733655E-4</v>
      </c>
      <c r="J87">
        <v>9655.5</v>
      </c>
      <c r="K87">
        <v>9594.7000000000007</v>
      </c>
      <c r="L87" s="25">
        <f t="shared" si="18"/>
        <v>-6.2969292113302933E-3</v>
      </c>
      <c r="M87">
        <f t="shared" si="21"/>
        <v>1</v>
      </c>
    </row>
    <row r="88" spans="1:13" x14ac:dyDescent="0.15">
      <c r="A88" s="1">
        <v>42528</v>
      </c>
      <c r="B88">
        <v>11.08</v>
      </c>
      <c r="C88" s="25">
        <f t="shared" si="22"/>
        <v>1.8083182640145079E-3</v>
      </c>
      <c r="D88" s="26">
        <f t="shared" si="23"/>
        <v>11.057310194169697</v>
      </c>
      <c r="E88" s="26"/>
      <c r="F88">
        <v>11.045</v>
      </c>
      <c r="G88" s="25">
        <f t="shared" si="24"/>
        <v>2.0520185679757663E-3</v>
      </c>
      <c r="H88" s="25"/>
      <c r="I88" s="25">
        <f t="shared" si="25"/>
        <v>3.1688546853780863E-3</v>
      </c>
      <c r="J88">
        <v>9594.7000000000007</v>
      </c>
      <c r="K88">
        <v>9599.31</v>
      </c>
      <c r="L88" s="25">
        <f t="shared" si="18"/>
        <v>4.8047359479697072E-4</v>
      </c>
      <c r="M88">
        <f t="shared" si="21"/>
        <v>2</v>
      </c>
    </row>
    <row r="89" spans="1:13" x14ac:dyDescent="0.15">
      <c r="A89" s="1">
        <v>42529</v>
      </c>
      <c r="B89">
        <v>11</v>
      </c>
      <c r="C89" s="25">
        <f t="shared" si="22"/>
        <v>-7.2202166064981865E-3</v>
      </c>
      <c r="D89" s="26">
        <f t="shared" si="23"/>
        <v>11.015843706474735</v>
      </c>
      <c r="E89" s="26"/>
      <c r="F89">
        <v>11.013</v>
      </c>
      <c r="G89" s="25">
        <f t="shared" si="24"/>
        <v>-1.4382653654956279E-3</v>
      </c>
      <c r="H89" s="25"/>
      <c r="I89" s="25">
        <f t="shared" si="25"/>
        <v>-1.180423136293407E-3</v>
      </c>
      <c r="J89">
        <v>9599.31</v>
      </c>
      <c r="K89">
        <v>9573.9699999999993</v>
      </c>
      <c r="L89" s="25">
        <f t="shared" si="18"/>
        <v>-2.6397730670225661E-3</v>
      </c>
      <c r="M89">
        <f t="shared" ref="M89:M109" si="26">WEEKDAY(A89,2)</f>
        <v>3</v>
      </c>
    </row>
    <row r="90" spans="1:13" x14ac:dyDescent="0.15">
      <c r="A90" s="1">
        <v>42530</v>
      </c>
      <c r="B90">
        <v>11</v>
      </c>
      <c r="C90" s="25">
        <f t="shared" si="22"/>
        <v>0</v>
      </c>
      <c r="D90" s="26">
        <f>+F89*(1+L90)</f>
        <v>11.013</v>
      </c>
      <c r="E90" s="26"/>
      <c r="F90">
        <v>11.013</v>
      </c>
      <c r="I90" s="25">
        <f t="shared" si="25"/>
        <v>-1.180423136293407E-3</v>
      </c>
      <c r="J90">
        <v>9573.9699999999993</v>
      </c>
      <c r="K90">
        <v>9573.9699999999993</v>
      </c>
      <c r="L90" s="25">
        <f t="shared" ref="L90:L95" si="27">+K90/J90-1</f>
        <v>0</v>
      </c>
      <c r="M90">
        <f t="shared" si="26"/>
        <v>4</v>
      </c>
    </row>
    <row r="91" spans="1:13" x14ac:dyDescent="0.15">
      <c r="A91" s="1">
        <v>42531</v>
      </c>
      <c r="B91">
        <v>10.88</v>
      </c>
      <c r="C91" s="25">
        <f t="shared" si="22"/>
        <v>-1.0909090909090868E-2</v>
      </c>
      <c r="D91" s="26">
        <f>+F90*(1+L91)</f>
        <v>11.013</v>
      </c>
      <c r="E91" s="26"/>
      <c r="G91" s="25">
        <f t="shared" si="24"/>
        <v>-1.2076636702079258E-2</v>
      </c>
      <c r="H91" s="25"/>
      <c r="J91">
        <v>9573.9699999999993</v>
      </c>
      <c r="K91">
        <v>9573.9699999999993</v>
      </c>
      <c r="L91" s="25">
        <f t="shared" si="27"/>
        <v>0</v>
      </c>
      <c r="M91">
        <f t="shared" si="26"/>
        <v>5</v>
      </c>
    </row>
    <row r="92" spans="1:13" x14ac:dyDescent="0.15">
      <c r="A92" s="1">
        <v>42534</v>
      </c>
      <c r="B92">
        <v>10.66</v>
      </c>
      <c r="C92" s="25">
        <f t="shared" ref="C92:C98" si="28">B92/B91-1</f>
        <v>-2.0220588235294157E-2</v>
      </c>
      <c r="D92" s="26"/>
      <c r="E92" s="26"/>
      <c r="F92">
        <v>10.756</v>
      </c>
      <c r="I92" s="25">
        <f t="shared" si="25"/>
        <v>-8.9252510226850434E-3</v>
      </c>
      <c r="J92">
        <v>9573.9699999999993</v>
      </c>
      <c r="K92">
        <v>9388.24</v>
      </c>
      <c r="L92" s="25">
        <f t="shared" si="27"/>
        <v>-1.9399475870511385E-2</v>
      </c>
      <c r="M92">
        <f t="shared" si="26"/>
        <v>1</v>
      </c>
    </row>
    <row r="93" spans="1:13" x14ac:dyDescent="0.15">
      <c r="A93" s="1">
        <v>42535</v>
      </c>
      <c r="B93">
        <v>10.74</v>
      </c>
      <c r="C93" s="25">
        <f t="shared" si="28"/>
        <v>7.5046904315196894E-3</v>
      </c>
      <c r="D93" s="26">
        <f>+F92*(1+L93)</f>
        <v>10.813777078557855</v>
      </c>
      <c r="E93" s="26"/>
      <c r="F93">
        <v>10.804</v>
      </c>
      <c r="G93" s="25">
        <f t="shared" si="24"/>
        <v>-6.8225078085014657E-3</v>
      </c>
      <c r="H93" s="25"/>
      <c r="I93" s="25">
        <f t="shared" si="25"/>
        <v>-5.9237319511291631E-3</v>
      </c>
      <c r="J93">
        <v>9388.24</v>
      </c>
      <c r="K93">
        <v>9438.67</v>
      </c>
      <c r="L93" s="25">
        <f t="shared" si="27"/>
        <v>5.3716138488151266E-3</v>
      </c>
      <c r="M93">
        <f t="shared" si="26"/>
        <v>2</v>
      </c>
    </row>
    <row r="94" spans="1:13" x14ac:dyDescent="0.15">
      <c r="A94" s="1">
        <v>42536</v>
      </c>
      <c r="B94">
        <v>10.74</v>
      </c>
      <c r="C94" s="25">
        <f t="shared" si="28"/>
        <v>0</v>
      </c>
      <c r="D94" s="26">
        <f>+F93*(1+L94)</f>
        <v>10.849259571528616</v>
      </c>
      <c r="E94" s="26"/>
      <c r="F94">
        <v>10.84</v>
      </c>
      <c r="G94" s="25">
        <f t="shared" si="24"/>
        <v>-1.0070693839360545E-2</v>
      </c>
      <c r="H94" s="25"/>
      <c r="I94" s="25">
        <f t="shared" si="25"/>
        <v>-9.2250922509224953E-3</v>
      </c>
      <c r="J94">
        <v>9438.67</v>
      </c>
      <c r="K94">
        <v>9478.2099999999991</v>
      </c>
      <c r="L94" s="25">
        <f t="shared" si="27"/>
        <v>4.1891495306012327E-3</v>
      </c>
      <c r="M94">
        <f t="shared" si="26"/>
        <v>3</v>
      </c>
    </row>
    <row r="95" spans="1:13" x14ac:dyDescent="0.15">
      <c r="A95" s="1">
        <v>42537</v>
      </c>
      <c r="B95">
        <v>10.74</v>
      </c>
      <c r="C95" s="25">
        <f t="shared" si="28"/>
        <v>0</v>
      </c>
      <c r="D95" s="26">
        <f>+F94*(1+L95)</f>
        <v>10.781992760236374</v>
      </c>
      <c r="E95" s="26"/>
      <c r="F95">
        <v>10.821999999999999</v>
      </c>
      <c r="G95" s="25">
        <f t="shared" si="24"/>
        <v>-3.8947123384502902E-3</v>
      </c>
      <c r="H95" s="25"/>
      <c r="I95" s="25">
        <f t="shared" si="25"/>
        <v>-7.5771576418406372E-3</v>
      </c>
      <c r="J95">
        <v>9478.2099999999991</v>
      </c>
      <c r="K95">
        <v>9427.49</v>
      </c>
      <c r="L95" s="25">
        <f t="shared" si="27"/>
        <v>-5.351221380408222E-3</v>
      </c>
      <c r="M95">
        <f t="shared" si="26"/>
        <v>4</v>
      </c>
    </row>
    <row r="96" spans="1:13" x14ac:dyDescent="0.15">
      <c r="A96" s="1">
        <v>42538</v>
      </c>
      <c r="B96">
        <v>10.8</v>
      </c>
      <c r="C96" s="25">
        <f t="shared" si="28"/>
        <v>5.5865921787709993E-3</v>
      </c>
      <c r="D96" s="26">
        <f>+F95*(1+L96)</f>
        <v>10.600164548570191</v>
      </c>
      <c r="E96" s="26"/>
      <c r="F96">
        <v>10.821999999999999</v>
      </c>
      <c r="G96" s="25">
        <f t="shared" ref="G96:G151" si="29">+B96/D96-1</f>
        <v>1.885210842852092E-2</v>
      </c>
      <c r="H96" s="25"/>
      <c r="I96" s="25">
        <f t="shared" ref="I96:I108" si="30">+B96/F96-1</f>
        <v>-2.0328959526888513E-3</v>
      </c>
      <c r="J96">
        <v>9427.49</v>
      </c>
      <c r="K96">
        <v>9234.24</v>
      </c>
      <c r="L96" s="25">
        <f t="shared" ref="L96:L115" si="31">+K96/J96-1</f>
        <v>-2.0498563244299439E-2</v>
      </c>
      <c r="M96">
        <f t="shared" si="26"/>
        <v>5</v>
      </c>
    </row>
    <row r="97" spans="1:13" x14ac:dyDescent="0.15">
      <c r="A97" s="1">
        <v>42541</v>
      </c>
      <c r="B97">
        <v>10.84</v>
      </c>
      <c r="C97" s="25">
        <f t="shared" si="28"/>
        <v>3.7037037037035425E-3</v>
      </c>
      <c r="D97" s="26">
        <f>+F96*(1+L97)</f>
        <v>10.83996588132862</v>
      </c>
      <c r="E97" s="26"/>
      <c r="G97" s="25">
        <f t="shared" si="29"/>
        <v>3.1474888162463799E-6</v>
      </c>
      <c r="H97" s="25"/>
      <c r="J97">
        <v>9234.24</v>
      </c>
      <c r="K97">
        <v>9249.57</v>
      </c>
      <c r="L97" s="25">
        <f t="shared" si="31"/>
        <v>1.6601257927020274E-3</v>
      </c>
      <c r="M97">
        <f t="shared" si="26"/>
        <v>1</v>
      </c>
    </row>
    <row r="98" spans="1:13" x14ac:dyDescent="0.15">
      <c r="A98" s="1">
        <v>42542</v>
      </c>
      <c r="B98">
        <v>10.86</v>
      </c>
      <c r="C98" s="25">
        <f t="shared" si="28"/>
        <v>1.8450184501843658E-3</v>
      </c>
      <c r="D98">
        <v>10.852</v>
      </c>
      <c r="F98">
        <v>10.821999999999999</v>
      </c>
      <c r="I98" s="25">
        <f t="shared" si="30"/>
        <v>3.5113657364627127E-3</v>
      </c>
      <c r="J98">
        <v>9249.57</v>
      </c>
      <c r="K98">
        <v>9248.7099999999991</v>
      </c>
      <c r="L98" s="25">
        <f t="shared" si="31"/>
        <v>-9.2977295160778795E-5</v>
      </c>
      <c r="M98">
        <f t="shared" si="26"/>
        <v>2</v>
      </c>
    </row>
    <row r="99" spans="1:13" x14ac:dyDescent="0.15">
      <c r="A99" s="1">
        <v>42543</v>
      </c>
      <c r="B99">
        <v>10.9</v>
      </c>
      <c r="C99" s="25">
        <f t="shared" ref="C99:C120" si="32">B99/B98-1</f>
        <v>3.6832412523020164E-3</v>
      </c>
      <c r="D99" s="26">
        <f t="shared" ref="D99:D113" si="33">+F98*(1+L99)</f>
        <v>10.884554034022042</v>
      </c>
      <c r="E99" s="26"/>
      <c r="F99">
        <v>10.891999999999999</v>
      </c>
      <c r="G99" s="25">
        <f t="shared" si="29"/>
        <v>1.4190720106381782E-3</v>
      </c>
      <c r="H99" s="25"/>
      <c r="I99" s="25">
        <f t="shared" si="30"/>
        <v>7.3448402497255927E-4</v>
      </c>
      <c r="J99">
        <v>9248.7099999999991</v>
      </c>
      <c r="K99">
        <v>9302.17</v>
      </c>
      <c r="L99" s="25">
        <f t="shared" si="31"/>
        <v>5.7802655721717056E-3</v>
      </c>
      <c r="M99">
        <f t="shared" si="26"/>
        <v>3</v>
      </c>
    </row>
    <row r="100" spans="1:13" x14ac:dyDescent="0.15">
      <c r="A100" s="1">
        <v>42544</v>
      </c>
      <c r="B100">
        <v>10.84</v>
      </c>
      <c r="C100" s="25">
        <f t="shared" si="32"/>
        <v>-5.5045871559633586E-3</v>
      </c>
      <c r="D100" s="26">
        <f t="shared" si="33"/>
        <v>10.834754230464505</v>
      </c>
      <c r="E100" s="26"/>
      <c r="F100">
        <v>10.859</v>
      </c>
      <c r="G100" s="25">
        <f t="shared" si="29"/>
        <v>4.8416137772155921E-4</v>
      </c>
      <c r="H100" s="25"/>
      <c r="I100" s="25">
        <f t="shared" si="30"/>
        <v>-1.7497007090891969E-3</v>
      </c>
      <c r="J100">
        <v>9302.17</v>
      </c>
      <c r="K100">
        <v>9253.2800000000007</v>
      </c>
      <c r="L100" s="25">
        <f t="shared" si="31"/>
        <v>-5.2557629026345198E-3</v>
      </c>
      <c r="M100">
        <f t="shared" si="26"/>
        <v>4</v>
      </c>
    </row>
    <row r="101" spans="1:13" x14ac:dyDescent="0.15">
      <c r="A101" s="1">
        <v>42545</v>
      </c>
      <c r="B101">
        <v>10.7</v>
      </c>
      <c r="C101" s="25">
        <f t="shared" si="32"/>
        <v>-1.291512915129156E-2</v>
      </c>
      <c r="D101" s="26">
        <f t="shared" si="33"/>
        <v>10.711522507694569</v>
      </c>
      <c r="E101" s="26"/>
      <c r="F101">
        <v>10.669</v>
      </c>
      <c r="G101" s="25">
        <f t="shared" si="29"/>
        <v>-1.0757114767104836E-3</v>
      </c>
      <c r="H101" s="25"/>
      <c r="I101" s="25">
        <f t="shared" si="30"/>
        <v>2.9056143968506642E-3</v>
      </c>
      <c r="J101">
        <v>9253.2800000000007</v>
      </c>
      <c r="K101">
        <v>9127.61</v>
      </c>
      <c r="L101" s="25">
        <f t="shared" si="31"/>
        <v>-1.3581130150606024E-2</v>
      </c>
      <c r="M101">
        <f t="shared" si="26"/>
        <v>5</v>
      </c>
    </row>
    <row r="102" spans="1:13" x14ac:dyDescent="0.15">
      <c r="A102" s="1">
        <v>42548</v>
      </c>
      <c r="B102">
        <v>10.72</v>
      </c>
      <c r="C102" s="25">
        <f t="shared" si="32"/>
        <v>1.8691588785046953E-3</v>
      </c>
      <c r="D102" s="26">
        <f t="shared" si="33"/>
        <v>10.765969550627162</v>
      </c>
      <c r="E102" s="26"/>
      <c r="F102">
        <v>10.727</v>
      </c>
      <c r="G102" s="25">
        <f t="shared" si="29"/>
        <v>-4.2698941707932647E-3</v>
      </c>
      <c r="H102" s="25"/>
      <c r="I102" s="25">
        <f t="shared" si="30"/>
        <v>-6.5255896336346986E-4</v>
      </c>
      <c r="J102">
        <v>9127.61</v>
      </c>
      <c r="K102">
        <v>9210.57</v>
      </c>
      <c r="L102" s="25">
        <f t="shared" si="31"/>
        <v>9.0889071728523785E-3</v>
      </c>
      <c r="M102">
        <f t="shared" si="26"/>
        <v>1</v>
      </c>
    </row>
    <row r="103" spans="1:13" x14ac:dyDescent="0.15">
      <c r="A103" s="1">
        <v>42549</v>
      </c>
      <c r="B103">
        <v>10.72</v>
      </c>
      <c r="C103" s="25">
        <f t="shared" si="32"/>
        <v>0</v>
      </c>
      <c r="D103" s="26">
        <f t="shared" si="33"/>
        <v>10.756313993596489</v>
      </c>
      <c r="E103" s="26"/>
      <c r="F103">
        <v>10.7</v>
      </c>
      <c r="G103" s="25">
        <f t="shared" si="29"/>
        <v>-3.3760629912911178E-3</v>
      </c>
      <c r="H103" s="25"/>
      <c r="I103" s="25">
        <f t="shared" si="30"/>
        <v>1.8691588785046953E-3</v>
      </c>
      <c r="J103">
        <v>9210.57</v>
      </c>
      <c r="K103">
        <v>9235.74</v>
      </c>
      <c r="L103" s="25">
        <f t="shared" si="31"/>
        <v>2.7327298961954405E-3</v>
      </c>
      <c r="M103">
        <f t="shared" si="26"/>
        <v>2</v>
      </c>
    </row>
    <row r="104" spans="1:13" x14ac:dyDescent="0.15">
      <c r="A104" s="1">
        <v>42550</v>
      </c>
      <c r="B104">
        <v>10.8</v>
      </c>
      <c r="C104" s="25">
        <f t="shared" si="32"/>
        <v>7.4626865671640896E-3</v>
      </c>
      <c r="D104" s="26">
        <f t="shared" si="33"/>
        <v>10.802276157622455</v>
      </c>
      <c r="E104" s="26"/>
      <c r="F104">
        <v>10.817</v>
      </c>
      <c r="G104" s="25">
        <f t="shared" si="29"/>
        <v>-2.1071092696034466E-4</v>
      </c>
      <c r="H104" s="25"/>
      <c r="I104" s="25">
        <f t="shared" si="30"/>
        <v>-1.5716002588517242E-3</v>
      </c>
      <c r="J104">
        <v>9235.74</v>
      </c>
      <c r="K104">
        <v>9324.02</v>
      </c>
      <c r="L104" s="25">
        <f t="shared" si="31"/>
        <v>9.5585194039677912E-3</v>
      </c>
      <c r="M104">
        <f t="shared" si="26"/>
        <v>3</v>
      </c>
    </row>
    <row r="105" spans="1:13" x14ac:dyDescent="0.15">
      <c r="A105" s="1">
        <v>42551</v>
      </c>
      <c r="B105">
        <v>10.82</v>
      </c>
      <c r="C105" s="25">
        <f t="shared" si="32"/>
        <v>1.8518518518517713E-3</v>
      </c>
      <c r="D105" s="26">
        <f t="shared" si="33"/>
        <v>10.808055459983997</v>
      </c>
      <c r="E105" s="26"/>
      <c r="F105">
        <v>10.821999999999999</v>
      </c>
      <c r="G105" s="25">
        <f t="shared" si="29"/>
        <v>1.1051516214204415E-3</v>
      </c>
      <c r="H105" s="25"/>
      <c r="I105" s="25">
        <f t="shared" si="30"/>
        <v>-1.8480872297166329E-4</v>
      </c>
      <c r="J105">
        <v>9324.02</v>
      </c>
      <c r="K105">
        <v>9316.31</v>
      </c>
      <c r="L105" s="25">
        <f t="shared" si="31"/>
        <v>-8.2689655320355993E-4</v>
      </c>
      <c r="M105">
        <f t="shared" si="26"/>
        <v>4</v>
      </c>
    </row>
    <row r="106" spans="1:13" x14ac:dyDescent="0.15">
      <c r="A106" s="1">
        <v>42552</v>
      </c>
      <c r="B106">
        <v>10.82</v>
      </c>
      <c r="C106" s="25">
        <f t="shared" si="32"/>
        <v>0</v>
      </c>
      <c r="D106" s="26">
        <f t="shared" si="33"/>
        <v>10.853607645086951</v>
      </c>
      <c r="E106" s="26"/>
      <c r="F106" s="27">
        <v>10.85</v>
      </c>
      <c r="G106" s="25">
        <f t="shared" si="29"/>
        <v>-3.0964492347541617E-3</v>
      </c>
      <c r="H106" s="25"/>
      <c r="I106" s="25">
        <f t="shared" si="30"/>
        <v>-2.7649769585252892E-3</v>
      </c>
      <c r="J106">
        <v>9316.31</v>
      </c>
      <c r="K106">
        <v>9343.52</v>
      </c>
      <c r="L106" s="25">
        <f t="shared" si="31"/>
        <v>2.9206842623314966E-3</v>
      </c>
      <c r="M106">
        <f t="shared" si="26"/>
        <v>5</v>
      </c>
    </row>
    <row r="107" spans="1:13" x14ac:dyDescent="0.15">
      <c r="A107" s="1">
        <v>42555</v>
      </c>
      <c r="B107">
        <v>11.06</v>
      </c>
      <c r="C107" s="25">
        <f t="shared" si="32"/>
        <v>2.2181146025878062E-2</v>
      </c>
      <c r="D107" s="31">
        <f t="shared" si="33"/>
        <v>11.015220173981538</v>
      </c>
      <c r="E107" s="31"/>
      <c r="F107">
        <v>11</v>
      </c>
      <c r="G107" s="25">
        <f t="shared" si="29"/>
        <v>4.0652683569806225E-3</v>
      </c>
      <c r="H107" s="25"/>
      <c r="I107" s="25">
        <f t="shared" si="30"/>
        <v>5.4545454545456007E-3</v>
      </c>
      <c r="J107">
        <v>9343.52</v>
      </c>
      <c r="K107">
        <v>9485.7999999999993</v>
      </c>
      <c r="L107" s="25">
        <f t="shared" si="31"/>
        <v>1.5227665804750101E-2</v>
      </c>
      <c r="M107">
        <f t="shared" si="26"/>
        <v>1</v>
      </c>
    </row>
    <row r="108" spans="1:13" x14ac:dyDescent="0.15">
      <c r="A108" s="1">
        <v>42556</v>
      </c>
      <c r="B108">
        <v>11.04</v>
      </c>
      <c r="C108" s="25">
        <f t="shared" si="32"/>
        <v>-1.8083182640146189E-3</v>
      </c>
      <c r="D108" s="26">
        <f t="shared" si="33"/>
        <v>11.00781589322988</v>
      </c>
      <c r="E108" s="26"/>
      <c r="F108">
        <v>11.007999999999999</v>
      </c>
      <c r="G108" s="25">
        <f t="shared" si="29"/>
        <v>2.9237504589727514E-3</v>
      </c>
      <c r="H108" s="25"/>
      <c r="I108" s="25">
        <f t="shared" si="30"/>
        <v>2.9069767441860517E-3</v>
      </c>
      <c r="J108">
        <f>+K108-6.74</f>
        <v>9485.8000000000011</v>
      </c>
      <c r="K108">
        <v>9492.5400000000009</v>
      </c>
      <c r="L108" s="25">
        <f t="shared" si="31"/>
        <v>7.1053574817092624E-4</v>
      </c>
      <c r="M108">
        <f t="shared" si="26"/>
        <v>2</v>
      </c>
    </row>
    <row r="109" spans="1:13" x14ac:dyDescent="0.15">
      <c r="A109" s="1">
        <v>42557</v>
      </c>
      <c r="B109">
        <v>11.04</v>
      </c>
      <c r="C109" s="25">
        <f t="shared" si="32"/>
        <v>0</v>
      </c>
      <c r="D109" s="26">
        <f t="shared" si="33"/>
        <v>11.009948207750504</v>
      </c>
      <c r="E109" s="26"/>
      <c r="F109">
        <v>11.096</v>
      </c>
      <c r="G109" s="25">
        <f t="shared" si="29"/>
        <v>2.7295125901083406E-3</v>
      </c>
      <c r="H109" s="25"/>
      <c r="I109" s="25">
        <f t="shared" ref="I109:I172" si="34">+B109/F109-1</f>
        <v>-5.0468637346792189E-3</v>
      </c>
      <c r="J109">
        <v>9492.5400000000009</v>
      </c>
      <c r="K109">
        <v>9494.2199999999993</v>
      </c>
      <c r="L109" s="25">
        <f t="shared" si="31"/>
        <v>1.769810819862716E-4</v>
      </c>
      <c r="M109">
        <f t="shared" si="26"/>
        <v>3</v>
      </c>
    </row>
    <row r="110" spans="1:13" x14ac:dyDescent="0.15">
      <c r="A110" s="1">
        <v>42558</v>
      </c>
      <c r="B110">
        <v>11.06</v>
      </c>
      <c r="C110" s="25">
        <f t="shared" si="32"/>
        <v>1.8115942028986698E-3</v>
      </c>
      <c r="D110" s="26">
        <f t="shared" si="33"/>
        <v>11.074507403451785</v>
      </c>
      <c r="E110" s="26"/>
      <c r="F110">
        <v>11.109</v>
      </c>
      <c r="G110" s="25">
        <f t="shared" si="29"/>
        <v>-1.3099818279287412E-3</v>
      </c>
      <c r="H110" s="25"/>
      <c r="I110" s="25">
        <f t="shared" si="34"/>
        <v>-4.410838059231259E-3</v>
      </c>
      <c r="J110">
        <v>9494.2199999999993</v>
      </c>
      <c r="K110">
        <v>9475.83</v>
      </c>
      <c r="L110" s="25">
        <f t="shared" si="31"/>
        <v>-1.9369679657728067E-3</v>
      </c>
      <c r="M110">
        <f t="shared" ref="M110:M115" si="35">WEEKDAY(A110,2)</f>
        <v>4</v>
      </c>
    </row>
    <row r="111" spans="1:13" x14ac:dyDescent="0.15">
      <c r="A111" s="1">
        <v>42559</v>
      </c>
      <c r="B111">
        <v>11.02</v>
      </c>
      <c r="C111" s="25">
        <f t="shared" si="32"/>
        <v>-3.6166365280290158E-3</v>
      </c>
      <c r="D111" s="26">
        <f t="shared" si="33"/>
        <v>11.020182678456662</v>
      </c>
      <c r="E111" s="26"/>
      <c r="F111">
        <v>11.042999999999999</v>
      </c>
      <c r="G111" s="25">
        <f t="shared" si="29"/>
        <v>-1.6576717645433448E-5</v>
      </c>
      <c r="H111" s="25"/>
      <c r="I111" s="25">
        <f t="shared" si="34"/>
        <v>-2.0827673639409738E-3</v>
      </c>
      <c r="J111">
        <v>9475.83</v>
      </c>
      <c r="K111">
        <v>9400.07</v>
      </c>
      <c r="L111" s="25">
        <f t="shared" si="31"/>
        <v>-7.9950780037211233E-3</v>
      </c>
      <c r="M111">
        <f t="shared" si="35"/>
        <v>5</v>
      </c>
    </row>
    <row r="112" spans="1:13" x14ac:dyDescent="0.15">
      <c r="A112" s="1">
        <v>42562</v>
      </c>
      <c r="B112">
        <v>11.04</v>
      </c>
      <c r="C112" s="25">
        <f t="shared" si="32"/>
        <v>1.814882032667775E-3</v>
      </c>
      <c r="D112" s="26">
        <f t="shared" si="33"/>
        <v>11.079923287805302</v>
      </c>
      <c r="E112" s="26"/>
      <c r="F112">
        <v>11.082000000000001</v>
      </c>
      <c r="G112" s="25">
        <f t="shared" si="29"/>
        <v>-3.6032097667357821E-3</v>
      </c>
      <c r="H112" s="25"/>
      <c r="I112" s="25">
        <f t="shared" si="34"/>
        <v>-3.7899296155929907E-3</v>
      </c>
      <c r="J112">
        <v>9400.07</v>
      </c>
      <c r="K112">
        <v>9431.5</v>
      </c>
      <c r="L112" s="25">
        <f t="shared" si="31"/>
        <v>3.3435921221862674E-3</v>
      </c>
      <c r="M112">
        <f t="shared" si="35"/>
        <v>1</v>
      </c>
    </row>
    <row r="113" spans="1:13" x14ac:dyDescent="0.15">
      <c r="A113" s="1">
        <v>42563</v>
      </c>
      <c r="B113">
        <v>11.3</v>
      </c>
      <c r="C113" s="25">
        <f t="shared" si="32"/>
        <v>2.3550724637681375E-2</v>
      </c>
      <c r="D113" s="26">
        <f t="shared" si="33"/>
        <v>11.291290763929387</v>
      </c>
      <c r="E113" s="26"/>
      <c r="F113">
        <v>11.292</v>
      </c>
      <c r="G113" s="25">
        <f t="shared" si="29"/>
        <v>7.7132333695950628E-4</v>
      </c>
      <c r="H113" s="25"/>
      <c r="I113" s="25">
        <f t="shared" si="34"/>
        <v>7.0846617074038498E-4</v>
      </c>
      <c r="J113">
        <v>9431.5</v>
      </c>
      <c r="K113">
        <v>9609.6200000000008</v>
      </c>
      <c r="L113" s="25">
        <f t="shared" si="31"/>
        <v>1.8885649154429363E-2</v>
      </c>
      <c r="M113">
        <f t="shared" si="35"/>
        <v>2</v>
      </c>
    </row>
    <row r="114" spans="1:13" x14ac:dyDescent="0.15">
      <c r="A114" s="1">
        <v>42564</v>
      </c>
      <c r="B114">
        <v>11.28</v>
      </c>
      <c r="C114" s="25">
        <f t="shared" si="32"/>
        <v>-1.7699115044248481E-3</v>
      </c>
      <c r="D114">
        <v>11.342000000000001</v>
      </c>
      <c r="F114">
        <v>11.342000000000001</v>
      </c>
      <c r="G114" s="25">
        <f t="shared" si="29"/>
        <v>-5.4664080409100313E-3</v>
      </c>
      <c r="H114" s="25"/>
      <c r="I114" s="25">
        <f t="shared" si="34"/>
        <v>-5.4664080409100313E-3</v>
      </c>
      <c r="J114">
        <v>9609.6200000000008</v>
      </c>
      <c r="K114">
        <v>9592.65</v>
      </c>
      <c r="L114" s="25">
        <f t="shared" si="31"/>
        <v>-1.7659387155788409E-3</v>
      </c>
      <c r="M114">
        <f t="shared" si="35"/>
        <v>3</v>
      </c>
    </row>
    <row r="115" spans="1:13" x14ac:dyDescent="0.15">
      <c r="A115" s="1">
        <v>42565</v>
      </c>
      <c r="B115">
        <v>11.28</v>
      </c>
      <c r="C115" s="25">
        <f t="shared" si="32"/>
        <v>0</v>
      </c>
      <c r="D115" s="26">
        <f t="shared" ref="D115:D120" si="36">+F114*(1+L115)</f>
        <v>11.318411846570033</v>
      </c>
      <c r="E115" s="26"/>
      <c r="F115">
        <v>11.305999999999999</v>
      </c>
      <c r="G115" s="25">
        <f t="shared" si="29"/>
        <v>-3.393748795390783E-3</v>
      </c>
      <c r="H115" s="25"/>
      <c r="I115" s="25">
        <f t="shared" si="34"/>
        <v>-2.2996638952768045E-3</v>
      </c>
      <c r="J115">
        <v>9592.65</v>
      </c>
      <c r="K115">
        <v>9572.7000000000007</v>
      </c>
      <c r="L115" s="25">
        <f t="shared" si="31"/>
        <v>-2.0797172835450572E-3</v>
      </c>
      <c r="M115">
        <f t="shared" si="35"/>
        <v>4</v>
      </c>
    </row>
    <row r="116" spans="1:13" x14ac:dyDescent="0.15">
      <c r="A116" s="1">
        <v>42566</v>
      </c>
      <c r="B116">
        <v>11.34</v>
      </c>
      <c r="C116" s="25">
        <f t="shared" si="32"/>
        <v>5.3191489361703592E-3</v>
      </c>
      <c r="D116" s="26">
        <f t="shared" si="36"/>
        <v>11.331794503118241</v>
      </c>
      <c r="E116" s="26"/>
      <c r="F116">
        <v>11.35</v>
      </c>
      <c r="G116" s="25">
        <f t="shared" si="29"/>
        <v>7.2411275014738763E-4</v>
      </c>
      <c r="H116" s="25"/>
      <c r="I116" s="25">
        <f t="shared" si="34"/>
        <v>-8.810572687224516E-4</v>
      </c>
      <c r="J116">
        <v>9572.7000000000007</v>
      </c>
      <c r="K116">
        <v>9594.5400000000009</v>
      </c>
      <c r="L116" s="25">
        <f t="shared" ref="L116:L128" si="37">+K116/J116-1</f>
        <v>2.2814879814472278E-3</v>
      </c>
      <c r="M116">
        <f t="shared" ref="M116:M121" si="38">WEEKDAY(A116,2)</f>
        <v>5</v>
      </c>
    </row>
    <row r="117" spans="1:13" x14ac:dyDescent="0.15">
      <c r="A117" s="1">
        <v>42569</v>
      </c>
      <c r="B117">
        <v>11.3</v>
      </c>
      <c r="C117" s="25">
        <f t="shared" si="32"/>
        <v>-3.5273368606700828E-3</v>
      </c>
      <c r="D117" s="26">
        <f t="shared" si="36"/>
        <v>11.346959781292275</v>
      </c>
      <c r="E117" s="26"/>
      <c r="F117">
        <v>11.315</v>
      </c>
      <c r="G117" s="25">
        <f t="shared" si="29"/>
        <v>-4.138534215102907E-3</v>
      </c>
      <c r="H117" s="25"/>
      <c r="I117" s="25">
        <f t="shared" si="34"/>
        <v>-1.3256738842243321E-3</v>
      </c>
      <c r="J117">
        <v>9594.5400000000009</v>
      </c>
      <c r="K117">
        <v>9591.9699999999993</v>
      </c>
      <c r="L117" s="25">
        <f t="shared" si="37"/>
        <v>-2.6786067909467803E-4</v>
      </c>
      <c r="M117">
        <f t="shared" si="38"/>
        <v>1</v>
      </c>
    </row>
    <row r="118" spans="1:13" x14ac:dyDescent="0.15">
      <c r="A118" s="1">
        <v>42570</v>
      </c>
      <c r="B118">
        <v>11.18</v>
      </c>
      <c r="C118" s="25">
        <f t="shared" si="32"/>
        <v>-1.0619469026548756E-2</v>
      </c>
      <c r="D118" s="26">
        <f t="shared" si="36"/>
        <v>11.237840235113328</v>
      </c>
      <c r="E118" s="26"/>
      <c r="F118">
        <v>11.25</v>
      </c>
      <c r="G118" s="25">
        <f t="shared" si="29"/>
        <v>-5.1469173705284144E-3</v>
      </c>
      <c r="H118" s="25"/>
      <c r="I118" s="25">
        <f t="shared" si="34"/>
        <v>-6.2222222222222401E-3</v>
      </c>
      <c r="J118">
        <v>9591.9699999999993</v>
      </c>
      <c r="K118">
        <v>9526.56</v>
      </c>
      <c r="L118" s="25">
        <f t="shared" si="37"/>
        <v>-6.8192456815440172E-3</v>
      </c>
      <c r="M118">
        <f t="shared" si="38"/>
        <v>2</v>
      </c>
    </row>
    <row r="119" spans="1:13" x14ac:dyDescent="0.15">
      <c r="A119" s="1">
        <v>42571</v>
      </c>
      <c r="B119">
        <v>11.18</v>
      </c>
      <c r="C119" s="25">
        <f t="shared" si="32"/>
        <v>0</v>
      </c>
      <c r="D119" s="26">
        <f t="shared" si="36"/>
        <v>11.201901578324181</v>
      </c>
      <c r="E119" s="26"/>
      <c r="F119">
        <v>11.21</v>
      </c>
      <c r="G119" s="25">
        <f t="shared" si="29"/>
        <v>-1.9551661091685713E-3</v>
      </c>
      <c r="H119" s="25"/>
      <c r="I119" s="25">
        <f t="shared" si="34"/>
        <v>-2.6761819803747811E-3</v>
      </c>
      <c r="J119">
        <v>9526.56</v>
      </c>
      <c r="K119">
        <v>9485.83</v>
      </c>
      <c r="L119" s="25">
        <f t="shared" si="37"/>
        <v>-4.2754152600728013E-3</v>
      </c>
      <c r="M119">
        <f t="shared" si="38"/>
        <v>3</v>
      </c>
    </row>
    <row r="120" spans="1:13" x14ac:dyDescent="0.15">
      <c r="A120" s="1">
        <v>42572</v>
      </c>
      <c r="B120">
        <v>11.24</v>
      </c>
      <c r="C120" s="25">
        <f t="shared" si="32"/>
        <v>5.3667262969590013E-3</v>
      </c>
      <c r="D120" s="26">
        <f t="shared" si="36"/>
        <v>11.276426880937146</v>
      </c>
      <c r="E120" s="26"/>
      <c r="F120">
        <v>11.319000000000001</v>
      </c>
      <c r="G120" s="25">
        <f t="shared" si="29"/>
        <v>-3.2303566831729524E-3</v>
      </c>
      <c r="H120" s="25"/>
      <c r="I120" s="25">
        <f t="shared" si="34"/>
        <v>-6.9794151426805229E-3</v>
      </c>
      <c r="J120">
        <v>9485.83</v>
      </c>
      <c r="K120">
        <v>9542.0400000000009</v>
      </c>
      <c r="L120" s="25">
        <f t="shared" si="37"/>
        <v>5.9256807258827315E-3</v>
      </c>
      <c r="M120">
        <f t="shared" si="38"/>
        <v>4</v>
      </c>
    </row>
    <row r="121" spans="1:13" x14ac:dyDescent="0.15">
      <c r="A121" s="1">
        <v>42573</v>
      </c>
      <c r="B121">
        <v>11.18</v>
      </c>
      <c r="C121" s="25">
        <f t="shared" ref="C121:C127" si="39">B121/B120-1</f>
        <v>-5.3380782918149849E-3</v>
      </c>
      <c r="D121" s="26">
        <f t="shared" ref="D121:D136" si="40">+F120*(1+L121)</f>
        <v>11.210223228995059</v>
      </c>
      <c r="E121" s="26"/>
      <c r="F121">
        <v>11.205</v>
      </c>
      <c r="G121" s="25">
        <f t="shared" si="29"/>
        <v>-2.696041673540206E-3</v>
      </c>
      <c r="H121" s="25"/>
      <c r="I121" s="25">
        <f t="shared" si="34"/>
        <v>-2.2311468094601272E-3</v>
      </c>
      <c r="J121">
        <v>9542.0400000000009</v>
      </c>
      <c r="K121">
        <v>9450.34</v>
      </c>
      <c r="L121" s="25">
        <f t="shared" si="37"/>
        <v>-9.6101043382756934E-3</v>
      </c>
      <c r="M121">
        <f t="shared" si="38"/>
        <v>5</v>
      </c>
    </row>
    <row r="122" spans="1:13" x14ac:dyDescent="0.15">
      <c r="A122" s="1">
        <v>42576</v>
      </c>
      <c r="B122">
        <v>11.16</v>
      </c>
      <c r="C122" s="25">
        <f t="shared" si="39"/>
        <v>-1.7889087656529634E-3</v>
      </c>
      <c r="D122" s="26">
        <f t="shared" si="40"/>
        <v>11.201146567213454</v>
      </c>
      <c r="E122" s="26"/>
      <c r="F122">
        <v>11.189</v>
      </c>
      <c r="G122" s="25">
        <f t="shared" si="29"/>
        <v>-3.6734245879697092E-3</v>
      </c>
      <c r="H122" s="25"/>
      <c r="I122" s="25">
        <f t="shared" si="34"/>
        <v>-2.5918312628474549E-3</v>
      </c>
      <c r="J122">
        <v>9450.34</v>
      </c>
      <c r="K122">
        <v>9447.09</v>
      </c>
      <c r="L122" s="25">
        <f t="shared" si="37"/>
        <v>-3.4390297068676023E-4</v>
      </c>
      <c r="M122">
        <f t="shared" ref="M122:M127" si="41">WEEKDAY(A122,2)</f>
        <v>1</v>
      </c>
    </row>
    <row r="123" spans="1:13" x14ac:dyDescent="0.15">
      <c r="A123" s="1">
        <v>42577</v>
      </c>
      <c r="B123">
        <v>11.26</v>
      </c>
      <c r="C123" s="25">
        <f t="shared" si="39"/>
        <v>8.960573476702427E-3</v>
      </c>
      <c r="D123" s="26">
        <f t="shared" si="40"/>
        <v>11.301658784874494</v>
      </c>
      <c r="E123" s="26"/>
      <c r="F123">
        <v>11.308999999999999</v>
      </c>
      <c r="G123" s="25">
        <f t="shared" si="29"/>
        <v>-3.6860770323599024E-3</v>
      </c>
      <c r="H123" s="25"/>
      <c r="I123" s="25">
        <f t="shared" si="34"/>
        <v>-4.3328322574940348E-3</v>
      </c>
      <c r="J123">
        <v>9447.09</v>
      </c>
      <c r="K123">
        <v>9542.2099999999991</v>
      </c>
      <c r="L123" s="25">
        <f t="shared" si="37"/>
        <v>1.006870898869372E-2</v>
      </c>
      <c r="M123">
        <f t="shared" si="41"/>
        <v>2</v>
      </c>
    </row>
    <row r="124" spans="1:13" x14ac:dyDescent="0.15">
      <c r="A124" s="1">
        <v>42578</v>
      </c>
      <c r="B124">
        <v>11.2</v>
      </c>
      <c r="C124" s="25">
        <f t="shared" si="39"/>
        <v>-5.3285968028419228E-3</v>
      </c>
      <c r="D124" s="26">
        <f t="shared" si="40"/>
        <v>11.278328182884259</v>
      </c>
      <c r="E124" s="26"/>
      <c r="F124">
        <v>11.29</v>
      </c>
      <c r="G124" s="25">
        <f t="shared" si="29"/>
        <v>-6.9450171704640296E-3</v>
      </c>
      <c r="H124" s="25"/>
      <c r="I124" s="25">
        <f t="shared" si="34"/>
        <v>-7.9716563330380907E-3</v>
      </c>
      <c r="J124">
        <v>9542.2099999999991</v>
      </c>
      <c r="K124">
        <v>9516.33</v>
      </c>
      <c r="L124" s="25">
        <f t="shared" si="37"/>
        <v>-2.7121599713273437E-3</v>
      </c>
      <c r="M124">
        <f t="shared" si="41"/>
        <v>3</v>
      </c>
    </row>
    <row r="125" spans="1:13" x14ac:dyDescent="0.15">
      <c r="A125" s="1">
        <v>42579</v>
      </c>
      <c r="B125">
        <v>11.22</v>
      </c>
      <c r="C125" s="25">
        <f t="shared" si="39"/>
        <v>1.7857142857145014E-3</v>
      </c>
      <c r="D125" s="26">
        <f t="shared" si="40"/>
        <v>11.235687444634642</v>
      </c>
      <c r="E125" s="26"/>
      <c r="F125">
        <v>11.249000000000001</v>
      </c>
      <c r="G125" s="25">
        <f t="shared" si="29"/>
        <v>-1.3962158267524227E-3</v>
      </c>
      <c r="H125" s="25"/>
      <c r="I125" s="25">
        <f t="shared" si="34"/>
        <v>-2.5780069339497169E-3</v>
      </c>
      <c r="J125">
        <v>9516.33</v>
      </c>
      <c r="K125">
        <v>9470.5499999999993</v>
      </c>
      <c r="L125" s="25">
        <f t="shared" si="37"/>
        <v>-4.8106780660192028E-3</v>
      </c>
      <c r="M125">
        <f t="shared" si="41"/>
        <v>4</v>
      </c>
    </row>
    <row r="126" spans="1:13" x14ac:dyDescent="0.15">
      <c r="A126" s="1">
        <v>42580</v>
      </c>
      <c r="B126">
        <v>11.18</v>
      </c>
      <c r="C126" s="25">
        <f t="shared" si="39"/>
        <v>-3.5650623885918886E-3</v>
      </c>
      <c r="D126" s="26">
        <f t="shared" si="40"/>
        <v>11.232941114296427</v>
      </c>
      <c r="E126" s="26"/>
      <c r="F126">
        <v>11.246</v>
      </c>
      <c r="G126" s="25">
        <f t="shared" si="29"/>
        <v>-4.7130233976787617E-3</v>
      </c>
      <c r="H126" s="25"/>
      <c r="I126" s="25">
        <f t="shared" si="34"/>
        <v>-5.8687533345189724E-3</v>
      </c>
      <c r="J126">
        <v>9470.5499999999993</v>
      </c>
      <c r="K126">
        <v>9457.0300000000007</v>
      </c>
      <c r="L126" s="25">
        <f t="shared" si="37"/>
        <v>-1.4275834032868584E-3</v>
      </c>
      <c r="M126">
        <f t="shared" si="41"/>
        <v>5</v>
      </c>
    </row>
    <row r="127" spans="1:13" x14ac:dyDescent="0.15">
      <c r="A127" s="1">
        <v>42583</v>
      </c>
      <c r="B127">
        <v>11.22</v>
      </c>
      <c r="C127" s="25">
        <f t="shared" si="39"/>
        <v>3.5778175313059268E-3</v>
      </c>
      <c r="D127" s="26">
        <f t="shared" si="40"/>
        <v>11.222739868647977</v>
      </c>
      <c r="E127" s="26"/>
      <c r="F127">
        <v>11.262</v>
      </c>
      <c r="G127" s="25">
        <f t="shared" si="29"/>
        <v>-2.4413544999213332E-4</v>
      </c>
      <c r="H127" s="25"/>
      <c r="I127" s="25">
        <f t="shared" si="34"/>
        <v>-3.7293553542887548E-3</v>
      </c>
      <c r="J127">
        <v>9457.0300000000007</v>
      </c>
      <c r="K127">
        <v>9437.4699999999993</v>
      </c>
      <c r="L127" s="25">
        <f t="shared" si="37"/>
        <v>-2.0683026277807937E-3</v>
      </c>
      <c r="M127">
        <f t="shared" si="41"/>
        <v>1</v>
      </c>
    </row>
    <row r="128" spans="1:13" x14ac:dyDescent="0.15">
      <c r="A128" s="1">
        <v>42584</v>
      </c>
      <c r="B128">
        <v>11.22</v>
      </c>
      <c r="C128" s="25">
        <f t="shared" ref="C128:C136" si="42">B128/B127-1</f>
        <v>0</v>
      </c>
      <c r="D128" s="26">
        <f t="shared" si="40"/>
        <v>11.260735072005527</v>
      </c>
      <c r="E128" s="26"/>
      <c r="F128">
        <v>11.26</v>
      </c>
      <c r="G128" s="25">
        <f t="shared" si="29"/>
        <v>-3.6174434213264162E-3</v>
      </c>
      <c r="H128" s="25"/>
      <c r="I128" s="25">
        <f t="shared" si="34"/>
        <v>-3.5523978685612079E-3</v>
      </c>
      <c r="J128">
        <v>9437.4699999999993</v>
      </c>
      <c r="K128">
        <v>9436.41</v>
      </c>
      <c r="L128" s="25">
        <f t="shared" si="37"/>
        <v>-1.1231823783275363E-4</v>
      </c>
      <c r="M128">
        <f t="shared" ref="M128:M133" si="43">WEEKDAY(A128,2)</f>
        <v>2</v>
      </c>
    </row>
    <row r="129" spans="1:13" x14ac:dyDescent="0.15">
      <c r="A129" s="1">
        <v>42585</v>
      </c>
      <c r="B129">
        <v>11.18</v>
      </c>
      <c r="C129" s="25">
        <f t="shared" si="42"/>
        <v>-3.5650623885918886E-3</v>
      </c>
      <c r="D129" s="26">
        <f t="shared" si="40"/>
        <v>11.246206025384655</v>
      </c>
      <c r="E129" s="26"/>
      <c r="F129">
        <v>11.25</v>
      </c>
      <c r="G129" s="25">
        <f t="shared" si="29"/>
        <v>-5.8869653672729561E-3</v>
      </c>
      <c r="H129" s="25"/>
      <c r="I129" s="25">
        <f t="shared" si="34"/>
        <v>-6.2222222222222401E-3</v>
      </c>
      <c r="J129">
        <v>9436.41</v>
      </c>
      <c r="K129">
        <v>9424.85</v>
      </c>
      <c r="L129" s="25">
        <f>+K129/J129-1</f>
        <v>-1.2250421505635156E-3</v>
      </c>
      <c r="M129">
        <f t="shared" si="43"/>
        <v>3</v>
      </c>
    </row>
    <row r="130" spans="1:13" x14ac:dyDescent="0.15">
      <c r="A130" s="1">
        <v>42586</v>
      </c>
      <c r="B130">
        <v>11.18</v>
      </c>
      <c r="C130" s="25">
        <f t="shared" si="42"/>
        <v>0</v>
      </c>
      <c r="D130" s="26">
        <f t="shared" si="40"/>
        <v>11.230638949160992</v>
      </c>
      <c r="E130" s="26"/>
      <c r="F130">
        <v>11.217000000000001</v>
      </c>
      <c r="G130" s="25">
        <f t="shared" si="29"/>
        <v>-4.5089998343127435E-3</v>
      </c>
      <c r="H130" s="25"/>
      <c r="I130" s="25">
        <f t="shared" si="34"/>
        <v>-3.2985646786128919E-3</v>
      </c>
      <c r="J130">
        <v>9424.85</v>
      </c>
      <c r="K130">
        <v>9408.6299999999992</v>
      </c>
      <c r="L130" s="25">
        <f>+K130/J130-1</f>
        <v>-1.7209822968006216E-3</v>
      </c>
      <c r="M130">
        <f t="shared" si="43"/>
        <v>4</v>
      </c>
    </row>
    <row r="131" spans="1:13" x14ac:dyDescent="0.15">
      <c r="A131" s="1">
        <v>42587</v>
      </c>
      <c r="B131">
        <v>11.22</v>
      </c>
      <c r="C131" s="25">
        <f t="shared" si="42"/>
        <v>3.5778175313059268E-3</v>
      </c>
      <c r="D131" s="26">
        <f t="shared" si="40"/>
        <v>11.247925754334053</v>
      </c>
      <c r="E131" s="26"/>
      <c r="F131">
        <v>11.24</v>
      </c>
      <c r="G131" s="25">
        <f t="shared" si="29"/>
        <v>-2.4827470365629267E-3</v>
      </c>
      <c r="H131" s="25"/>
      <c r="I131" s="25">
        <f t="shared" si="34"/>
        <v>-1.779359430604921E-3</v>
      </c>
      <c r="J131">
        <v>9408.6299999999992</v>
      </c>
      <c r="K131">
        <v>9434.57</v>
      </c>
      <c r="L131" s="25">
        <f>+K131/J131-1</f>
        <v>2.7570432677233025E-3</v>
      </c>
      <c r="M131">
        <f t="shared" si="43"/>
        <v>5</v>
      </c>
    </row>
    <row r="132" spans="1:13" x14ac:dyDescent="0.15">
      <c r="A132" s="1">
        <v>42590</v>
      </c>
      <c r="B132">
        <v>11.26</v>
      </c>
      <c r="C132" s="25">
        <f t="shared" si="42"/>
        <v>3.5650623885916666E-3</v>
      </c>
      <c r="D132" s="26">
        <f t="shared" si="40"/>
        <v>11.287177984794219</v>
      </c>
      <c r="E132" s="26"/>
      <c r="F132">
        <v>11.252000000000001</v>
      </c>
      <c r="G132" s="25">
        <f t="shared" si="29"/>
        <v>-2.4078635803238546E-3</v>
      </c>
      <c r="H132" s="25"/>
      <c r="I132" s="25">
        <f t="shared" si="34"/>
        <v>7.109847138284664E-4</v>
      </c>
      <c r="J132">
        <f>K132-39.6</f>
        <v>9434.57</v>
      </c>
      <c r="K132">
        <v>9474.17</v>
      </c>
      <c r="L132" s="25">
        <f>+K132/J132-1</f>
        <v>4.1973296080266564E-3</v>
      </c>
      <c r="M132">
        <f t="shared" si="43"/>
        <v>1</v>
      </c>
    </row>
    <row r="133" spans="1:13" x14ac:dyDescent="0.15">
      <c r="A133" s="1">
        <v>42591</v>
      </c>
      <c r="B133">
        <v>11.32</v>
      </c>
      <c r="C133" s="25">
        <f t="shared" si="42"/>
        <v>5.3285968028420339E-3</v>
      </c>
      <c r="D133" s="26">
        <f t="shared" si="40"/>
        <v>11.329565435283513</v>
      </c>
      <c r="E133" s="26"/>
      <c r="F133">
        <v>11.331</v>
      </c>
      <c r="G133" s="25">
        <f t="shared" si="29"/>
        <v>-8.4428968949890049E-4</v>
      </c>
      <c r="H133" s="25"/>
      <c r="I133" s="25">
        <f t="shared" si="34"/>
        <v>-9.7078810343298461E-4</v>
      </c>
      <c r="J133">
        <v>9474.17</v>
      </c>
      <c r="K133">
        <v>9539.48</v>
      </c>
      <c r="L133" s="25">
        <f>+K133/J133-1</f>
        <v>6.8934798510054129E-3</v>
      </c>
      <c r="M133">
        <f t="shared" si="43"/>
        <v>2</v>
      </c>
    </row>
    <row r="134" spans="1:13" x14ac:dyDescent="0.15">
      <c r="A134" s="1">
        <v>42592</v>
      </c>
      <c r="B134">
        <v>11.32</v>
      </c>
      <c r="C134" s="25">
        <f t="shared" si="42"/>
        <v>0</v>
      </c>
      <c r="D134" s="26">
        <f t="shared" si="40"/>
        <v>11.308004180521371</v>
      </c>
      <c r="E134" s="26"/>
      <c r="F134">
        <v>11.334</v>
      </c>
      <c r="G134" s="25">
        <f t="shared" si="29"/>
        <v>1.060825525630138E-3</v>
      </c>
      <c r="H134" s="25"/>
      <c r="I134" s="25">
        <f t="shared" si="34"/>
        <v>-1.2352214575612752E-3</v>
      </c>
      <c r="J134">
        <v>9539.48</v>
      </c>
      <c r="K134">
        <v>9520.1200000000008</v>
      </c>
      <c r="L134" s="25">
        <f t="shared" ref="L134:L141" si="44">+K134/J134-1</f>
        <v>-2.0294607253223962E-3</v>
      </c>
      <c r="M134">
        <f t="shared" ref="M134:M139" si="45">WEEKDAY(A134,2)</f>
        <v>3</v>
      </c>
    </row>
    <row r="135" spans="1:13" x14ac:dyDescent="0.15">
      <c r="A135" s="1">
        <v>42593</v>
      </c>
      <c r="B135">
        <v>11.4</v>
      </c>
      <c r="C135" s="25">
        <f t="shared" si="42"/>
        <v>7.0671378091873294E-3</v>
      </c>
      <c r="D135" s="26">
        <f t="shared" si="40"/>
        <v>11.394657565240774</v>
      </c>
      <c r="E135" s="26"/>
      <c r="F135">
        <v>11.414</v>
      </c>
      <c r="G135" s="25">
        <f t="shared" si="29"/>
        <v>4.6885434938603865E-4</v>
      </c>
      <c r="H135" s="25"/>
      <c r="I135" s="25">
        <f t="shared" si="34"/>
        <v>-1.2265638689328284E-3</v>
      </c>
      <c r="J135">
        <v>9520.1200000000008</v>
      </c>
      <c r="K135">
        <v>9571.07</v>
      </c>
      <c r="L135" s="25">
        <f t="shared" si="44"/>
        <v>5.3518232963449819E-3</v>
      </c>
      <c r="M135">
        <f t="shared" si="45"/>
        <v>4</v>
      </c>
    </row>
    <row r="136" spans="1:13" x14ac:dyDescent="0.15">
      <c r="A136" s="1">
        <v>42594</v>
      </c>
      <c r="B136">
        <v>11.64</v>
      </c>
      <c r="C136" s="25">
        <f t="shared" si="42"/>
        <v>2.1052631578947434E-2</v>
      </c>
      <c r="D136" s="26">
        <f t="shared" si="40"/>
        <v>11.644043307592566</v>
      </c>
      <c r="E136" s="26"/>
      <c r="F136">
        <v>11.638</v>
      </c>
      <c r="G136" s="25">
        <f t="shared" si="29"/>
        <v>-3.4724257594687113E-4</v>
      </c>
      <c r="H136" s="25"/>
      <c r="I136" s="25">
        <f t="shared" si="34"/>
        <v>1.7185083347670549E-4</v>
      </c>
      <c r="J136">
        <v>9571.07</v>
      </c>
      <c r="K136">
        <v>9763.9699999999993</v>
      </c>
      <c r="L136" s="25">
        <f t="shared" si="44"/>
        <v>2.01544863844898E-2</v>
      </c>
      <c r="M136">
        <f t="shared" si="45"/>
        <v>5</v>
      </c>
    </row>
    <row r="137" spans="1:13" x14ac:dyDescent="0.15">
      <c r="A137" s="1">
        <v>42597</v>
      </c>
      <c r="B137">
        <v>12</v>
      </c>
      <c r="C137" s="25">
        <f t="shared" ref="C137:C176" si="46">B137/B136-1</f>
        <v>3.0927835051546282E-2</v>
      </c>
      <c r="D137" s="26">
        <f t="shared" ref="D137:D151" si="47">+F136*(1+L137)</f>
        <v>11.95265844528404</v>
      </c>
      <c r="E137" s="26"/>
      <c r="F137">
        <v>11.956</v>
      </c>
      <c r="G137" s="25">
        <f t="shared" si="29"/>
        <v>3.9607552522877842E-3</v>
      </c>
      <c r="H137" s="25"/>
      <c r="I137" s="25">
        <f t="shared" si="34"/>
        <v>3.6801605888256983E-3</v>
      </c>
      <c r="J137">
        <v>9763.9699999999993</v>
      </c>
      <c r="K137">
        <v>10027.959999999999</v>
      </c>
      <c r="L137" s="25">
        <f t="shared" si="44"/>
        <v>2.7037158041247622E-2</v>
      </c>
      <c r="M137">
        <f t="shared" si="45"/>
        <v>1</v>
      </c>
    </row>
    <row r="138" spans="1:13" x14ac:dyDescent="0.15">
      <c r="A138" s="1">
        <v>42598</v>
      </c>
      <c r="B138">
        <v>11.86</v>
      </c>
      <c r="C138" s="25">
        <f t="shared" si="46"/>
        <v>-1.1666666666666714E-2</v>
      </c>
      <c r="D138" s="26">
        <f t="shared" si="47"/>
        <v>11.794912883577519</v>
      </c>
      <c r="E138" s="26"/>
      <c r="F138">
        <v>11.814</v>
      </c>
      <c r="G138" s="25">
        <f t="shared" si="29"/>
        <v>5.518236299405288E-3</v>
      </c>
      <c r="H138" s="25"/>
      <c r="I138" s="25">
        <f t="shared" si="34"/>
        <v>3.8936854579312286E-3</v>
      </c>
      <c r="J138">
        <v>10027.959999999999</v>
      </c>
      <c r="K138">
        <v>9892.85</v>
      </c>
      <c r="L138" s="25">
        <f t="shared" si="44"/>
        <v>-1.3473328573308851E-2</v>
      </c>
      <c r="M138">
        <f t="shared" si="45"/>
        <v>2</v>
      </c>
    </row>
    <row r="139" spans="1:13" x14ac:dyDescent="0.15">
      <c r="A139" s="1">
        <v>42599</v>
      </c>
      <c r="B139">
        <v>11.82</v>
      </c>
      <c r="C139" s="25">
        <f t="shared" si="46"/>
        <v>-3.3726812816188279E-3</v>
      </c>
      <c r="D139" s="26">
        <f t="shared" si="47"/>
        <v>11.811993751042419</v>
      </c>
      <c r="E139" s="26"/>
      <c r="F139">
        <v>11.81</v>
      </c>
      <c r="G139" s="25">
        <f t="shared" si="29"/>
        <v>6.7780673833106597E-4</v>
      </c>
      <c r="H139" s="25"/>
      <c r="I139" s="25">
        <f t="shared" si="34"/>
        <v>8.4674005080431769E-4</v>
      </c>
      <c r="J139">
        <v>9892.85</v>
      </c>
      <c r="K139">
        <v>9891.17</v>
      </c>
      <c r="L139" s="25">
        <f t="shared" si="44"/>
        <v>-1.6981961719830796E-4</v>
      </c>
      <c r="M139">
        <f t="shared" si="45"/>
        <v>3</v>
      </c>
    </row>
    <row r="140" spans="1:13" x14ac:dyDescent="0.15">
      <c r="A140" s="1">
        <v>42600</v>
      </c>
      <c r="B140">
        <v>11.76</v>
      </c>
      <c r="C140" s="25">
        <f t="shared" si="46"/>
        <v>-5.0761421319797106E-3</v>
      </c>
      <c r="D140" s="26">
        <f t="shared" si="47"/>
        <v>11.751553981985952</v>
      </c>
      <c r="E140" s="26"/>
      <c r="F140">
        <v>11.756</v>
      </c>
      <c r="G140" s="25">
        <f t="shared" si="29"/>
        <v>7.1871499097020397E-4</v>
      </c>
      <c r="H140" s="25"/>
      <c r="I140" s="25">
        <f t="shared" si="34"/>
        <v>3.4025178632179909E-4</v>
      </c>
      <c r="J140">
        <v>9891.17</v>
      </c>
      <c r="K140">
        <v>9842.2199999999993</v>
      </c>
      <c r="L140" s="25">
        <f t="shared" si="44"/>
        <v>-4.9488584262530333E-3</v>
      </c>
      <c r="M140">
        <f t="shared" ref="M140:M150" si="48">WEEKDAY(A140,2)</f>
        <v>4</v>
      </c>
    </row>
    <row r="141" spans="1:13" x14ac:dyDescent="0.15">
      <c r="A141" s="1">
        <v>42601</v>
      </c>
      <c r="B141">
        <v>11.74</v>
      </c>
      <c r="C141" s="25">
        <f t="shared" si="46"/>
        <v>-1.7006802721087899E-3</v>
      </c>
      <c r="D141" s="26">
        <f t="shared" si="47"/>
        <v>11.781859755217829</v>
      </c>
      <c r="E141" s="26"/>
      <c r="F141">
        <v>11.771000000000001</v>
      </c>
      <c r="G141" s="25">
        <f t="shared" si="29"/>
        <v>-3.552898785719294E-3</v>
      </c>
      <c r="H141" s="25"/>
      <c r="I141" s="25">
        <f t="shared" si="34"/>
        <v>-2.6335910287996755E-3</v>
      </c>
      <c r="J141">
        <v>9842.2199999999993</v>
      </c>
      <c r="K141">
        <v>9863.8700000000008</v>
      </c>
      <c r="L141" s="25">
        <f t="shared" si="44"/>
        <v>2.1997069766781507E-3</v>
      </c>
      <c r="M141">
        <f t="shared" si="48"/>
        <v>5</v>
      </c>
    </row>
    <row r="142" spans="1:13" x14ac:dyDescent="0.15">
      <c r="A142" s="1">
        <v>42604</v>
      </c>
      <c r="B142">
        <v>11.7</v>
      </c>
      <c r="C142" s="25">
        <f t="shared" si="46"/>
        <v>-3.4071550255537764E-3</v>
      </c>
      <c r="D142" s="26">
        <f t="shared" si="47"/>
        <v>11.7120487567253</v>
      </c>
      <c r="E142" s="26"/>
      <c r="F142">
        <v>11.672000000000001</v>
      </c>
      <c r="G142" s="25">
        <f t="shared" si="29"/>
        <v>-1.0287488530460465E-3</v>
      </c>
      <c r="H142" s="25"/>
      <c r="I142" s="25">
        <f t="shared" si="34"/>
        <v>2.3989033584645991E-3</v>
      </c>
      <c r="J142">
        <v>9863.8700000000008</v>
      </c>
      <c r="K142">
        <v>9814.4699999999993</v>
      </c>
      <c r="L142" s="25">
        <f t="shared" ref="L142:L156" si="49">+K142/J142-1</f>
        <v>-5.0081763040268346E-3</v>
      </c>
      <c r="M142">
        <f t="shared" si="48"/>
        <v>1</v>
      </c>
    </row>
    <row r="143" spans="1:13" x14ac:dyDescent="0.15">
      <c r="A143" s="1">
        <v>42605</v>
      </c>
      <c r="B143">
        <v>11.74</v>
      </c>
      <c r="C143" s="25">
        <f t="shared" si="46"/>
        <v>3.4188034188034067E-3</v>
      </c>
      <c r="D143" s="26">
        <f t="shared" si="47"/>
        <v>11.707428187156312</v>
      </c>
      <c r="E143" s="26"/>
      <c r="F143">
        <v>11.744</v>
      </c>
      <c r="G143" s="25">
        <f t="shared" si="29"/>
        <v>2.7821492750577104E-3</v>
      </c>
      <c r="H143" s="25"/>
      <c r="I143" s="25">
        <f t="shared" si="34"/>
        <v>-3.4059945504083533E-4</v>
      </c>
      <c r="J143">
        <v>9814.4699999999993</v>
      </c>
      <c r="K143">
        <v>9844.26</v>
      </c>
      <c r="L143" s="25">
        <f t="shared" si="49"/>
        <v>3.035314184056892E-3</v>
      </c>
      <c r="M143">
        <f t="shared" si="48"/>
        <v>2</v>
      </c>
    </row>
    <row r="144" spans="1:13" x14ac:dyDescent="0.15">
      <c r="A144" s="1">
        <v>42606</v>
      </c>
      <c r="B144">
        <v>11.66</v>
      </c>
      <c r="C144" s="25">
        <f t="shared" si="46"/>
        <v>-6.8143100511073307E-3</v>
      </c>
      <c r="D144" s="26">
        <f t="shared" si="47"/>
        <v>11.688896278643595</v>
      </c>
      <c r="E144" s="26"/>
      <c r="F144">
        <v>11.672000000000001</v>
      </c>
      <c r="G144" s="25">
        <f t="shared" si="29"/>
        <v>-2.4721135302047115E-3</v>
      </c>
      <c r="H144" s="25"/>
      <c r="I144" s="25">
        <f t="shared" si="34"/>
        <v>-1.0281014393420662E-3</v>
      </c>
      <c r="J144">
        <v>9844.26</v>
      </c>
      <c r="K144">
        <v>9798.07</v>
      </c>
      <c r="L144" s="25">
        <f t="shared" si="49"/>
        <v>-4.692074366178911E-3</v>
      </c>
      <c r="M144">
        <f t="shared" si="48"/>
        <v>3</v>
      </c>
    </row>
    <row r="145" spans="1:13" x14ac:dyDescent="0.15">
      <c r="A145" s="1">
        <v>42607</v>
      </c>
      <c r="B145">
        <v>11.6</v>
      </c>
      <c r="C145" s="25">
        <f t="shared" si="46"/>
        <v>-5.145797598627877E-3</v>
      </c>
      <c r="D145" s="26">
        <f t="shared" si="47"/>
        <v>11.628352416343219</v>
      </c>
      <c r="E145" s="26"/>
      <c r="F145">
        <v>11.624000000000001</v>
      </c>
      <c r="G145" s="25">
        <f t="shared" si="29"/>
        <v>-2.4382144028737285E-3</v>
      </c>
      <c r="H145" s="25"/>
      <c r="I145" s="25">
        <f t="shared" si="34"/>
        <v>-2.0646937370957241E-3</v>
      </c>
      <c r="J145">
        <v>9798.07</v>
      </c>
      <c r="K145">
        <v>9761.43</v>
      </c>
      <c r="L145" s="25">
        <f t="shared" si="49"/>
        <v>-3.7395119651114639E-3</v>
      </c>
      <c r="M145">
        <f t="shared" si="48"/>
        <v>4</v>
      </c>
    </row>
    <row r="146" spans="1:13" x14ac:dyDescent="0.15">
      <c r="A146" s="1">
        <v>42608</v>
      </c>
      <c r="B146">
        <v>11.58</v>
      </c>
      <c r="C146" s="25">
        <f t="shared" si="46"/>
        <v>-1.7241379310344307E-3</v>
      </c>
      <c r="D146" s="26">
        <f t="shared" si="47"/>
        <v>11.60258925177971</v>
      </c>
      <c r="E146" s="26"/>
      <c r="F146">
        <v>11.589</v>
      </c>
      <c r="G146" s="25">
        <f t="shared" si="29"/>
        <v>-1.9469147178716728E-3</v>
      </c>
      <c r="H146" s="25"/>
      <c r="I146" s="25">
        <f t="shared" si="34"/>
        <v>-7.7659849857625307E-4</v>
      </c>
      <c r="J146">
        <v>9761.43</v>
      </c>
      <c r="K146">
        <v>9743.4500000000007</v>
      </c>
      <c r="L146" s="25">
        <f t="shared" si="49"/>
        <v>-1.8419432398736335E-3</v>
      </c>
      <c r="M146">
        <f t="shared" si="48"/>
        <v>5</v>
      </c>
    </row>
    <row r="147" spans="1:13" x14ac:dyDescent="0.15">
      <c r="A147" s="1">
        <v>42611</v>
      </c>
      <c r="B147">
        <v>11.54</v>
      </c>
      <c r="C147" s="25">
        <f t="shared" si="46"/>
        <v>-3.4542314335060942E-3</v>
      </c>
      <c r="D147" s="26">
        <f t="shared" si="47"/>
        <v>11.572657445771259</v>
      </c>
      <c r="E147" s="26"/>
      <c r="F147">
        <v>11.553000000000001</v>
      </c>
      <c r="G147" s="25">
        <f t="shared" si="29"/>
        <v>-2.821948711805522E-3</v>
      </c>
      <c r="H147" s="25"/>
      <c r="I147" s="25">
        <f t="shared" si="34"/>
        <v>-1.1252488531119376E-3</v>
      </c>
      <c r="J147">
        <v>9743.4500000000007</v>
      </c>
      <c r="K147">
        <v>9729.7099999999991</v>
      </c>
      <c r="L147" s="25">
        <f t="shared" si="49"/>
        <v>-1.4101781196600438E-3</v>
      </c>
      <c r="M147">
        <f t="shared" si="48"/>
        <v>1</v>
      </c>
    </row>
    <row r="148" spans="1:13" x14ac:dyDescent="0.15">
      <c r="A148" s="1">
        <v>42612</v>
      </c>
      <c r="B148">
        <v>11.56</v>
      </c>
      <c r="C148" s="25">
        <f t="shared" si="46"/>
        <v>1.7331022530331364E-3</v>
      </c>
      <c r="D148" s="26">
        <f t="shared" si="47"/>
        <v>11.602680568074486</v>
      </c>
      <c r="E148" s="26"/>
      <c r="F148">
        <v>11.601000000000001</v>
      </c>
      <c r="G148" s="25">
        <f t="shared" si="29"/>
        <v>-3.6785092741348224E-3</v>
      </c>
      <c r="H148" s="25"/>
      <c r="I148" s="25">
        <f t="shared" si="34"/>
        <v>-3.5341780880958629E-3</v>
      </c>
      <c r="J148">
        <v>9729.7099999999991</v>
      </c>
      <c r="K148">
        <v>9771.5499999999993</v>
      </c>
      <c r="L148" s="25">
        <f t="shared" si="49"/>
        <v>4.3002309421349416E-3</v>
      </c>
      <c r="M148">
        <f t="shared" si="48"/>
        <v>2</v>
      </c>
    </row>
    <row r="149" spans="1:13" x14ac:dyDescent="0.15">
      <c r="A149" s="1">
        <v>42613</v>
      </c>
      <c r="B149">
        <v>11.62</v>
      </c>
      <c r="C149" s="25">
        <f t="shared" si="46"/>
        <v>5.1903114186850896E-3</v>
      </c>
      <c r="D149" s="26">
        <f t="shared" si="47"/>
        <v>11.647942761383815</v>
      </c>
      <c r="E149" s="26"/>
      <c r="F149">
        <v>11.647</v>
      </c>
      <c r="G149" s="25">
        <f t="shared" si="29"/>
        <v>-2.3989439127786172E-3</v>
      </c>
      <c r="H149" s="25"/>
      <c r="I149" s="25">
        <f t="shared" si="34"/>
        <v>-2.3181935262299724E-3</v>
      </c>
      <c r="J149">
        <v>9771.5499999999993</v>
      </c>
      <c r="K149">
        <v>9811.09</v>
      </c>
      <c r="L149" s="25">
        <f t="shared" si="49"/>
        <v>4.0464409433509374E-3</v>
      </c>
      <c r="M149">
        <f t="shared" si="48"/>
        <v>3</v>
      </c>
    </row>
    <row r="150" spans="1:13" x14ac:dyDescent="0.15">
      <c r="A150" s="1">
        <v>42614</v>
      </c>
      <c r="B150">
        <v>11.56</v>
      </c>
      <c r="C150" s="25">
        <f t="shared" si="46"/>
        <v>-5.1635111876074946E-3</v>
      </c>
      <c r="D150" s="26">
        <f t="shared" si="47"/>
        <v>11.595407504161107</v>
      </c>
      <c r="E150" s="26"/>
      <c r="F150">
        <v>11.597</v>
      </c>
      <c r="G150" s="25">
        <f t="shared" si="29"/>
        <v>-3.053579975382581E-3</v>
      </c>
      <c r="H150" s="25"/>
      <c r="I150" s="25">
        <f t="shared" si="34"/>
        <v>-3.1904802966283841E-3</v>
      </c>
      <c r="J150">
        <v>9811.09</v>
      </c>
      <c r="K150">
        <v>9767.6299999999992</v>
      </c>
      <c r="L150" s="25">
        <f t="shared" si="49"/>
        <v>-4.4296811057691343E-3</v>
      </c>
      <c r="M150">
        <f t="shared" si="48"/>
        <v>4</v>
      </c>
    </row>
    <row r="151" spans="1:13" x14ac:dyDescent="0.15">
      <c r="A151" s="1">
        <v>42615</v>
      </c>
      <c r="B151">
        <v>11.6</v>
      </c>
      <c r="C151" s="25">
        <f t="shared" si="46"/>
        <v>3.4602076124565784E-3</v>
      </c>
      <c r="D151" s="26">
        <f t="shared" si="47"/>
        <v>11.640870329854836</v>
      </c>
      <c r="E151" s="26"/>
      <c r="F151">
        <v>11.637</v>
      </c>
      <c r="G151" s="25">
        <f t="shared" si="29"/>
        <v>-3.510934208245442E-3</v>
      </c>
      <c r="H151" s="25"/>
      <c r="I151" s="25">
        <f t="shared" si="34"/>
        <v>-3.1795136203489616E-3</v>
      </c>
      <c r="J151">
        <v>9767.6299999999992</v>
      </c>
      <c r="K151">
        <v>9804.58</v>
      </c>
      <c r="L151" s="25">
        <f t="shared" si="49"/>
        <v>3.7829033245526666E-3</v>
      </c>
      <c r="M151">
        <f t="shared" ref="M151:M156" si="50">WEEKDAY(A151,2)</f>
        <v>5</v>
      </c>
    </row>
    <row r="152" spans="1:13" x14ac:dyDescent="0.15">
      <c r="A152" s="1">
        <v>42618</v>
      </c>
      <c r="B152">
        <v>11.66</v>
      </c>
      <c r="C152" s="25">
        <f t="shared" si="46"/>
        <v>5.1724137931035141E-3</v>
      </c>
      <c r="D152" s="26">
        <f t="shared" ref="D152:D157" si="51">+F151*(1+L152)</f>
        <v>11.656370114783092</v>
      </c>
      <c r="E152" s="26"/>
      <c r="F152">
        <v>11.66</v>
      </c>
      <c r="G152" s="25">
        <f t="shared" ref="G152:G175" si="52">+B152/D152-1</f>
        <v>3.1140785520400449E-4</v>
      </c>
      <c r="H152" s="25"/>
      <c r="I152" s="25">
        <f t="shared" si="34"/>
        <v>0</v>
      </c>
      <c r="J152">
        <v>9804.58</v>
      </c>
      <c r="K152">
        <v>9820.9</v>
      </c>
      <c r="L152" s="25">
        <f t="shared" si="49"/>
        <v>1.6645282102853987E-3</v>
      </c>
      <c r="M152">
        <f t="shared" si="50"/>
        <v>1</v>
      </c>
    </row>
    <row r="153" spans="1:13" x14ac:dyDescent="0.15">
      <c r="A153" s="1">
        <v>42619</v>
      </c>
      <c r="B153">
        <v>11.68</v>
      </c>
      <c r="C153" s="25">
        <f t="shared" si="46"/>
        <v>1.7152658662091813E-3</v>
      </c>
      <c r="D153" s="26">
        <f t="shared" si="51"/>
        <v>11.677096600107932</v>
      </c>
      <c r="E153" s="26"/>
      <c r="F153">
        <v>11.672000000000001</v>
      </c>
      <c r="G153" s="25">
        <f t="shared" si="52"/>
        <v>2.4864056464513062E-4</v>
      </c>
      <c r="H153" s="25"/>
      <c r="I153" s="25">
        <f t="shared" si="34"/>
        <v>6.8540095956137748E-4</v>
      </c>
      <c r="J153">
        <v>9820.9</v>
      </c>
      <c r="K153">
        <v>9835.2999999999993</v>
      </c>
      <c r="L153" s="25">
        <f t="shared" si="49"/>
        <v>1.4662607296682673E-3</v>
      </c>
      <c r="M153">
        <f t="shared" si="50"/>
        <v>2</v>
      </c>
    </row>
    <row r="154" spans="1:13" x14ac:dyDescent="0.15">
      <c r="A154" s="1">
        <v>42620</v>
      </c>
      <c r="B154">
        <v>11.68</v>
      </c>
      <c r="C154" s="25">
        <f t="shared" si="46"/>
        <v>0</v>
      </c>
      <c r="D154" s="26">
        <f t="shared" si="51"/>
        <v>11.684816853578438</v>
      </c>
      <c r="E154" s="26"/>
      <c r="F154">
        <v>11.718</v>
      </c>
      <c r="G154" s="25">
        <f t="shared" si="52"/>
        <v>-4.1223184229566279E-4</v>
      </c>
      <c r="H154" s="25"/>
      <c r="I154" s="25">
        <f t="shared" si="34"/>
        <v>-3.2428742106161978E-3</v>
      </c>
      <c r="J154">
        <v>9835.2999999999993</v>
      </c>
      <c r="K154">
        <v>9846.1</v>
      </c>
      <c r="L154" s="25">
        <f t="shared" si="49"/>
        <v>1.0980854676523322E-3</v>
      </c>
      <c r="M154">
        <f t="shared" si="50"/>
        <v>3</v>
      </c>
    </row>
    <row r="155" spans="1:13" x14ac:dyDescent="0.15">
      <c r="A155" s="1">
        <v>42621</v>
      </c>
      <c r="B155">
        <v>11.7</v>
      </c>
      <c r="C155" s="25">
        <f t="shared" si="46"/>
        <v>1.712328767123239E-3</v>
      </c>
      <c r="D155" s="26">
        <f t="shared" si="51"/>
        <v>11.716262430810167</v>
      </c>
      <c r="E155" s="26"/>
      <c r="F155">
        <v>11.712</v>
      </c>
      <c r="G155" s="25">
        <f t="shared" si="52"/>
        <v>-1.3880220681471434E-3</v>
      </c>
      <c r="H155" s="25"/>
      <c r="I155" s="25">
        <f t="shared" si="34"/>
        <v>-1.0245901639344135E-3</v>
      </c>
      <c r="J155">
        <v>9846.1</v>
      </c>
      <c r="K155">
        <v>9844.64</v>
      </c>
      <c r="L155" s="25">
        <f t="shared" si="49"/>
        <v>-1.4828206091765939E-4</v>
      </c>
      <c r="M155">
        <f t="shared" si="50"/>
        <v>4</v>
      </c>
    </row>
    <row r="156" spans="1:13" x14ac:dyDescent="0.15">
      <c r="A156" s="1">
        <v>42622</v>
      </c>
      <c r="B156">
        <v>11.58</v>
      </c>
      <c r="C156" s="25">
        <f t="shared" si="46"/>
        <v>-1.025641025641022E-2</v>
      </c>
      <c r="D156" s="26">
        <f t="shared" si="51"/>
        <v>11.672859432137692</v>
      </c>
      <c r="E156" s="26"/>
      <c r="F156">
        <v>11.646000000000001</v>
      </c>
      <c r="G156" s="25">
        <f t="shared" si="52"/>
        <v>-7.9551572326855835E-3</v>
      </c>
      <c r="H156" s="25"/>
      <c r="I156" s="25">
        <f t="shared" si="34"/>
        <v>-5.6671818650181338E-3</v>
      </c>
      <c r="J156">
        <v>9844.64</v>
      </c>
      <c r="K156">
        <v>9811.74</v>
      </c>
      <c r="L156" s="25">
        <f t="shared" si="49"/>
        <v>-3.3419200702107243E-3</v>
      </c>
      <c r="M156">
        <f t="shared" si="50"/>
        <v>5</v>
      </c>
    </row>
    <row r="157" spans="1:13" x14ac:dyDescent="0.15">
      <c r="A157" s="1">
        <v>42625</v>
      </c>
      <c r="B157">
        <v>11.36</v>
      </c>
      <c r="C157" s="25">
        <f t="shared" si="46"/>
        <v>-1.8998272884283351E-2</v>
      </c>
      <c r="D157" s="26">
        <f t="shared" si="51"/>
        <v>11.477299445358318</v>
      </c>
      <c r="E157" s="26"/>
      <c r="F157">
        <v>11.477</v>
      </c>
      <c r="G157" s="25">
        <f t="shared" si="52"/>
        <v>-1.0220125903028232E-2</v>
      </c>
      <c r="H157" s="25"/>
      <c r="I157" s="25">
        <f t="shared" si="34"/>
        <v>-1.0194301646771931E-2</v>
      </c>
      <c r="J157">
        <v>9811.74</v>
      </c>
      <c r="K157">
        <v>9669.61</v>
      </c>
      <c r="L157" s="25">
        <f>+K157/J157-1</f>
        <v>-1.4485707937633818E-2</v>
      </c>
      <c r="M157">
        <f>WEEKDAY(A157,2)</f>
        <v>1</v>
      </c>
    </row>
    <row r="158" spans="1:13" x14ac:dyDescent="0.15">
      <c r="A158" s="1">
        <v>42626</v>
      </c>
      <c r="B158">
        <v>11.36</v>
      </c>
      <c r="C158" s="25">
        <f t="shared" si="46"/>
        <v>0</v>
      </c>
      <c r="D158" s="26">
        <f>+F157*(1+L158)</f>
        <v>11.446709942800176</v>
      </c>
      <c r="E158" s="26"/>
      <c r="F158">
        <v>11.448</v>
      </c>
      <c r="G158" s="25">
        <f t="shared" si="52"/>
        <v>-7.5750974064574539E-3</v>
      </c>
      <c r="H158" s="25"/>
      <c r="I158" s="25">
        <f t="shared" si="34"/>
        <v>-7.686932215234199E-3</v>
      </c>
      <c r="J158">
        <f>K158+25.52</f>
        <v>9669.61</v>
      </c>
      <c r="K158">
        <v>9644.09</v>
      </c>
      <c r="L158" s="25">
        <f>+K158/J158-1</f>
        <v>-2.6391964101964982E-3</v>
      </c>
      <c r="M158">
        <f>WEEKDAY(A158,2)</f>
        <v>2</v>
      </c>
    </row>
    <row r="159" spans="1:13" x14ac:dyDescent="0.15">
      <c r="A159" s="1">
        <v>42627</v>
      </c>
      <c r="B159">
        <v>11.28</v>
      </c>
      <c r="C159" s="25">
        <f t="shared" si="46"/>
        <v>-7.0422535211267512E-3</v>
      </c>
      <c r="D159" s="26">
        <f t="shared" ref="D159:D176" si="53">+F158*(1+L159)</f>
        <v>11.345154141033525</v>
      </c>
      <c r="E159" s="26"/>
      <c r="F159">
        <v>11.363</v>
      </c>
      <c r="G159" s="25">
        <f t="shared" si="52"/>
        <v>-5.7429048758248502E-3</v>
      </c>
      <c r="H159" s="25"/>
      <c r="I159" s="25">
        <f t="shared" si="34"/>
        <v>-7.3044090469066569E-3</v>
      </c>
      <c r="J159">
        <v>9644.09</v>
      </c>
      <c r="K159">
        <v>9557.4500000000007</v>
      </c>
      <c r="L159" s="25">
        <f>+K159/J159-1</f>
        <v>-8.9837403010547545E-3</v>
      </c>
      <c r="M159">
        <f>WEEKDAY(A159,2)</f>
        <v>3</v>
      </c>
    </row>
    <row r="160" spans="1:13" x14ac:dyDescent="0.15">
      <c r="A160" s="1">
        <v>42628</v>
      </c>
      <c r="B160">
        <v>11.32</v>
      </c>
      <c r="C160" s="25">
        <f t="shared" si="46"/>
        <v>3.5460992907803135E-3</v>
      </c>
      <c r="D160" s="26">
        <f t="shared" si="53"/>
        <v>11.363</v>
      </c>
      <c r="E160" s="26"/>
      <c r="F160" s="27">
        <v>11.363</v>
      </c>
      <c r="G160" s="25">
        <f t="shared" si="52"/>
        <v>-3.7842119158671972E-3</v>
      </c>
      <c r="H160" s="25"/>
      <c r="I160" s="35">
        <f t="shared" si="34"/>
        <v>-3.7842119158671972E-3</v>
      </c>
      <c r="J160">
        <v>9557.4500000000007</v>
      </c>
      <c r="K160">
        <v>9557.4500000000007</v>
      </c>
      <c r="L160" s="25">
        <f>+K160/J160-1</f>
        <v>0</v>
      </c>
      <c r="M160">
        <f t="shared" ref="M160:M175" si="54">WEEKDAY(A160,2)</f>
        <v>4</v>
      </c>
    </row>
    <row r="161" spans="1:13" x14ac:dyDescent="0.15">
      <c r="A161" s="1">
        <v>42632</v>
      </c>
      <c r="B161">
        <v>11.32</v>
      </c>
      <c r="C161" s="25">
        <f>B161/B160-1</f>
        <v>0</v>
      </c>
      <c r="D161" s="26">
        <f>+F160*(1+L161)</f>
        <v>11.439423485343891</v>
      </c>
      <c r="E161" s="26"/>
      <c r="F161">
        <v>11.454000000000001</v>
      </c>
      <c r="G161" s="35">
        <f>+B161/D161-1</f>
        <v>-1.0439641953713386E-2</v>
      </c>
      <c r="H161" s="35"/>
      <c r="I161" s="25">
        <f>+B161/F161-1</f>
        <v>-1.169896979221241E-2</v>
      </c>
      <c r="J161">
        <v>9557.4500000000007</v>
      </c>
      <c r="K161">
        <v>9621.73</v>
      </c>
      <c r="L161" s="25">
        <f t="shared" ref="L161:L218" si="55">+K161/J161-1</f>
        <v>6.725643346289889E-3</v>
      </c>
      <c r="M161">
        <f t="shared" si="54"/>
        <v>1</v>
      </c>
    </row>
    <row r="162" spans="1:13" x14ac:dyDescent="0.15">
      <c r="A162" s="1">
        <v>42633</v>
      </c>
      <c r="B162">
        <v>11.42</v>
      </c>
      <c r="C162" s="25">
        <f t="shared" si="46"/>
        <v>8.8339222614841617E-3</v>
      </c>
      <c r="D162" s="26">
        <f t="shared" si="53"/>
        <v>11.423167852350877</v>
      </c>
      <c r="E162" s="26"/>
      <c r="F162">
        <v>11.411</v>
      </c>
      <c r="G162" s="25">
        <f t="shared" si="52"/>
        <v>-2.7731820032961263E-4</v>
      </c>
      <c r="H162" s="25"/>
      <c r="I162" s="25">
        <f t="shared" si="34"/>
        <v>7.8871264569269073E-4</v>
      </c>
      <c r="J162">
        <v>9621.73</v>
      </c>
      <c r="K162">
        <v>9595.83</v>
      </c>
      <c r="L162" s="25">
        <f t="shared" si="55"/>
        <v>-2.691823611762123E-3</v>
      </c>
      <c r="M162">
        <f t="shared" si="54"/>
        <v>2</v>
      </c>
    </row>
    <row r="163" spans="1:13" x14ac:dyDescent="0.15">
      <c r="A163" s="1">
        <v>42634</v>
      </c>
      <c r="B163">
        <v>11.38</v>
      </c>
      <c r="C163" s="25">
        <f t="shared" si="46"/>
        <v>-3.5026269702276291E-3</v>
      </c>
      <c r="D163" s="26">
        <f t="shared" si="53"/>
        <v>11.428207179576962</v>
      </c>
      <c r="E163" s="26"/>
      <c r="F163">
        <v>11.419</v>
      </c>
      <c r="G163" s="25">
        <f t="shared" si="52"/>
        <v>-4.2182626565530068E-3</v>
      </c>
      <c r="H163" s="25"/>
      <c r="I163" s="25">
        <f t="shared" si="34"/>
        <v>-3.41536036430512E-3</v>
      </c>
      <c r="J163">
        <v>9595.83</v>
      </c>
      <c r="K163">
        <v>9610.2999999999993</v>
      </c>
      <c r="L163" s="25">
        <f t="shared" si="55"/>
        <v>1.5079466810061781E-3</v>
      </c>
      <c r="M163">
        <f t="shared" si="54"/>
        <v>3</v>
      </c>
    </row>
    <row r="164" spans="1:13" x14ac:dyDescent="0.15">
      <c r="A164" s="1">
        <v>42635</v>
      </c>
      <c r="B164">
        <v>11.44</v>
      </c>
      <c r="C164" s="25">
        <f t="shared" si="46"/>
        <v>5.2724077328645258E-3</v>
      </c>
      <c r="D164" s="26">
        <f t="shared" si="53"/>
        <v>11.500178119309494</v>
      </c>
      <c r="E164" s="26"/>
      <c r="F164">
        <v>11.507</v>
      </c>
      <c r="G164" s="25">
        <f t="shared" si="52"/>
        <v>-5.2327988910407797E-3</v>
      </c>
      <c r="H164" s="25"/>
      <c r="I164" s="25">
        <f t="shared" si="34"/>
        <v>-5.8225428000348023E-3</v>
      </c>
      <c r="J164">
        <v>9610.2999999999993</v>
      </c>
      <c r="K164">
        <v>9678.6200000000008</v>
      </c>
      <c r="L164" s="25">
        <f t="shared" si="55"/>
        <v>7.1090392599608698E-3</v>
      </c>
      <c r="M164">
        <f t="shared" si="54"/>
        <v>4</v>
      </c>
    </row>
    <row r="165" spans="1:13" x14ac:dyDescent="0.15">
      <c r="A165" s="1">
        <v>42636</v>
      </c>
      <c r="B165">
        <v>11.4</v>
      </c>
      <c r="C165" s="25">
        <f t="shared" si="46"/>
        <v>-3.4965034965034336E-3</v>
      </c>
      <c r="D165" s="26">
        <f t="shared" si="53"/>
        <v>11.484042164068843</v>
      </c>
      <c r="E165" s="26"/>
      <c r="F165">
        <v>11.484999999999999</v>
      </c>
      <c r="G165" s="25">
        <f t="shared" si="52"/>
        <v>-7.3181692358977868E-3</v>
      </c>
      <c r="H165" s="25"/>
      <c r="I165" s="25">
        <f t="shared" si="34"/>
        <v>-7.4009577710055785E-3</v>
      </c>
      <c r="J165">
        <v>9678.6200000000008</v>
      </c>
      <c r="K165">
        <v>9659.31</v>
      </c>
      <c r="L165" s="25">
        <f t="shared" si="55"/>
        <v>-1.9951191388856149E-3</v>
      </c>
      <c r="M165">
        <f t="shared" si="54"/>
        <v>5</v>
      </c>
    </row>
    <row r="166" spans="1:13" x14ac:dyDescent="0.15">
      <c r="A166" s="1">
        <v>42639</v>
      </c>
      <c r="B166">
        <v>11.24</v>
      </c>
      <c r="C166" s="25">
        <f t="shared" si="46"/>
        <v>-1.4035087719298289E-2</v>
      </c>
      <c r="D166" s="26">
        <f t="shared" si="53"/>
        <v>11.337681868580676</v>
      </c>
      <c r="E166" s="26"/>
      <c r="F166">
        <v>11.337</v>
      </c>
      <c r="G166" s="25">
        <f t="shared" si="52"/>
        <v>-8.6156826159828892E-3</v>
      </c>
      <c r="H166" s="25"/>
      <c r="I166" s="25">
        <f t="shared" si="34"/>
        <v>-8.5560553938430761E-3</v>
      </c>
      <c r="J166">
        <v>9659.31</v>
      </c>
      <c r="K166">
        <v>9535.41</v>
      </c>
      <c r="L166" s="25">
        <f t="shared" si="55"/>
        <v>-1.2827003171033913E-2</v>
      </c>
      <c r="M166">
        <f t="shared" si="54"/>
        <v>1</v>
      </c>
    </row>
    <row r="167" spans="1:13" x14ac:dyDescent="0.15">
      <c r="A167" s="1">
        <v>42640</v>
      </c>
      <c r="B167">
        <v>11.32</v>
      </c>
      <c r="C167" s="25">
        <f t="shared" si="46"/>
        <v>7.1174377224199059E-3</v>
      </c>
      <c r="D167" s="26">
        <f t="shared" si="53"/>
        <v>11.391370080573358</v>
      </c>
      <c r="E167" s="26"/>
      <c r="F167">
        <v>11.39</v>
      </c>
      <c r="G167" s="25">
        <f t="shared" si="52"/>
        <v>-6.2652762633944592E-3</v>
      </c>
      <c r="H167" s="25"/>
      <c r="I167" s="25">
        <f t="shared" si="34"/>
        <v>-6.1457418788410934E-3</v>
      </c>
      <c r="J167">
        <v>9535.41</v>
      </c>
      <c r="K167">
        <v>9581.14</v>
      </c>
      <c r="L167" s="25">
        <f t="shared" si="55"/>
        <v>4.7958084654986521E-3</v>
      </c>
      <c r="M167">
        <f t="shared" si="54"/>
        <v>2</v>
      </c>
    </row>
    <row r="168" spans="1:13" x14ac:dyDescent="0.15">
      <c r="A168" s="1">
        <v>42641</v>
      </c>
      <c r="B168">
        <v>11.3</v>
      </c>
      <c r="C168" s="25">
        <f t="shared" si="46"/>
        <v>-1.7667844522968323E-3</v>
      </c>
      <c r="D168" s="26">
        <f t="shared" si="53"/>
        <v>11.334067250869941</v>
      </c>
      <c r="E168" s="26"/>
      <c r="F168">
        <v>11.324999999999999</v>
      </c>
      <c r="G168" s="25">
        <f t="shared" si="52"/>
        <v>-3.0057392563402896E-3</v>
      </c>
      <c r="H168" s="25"/>
      <c r="I168" s="25">
        <f t="shared" si="34"/>
        <v>-2.2075055187636972E-3</v>
      </c>
      <c r="J168">
        <v>9581.14</v>
      </c>
      <c r="K168">
        <v>9534.09</v>
      </c>
      <c r="L168" s="25">
        <f t="shared" si="55"/>
        <v>-4.9106891246760709E-3</v>
      </c>
      <c r="M168">
        <f t="shared" si="54"/>
        <v>3</v>
      </c>
    </row>
    <row r="169" spans="1:13" x14ac:dyDescent="0.15">
      <c r="A169" s="1">
        <v>42642</v>
      </c>
      <c r="B169">
        <v>11.34</v>
      </c>
      <c r="C169" s="25">
        <f t="shared" si="46"/>
        <v>3.5398230088494742E-3</v>
      </c>
      <c r="D169" s="26">
        <f t="shared" si="53"/>
        <v>11.378963697636587</v>
      </c>
      <c r="E169" s="26"/>
      <c r="F169">
        <v>11.382999999999999</v>
      </c>
      <c r="G169" s="25">
        <f t="shared" si="52"/>
        <v>-3.4241868303596101E-3</v>
      </c>
      <c r="H169" s="25"/>
      <c r="I169" s="25">
        <f t="shared" si="34"/>
        <v>-3.777563032592357E-3</v>
      </c>
      <c r="J169">
        <v>9534.09</v>
      </c>
      <c r="K169">
        <v>9579.52</v>
      </c>
      <c r="L169" s="25">
        <f t="shared" si="55"/>
        <v>4.7650064138267112E-3</v>
      </c>
      <c r="M169">
        <f t="shared" si="54"/>
        <v>4</v>
      </c>
    </row>
    <row r="170" spans="1:13" x14ac:dyDescent="0.15">
      <c r="A170" s="1">
        <v>42643</v>
      </c>
      <c r="B170">
        <v>11.3</v>
      </c>
      <c r="C170" s="25">
        <f t="shared" si="46"/>
        <v>-3.5273368606700828E-3</v>
      </c>
      <c r="D170" s="26">
        <f t="shared" si="53"/>
        <v>11.405826553940072</v>
      </c>
      <c r="E170" s="26"/>
      <c r="F170">
        <v>11.407999999999999</v>
      </c>
      <c r="G170" s="25">
        <f t="shared" si="52"/>
        <v>-9.2782889025709858E-3</v>
      </c>
      <c r="H170" s="25"/>
      <c r="I170" s="25">
        <f t="shared" si="34"/>
        <v>-9.4670406732116907E-3</v>
      </c>
      <c r="J170">
        <v>9579.52</v>
      </c>
      <c r="K170">
        <v>9598.73</v>
      </c>
      <c r="L170" s="25">
        <f t="shared" si="55"/>
        <v>2.0053196819882491E-3</v>
      </c>
      <c r="M170">
        <f t="shared" si="54"/>
        <v>5</v>
      </c>
    </row>
    <row r="171" spans="1:13" x14ac:dyDescent="0.15">
      <c r="A171" s="1">
        <v>42646</v>
      </c>
      <c r="B171">
        <v>11.34</v>
      </c>
      <c r="C171" s="25">
        <f t="shared" si="46"/>
        <v>3.5398230088494742E-3</v>
      </c>
      <c r="D171" s="26">
        <f t="shared" si="53"/>
        <v>11.407999999999999</v>
      </c>
      <c r="E171" s="26"/>
      <c r="F171">
        <v>11.407999999999999</v>
      </c>
      <c r="G171" s="25">
        <f t="shared" si="52"/>
        <v>-5.9607293127629246E-3</v>
      </c>
      <c r="H171" s="25"/>
      <c r="I171" s="25">
        <f t="shared" si="34"/>
        <v>-5.9607293127629246E-3</v>
      </c>
      <c r="J171">
        <v>9598.73</v>
      </c>
      <c r="K171">
        <v>9598.73</v>
      </c>
      <c r="L171" s="25">
        <f t="shared" si="55"/>
        <v>0</v>
      </c>
      <c r="M171">
        <f t="shared" si="54"/>
        <v>1</v>
      </c>
    </row>
    <row r="172" spans="1:13" x14ac:dyDescent="0.15">
      <c r="A172" s="1">
        <v>42647</v>
      </c>
      <c r="B172">
        <v>11.36</v>
      </c>
      <c r="C172" s="25">
        <f t="shared" si="46"/>
        <v>1.7636684303350414E-3</v>
      </c>
      <c r="D172" s="26">
        <f t="shared" si="53"/>
        <v>11.407999999999999</v>
      </c>
      <c r="E172" s="26"/>
      <c r="F172">
        <v>11.407999999999999</v>
      </c>
      <c r="G172" s="25">
        <f t="shared" si="52"/>
        <v>-4.2075736325385416E-3</v>
      </c>
      <c r="H172" s="25"/>
      <c r="I172" s="25">
        <f t="shared" si="34"/>
        <v>-4.2075736325385416E-3</v>
      </c>
      <c r="J172">
        <v>9598.73</v>
      </c>
      <c r="K172">
        <v>9598.73</v>
      </c>
      <c r="L172" s="25">
        <f t="shared" si="55"/>
        <v>0</v>
      </c>
      <c r="M172">
        <f t="shared" si="54"/>
        <v>2</v>
      </c>
    </row>
    <row r="173" spans="1:13" x14ac:dyDescent="0.15">
      <c r="A173" s="1">
        <v>42648</v>
      </c>
      <c r="B173">
        <v>11.38</v>
      </c>
      <c r="C173" s="25">
        <f t="shared" si="46"/>
        <v>1.7605633802817433E-3</v>
      </c>
      <c r="D173" s="26">
        <f t="shared" si="53"/>
        <v>11.407999999999999</v>
      </c>
      <c r="E173" s="26"/>
      <c r="F173">
        <v>11.407999999999999</v>
      </c>
      <c r="G173" s="25">
        <f t="shared" si="52"/>
        <v>-2.4544179523140475E-3</v>
      </c>
      <c r="H173" s="25"/>
      <c r="I173" s="25">
        <f>+B173/F173-1</f>
        <v>-2.4544179523140475E-3</v>
      </c>
      <c r="J173">
        <v>9598.73</v>
      </c>
      <c r="K173">
        <v>9598.73</v>
      </c>
      <c r="L173" s="25">
        <f t="shared" si="55"/>
        <v>0</v>
      </c>
      <c r="M173">
        <f t="shared" si="54"/>
        <v>3</v>
      </c>
    </row>
    <row r="174" spans="1:13" x14ac:dyDescent="0.15">
      <c r="A174" s="1">
        <v>42649</v>
      </c>
      <c r="B174">
        <v>11.44</v>
      </c>
      <c r="C174" s="25">
        <f t="shared" si="46"/>
        <v>5.2724077328645258E-3</v>
      </c>
      <c r="D174" s="26">
        <f t="shared" si="53"/>
        <v>11.407999999999999</v>
      </c>
      <c r="E174" s="26"/>
      <c r="F174">
        <v>11.407999999999999</v>
      </c>
      <c r="G174" s="25">
        <f t="shared" si="52"/>
        <v>2.8050490883591017E-3</v>
      </c>
      <c r="H174" s="25"/>
      <c r="I174" s="25">
        <f>+B174/F174-1</f>
        <v>2.8050490883591017E-3</v>
      </c>
      <c r="J174">
        <v>9598.73</v>
      </c>
      <c r="K174">
        <v>9598.73</v>
      </c>
      <c r="L174" s="25">
        <f t="shared" si="55"/>
        <v>0</v>
      </c>
      <c r="M174">
        <f t="shared" si="54"/>
        <v>4</v>
      </c>
    </row>
    <row r="175" spans="1:13" x14ac:dyDescent="0.15">
      <c r="A175" s="1">
        <v>42650</v>
      </c>
      <c r="B175">
        <v>11.46</v>
      </c>
      <c r="C175" s="25">
        <f t="shared" si="46"/>
        <v>1.7482517482518833E-3</v>
      </c>
      <c r="D175" s="26">
        <f t="shared" si="53"/>
        <v>11.407999999999999</v>
      </c>
      <c r="E175" s="26"/>
      <c r="F175">
        <v>11.407999999999999</v>
      </c>
      <c r="G175" s="25">
        <f t="shared" si="52"/>
        <v>4.5582047685834848E-3</v>
      </c>
      <c r="H175" s="25"/>
      <c r="I175" s="25">
        <f>+B175/F175-1</f>
        <v>4.5582047685834848E-3</v>
      </c>
      <c r="J175">
        <v>9598.73</v>
      </c>
      <c r="K175">
        <v>9598.73</v>
      </c>
      <c r="L175" s="25">
        <f t="shared" si="55"/>
        <v>0</v>
      </c>
      <c r="M175">
        <f t="shared" si="54"/>
        <v>5</v>
      </c>
    </row>
    <row r="176" spans="1:13" x14ac:dyDescent="0.15">
      <c r="A176" s="1">
        <v>42653</v>
      </c>
      <c r="B176">
        <v>11.46</v>
      </c>
      <c r="C176" s="25">
        <f t="shared" si="46"/>
        <v>0</v>
      </c>
      <c r="D176" s="26">
        <f t="shared" si="53"/>
        <v>11.519005018372221</v>
      </c>
      <c r="E176" s="26"/>
      <c r="F176">
        <v>11.407999999999999</v>
      </c>
      <c r="G176" s="25">
        <f t="shared" ref="G176:G184" si="56">+B176/D176-1</f>
        <v>-5.1224058222137936E-3</v>
      </c>
      <c r="H176" s="25"/>
      <c r="I176" s="25">
        <f t="shared" ref="I176:I207" si="57">+B176/F176-1</f>
        <v>4.5582047685834848E-3</v>
      </c>
      <c r="J176">
        <v>9598.73</v>
      </c>
      <c r="K176">
        <v>9692.1299999999992</v>
      </c>
      <c r="L176" s="25">
        <f t="shared" si="55"/>
        <v>9.7304539246336752E-3</v>
      </c>
      <c r="M176">
        <f>WEEKDAY(A176,2)</f>
        <v>1</v>
      </c>
    </row>
    <row r="177" spans="1:13" x14ac:dyDescent="0.15">
      <c r="A177" s="1">
        <v>42654</v>
      </c>
      <c r="B177">
        <v>11.46</v>
      </c>
      <c r="C177" s="25">
        <f t="shared" ref="C177:C184" si="58">B177/B176-1</f>
        <v>0</v>
      </c>
      <c r="D177" s="26">
        <f t="shared" ref="D177:D184" si="59">+F176*(1+L177)</f>
        <v>11.426714895487372</v>
      </c>
      <c r="E177" s="26"/>
      <c r="F177">
        <v>11.471</v>
      </c>
      <c r="G177" s="25">
        <f t="shared" si="56"/>
        <v>2.9129198389095112E-3</v>
      </c>
      <c r="H177" s="25"/>
      <c r="I177" s="25">
        <f t="shared" si="57"/>
        <v>-9.5893993548945566E-4</v>
      </c>
      <c r="J177">
        <v>9692.1299999999992</v>
      </c>
      <c r="K177">
        <v>9708.0300000000007</v>
      </c>
      <c r="L177" s="25">
        <f t="shared" si="55"/>
        <v>1.6405062664246461E-3</v>
      </c>
      <c r="M177">
        <f>WEEKDAY(A177,2)</f>
        <v>2</v>
      </c>
    </row>
    <row r="178" spans="1:13" x14ac:dyDescent="0.15">
      <c r="A178" s="1">
        <v>42655</v>
      </c>
      <c r="B178">
        <v>11.38</v>
      </c>
      <c r="C178" s="25">
        <f t="shared" si="58"/>
        <v>-6.9808027923211613E-3</v>
      </c>
      <c r="D178" s="26">
        <f t="shared" si="59"/>
        <v>11.438352415474611</v>
      </c>
      <c r="E178" s="26"/>
      <c r="F178">
        <v>11.430999999999999</v>
      </c>
      <c r="G178" s="25">
        <f t="shared" si="56"/>
        <v>-5.10147033026076E-3</v>
      </c>
      <c r="H178" s="25"/>
      <c r="I178" s="25">
        <f t="shared" si="57"/>
        <v>-4.4615519202167997E-3</v>
      </c>
      <c r="J178">
        <v>9708.0300000000007</v>
      </c>
      <c r="K178">
        <v>9680.4</v>
      </c>
      <c r="L178" s="25">
        <f t="shared" si="55"/>
        <v>-2.8460975089694696E-3</v>
      </c>
      <c r="M178">
        <f>WEEKDAY(A178,2)</f>
        <v>3</v>
      </c>
    </row>
    <row r="179" spans="1:13" x14ac:dyDescent="0.15">
      <c r="A179" s="1">
        <v>42656</v>
      </c>
      <c r="B179">
        <v>11.32</v>
      </c>
      <c r="C179" s="25">
        <f t="shared" si="58"/>
        <v>-5.2724077328647478E-3</v>
      </c>
      <c r="D179" s="26">
        <f t="shared" si="59"/>
        <v>11.426985145241931</v>
      </c>
      <c r="E179" s="26"/>
      <c r="F179">
        <v>11.401999999999999</v>
      </c>
      <c r="G179" s="25">
        <f t="shared" si="56"/>
        <v>-9.362499721676576E-3</v>
      </c>
      <c r="H179" s="25"/>
      <c r="I179" s="25">
        <f t="shared" si="57"/>
        <v>-7.1917207507453673E-3</v>
      </c>
      <c r="J179">
        <v>9680.4</v>
      </c>
      <c r="K179">
        <v>9677</v>
      </c>
      <c r="L179" s="25">
        <f t="shared" si="55"/>
        <v>-3.512251559852908E-4</v>
      </c>
      <c r="M179">
        <f>WEEKDAY(A179,2)</f>
        <v>4</v>
      </c>
    </row>
    <row r="180" spans="1:13" x14ac:dyDescent="0.15">
      <c r="A180" s="1">
        <v>42657</v>
      </c>
      <c r="B180">
        <v>11.42</v>
      </c>
      <c r="C180" s="25">
        <f t="shared" si="58"/>
        <v>8.8339222614841617E-3</v>
      </c>
      <c r="D180" s="26">
        <f t="shared" si="59"/>
        <v>11.432740744032241</v>
      </c>
      <c r="E180" s="26"/>
      <c r="F180">
        <v>11.438000000000001</v>
      </c>
      <c r="G180" s="25">
        <f t="shared" si="56"/>
        <v>-1.1144085497514222E-3</v>
      </c>
      <c r="H180" s="25"/>
      <c r="I180" s="25">
        <f t="shared" si="57"/>
        <v>-1.5737016961008266E-3</v>
      </c>
      <c r="J180">
        <v>9677</v>
      </c>
      <c r="K180">
        <v>9703.09</v>
      </c>
      <c r="L180" s="25">
        <f t="shared" si="55"/>
        <v>2.6960834969516068E-3</v>
      </c>
      <c r="M180">
        <f t="shared" ref="M180:M195" si="60">WEEKDAY(A180,2)</f>
        <v>5</v>
      </c>
    </row>
    <row r="181" spans="1:13" x14ac:dyDescent="0.15">
      <c r="A181" s="1">
        <v>42660</v>
      </c>
      <c r="B181">
        <v>11.3</v>
      </c>
      <c r="C181" s="25">
        <f t="shared" si="58"/>
        <v>-1.0507880910682998E-2</v>
      </c>
      <c r="D181" s="26">
        <f t="shared" si="59"/>
        <v>11.354093034280833</v>
      </c>
      <c r="E181" s="26"/>
      <c r="F181">
        <v>11.337</v>
      </c>
      <c r="G181" s="25">
        <f t="shared" si="56"/>
        <v>-4.7641880436871675E-3</v>
      </c>
      <c r="H181" s="25"/>
      <c r="I181" s="25">
        <f t="shared" si="57"/>
        <v>-3.2636499955895903E-3</v>
      </c>
      <c r="J181">
        <v>9703.09</v>
      </c>
      <c r="K181">
        <v>9631.91</v>
      </c>
      <c r="L181" s="25">
        <f t="shared" si="55"/>
        <v>-7.3358074592733136E-3</v>
      </c>
      <c r="M181">
        <f t="shared" si="60"/>
        <v>1</v>
      </c>
    </row>
    <row r="182" spans="1:13" x14ac:dyDescent="0.15">
      <c r="A182" s="1">
        <v>42661</v>
      </c>
      <c r="B182">
        <v>11.46</v>
      </c>
      <c r="C182" s="25">
        <f t="shared" si="58"/>
        <v>1.4159292035398341E-2</v>
      </c>
      <c r="D182" s="26">
        <f t="shared" si="59"/>
        <v>11.485881907119149</v>
      </c>
      <c r="E182" s="26"/>
      <c r="F182">
        <v>11.486000000000001</v>
      </c>
      <c r="G182" s="25">
        <f t="shared" si="56"/>
        <v>-2.2533669881374951E-3</v>
      </c>
      <c r="H182" s="25"/>
      <c r="I182" s="25">
        <f t="shared" si="57"/>
        <v>-2.2636252829530967E-3</v>
      </c>
      <c r="J182">
        <v>9631.91</v>
      </c>
      <c r="K182">
        <v>9758.4</v>
      </c>
      <c r="L182" s="25">
        <f t="shared" si="55"/>
        <v>1.3132390148994366E-2</v>
      </c>
      <c r="M182">
        <f t="shared" si="60"/>
        <v>2</v>
      </c>
    </row>
    <row r="183" spans="1:13" x14ac:dyDescent="0.15">
      <c r="A183" s="1">
        <v>42662</v>
      </c>
      <c r="B183">
        <v>11.42</v>
      </c>
      <c r="C183" s="25">
        <f t="shared" si="58"/>
        <v>-3.4904013961606362E-3</v>
      </c>
      <c r="D183" s="26">
        <f t="shared" si="59"/>
        <v>11.473794124036729</v>
      </c>
      <c r="E183" s="26"/>
      <c r="F183">
        <v>11.473000000000001</v>
      </c>
      <c r="G183" s="25">
        <f t="shared" si="56"/>
        <v>-4.6884337870447546E-3</v>
      </c>
      <c r="H183" s="25"/>
      <c r="I183" s="25">
        <f t="shared" si="57"/>
        <v>-4.6195415322932698E-3</v>
      </c>
      <c r="J183">
        <v>9758.4</v>
      </c>
      <c r="K183">
        <v>9748.0300000000007</v>
      </c>
      <c r="L183" s="25">
        <f t="shared" si="55"/>
        <v>-1.0626742088866159E-3</v>
      </c>
      <c r="M183">
        <f t="shared" si="60"/>
        <v>3</v>
      </c>
    </row>
    <row r="184" spans="1:13" x14ac:dyDescent="0.15">
      <c r="A184" s="1">
        <v>42663</v>
      </c>
      <c r="B184">
        <v>11.44</v>
      </c>
      <c r="C184" s="25">
        <f t="shared" si="58"/>
        <v>1.7513134851137035E-3</v>
      </c>
      <c r="D184" s="26">
        <f t="shared" si="59"/>
        <v>11.487029312589314</v>
      </c>
      <c r="E184" s="26"/>
      <c r="F184">
        <v>11.484</v>
      </c>
      <c r="G184" s="25">
        <f t="shared" si="56"/>
        <v>-4.0941231461620875E-3</v>
      </c>
      <c r="H184" s="25"/>
      <c r="I184" s="25">
        <f t="shared" si="57"/>
        <v>-3.8314176245211051E-3</v>
      </c>
      <c r="J184">
        <v>9748.0300000000007</v>
      </c>
      <c r="K184">
        <v>9759.9500000000007</v>
      </c>
      <c r="L184" s="25">
        <f t="shared" si="55"/>
        <v>1.22281117312939E-3</v>
      </c>
      <c r="M184">
        <f t="shared" si="60"/>
        <v>4</v>
      </c>
    </row>
    <row r="185" spans="1:13" x14ac:dyDescent="0.15">
      <c r="A185" s="1">
        <v>42664</v>
      </c>
      <c r="B185">
        <v>11.44</v>
      </c>
      <c r="C185" s="25">
        <f t="shared" ref="C185:C214" si="61">B185/B184-1</f>
        <v>0</v>
      </c>
      <c r="D185" s="26">
        <f t="shared" ref="D185:D206" si="62">+F184*(1+L185)</f>
        <v>11.567330025256277</v>
      </c>
      <c r="E185" s="26"/>
      <c r="F185" s="27">
        <v>11.57</v>
      </c>
      <c r="G185" s="25">
        <f t="shared" ref="G185:G207" si="63">+B185/D185-1</f>
        <v>-1.1007728229268432E-2</v>
      </c>
      <c r="H185" s="25"/>
      <c r="I185" s="25">
        <f t="shared" si="57"/>
        <v>-1.1235955056179803E-2</v>
      </c>
      <c r="J185">
        <v>9759.9500000000007</v>
      </c>
      <c r="K185">
        <v>9830.77</v>
      </c>
      <c r="L185" s="25">
        <f t="shared" si="55"/>
        <v>7.2561847140610869E-3</v>
      </c>
      <c r="M185">
        <f t="shared" si="60"/>
        <v>5</v>
      </c>
    </row>
    <row r="186" spans="1:13" x14ac:dyDescent="0.15">
      <c r="A186" s="1">
        <v>42667</v>
      </c>
      <c r="B186">
        <v>11.62</v>
      </c>
      <c r="C186" s="25">
        <f t="shared" si="61"/>
        <v>1.5734265734265618E-2</v>
      </c>
      <c r="D186" s="31">
        <f t="shared" si="62"/>
        <v>11.699225482846204</v>
      </c>
      <c r="E186" s="31"/>
      <c r="F186">
        <v>11.644</v>
      </c>
      <c r="G186" s="35">
        <f t="shared" si="63"/>
        <v>-6.7718570739890849E-3</v>
      </c>
      <c r="H186" s="35"/>
      <c r="I186" s="25">
        <f t="shared" si="57"/>
        <v>-2.0611473720372198E-3</v>
      </c>
      <c r="J186">
        <v>9830.77</v>
      </c>
      <c r="K186">
        <v>9940.57</v>
      </c>
      <c r="L186" s="25">
        <f t="shared" si="55"/>
        <v>1.1169013210562184E-2</v>
      </c>
      <c r="M186">
        <f t="shared" si="60"/>
        <v>1</v>
      </c>
    </row>
    <row r="187" spans="1:13" x14ac:dyDescent="0.15">
      <c r="A187" s="1">
        <v>42668</v>
      </c>
      <c r="B187">
        <v>11.56</v>
      </c>
      <c r="C187" s="25">
        <f t="shared" si="61"/>
        <v>-5.1635111876074946E-3</v>
      </c>
      <c r="D187" s="26">
        <f t="shared" si="62"/>
        <v>11.621088171000256</v>
      </c>
      <c r="E187" s="26"/>
      <c r="F187">
        <v>11.603999999999999</v>
      </c>
      <c r="G187" s="25">
        <f t="shared" si="63"/>
        <v>-5.2566653054657575E-3</v>
      </c>
      <c r="H187" s="25"/>
      <c r="I187" s="25">
        <f t="shared" si="57"/>
        <v>-3.7917959324369477E-3</v>
      </c>
      <c r="J187">
        <v>9940.57</v>
      </c>
      <c r="K187">
        <v>9921.01</v>
      </c>
      <c r="L187" s="25">
        <f t="shared" si="55"/>
        <v>-1.967694005474474E-3</v>
      </c>
      <c r="M187">
        <f t="shared" si="60"/>
        <v>2</v>
      </c>
    </row>
    <row r="188" spans="1:13" x14ac:dyDescent="0.15">
      <c r="A188" s="1">
        <v>42669</v>
      </c>
      <c r="B188">
        <v>11.48</v>
      </c>
      <c r="C188" s="25">
        <f t="shared" si="61"/>
        <v>-6.9204152249134898E-3</v>
      </c>
      <c r="D188" s="26">
        <f t="shared" si="62"/>
        <v>11.538734145011443</v>
      </c>
      <c r="E188" s="26"/>
      <c r="F188">
        <v>11.548</v>
      </c>
      <c r="G188" s="25">
        <f t="shared" si="63"/>
        <v>-5.0901723077513283E-3</v>
      </c>
      <c r="H188" s="25"/>
      <c r="I188" s="25">
        <f t="shared" si="57"/>
        <v>-5.8884655351575388E-3</v>
      </c>
      <c r="J188">
        <v>9921.01</v>
      </c>
      <c r="K188">
        <v>9865.2099999999991</v>
      </c>
      <c r="L188" s="25">
        <f t="shared" si="55"/>
        <v>-5.624427351650807E-3</v>
      </c>
      <c r="M188">
        <f t="shared" si="60"/>
        <v>3</v>
      </c>
    </row>
    <row r="189" spans="1:13" x14ac:dyDescent="0.15">
      <c r="A189" s="1">
        <v>42670</v>
      </c>
      <c r="B189">
        <v>11.46</v>
      </c>
      <c r="C189" s="25">
        <f t="shared" si="61"/>
        <v>-1.7421602787456303E-3</v>
      </c>
      <c r="D189" s="26">
        <f t="shared" si="62"/>
        <v>11.517974668557487</v>
      </c>
      <c r="E189" s="26"/>
      <c r="F189">
        <v>11.500999999999999</v>
      </c>
      <c r="G189" s="25">
        <f t="shared" si="63"/>
        <v>-5.0334082358897136E-3</v>
      </c>
      <c r="H189" s="25"/>
      <c r="I189" s="25">
        <f t="shared" si="57"/>
        <v>-3.5649073993564429E-3</v>
      </c>
      <c r="J189">
        <v>9865.2099999999991</v>
      </c>
      <c r="K189">
        <v>9839.56</v>
      </c>
      <c r="L189" s="25">
        <f t="shared" si="55"/>
        <v>-2.6000460203077225E-3</v>
      </c>
      <c r="M189">
        <f t="shared" si="60"/>
        <v>4</v>
      </c>
    </row>
    <row r="190" spans="1:13" x14ac:dyDescent="0.15">
      <c r="A190" s="1">
        <v>42671</v>
      </c>
      <c r="B190">
        <v>11.52</v>
      </c>
      <c r="C190" s="25">
        <f t="shared" si="61"/>
        <v>5.2356020942407877E-3</v>
      </c>
      <c r="D190" s="26">
        <f t="shared" si="62"/>
        <v>11.537386396342928</v>
      </c>
      <c r="E190" s="26"/>
      <c r="F190">
        <v>11.528</v>
      </c>
      <c r="G190" s="25">
        <f t="shared" si="63"/>
        <v>-1.5069614335218029E-3</v>
      </c>
      <c r="H190" s="25"/>
      <c r="I190" s="25">
        <f t="shared" si="57"/>
        <v>-6.93962526023717E-4</v>
      </c>
      <c r="J190">
        <v>9839.56</v>
      </c>
      <c r="K190">
        <v>9870.69</v>
      </c>
      <c r="L190" s="25">
        <f t="shared" si="55"/>
        <v>3.1637593550932763E-3</v>
      </c>
      <c r="M190">
        <f t="shared" si="60"/>
        <v>5</v>
      </c>
    </row>
    <row r="191" spans="1:13" x14ac:dyDescent="0.15">
      <c r="A191" s="1">
        <v>42674</v>
      </c>
      <c r="B191">
        <v>11.46</v>
      </c>
      <c r="C191" s="25">
        <f t="shared" si="61"/>
        <v>-5.2083333333332593E-3</v>
      </c>
      <c r="D191" s="26">
        <f t="shared" si="62"/>
        <v>11.506101834826136</v>
      </c>
      <c r="E191" s="26"/>
      <c r="F191">
        <v>11.525</v>
      </c>
      <c r="G191" s="25">
        <f t="shared" si="63"/>
        <v>-4.0067292544375688E-3</v>
      </c>
      <c r="H191" s="25"/>
      <c r="I191" s="25">
        <f t="shared" si="57"/>
        <v>-5.6399132321041101E-3</v>
      </c>
      <c r="J191">
        <v>9870.69</v>
      </c>
      <c r="K191">
        <v>9851.94</v>
      </c>
      <c r="L191" s="25">
        <f t="shared" si="55"/>
        <v>-1.8995632524170247E-3</v>
      </c>
      <c r="M191">
        <f t="shared" si="60"/>
        <v>1</v>
      </c>
    </row>
    <row r="192" spans="1:13" x14ac:dyDescent="0.15">
      <c r="A192" s="1">
        <f>A191+1</f>
        <v>42675</v>
      </c>
      <c r="B192">
        <v>11.54</v>
      </c>
      <c r="C192" s="25">
        <f t="shared" si="61"/>
        <v>6.9808027923210503E-3</v>
      </c>
      <c r="D192" s="26">
        <f t="shared" si="62"/>
        <v>11.594803180896351</v>
      </c>
      <c r="E192" s="26"/>
      <c r="F192">
        <v>11.586</v>
      </c>
      <c r="G192" s="25">
        <f t="shared" si="63"/>
        <v>-4.7265296392996481E-3</v>
      </c>
      <c r="H192" s="25"/>
      <c r="I192" s="25">
        <f t="shared" si="57"/>
        <v>-3.9703089936130587E-3</v>
      </c>
      <c r="J192">
        <v>9851.94</v>
      </c>
      <c r="K192">
        <v>9911.61</v>
      </c>
      <c r="L192" s="25">
        <f t="shared" si="55"/>
        <v>6.0566751320043632E-3</v>
      </c>
      <c r="M192">
        <f t="shared" si="60"/>
        <v>2</v>
      </c>
    </row>
    <row r="193" spans="1:13" x14ac:dyDescent="0.15">
      <c r="A193" s="1">
        <f>A192+1</f>
        <v>42676</v>
      </c>
      <c r="B193">
        <v>11.46</v>
      </c>
      <c r="C193" s="25">
        <f t="shared" si="61"/>
        <v>-6.9324090121315463E-3</v>
      </c>
      <c r="D193" s="26">
        <f t="shared" si="62"/>
        <v>11.488020103696575</v>
      </c>
      <c r="E193" s="26"/>
      <c r="F193">
        <v>11.505000000000001</v>
      </c>
      <c r="G193" s="25">
        <f t="shared" si="63"/>
        <v>-2.4390716105692212E-3</v>
      </c>
      <c r="H193" s="25"/>
      <c r="I193" s="25">
        <f t="shared" si="57"/>
        <v>-3.9113428943937656E-3</v>
      </c>
      <c r="J193">
        <v>9911.61</v>
      </c>
      <c r="K193">
        <v>9827.7900000000009</v>
      </c>
      <c r="L193" s="25">
        <f t="shared" si="55"/>
        <v>-8.456749206233849E-3</v>
      </c>
      <c r="M193">
        <f t="shared" si="60"/>
        <v>3</v>
      </c>
    </row>
    <row r="194" spans="1:13" x14ac:dyDescent="0.15">
      <c r="A194" s="1">
        <f>A193+1</f>
        <v>42677</v>
      </c>
      <c r="B194">
        <v>11.56</v>
      </c>
      <c r="C194" s="25">
        <f t="shared" si="61"/>
        <v>8.7260034904013128E-3</v>
      </c>
      <c r="D194" s="26">
        <f t="shared" si="62"/>
        <v>11.634463282182463</v>
      </c>
      <c r="E194" s="26"/>
      <c r="F194">
        <v>11.643000000000001</v>
      </c>
      <c r="G194" s="25">
        <f t="shared" si="63"/>
        <v>-6.4002335454956816E-3</v>
      </c>
      <c r="H194" s="25"/>
      <c r="I194" s="25">
        <f t="shared" si="57"/>
        <v>-7.128746886541304E-3</v>
      </c>
      <c r="J194">
        <v>9827.7900000000009</v>
      </c>
      <c r="K194">
        <v>9938.3799999999992</v>
      </c>
      <c r="L194" s="25">
        <f t="shared" si="55"/>
        <v>1.1252784196650323E-2</v>
      </c>
      <c r="M194">
        <f t="shared" si="60"/>
        <v>4</v>
      </c>
    </row>
    <row r="195" spans="1:13" x14ac:dyDescent="0.15">
      <c r="A195" s="1">
        <f>A194+1</f>
        <v>42678</v>
      </c>
      <c r="B195">
        <v>11.54</v>
      </c>
      <c r="C195" s="25">
        <f t="shared" si="61"/>
        <v>-1.7301038062285112E-3</v>
      </c>
      <c r="D195" s="26">
        <f t="shared" si="62"/>
        <v>11.622228969912602</v>
      </c>
      <c r="E195" s="26"/>
      <c r="F195">
        <v>11.621</v>
      </c>
      <c r="G195" s="25">
        <f t="shared" si="63"/>
        <v>-7.0751462671639898E-3</v>
      </c>
      <c r="H195" s="25"/>
      <c r="I195" s="25">
        <f t="shared" si="57"/>
        <v>-6.9701402633165488E-3</v>
      </c>
      <c r="J195">
        <v>9938.3799999999992</v>
      </c>
      <c r="K195">
        <v>9920.65</v>
      </c>
      <c r="L195" s="25">
        <f t="shared" si="55"/>
        <v>-1.7839929646481512E-3</v>
      </c>
      <c r="M195">
        <f t="shared" si="60"/>
        <v>5</v>
      </c>
    </row>
    <row r="196" spans="1:13" x14ac:dyDescent="0.15">
      <c r="A196" s="1">
        <v>42681</v>
      </c>
      <c r="B196">
        <v>11.54</v>
      </c>
      <c r="C196" s="25">
        <f t="shared" si="61"/>
        <v>0</v>
      </c>
      <c r="D196" s="26">
        <f t="shared" si="62"/>
        <v>11.638008655682844</v>
      </c>
      <c r="E196" s="26"/>
      <c r="F196">
        <v>11.613</v>
      </c>
      <c r="G196" s="25">
        <f t="shared" si="63"/>
        <v>-8.4214283201264895E-3</v>
      </c>
      <c r="H196" s="25"/>
      <c r="I196" s="25">
        <f t="shared" si="57"/>
        <v>-6.2860587272883794E-3</v>
      </c>
      <c r="J196">
        <v>9920.65</v>
      </c>
      <c r="K196">
        <v>9935.17</v>
      </c>
      <c r="L196" s="25">
        <f t="shared" si="55"/>
        <v>1.4636137753070155E-3</v>
      </c>
      <c r="M196">
        <f t="shared" ref="M196:M208" si="64">WEEKDAY(A196,2)</f>
        <v>1</v>
      </c>
    </row>
    <row r="197" spans="1:13" x14ac:dyDescent="0.15">
      <c r="A197" s="1">
        <v>42682</v>
      </c>
      <c r="B197">
        <v>11.58</v>
      </c>
      <c r="C197" s="25">
        <f t="shared" si="61"/>
        <v>3.4662045060658286E-3</v>
      </c>
      <c r="D197" s="26">
        <f t="shared" si="62"/>
        <v>11.656903051482763</v>
      </c>
      <c r="E197" s="26"/>
      <c r="F197">
        <v>11.648</v>
      </c>
      <c r="G197" s="25">
        <f t="shared" si="63"/>
        <v>-6.5972112097972824E-3</v>
      </c>
      <c r="H197" s="25"/>
      <c r="I197" s="25">
        <f t="shared" si="57"/>
        <v>-5.8379120879120672E-3</v>
      </c>
      <c r="J197">
        <v>9935.17</v>
      </c>
      <c r="K197">
        <v>9972.73</v>
      </c>
      <c r="L197" s="25">
        <f t="shared" si="55"/>
        <v>3.7805090401070718E-3</v>
      </c>
      <c r="M197">
        <f t="shared" si="64"/>
        <v>2</v>
      </c>
    </row>
    <row r="198" spans="1:13" x14ac:dyDescent="0.15">
      <c r="A198" s="1">
        <v>42683</v>
      </c>
      <c r="B198">
        <v>11.5</v>
      </c>
      <c r="C198" s="25">
        <f t="shared" si="61"/>
        <v>-6.9084628670120773E-3</v>
      </c>
      <c r="D198" s="26">
        <f t="shared" si="62"/>
        <v>11.553580084891498</v>
      </c>
      <c r="E198" s="26"/>
      <c r="F198">
        <v>11.558</v>
      </c>
      <c r="G198" s="25">
        <f t="shared" si="63"/>
        <v>-4.6375309209623072E-3</v>
      </c>
      <c r="H198" s="25"/>
      <c r="I198" s="25">
        <f t="shared" si="57"/>
        <v>-5.0181692334313466E-3</v>
      </c>
      <c r="J198">
        <v>9972.73</v>
      </c>
      <c r="K198">
        <v>9891.89</v>
      </c>
      <c r="L198" s="25">
        <f t="shared" si="55"/>
        <v>-8.1061053492875734E-3</v>
      </c>
      <c r="M198">
        <f t="shared" si="64"/>
        <v>3</v>
      </c>
    </row>
    <row r="199" spans="1:13" x14ac:dyDescent="0.15">
      <c r="A199" s="1">
        <v>42684</v>
      </c>
      <c r="B199">
        <v>11.6</v>
      </c>
      <c r="C199" s="25">
        <f t="shared" si="61"/>
        <v>8.6956521739129933E-3</v>
      </c>
      <c r="D199" s="26">
        <f t="shared" si="62"/>
        <v>11.68158504390971</v>
      </c>
      <c r="E199" s="26"/>
      <c r="F199">
        <v>11.638999999999999</v>
      </c>
      <c r="G199" s="25">
        <f t="shared" si="63"/>
        <v>-6.984073103353805E-3</v>
      </c>
      <c r="H199" s="25"/>
      <c r="I199" s="25">
        <f t="shared" si="57"/>
        <v>-3.3508033336197007E-3</v>
      </c>
      <c r="J199">
        <v>9891.89</v>
      </c>
      <c r="K199">
        <v>9997.66</v>
      </c>
      <c r="L199" s="25">
        <f t="shared" si="55"/>
        <v>1.0692597673447768E-2</v>
      </c>
      <c r="M199">
        <f t="shared" si="64"/>
        <v>4</v>
      </c>
    </row>
    <row r="200" spans="1:13" x14ac:dyDescent="0.15">
      <c r="A200" s="1">
        <v>42685</v>
      </c>
      <c r="B200">
        <v>11.66</v>
      </c>
      <c r="C200" s="25">
        <f t="shared" si="61"/>
        <v>5.1724137931035141E-3</v>
      </c>
      <c r="D200" s="26">
        <f t="shared" si="62"/>
        <v>11.709851533258782</v>
      </c>
      <c r="E200" s="26"/>
      <c r="F200">
        <v>11.679</v>
      </c>
      <c r="G200" s="25">
        <f t="shared" si="63"/>
        <v>-4.2572301721496286E-3</v>
      </c>
      <c r="H200" s="25"/>
      <c r="I200" s="25">
        <f t="shared" si="57"/>
        <v>-1.6268516140081068E-3</v>
      </c>
      <c r="J200">
        <v>9997.66</v>
      </c>
      <c r="K200">
        <v>10058.52</v>
      </c>
      <c r="L200" s="25">
        <f t="shared" si="55"/>
        <v>6.0874244573230207E-3</v>
      </c>
      <c r="M200">
        <f t="shared" si="64"/>
        <v>5</v>
      </c>
    </row>
    <row r="201" spans="1:13" x14ac:dyDescent="0.15">
      <c r="A201" s="1">
        <v>42688</v>
      </c>
      <c r="B201">
        <v>11.62</v>
      </c>
      <c r="C201" s="25">
        <f t="shared" si="61"/>
        <v>-3.4305317324185847E-3</v>
      </c>
      <c r="D201" s="26">
        <f t="shared" si="62"/>
        <v>11.717931857768338</v>
      </c>
      <c r="E201" s="26"/>
      <c r="F201">
        <v>11.699</v>
      </c>
      <c r="G201" s="25">
        <f t="shared" si="63"/>
        <v>-8.3574353356061781E-3</v>
      </c>
      <c r="H201" s="25"/>
      <c r="I201" s="25">
        <f t="shared" si="57"/>
        <v>-6.7527139071715814E-3</v>
      </c>
      <c r="J201">
        <v>10058.52</v>
      </c>
      <c r="K201">
        <v>10092.049999999999</v>
      </c>
      <c r="L201" s="25">
        <f t="shared" si="55"/>
        <v>3.3334924024606138E-3</v>
      </c>
      <c r="M201">
        <f t="shared" si="64"/>
        <v>1</v>
      </c>
    </row>
    <row r="202" spans="1:13" x14ac:dyDescent="0.15">
      <c r="A202" s="1">
        <v>42689</v>
      </c>
      <c r="B202">
        <v>11.56</v>
      </c>
      <c r="C202" s="25">
        <f t="shared" si="61"/>
        <v>-5.1635111876074946E-3</v>
      </c>
      <c r="D202" s="26">
        <f t="shared" si="62"/>
        <v>11.67813387270178</v>
      </c>
      <c r="E202" s="26"/>
      <c r="F202">
        <v>11.63</v>
      </c>
      <c r="G202" s="25">
        <f t="shared" si="63"/>
        <v>-1.0115817645995895E-2</v>
      </c>
      <c r="H202" s="25"/>
      <c r="I202" s="25">
        <f t="shared" si="57"/>
        <v>-6.0189165950129686E-3</v>
      </c>
      <c r="J202">
        <v>10092.049999999999</v>
      </c>
      <c r="K202">
        <v>10074.049999999999</v>
      </c>
      <c r="L202" s="25">
        <f t="shared" si="55"/>
        <v>-1.783582126525296E-3</v>
      </c>
      <c r="M202">
        <f t="shared" si="64"/>
        <v>2</v>
      </c>
    </row>
    <row r="203" spans="1:13" x14ac:dyDescent="0.15">
      <c r="A203" s="1">
        <v>42690</v>
      </c>
      <c r="B203">
        <v>11.54</v>
      </c>
      <c r="C203" s="25">
        <f t="shared" si="61"/>
        <v>-1.7301038062285112E-3</v>
      </c>
      <c r="D203" s="26">
        <f t="shared" si="62"/>
        <v>11.614680431405445</v>
      </c>
      <c r="E203" s="26"/>
      <c r="F203">
        <v>11.593999999999999</v>
      </c>
      <c r="G203" s="25">
        <f t="shared" si="63"/>
        <v>-6.4298309235881757E-3</v>
      </c>
      <c r="H203" s="25"/>
      <c r="I203" s="25">
        <f t="shared" si="57"/>
        <v>-4.6575815076763671E-3</v>
      </c>
      <c r="J203">
        <v>10074.049999999999</v>
      </c>
      <c r="K203">
        <v>10060.780000000001</v>
      </c>
      <c r="L203" s="25">
        <f t="shared" si="55"/>
        <v>-1.3172457948886773E-3</v>
      </c>
      <c r="M203">
        <f t="shared" si="64"/>
        <v>3</v>
      </c>
    </row>
    <row r="204" spans="1:13" x14ac:dyDescent="0.15">
      <c r="A204" s="1">
        <v>42691</v>
      </c>
      <c r="B204">
        <v>11.54</v>
      </c>
      <c r="C204" s="25">
        <f t="shared" si="61"/>
        <v>0</v>
      </c>
      <c r="D204" s="26">
        <f t="shared" si="62"/>
        <v>11.613083673432874</v>
      </c>
      <c r="E204" s="26"/>
      <c r="F204">
        <v>11.605</v>
      </c>
      <c r="G204" s="25">
        <f t="shared" si="63"/>
        <v>-6.2932185359231285E-3</v>
      </c>
      <c r="H204" s="25"/>
      <c r="I204" s="25">
        <f t="shared" si="57"/>
        <v>-5.6010340370531431E-3</v>
      </c>
      <c r="J204">
        <v>10060.780000000001</v>
      </c>
      <c r="K204">
        <v>10077.34</v>
      </c>
      <c r="L204" s="25">
        <f t="shared" si="55"/>
        <v>1.6459956385090901E-3</v>
      </c>
      <c r="M204">
        <f t="shared" si="64"/>
        <v>4</v>
      </c>
    </row>
    <row r="205" spans="1:13" x14ac:dyDescent="0.15">
      <c r="A205" s="1">
        <v>42692</v>
      </c>
      <c r="B205">
        <v>11.52</v>
      </c>
      <c r="C205" s="25">
        <f t="shared" si="61"/>
        <v>-1.7331022530329143E-3</v>
      </c>
      <c r="D205" s="26">
        <f t="shared" si="62"/>
        <v>11.569600013495625</v>
      </c>
      <c r="E205" s="26"/>
      <c r="F205">
        <v>11.528</v>
      </c>
      <c r="G205" s="25">
        <f t="shared" si="63"/>
        <v>-4.2870983817736574E-3</v>
      </c>
      <c r="H205" s="25"/>
      <c r="I205" s="25">
        <f t="shared" si="57"/>
        <v>-6.93962526023717E-4</v>
      </c>
      <c r="J205">
        <v>10077.34</v>
      </c>
      <c r="K205">
        <v>10046.6</v>
      </c>
      <c r="L205" s="25">
        <f t="shared" si="55"/>
        <v>-3.0504081434187258E-3</v>
      </c>
      <c r="M205">
        <f t="shared" si="64"/>
        <v>5</v>
      </c>
    </row>
    <row r="206" spans="1:13" x14ac:dyDescent="0.15">
      <c r="A206" s="1">
        <v>42695</v>
      </c>
      <c r="B206">
        <v>11.62</v>
      </c>
      <c r="C206" s="25">
        <f t="shared" si="61"/>
        <v>8.6805555555555802E-3</v>
      </c>
      <c r="D206" s="26">
        <f t="shared" si="62"/>
        <v>11.665120617920492</v>
      </c>
      <c r="E206" s="26"/>
      <c r="F206">
        <v>11.654</v>
      </c>
      <c r="G206" s="25">
        <f t="shared" si="63"/>
        <v>-3.8679941166811505E-3</v>
      </c>
      <c r="H206" s="25"/>
      <c r="I206" s="25">
        <f t="shared" si="57"/>
        <v>-2.9174532349408588E-3</v>
      </c>
      <c r="J206">
        <v>10046.6</v>
      </c>
      <c r="K206">
        <v>10166.1</v>
      </c>
      <c r="L206" s="25">
        <f t="shared" si="55"/>
        <v>1.189457129775251E-2</v>
      </c>
      <c r="M206">
        <f t="shared" si="64"/>
        <v>1</v>
      </c>
    </row>
    <row r="207" spans="1:13" x14ac:dyDescent="0.15">
      <c r="A207" s="1">
        <v>42696</v>
      </c>
      <c r="B207">
        <v>11.74</v>
      </c>
      <c r="C207" s="25">
        <f t="shared" si="61"/>
        <v>1.0327022375215211E-2</v>
      </c>
      <c r="D207" s="26">
        <f t="shared" ref="D207:D214" si="65">+F206*(1+L207)</f>
        <v>11.739415207405003</v>
      </c>
      <c r="E207" s="26"/>
      <c r="F207">
        <v>11.739000000000001</v>
      </c>
      <c r="G207" s="25">
        <f t="shared" si="63"/>
        <v>4.9814457080410435E-5</v>
      </c>
      <c r="H207" s="25"/>
      <c r="I207" s="25">
        <f t="shared" si="57"/>
        <v>8.5186131697723155E-5</v>
      </c>
      <c r="J207">
        <v>10166.1</v>
      </c>
      <c r="K207">
        <v>10240.61</v>
      </c>
      <c r="L207" s="25">
        <f t="shared" si="55"/>
        <v>7.3292609752018123E-3</v>
      </c>
      <c r="M207">
        <f t="shared" si="64"/>
        <v>2</v>
      </c>
    </row>
    <row r="208" spans="1:13" x14ac:dyDescent="0.15">
      <c r="A208" s="1">
        <v>42697</v>
      </c>
      <c r="B208">
        <v>11.78</v>
      </c>
      <c r="C208" s="25">
        <f t="shared" si="61"/>
        <v>3.4071550255536653E-3</v>
      </c>
      <c r="D208" s="26">
        <f t="shared" si="65"/>
        <v>11.818886931540211</v>
      </c>
      <c r="E208" s="26"/>
      <c r="F208">
        <v>11.811999999999999</v>
      </c>
      <c r="G208" s="25">
        <f t="shared" ref="G208:G217" si="66">+B208/D208-1</f>
        <v>-3.2902363619738972E-3</v>
      </c>
      <c r="H208" s="25"/>
      <c r="I208" s="25">
        <f t="shared" ref="I208:I217" si="67">+B208/F208-1</f>
        <v>-2.7091093802912303E-3</v>
      </c>
      <c r="J208">
        <v>10240.61</v>
      </c>
      <c r="K208">
        <v>10310.299999999999</v>
      </c>
      <c r="L208" s="25">
        <f t="shared" si="55"/>
        <v>6.805258671114256E-3</v>
      </c>
      <c r="M208">
        <f t="shared" si="64"/>
        <v>3</v>
      </c>
    </row>
    <row r="209" spans="1:13" x14ac:dyDescent="0.15">
      <c r="A209" s="1">
        <v>42698</v>
      </c>
      <c r="B209">
        <v>11.76</v>
      </c>
      <c r="C209" s="25">
        <f t="shared" si="61"/>
        <v>-1.6977928692699651E-3</v>
      </c>
      <c r="D209" s="26">
        <f t="shared" si="65"/>
        <v>11.845762319234165</v>
      </c>
      <c r="E209" s="26"/>
      <c r="F209">
        <v>11.79</v>
      </c>
      <c r="G209" s="25">
        <f t="shared" si="66"/>
        <v>-7.2399155852478358E-3</v>
      </c>
      <c r="H209" s="25"/>
      <c r="I209" s="25">
        <f t="shared" si="67"/>
        <v>-2.5445292620864812E-3</v>
      </c>
      <c r="J209">
        <v>10310.299999999999</v>
      </c>
      <c r="K209">
        <v>10339.77</v>
      </c>
      <c r="L209" s="25">
        <f t="shared" si="55"/>
        <v>2.8583067418019859E-3</v>
      </c>
      <c r="M209">
        <f t="shared" ref="M209:M224" si="68">WEEKDAY(A209,2)</f>
        <v>4</v>
      </c>
    </row>
    <row r="210" spans="1:13" x14ac:dyDescent="0.15">
      <c r="A210" s="1">
        <v>42699</v>
      </c>
      <c r="B210">
        <v>11.9</v>
      </c>
      <c r="C210" s="25">
        <f t="shared" si="61"/>
        <v>1.1904761904761862E-2</v>
      </c>
      <c r="D210" s="26">
        <f t="shared" si="65"/>
        <v>11.925998508670888</v>
      </c>
      <c r="E210" s="26"/>
      <c r="F210">
        <v>11.944000000000001</v>
      </c>
      <c r="G210" s="25">
        <f t="shared" si="66"/>
        <v>-2.1799859065876337E-3</v>
      </c>
      <c r="H210" s="25"/>
      <c r="I210" s="25">
        <f t="shared" si="67"/>
        <v>-3.6838580040188251E-3</v>
      </c>
      <c r="J210">
        <v>10339.77</v>
      </c>
      <c r="K210">
        <v>10459.040000000001</v>
      </c>
      <c r="L210" s="25">
        <f t="shared" si="55"/>
        <v>1.1535072830440196E-2</v>
      </c>
      <c r="M210">
        <f t="shared" si="68"/>
        <v>5</v>
      </c>
    </row>
    <row r="211" spans="1:13" x14ac:dyDescent="0.15">
      <c r="A211" s="1">
        <v>42702</v>
      </c>
      <c r="B211">
        <v>12</v>
      </c>
      <c r="C211" s="25">
        <f t="shared" si="61"/>
        <v>8.4033613445377853E-3</v>
      </c>
      <c r="D211" s="26">
        <f t="shared" si="65"/>
        <v>12.000265286297784</v>
      </c>
      <c r="E211" s="26"/>
      <c r="F211">
        <v>12.028</v>
      </c>
      <c r="G211" s="25">
        <f t="shared" si="66"/>
        <v>-2.2106702764923547E-5</v>
      </c>
      <c r="H211" s="25"/>
      <c r="I211" s="25">
        <f t="shared" si="67"/>
        <v>-2.327901563019652E-3</v>
      </c>
      <c r="J211">
        <v>10459.040000000001</v>
      </c>
      <c r="K211">
        <v>10508.31</v>
      </c>
      <c r="L211" s="25">
        <f t="shared" si="55"/>
        <v>4.710757392647702E-3</v>
      </c>
      <c r="M211">
        <f t="shared" si="68"/>
        <v>1</v>
      </c>
    </row>
    <row r="212" spans="1:13" x14ac:dyDescent="0.15">
      <c r="A212" s="1">
        <v>42703</v>
      </c>
      <c r="B212">
        <v>12.18</v>
      </c>
      <c r="C212" s="25">
        <f t="shared" si="61"/>
        <v>1.4999999999999902E-2</v>
      </c>
      <c r="D212" s="26">
        <f t="shared" si="65"/>
        <v>12.194644923874534</v>
      </c>
      <c r="E212" s="26"/>
      <c r="F212">
        <v>12.21</v>
      </c>
      <c r="G212" s="25">
        <f t="shared" si="66"/>
        <v>-1.2009307336093844E-3</v>
      </c>
      <c r="H212" s="25"/>
      <c r="I212" s="25">
        <f t="shared" si="67"/>
        <v>-2.4570024570025328E-3</v>
      </c>
      <c r="J212">
        <v>10508.31</v>
      </c>
      <c r="K212">
        <v>10653.9</v>
      </c>
      <c r="L212" s="25">
        <f t="shared" si="55"/>
        <v>1.3854749241314801E-2</v>
      </c>
      <c r="M212">
        <f t="shared" si="68"/>
        <v>2</v>
      </c>
    </row>
    <row r="213" spans="1:13" x14ac:dyDescent="0.15">
      <c r="A213" s="1">
        <v>42704</v>
      </c>
      <c r="B213">
        <v>12.04</v>
      </c>
      <c r="C213" s="25">
        <f t="shared" si="61"/>
        <v>-1.1494252873563315E-2</v>
      </c>
      <c r="D213" s="26">
        <f t="shared" si="65"/>
        <v>12.076461183228677</v>
      </c>
      <c r="E213" s="26"/>
      <c r="F213">
        <v>12.1</v>
      </c>
      <c r="G213" s="25">
        <f t="shared" si="66"/>
        <v>-3.0191943380990516E-3</v>
      </c>
      <c r="H213" s="25"/>
      <c r="I213" s="25">
        <f t="shared" si="67"/>
        <v>-4.9586776859504855E-3</v>
      </c>
      <c r="J213">
        <v>10653.9</v>
      </c>
      <c r="K213">
        <v>10537.38</v>
      </c>
      <c r="L213" s="25">
        <f t="shared" si="55"/>
        <v>-1.0936840030411399E-2</v>
      </c>
      <c r="M213">
        <f t="shared" si="68"/>
        <v>3</v>
      </c>
    </row>
    <row r="214" spans="1:13" x14ac:dyDescent="0.15">
      <c r="A214" s="1">
        <v>42705</v>
      </c>
      <c r="B214">
        <v>12.1</v>
      </c>
      <c r="C214" s="25">
        <f t="shared" si="61"/>
        <v>4.983388704318914E-3</v>
      </c>
      <c r="D214" s="26">
        <f t="shared" si="65"/>
        <v>12.151110522729558</v>
      </c>
      <c r="E214" s="26"/>
      <c r="F214">
        <v>12.151</v>
      </c>
      <c r="G214" s="25">
        <f t="shared" si="66"/>
        <v>-4.2062429301381599E-3</v>
      </c>
      <c r="H214" s="25"/>
      <c r="I214" s="25">
        <f t="shared" si="67"/>
        <v>-4.1971854168381117E-3</v>
      </c>
      <c r="J214">
        <v>10537.38</v>
      </c>
      <c r="K214">
        <v>10581.89</v>
      </c>
      <c r="L214" s="25">
        <f t="shared" si="55"/>
        <v>4.2240101429387167E-3</v>
      </c>
      <c r="M214">
        <f t="shared" si="68"/>
        <v>4</v>
      </c>
    </row>
    <row r="215" spans="1:13" x14ac:dyDescent="0.15">
      <c r="A215" s="1">
        <v>42706</v>
      </c>
      <c r="B215">
        <v>12.06</v>
      </c>
      <c r="C215" s="25">
        <f t="shared" ref="C215:C224" si="69">B215/B214-1</f>
        <v>-3.3057851239668423E-3</v>
      </c>
      <c r="D215" s="26">
        <f t="shared" ref="D215:D224" si="70">+F214*(1+L215)</f>
        <v>12.094458565530354</v>
      </c>
      <c r="E215" s="26"/>
      <c r="F215">
        <v>12.119</v>
      </c>
      <c r="G215" s="25">
        <f t="shared" si="66"/>
        <v>-2.8491201440437042E-3</v>
      </c>
      <c r="H215" s="25"/>
      <c r="I215" s="25">
        <f t="shared" si="67"/>
        <v>-4.8683884808976563E-3</v>
      </c>
      <c r="J215">
        <v>10581.89</v>
      </c>
      <c r="K215">
        <v>10532.65</v>
      </c>
      <c r="L215" s="25">
        <f t="shared" si="55"/>
        <v>-4.6532330235903308E-3</v>
      </c>
      <c r="M215">
        <f t="shared" si="68"/>
        <v>5</v>
      </c>
    </row>
    <row r="216" spans="1:13" x14ac:dyDescent="0.15">
      <c r="A216" s="1">
        <v>42709</v>
      </c>
      <c r="B216">
        <v>11.9</v>
      </c>
      <c r="C216" s="25">
        <f t="shared" si="69"/>
        <v>-1.3266998341625258E-2</v>
      </c>
      <c r="D216" s="26">
        <f t="shared" si="70"/>
        <v>11.930748269428873</v>
      </c>
      <c r="E216" s="26"/>
      <c r="F216">
        <v>11.951000000000001</v>
      </c>
      <c r="G216" s="25">
        <f t="shared" si="66"/>
        <v>-2.5772289159483597E-3</v>
      </c>
      <c r="H216" s="25"/>
      <c r="I216" s="25">
        <f t="shared" si="67"/>
        <v>-4.2674253200568613E-3</v>
      </c>
      <c r="J216">
        <v>10532.65</v>
      </c>
      <c r="K216">
        <v>10369.040000000001</v>
      </c>
      <c r="L216" s="25">
        <f t="shared" si="55"/>
        <v>-1.5533602654602463E-2</v>
      </c>
      <c r="M216">
        <f t="shared" si="68"/>
        <v>1</v>
      </c>
    </row>
    <row r="217" spans="1:13" x14ac:dyDescent="0.15">
      <c r="A217" s="1">
        <v>42710</v>
      </c>
      <c r="B217">
        <v>11.9</v>
      </c>
      <c r="C217" s="25">
        <f t="shared" si="69"/>
        <v>0</v>
      </c>
      <c r="D217" s="26">
        <f t="shared" si="70"/>
        <v>11.947277212741005</v>
      </c>
      <c r="E217" s="26"/>
      <c r="F217">
        <v>11.920999999999999</v>
      </c>
      <c r="G217" s="25">
        <f t="shared" si="66"/>
        <v>-3.957153742995656E-3</v>
      </c>
      <c r="H217" s="25"/>
      <c r="I217" s="25">
        <f t="shared" si="67"/>
        <v>-1.7615971814444187E-3</v>
      </c>
      <c r="J217">
        <v>10369.040000000001</v>
      </c>
      <c r="K217">
        <v>10365.81</v>
      </c>
      <c r="L217" s="25">
        <f t="shared" si="55"/>
        <v>-3.1150424725923109E-4</v>
      </c>
      <c r="M217">
        <f t="shared" si="68"/>
        <v>2</v>
      </c>
    </row>
    <row r="218" spans="1:13" x14ac:dyDescent="0.15">
      <c r="A218" s="1">
        <v>42711</v>
      </c>
      <c r="B218">
        <v>11.88</v>
      </c>
      <c r="C218" s="25">
        <f t="shared" si="69"/>
        <v>-1.6806722689075571E-3</v>
      </c>
      <c r="D218" s="26">
        <f t="shared" si="70"/>
        <v>11.929245720305502</v>
      </c>
      <c r="E218" s="26"/>
      <c r="F218">
        <v>11.9</v>
      </c>
      <c r="G218" s="25">
        <f t="shared" ref="G218:G224" si="71">+B218/D218-1</f>
        <v>-4.128150384368201E-3</v>
      </c>
      <c r="H218" s="25"/>
      <c r="I218" s="25">
        <f t="shared" ref="I218:I225" si="72">+B218/F218-1</f>
        <v>-1.6806722689075571E-3</v>
      </c>
      <c r="J218">
        <v>10365.81</v>
      </c>
      <c r="K218">
        <v>10372.98</v>
      </c>
      <c r="L218" s="25">
        <f t="shared" si="55"/>
        <v>6.9169703091209733E-4</v>
      </c>
      <c r="M218">
        <f t="shared" si="68"/>
        <v>3</v>
      </c>
    </row>
    <row r="219" spans="1:13" x14ac:dyDescent="0.15">
      <c r="A219" s="1">
        <v>42712</v>
      </c>
      <c r="B219">
        <v>11.92</v>
      </c>
      <c r="C219" s="25">
        <f t="shared" si="69"/>
        <v>3.3670033670032407E-3</v>
      </c>
      <c r="D219" s="26">
        <f t="shared" si="70"/>
        <v>11.921234881393774</v>
      </c>
      <c r="E219" s="26"/>
      <c r="F219">
        <v>11.939</v>
      </c>
      <c r="G219" s="25">
        <f t="shared" si="71"/>
        <v>-1.0358670104737566E-4</v>
      </c>
      <c r="H219" s="25"/>
      <c r="I219" s="25">
        <f t="shared" si="72"/>
        <v>-1.5914230672585683E-3</v>
      </c>
      <c r="J219">
        <v>10372.98</v>
      </c>
      <c r="K219">
        <v>10391.49</v>
      </c>
      <c r="L219" s="25">
        <f>+K219/J219-1</f>
        <v>1.7844438146028541E-3</v>
      </c>
      <c r="M219">
        <f t="shared" si="68"/>
        <v>4</v>
      </c>
    </row>
    <row r="220" spans="1:13" x14ac:dyDescent="0.15">
      <c r="A220" s="1">
        <v>42713</v>
      </c>
      <c r="B220">
        <v>12.02</v>
      </c>
      <c r="C220" s="25">
        <f t="shared" si="69"/>
        <v>8.3892617449663476E-3</v>
      </c>
      <c r="D220" s="26">
        <f t="shared" si="70"/>
        <v>12.123321379320965</v>
      </c>
      <c r="E220" s="26"/>
      <c r="F220">
        <v>12.082000000000001</v>
      </c>
      <c r="G220" s="25">
        <f t="shared" si="71"/>
        <v>-8.5225307560684582E-3</v>
      </c>
      <c r="H220" s="25"/>
      <c r="I220" s="25">
        <f t="shared" si="72"/>
        <v>-5.1316007283562781E-3</v>
      </c>
      <c r="J220">
        <v>10391.49</v>
      </c>
      <c r="K220">
        <v>10551.92</v>
      </c>
      <c r="L220" s="25">
        <f t="shared" ref="L220:L246" si="73">+K220/J220-1</f>
        <v>1.5438594465278843E-2</v>
      </c>
      <c r="M220">
        <f t="shared" si="68"/>
        <v>5</v>
      </c>
    </row>
    <row r="221" spans="1:13" x14ac:dyDescent="0.15">
      <c r="A221" s="1">
        <v>42716</v>
      </c>
      <c r="B221">
        <v>11.86</v>
      </c>
      <c r="C221" s="25">
        <f t="shared" si="69"/>
        <v>-1.3311148086522451E-2</v>
      </c>
      <c r="D221" s="26">
        <f t="shared" si="70"/>
        <v>11.957068516440611</v>
      </c>
      <c r="E221" s="26"/>
      <c r="F221">
        <v>11.926</v>
      </c>
      <c r="G221" s="25">
        <f t="shared" si="71"/>
        <v>-8.1180864947913989E-3</v>
      </c>
      <c r="H221" s="25"/>
      <c r="I221" s="25">
        <f t="shared" si="72"/>
        <v>-5.5341271172228979E-3</v>
      </c>
      <c r="J221">
        <v>10551.92</v>
      </c>
      <c r="K221">
        <v>10442.81</v>
      </c>
      <c r="L221" s="25">
        <f t="shared" si="73"/>
        <v>-1.0340298258516012E-2</v>
      </c>
      <c r="M221">
        <f t="shared" si="68"/>
        <v>1</v>
      </c>
    </row>
    <row r="222" spans="1:13" x14ac:dyDescent="0.15">
      <c r="A222" s="1">
        <v>42717</v>
      </c>
      <c r="B222">
        <v>11.8</v>
      </c>
      <c r="C222" s="25">
        <f t="shared" si="69"/>
        <v>-5.0590219224282418E-3</v>
      </c>
      <c r="D222" s="26">
        <f t="shared" si="70"/>
        <v>11.842460521641208</v>
      </c>
      <c r="E222" s="26"/>
      <c r="F222">
        <v>11.856</v>
      </c>
      <c r="G222" s="25">
        <f t="shared" si="71"/>
        <v>-3.5854475988004175E-3</v>
      </c>
      <c r="H222" s="25"/>
      <c r="I222" s="25">
        <f t="shared" si="72"/>
        <v>-4.7233468286098645E-3</v>
      </c>
      <c r="J222">
        <v>10442.81</v>
      </c>
      <c r="K222">
        <v>10369.66</v>
      </c>
      <c r="L222" s="25">
        <f t="shared" si="73"/>
        <v>-7.0048195840007876E-3</v>
      </c>
      <c r="M222">
        <f t="shared" si="68"/>
        <v>2</v>
      </c>
    </row>
    <row r="223" spans="1:13" x14ac:dyDescent="0.15">
      <c r="A223" s="1">
        <v>42718</v>
      </c>
      <c r="B223">
        <v>11.76</v>
      </c>
      <c r="C223" s="25">
        <f t="shared" si="69"/>
        <v>-3.3898305084746339E-3</v>
      </c>
      <c r="D223" s="26">
        <f t="shared" si="70"/>
        <v>11.807008075481741</v>
      </c>
      <c r="E223" s="26"/>
      <c r="F223">
        <v>11.817</v>
      </c>
      <c r="G223" s="25">
        <f t="shared" si="71"/>
        <v>-3.9813706555649198E-3</v>
      </c>
      <c r="H223" s="25"/>
      <c r="I223" s="25">
        <f t="shared" si="72"/>
        <v>-4.8235592790049076E-3</v>
      </c>
      <c r="J223">
        <v>10369.66</v>
      </c>
      <c r="K223">
        <v>10326.81</v>
      </c>
      <c r="L223" s="25">
        <f t="shared" si="73"/>
        <v>-4.132247344657447E-3</v>
      </c>
      <c r="M223">
        <f t="shared" si="68"/>
        <v>3</v>
      </c>
    </row>
    <row r="224" spans="1:13" x14ac:dyDescent="0.15">
      <c r="A224" s="1">
        <v>42719</v>
      </c>
      <c r="B224">
        <v>11.52</v>
      </c>
      <c r="C224" s="25">
        <f t="shared" si="69"/>
        <v>-2.0408163265306145E-2</v>
      </c>
      <c r="D224" s="26">
        <f t="shared" si="70"/>
        <v>11.553455568563768</v>
      </c>
      <c r="E224" s="26"/>
      <c r="F224">
        <v>11.53</v>
      </c>
      <c r="G224" s="25">
        <f t="shared" si="71"/>
        <v>-2.8957196715067024E-3</v>
      </c>
      <c r="H224" s="25"/>
      <c r="I224" s="25">
        <f t="shared" si="72"/>
        <v>-8.6730268863832727E-4</v>
      </c>
      <c r="J224">
        <v>10326.81</v>
      </c>
      <c r="K224">
        <v>10096.5</v>
      </c>
      <c r="L224" s="25">
        <f t="shared" si="73"/>
        <v>-2.230214364358396E-2</v>
      </c>
      <c r="M224">
        <f t="shared" si="68"/>
        <v>4</v>
      </c>
    </row>
    <row r="225" spans="1:14" x14ac:dyDescent="0.15">
      <c r="A225" s="1">
        <v>42720</v>
      </c>
      <c r="B225">
        <v>11.18</v>
      </c>
      <c r="C225" s="35">
        <f>B225/11.22-1</f>
        <v>-3.5650623885918886E-3</v>
      </c>
      <c r="D225" s="31">
        <f>+(F224-0.3)*(1+L225)</f>
        <v>11.206297598177585</v>
      </c>
      <c r="E225" s="31"/>
      <c r="F225">
        <v>11.21</v>
      </c>
      <c r="G225" s="25">
        <f t="shared" ref="G225:G230" si="74">+B225/D225-1</f>
        <v>-2.346680332839135E-3</v>
      </c>
      <c r="H225" s="25"/>
      <c r="I225" s="25">
        <f t="shared" si="72"/>
        <v>-2.6761819803747811E-3</v>
      </c>
      <c r="J225">
        <v>10096.5</v>
      </c>
      <c r="K225">
        <v>10075.19</v>
      </c>
      <c r="L225" s="25">
        <f t="shared" si="73"/>
        <v>-2.1106323973654195E-3</v>
      </c>
      <c r="M225">
        <f t="shared" ref="M225:M230" si="75">WEEKDAY(A225,2)</f>
        <v>5</v>
      </c>
      <c r="N225" s="50" t="s">
        <v>101</v>
      </c>
    </row>
    <row r="226" spans="1:14" x14ac:dyDescent="0.15">
      <c r="A226" s="1">
        <v>42723</v>
      </c>
      <c r="B226">
        <v>11.08</v>
      </c>
      <c r="C226" s="25">
        <f>B226/B225-1</f>
        <v>-8.9445438282647061E-3</v>
      </c>
      <c r="D226" s="26">
        <f>+F225*(1+L226)</f>
        <v>11.14919454620707</v>
      </c>
      <c r="E226" s="26"/>
      <c r="F226">
        <v>11.141</v>
      </c>
      <c r="G226" s="25">
        <f t="shared" si="74"/>
        <v>-6.2062372237113861E-3</v>
      </c>
      <c r="H226" s="25"/>
      <c r="I226" s="25">
        <f>+B226/F226-1</f>
        <v>-5.4752715196122459E-3</v>
      </c>
      <c r="J226">
        <v>10075.19</v>
      </c>
      <c r="K226">
        <v>10020.540000000001</v>
      </c>
      <c r="L226" s="25">
        <f t="shared" si="73"/>
        <v>-5.4242153249715042E-3</v>
      </c>
      <c r="M226">
        <f t="shared" si="75"/>
        <v>1</v>
      </c>
    </row>
    <row r="227" spans="1:14" x14ac:dyDescent="0.15">
      <c r="A227" s="1">
        <v>42724</v>
      </c>
      <c r="B227">
        <v>11</v>
      </c>
      <c r="C227" s="25">
        <f>B227/B226-1</f>
        <v>-7.2202166064981865E-3</v>
      </c>
      <c r="D227" s="26">
        <f>+F226*(1+L227)</f>
        <v>11.05995970776026</v>
      </c>
      <c r="E227" s="26"/>
      <c r="F227">
        <v>11.051</v>
      </c>
      <c r="G227" s="25">
        <f t="shared" si="74"/>
        <v>-5.421331482626357E-3</v>
      </c>
      <c r="H227" s="25"/>
      <c r="I227" s="25">
        <f>+B227/F227-1</f>
        <v>-4.6149669713148045E-3</v>
      </c>
      <c r="J227">
        <v>10020.540000000001</v>
      </c>
      <c r="K227">
        <v>9947.65</v>
      </c>
      <c r="L227" s="25">
        <f t="shared" si="73"/>
        <v>-7.2740590826443352E-3</v>
      </c>
      <c r="M227">
        <f t="shared" si="75"/>
        <v>2</v>
      </c>
    </row>
    <row r="228" spans="1:14" x14ac:dyDescent="0.15">
      <c r="A228" s="1">
        <v>42725</v>
      </c>
      <c r="B228">
        <v>11.1</v>
      </c>
      <c r="C228" s="25">
        <f>B228/B227-1</f>
        <v>9.0909090909090384E-3</v>
      </c>
      <c r="D228" s="26">
        <f>+F227*(1+L228)</f>
        <v>11.124775907877739</v>
      </c>
      <c r="E228" s="26"/>
      <c r="F228">
        <v>11.138</v>
      </c>
      <c r="G228" s="25">
        <f t="shared" si="74"/>
        <v>-2.2270927597017875E-3</v>
      </c>
      <c r="H228" s="25"/>
      <c r="I228" s="25">
        <f>+B228/F228-1</f>
        <v>-3.4117435805350871E-3</v>
      </c>
      <c r="J228">
        <v>9947.65</v>
      </c>
      <c r="K228">
        <v>10014.06</v>
      </c>
      <c r="L228" s="25">
        <f t="shared" si="73"/>
        <v>6.6759485908731708E-3</v>
      </c>
      <c r="M228">
        <f t="shared" si="75"/>
        <v>3</v>
      </c>
    </row>
    <row r="229" spans="1:14" x14ac:dyDescent="0.15">
      <c r="A229" s="1">
        <v>42726</v>
      </c>
      <c r="B229">
        <v>11.04</v>
      </c>
      <c r="C229" s="25">
        <f>B229/B228-1</f>
        <v>-5.4054054054054612E-3</v>
      </c>
      <c r="D229" s="26">
        <f>+F228*(1+L229)</f>
        <v>11.104755260104294</v>
      </c>
      <c r="E229" s="26"/>
      <c r="F229">
        <v>11.099</v>
      </c>
      <c r="G229" s="25">
        <f t="shared" si="74"/>
        <v>-5.8313090732345918E-3</v>
      </c>
      <c r="H229" s="25"/>
      <c r="I229" s="25">
        <f>+B229/F229-1</f>
        <v>-5.3157942156951687E-3</v>
      </c>
      <c r="J229">
        <v>10014.06</v>
      </c>
      <c r="K229">
        <v>9984.17</v>
      </c>
      <c r="L229" s="25">
        <f t="shared" si="73"/>
        <v>-2.9848033664666707E-3</v>
      </c>
      <c r="M229">
        <f t="shared" si="75"/>
        <v>4</v>
      </c>
    </row>
    <row r="230" spans="1:14" x14ac:dyDescent="0.15">
      <c r="A230" s="1">
        <v>42727</v>
      </c>
      <c r="B230">
        <v>10.96</v>
      </c>
      <c r="C230" s="25">
        <f>B230/B229-1</f>
        <v>-7.246376811594013E-3</v>
      </c>
      <c r="D230" s="26">
        <f>+F229*(1+L230)</f>
        <v>11.037736430769908</v>
      </c>
      <c r="E230" s="26"/>
      <c r="F230">
        <v>11.029</v>
      </c>
      <c r="G230" s="25">
        <f t="shared" si="74"/>
        <v>-7.0427873737952673E-3</v>
      </c>
      <c r="H230" s="25"/>
      <c r="I230" s="25">
        <f>+B230/F230-1</f>
        <v>-6.2562335660530932E-3</v>
      </c>
      <c r="J230">
        <v>9984.17</v>
      </c>
      <c r="K230">
        <v>9929.06</v>
      </c>
      <c r="L230" s="25">
        <f t="shared" si="73"/>
        <v>-5.5197377448501506E-3</v>
      </c>
      <c r="M230">
        <f t="shared" si="75"/>
        <v>5</v>
      </c>
    </row>
    <row r="231" spans="1:14" x14ac:dyDescent="0.15">
      <c r="A231" s="1">
        <v>42730</v>
      </c>
      <c r="B231">
        <v>10.96</v>
      </c>
      <c r="C231" s="25">
        <f t="shared" ref="C231:C241" si="76">B231/B230-1</f>
        <v>0</v>
      </c>
      <c r="D231" s="26">
        <f t="shared" ref="D231:D240" si="77">+F230*(1+L231)</f>
        <v>11.101456171077626</v>
      </c>
      <c r="E231" s="26"/>
      <c r="F231">
        <v>11.029</v>
      </c>
      <c r="G231" s="25">
        <f>+B231/D231-1</f>
        <v>-1.2742127599995157E-2</v>
      </c>
      <c r="H231" s="25"/>
      <c r="I231" s="25">
        <f t="shared" ref="I231:I255" si="78">+B231/F231-1</f>
        <v>-6.2562335660530932E-3</v>
      </c>
      <c r="J231">
        <v>9929.06</v>
      </c>
      <c r="K231">
        <v>9994.2900000000009</v>
      </c>
      <c r="L231" s="25">
        <f t="shared" si="73"/>
        <v>6.5696047762831E-3</v>
      </c>
      <c r="M231">
        <f t="shared" ref="M231:M237" si="79">WEEKDAY(A231,2)</f>
        <v>1</v>
      </c>
    </row>
    <row r="232" spans="1:14" x14ac:dyDescent="0.15">
      <c r="A232" s="1">
        <v>42731</v>
      </c>
      <c r="B232">
        <v>10.96</v>
      </c>
      <c r="C232" s="25">
        <f t="shared" si="76"/>
        <v>0</v>
      </c>
      <c r="D232" s="26">
        <f t="shared" si="77"/>
        <v>10.998862592540339</v>
      </c>
      <c r="E232" s="26"/>
      <c r="F232">
        <v>11.029</v>
      </c>
      <c r="G232" s="25">
        <f>+B232/D232-1</f>
        <v>-3.5333283067556787E-3</v>
      </c>
      <c r="H232" s="25"/>
      <c r="I232" s="25">
        <f t="shared" si="78"/>
        <v>-6.2562335660530932E-3</v>
      </c>
      <c r="J232">
        <v>9994.2900000000009</v>
      </c>
      <c r="K232">
        <v>9966.98</v>
      </c>
      <c r="L232" s="25">
        <f t="shared" si="73"/>
        <v>-2.732560291926811E-3</v>
      </c>
      <c r="M232">
        <f t="shared" si="79"/>
        <v>2</v>
      </c>
    </row>
    <row r="233" spans="1:14" x14ac:dyDescent="0.15">
      <c r="A233" s="1">
        <v>42732</v>
      </c>
      <c r="B233">
        <v>10.98</v>
      </c>
      <c r="C233" s="25">
        <f t="shared" si="76"/>
        <v>1.8248175182480342E-3</v>
      </c>
      <c r="D233" s="26">
        <f t="shared" si="77"/>
        <v>10.97862966916759</v>
      </c>
      <c r="E233" s="26"/>
      <c r="F233">
        <v>10.997</v>
      </c>
      <c r="G233" s="25">
        <f t="shared" ref="G233:G241" si="80">+B233/D233-1</f>
        <v>1.2481802134733933E-4</v>
      </c>
      <c r="H233" s="25"/>
      <c r="I233" s="25">
        <f t="shared" si="78"/>
        <v>-1.5458761480403593E-3</v>
      </c>
      <c r="J233">
        <v>9966.98</v>
      </c>
      <c r="K233">
        <v>9921.4599999999991</v>
      </c>
      <c r="L233" s="25">
        <f t="shared" si="73"/>
        <v>-4.5670804998104719E-3</v>
      </c>
      <c r="M233">
        <f t="shared" si="79"/>
        <v>3</v>
      </c>
    </row>
    <row r="234" spans="1:14" x14ac:dyDescent="0.15">
      <c r="A234" s="1">
        <v>42733</v>
      </c>
      <c r="B234">
        <v>10.88</v>
      </c>
      <c r="C234" s="25">
        <f t="shared" si="76"/>
        <v>-9.1074681238615396E-3</v>
      </c>
      <c r="D234" s="26">
        <f t="shared" si="77"/>
        <v>10.990571248586399</v>
      </c>
      <c r="E234" s="26"/>
      <c r="F234">
        <v>10.958</v>
      </c>
      <c r="G234" s="25">
        <f t="shared" si="80"/>
        <v>-1.0060555187303755E-2</v>
      </c>
      <c r="H234" s="25"/>
      <c r="I234" s="25">
        <f t="shared" si="78"/>
        <v>-7.1180872421974239E-3</v>
      </c>
      <c r="J234">
        <v>9921.4599999999991</v>
      </c>
      <c r="K234">
        <v>9915.66</v>
      </c>
      <c r="L234" s="25">
        <f t="shared" si="73"/>
        <v>-5.8459138070399153E-4</v>
      </c>
      <c r="M234">
        <f t="shared" si="79"/>
        <v>4</v>
      </c>
    </row>
    <row r="235" spans="1:14" x14ac:dyDescent="0.15">
      <c r="A235" s="1">
        <v>42734</v>
      </c>
      <c r="B235">
        <v>10.92</v>
      </c>
      <c r="C235" s="25">
        <f t="shared" si="76"/>
        <v>3.6764705882352811E-3</v>
      </c>
      <c r="D235" s="26">
        <f t="shared" si="77"/>
        <v>11.018383788875374</v>
      </c>
      <c r="E235" s="26"/>
      <c r="F235">
        <v>11.016999999999999</v>
      </c>
      <c r="G235" s="25">
        <f t="shared" si="80"/>
        <v>-8.9290580869679781E-3</v>
      </c>
      <c r="H235" s="25"/>
      <c r="I235" s="25">
        <f t="shared" si="78"/>
        <v>-8.8045747481164671E-3</v>
      </c>
      <c r="J235">
        <v>9915.66</v>
      </c>
      <c r="K235">
        <v>9970.2999999999993</v>
      </c>
      <c r="L235" s="25">
        <f t="shared" si="73"/>
        <v>5.5104753490942127E-3</v>
      </c>
      <c r="M235">
        <f t="shared" si="79"/>
        <v>5</v>
      </c>
    </row>
    <row r="236" spans="1:14" x14ac:dyDescent="0.15">
      <c r="A236" s="1">
        <v>42738</v>
      </c>
      <c r="B236">
        <v>11.06</v>
      </c>
      <c r="C236" s="25">
        <f t="shared" si="76"/>
        <v>1.2820512820512775E-2</v>
      </c>
      <c r="D236" s="26">
        <f t="shared" si="77"/>
        <v>11.121862772434131</v>
      </c>
      <c r="E236" s="26"/>
      <c r="F236">
        <v>11.143000000000001</v>
      </c>
      <c r="G236" s="25">
        <f t="shared" si="80"/>
        <v>-5.5622671938966306E-3</v>
      </c>
      <c r="H236" s="25"/>
      <c r="I236" s="25">
        <f t="shared" si="78"/>
        <v>-7.4486224535582624E-3</v>
      </c>
      <c r="J236">
        <v>9970.2999999999993</v>
      </c>
      <c r="K236">
        <v>10065.200000000001</v>
      </c>
      <c r="L236" s="25">
        <f t="shared" si="73"/>
        <v>9.5182692597015617E-3</v>
      </c>
      <c r="M236">
        <f t="shared" si="79"/>
        <v>2</v>
      </c>
    </row>
    <row r="237" spans="1:14" x14ac:dyDescent="0.15">
      <c r="A237" s="1">
        <v>42739</v>
      </c>
      <c r="B237">
        <v>11.2</v>
      </c>
      <c r="C237" s="25">
        <f t="shared" si="76"/>
        <v>1.2658227848101111E-2</v>
      </c>
      <c r="D237" s="26">
        <f t="shared" si="77"/>
        <v>11.222300271231571</v>
      </c>
      <c r="E237" s="26">
        <f>D237*(1-VLOOKUP(A237,FX!A:K,9,0))</f>
        <v>11.262365331661886</v>
      </c>
      <c r="F237">
        <v>11.259</v>
      </c>
      <c r="G237" s="25">
        <f t="shared" si="80"/>
        <v>-1.9871390617428597E-3</v>
      </c>
      <c r="H237" s="25">
        <f>(+B237/(D237*(1-VLOOKUP(A237,FX!A:K,9,0)))-1)</f>
        <v>-5.5374985471798865E-3</v>
      </c>
      <c r="I237" s="25">
        <f t="shared" si="78"/>
        <v>-5.2402522426504561E-3</v>
      </c>
      <c r="J237">
        <v>10065.200000000001</v>
      </c>
      <c r="K237">
        <v>10136.83</v>
      </c>
      <c r="L237" s="25">
        <f t="shared" si="73"/>
        <v>7.1165997695028516E-3</v>
      </c>
      <c r="M237">
        <f t="shared" si="79"/>
        <v>3</v>
      </c>
    </row>
    <row r="238" spans="1:14" x14ac:dyDescent="0.15">
      <c r="A238" s="1">
        <v>42740</v>
      </c>
      <c r="B238">
        <v>11.38</v>
      </c>
      <c r="C238" s="25">
        <f t="shared" si="76"/>
        <v>1.6071428571428736E-2</v>
      </c>
      <c r="D238" s="26">
        <f t="shared" si="77"/>
        <v>11.255523501923186</v>
      </c>
      <c r="E238" s="26">
        <f>D238*(1-VLOOKUP(A238,FX!A:K,9,0))</f>
        <v>11.43783775242772</v>
      </c>
      <c r="F238">
        <v>11.483000000000001</v>
      </c>
      <c r="G238" s="25">
        <f t="shared" si="80"/>
        <v>1.1059147809121983E-2</v>
      </c>
      <c r="H238" s="25">
        <f>(+B238/(D238*(1-VLOOKUP(A238,FX!A:K,9,0)))-1)</f>
        <v>-5.0567033454765875E-3</v>
      </c>
      <c r="I238" s="25">
        <f t="shared" si="78"/>
        <v>-8.9697814160062395E-3</v>
      </c>
      <c r="J238">
        <v>10136.83</v>
      </c>
      <c r="K238">
        <v>10133.700000000001</v>
      </c>
      <c r="L238" s="25">
        <f t="shared" si="73"/>
        <v>-3.0877503124737693E-4</v>
      </c>
      <c r="M238">
        <f t="shared" ref="M238:M255" si="81">WEEKDAY(A238,2)</f>
        <v>4</v>
      </c>
    </row>
    <row r="239" spans="1:14" x14ac:dyDescent="0.15">
      <c r="A239" s="1">
        <v>42741</v>
      </c>
      <c r="B239">
        <v>11.32</v>
      </c>
      <c r="C239" s="25">
        <f t="shared" si="76"/>
        <v>-5.2724077328647478E-3</v>
      </c>
      <c r="D239" s="26">
        <f t="shared" si="77"/>
        <v>11.426036560190257</v>
      </c>
      <c r="E239" s="26">
        <f>D239*(1-VLOOKUP(A239,FX!A:K,9,0))</f>
        <v>11.45719712669584</v>
      </c>
      <c r="F239">
        <v>11.371</v>
      </c>
      <c r="G239" s="25">
        <f t="shared" si="80"/>
        <v>-9.2802573868615568E-3</v>
      </c>
      <c r="H239" s="25">
        <f>(+B239/(D239*(1-VLOOKUP(A239,FX!A:K,9,0)))-1)</f>
        <v>-1.1974754835645141E-2</v>
      </c>
      <c r="I239" s="25">
        <f t="shared" si="78"/>
        <v>-4.4850936593088253E-3</v>
      </c>
      <c r="J239">
        <v>10133.700000000001</v>
      </c>
      <c r="K239">
        <v>10083.43</v>
      </c>
      <c r="L239" s="25">
        <f t="shared" si="73"/>
        <v>-4.9606757650216826E-3</v>
      </c>
      <c r="M239">
        <f t="shared" si="81"/>
        <v>5</v>
      </c>
    </row>
    <row r="240" spans="1:14" x14ac:dyDescent="0.15">
      <c r="A240" s="1">
        <v>42744</v>
      </c>
      <c r="B240">
        <v>11.32</v>
      </c>
      <c r="C240" s="25">
        <f t="shared" si="76"/>
        <v>0</v>
      </c>
      <c r="D240" s="26">
        <f t="shared" si="77"/>
        <v>11.412544161064242</v>
      </c>
      <c r="E240" s="26">
        <f>D240*(1-VLOOKUP(A240,FX!A:K,9,0))</f>
        <v>11.287394946226284</v>
      </c>
      <c r="F240">
        <v>11.333</v>
      </c>
      <c r="G240" s="25">
        <f t="shared" si="80"/>
        <v>-8.1089860208357623E-3</v>
      </c>
      <c r="H240" s="25">
        <f>(+B240/(D240*(1-VLOOKUP(A240,FX!A:K,9,0)))-1)</f>
        <v>2.8886252256652423E-3</v>
      </c>
      <c r="I240" s="25">
        <f t="shared" si="78"/>
        <v>-1.1470925615458816E-3</v>
      </c>
      <c r="J240">
        <v>10083.43</v>
      </c>
      <c r="K240">
        <v>10120.27</v>
      </c>
      <c r="L240" s="25">
        <f t="shared" si="73"/>
        <v>3.6535186935398034E-3</v>
      </c>
      <c r="M240">
        <f t="shared" si="81"/>
        <v>1</v>
      </c>
    </row>
    <row r="241" spans="1:14" x14ac:dyDescent="0.15">
      <c r="A241" s="1">
        <v>42745</v>
      </c>
      <c r="B241">
        <v>11.3</v>
      </c>
      <c r="C241" s="25">
        <f t="shared" si="76"/>
        <v>-1.7667844522968323E-3</v>
      </c>
      <c r="D241" s="26">
        <f>+F240*(1+L241)</f>
        <v>11.305586517948631</v>
      </c>
      <c r="E241" s="26">
        <f>D241*(1-VLOOKUP(A241,FX!A:K,9,0))</f>
        <v>11.322180852291774</v>
      </c>
      <c r="F241">
        <v>11.307</v>
      </c>
      <c r="G241" s="25">
        <f t="shared" si="80"/>
        <v>-4.941378264419205E-4</v>
      </c>
      <c r="H241" s="25">
        <f>(+B241/(D241*(1-VLOOKUP(A241,FX!A:K,9,0)))-1)</f>
        <v>-1.9590618257333547E-3</v>
      </c>
      <c r="I241" s="25">
        <f t="shared" si="78"/>
        <v>-6.1908552224287927E-4</v>
      </c>
      <c r="J241">
        <v>10120.27</v>
      </c>
      <c r="K241">
        <v>10095.790000000001</v>
      </c>
      <c r="L241" s="25">
        <f t="shared" si="73"/>
        <v>-2.4189077959382299E-3</v>
      </c>
      <c r="M241">
        <f t="shared" si="81"/>
        <v>2</v>
      </c>
    </row>
    <row r="242" spans="1:14" x14ac:dyDescent="0.15">
      <c r="A242" s="1">
        <v>42746</v>
      </c>
      <c r="B242">
        <v>11.32</v>
      </c>
      <c r="C242" s="25">
        <f t="shared" ref="C242:C273" si="82">B242/B241-1</f>
        <v>1.7699115044247371E-3</v>
      </c>
      <c r="D242" s="26">
        <f>+F241*(1+L242)</f>
        <v>11.266882610474266</v>
      </c>
      <c r="E242" s="26">
        <f>D242*(1-VLOOKUP(A242,FX!A:K,9,0))</f>
        <v>11.228768215118114</v>
      </c>
      <c r="F242">
        <v>11.242000000000001</v>
      </c>
      <c r="G242" s="25">
        <f t="shared" ref="G242:G247" si="83">+B242/D242-1</f>
        <v>4.7144708400843616E-3</v>
      </c>
      <c r="H242" s="25">
        <f>(+B242/(D242*(1-VLOOKUP(A242,FX!A:K,9,0)))-1)</f>
        <v>8.1248257274608715E-3</v>
      </c>
      <c r="I242" s="25">
        <f t="shared" si="78"/>
        <v>6.9382672122397793E-3</v>
      </c>
      <c r="J242">
        <v>10095.790000000001</v>
      </c>
      <c r="K242">
        <v>10059.969999999999</v>
      </c>
      <c r="L242" s="25">
        <f t="shared" si="73"/>
        <v>-3.5480135779371036E-3</v>
      </c>
      <c r="M242">
        <f t="shared" si="81"/>
        <v>3</v>
      </c>
      <c r="N242" s="50" t="s">
        <v>121</v>
      </c>
    </row>
    <row r="243" spans="1:14" x14ac:dyDescent="0.15">
      <c r="A243" s="1">
        <v>42747</v>
      </c>
      <c r="B243">
        <v>11.26</v>
      </c>
      <c r="C243" s="25">
        <f t="shared" si="82"/>
        <v>-5.300353356890497E-3</v>
      </c>
      <c r="D243" s="26">
        <f>+F242*(1+L243)</f>
        <v>11.226377372894751</v>
      </c>
      <c r="E243" s="26">
        <f>D243*(1-VLOOKUP(A243,FX!A:K,9,0))</f>
        <v>11.240135439438436</v>
      </c>
      <c r="F243">
        <v>11.231999999999999</v>
      </c>
      <c r="G243" s="25">
        <f t="shared" si="83"/>
        <v>2.994966763403939E-3</v>
      </c>
      <c r="H243" s="25">
        <f>(+B243/(D243*(1-VLOOKUP(A243,FX!A:K,9,0)))-1)</f>
        <v>1.767288363080155E-3</v>
      </c>
      <c r="I243" s="25">
        <f t="shared" si="78"/>
        <v>2.4928774928776321E-3</v>
      </c>
      <c r="J243">
        <v>10059.969999999999</v>
      </c>
      <c r="K243">
        <v>10045.99</v>
      </c>
      <c r="L243" s="25">
        <f t="shared" si="73"/>
        <v>-1.3896661719666747E-3</v>
      </c>
      <c r="M243">
        <f t="shared" si="81"/>
        <v>4</v>
      </c>
    </row>
    <row r="244" spans="1:14" x14ac:dyDescent="0.15">
      <c r="A244" s="1">
        <v>42748</v>
      </c>
      <c r="B244">
        <v>11.36</v>
      </c>
      <c r="C244" s="25">
        <f t="shared" si="82"/>
        <v>8.8809946714032417E-3</v>
      </c>
      <c r="D244" s="26">
        <f>+F243*(1+L244)</f>
        <v>11.294745417823432</v>
      </c>
      <c r="E244" s="26">
        <f>D244*(1-VLOOKUP(A244,FX!A:K,9,0))</f>
        <v>11.342420575201057</v>
      </c>
      <c r="F244">
        <v>11.375999999999999</v>
      </c>
      <c r="G244" s="25">
        <f t="shared" si="83"/>
        <v>5.7774283317262309E-3</v>
      </c>
      <c r="H244" s="25">
        <f>(+B244/(D244*(1-VLOOKUP(A244,FX!A:K,9,0)))-1)</f>
        <v>1.5498829974069928E-3</v>
      </c>
      <c r="I244" s="25">
        <f t="shared" si="78"/>
        <v>-1.4064697609001975E-3</v>
      </c>
      <c r="J244">
        <v>10045.99</v>
      </c>
      <c r="K244">
        <v>10102.11</v>
      </c>
      <c r="L244" s="25">
        <f t="shared" si="73"/>
        <v>5.5863085669010104E-3</v>
      </c>
      <c r="M244">
        <f t="shared" si="81"/>
        <v>5</v>
      </c>
    </row>
    <row r="245" spans="1:14" x14ac:dyDescent="0.15">
      <c r="A245" s="1">
        <v>42751</v>
      </c>
      <c r="B245">
        <v>11.36</v>
      </c>
      <c r="C245" s="25">
        <f t="shared" si="82"/>
        <v>0</v>
      </c>
      <c r="D245" s="26">
        <f>+F244*(1+L245)</f>
        <v>11.492236184321888</v>
      </c>
      <c r="E245" s="26">
        <f>D245*(1-VLOOKUP(A245,FX!A:K,9,0))</f>
        <v>11.504552617184919</v>
      </c>
      <c r="F245">
        <v>11.46</v>
      </c>
      <c r="G245" s="25">
        <f t="shared" si="83"/>
        <v>-1.1506566885763236E-2</v>
      </c>
      <c r="H245" s="25">
        <f>(+B245/(D245*(1-VLOOKUP(A245,FX!A:K,9,0)))-1)</f>
        <v>-1.2564818641360609E-2</v>
      </c>
      <c r="I245" s="25">
        <f t="shared" si="78"/>
        <v>-8.7260034904015349E-3</v>
      </c>
      <c r="J245">
        <v>10102.11</v>
      </c>
      <c r="K245">
        <v>10205.33</v>
      </c>
      <c r="L245" s="25">
        <f t="shared" si="73"/>
        <v>1.021766739819685E-2</v>
      </c>
      <c r="M245">
        <f t="shared" si="81"/>
        <v>1</v>
      </c>
    </row>
    <row r="246" spans="1:14" x14ac:dyDescent="0.15">
      <c r="A246" s="1">
        <v>42752</v>
      </c>
      <c r="B246">
        <v>11.42</v>
      </c>
      <c r="C246" s="25">
        <f t="shared" si="82"/>
        <v>5.2816901408450079E-3</v>
      </c>
      <c r="D246" s="26">
        <f t="shared" ref="D246:D252" si="84">+F245*(1+L246)</f>
        <v>11.437395165075506</v>
      </c>
      <c r="E246" s="26">
        <f>D246*(1-VLOOKUP(A246,FX!A:K,9,0))</f>
        <v>11.475586428087452</v>
      </c>
      <c r="F246">
        <v>11.477</v>
      </c>
      <c r="G246" s="25">
        <f t="shared" si="83"/>
        <v>-1.520902690205439E-3</v>
      </c>
      <c r="H246" s="25">
        <f>(+B246/(D246*(1-VLOOKUP(A246,FX!A:K,9,0)))-1)</f>
        <v>-4.8438856206424186E-3</v>
      </c>
      <c r="I246" s="25">
        <f t="shared" si="78"/>
        <v>-4.9664546484273764E-3</v>
      </c>
      <c r="J246">
        <v>10205.33</v>
      </c>
      <c r="K246">
        <v>10185.200000000001</v>
      </c>
      <c r="L246" s="25">
        <f t="shared" si="73"/>
        <v>-1.9724986845108816E-3</v>
      </c>
      <c r="M246">
        <f t="shared" si="81"/>
        <v>2</v>
      </c>
    </row>
    <row r="247" spans="1:14" x14ac:dyDescent="0.15">
      <c r="A247" s="1">
        <v>42753</v>
      </c>
      <c r="B247">
        <v>11.56</v>
      </c>
      <c r="C247" s="25">
        <f t="shared" si="82"/>
        <v>1.2259194395796813E-2</v>
      </c>
      <c r="D247" s="26">
        <f t="shared" si="84"/>
        <v>11.551359583513333</v>
      </c>
      <c r="E247" s="26">
        <f>D247*(1-VLOOKUP(A247,FX!A:K,9,0))</f>
        <v>11.565698565304107</v>
      </c>
      <c r="F247">
        <v>11.58</v>
      </c>
      <c r="G247" s="25">
        <f t="shared" si="83"/>
        <v>7.4799995829044619E-4</v>
      </c>
      <c r="H247" s="25">
        <f>(+B247/(D247*(1-VLOOKUP(A247,FX!A:K,9,0)))-1)</f>
        <v>-4.9271259076399954E-4</v>
      </c>
      <c r="I247" s="25">
        <f t="shared" si="78"/>
        <v>-1.7271157167529916E-3</v>
      </c>
      <c r="J247">
        <v>10185.200000000001</v>
      </c>
      <c r="K247">
        <v>10251.19</v>
      </c>
      <c r="L247" s="25">
        <f t="shared" ref="L247:L255" si="85">+K247/J247-1</f>
        <v>6.4790087578054933E-3</v>
      </c>
      <c r="M247">
        <f t="shared" si="81"/>
        <v>3</v>
      </c>
    </row>
    <row r="248" spans="1:14" x14ac:dyDescent="0.15">
      <c r="A248" s="1">
        <v>42754</v>
      </c>
      <c r="B248">
        <v>11.5</v>
      </c>
      <c r="C248" s="25">
        <f t="shared" si="82"/>
        <v>-5.1903114186852006E-3</v>
      </c>
      <c r="D248" s="26">
        <f t="shared" si="84"/>
        <v>11.545354402757143</v>
      </c>
      <c r="E248" s="26">
        <f>D248*(1-VLOOKUP(A248,FX!A:K,9,0))</f>
        <v>11.531234125594462</v>
      </c>
      <c r="F248">
        <v>11.513999999999999</v>
      </c>
      <c r="G248" s="25">
        <f t="shared" ref="G248:G253" si="86">+B248/D248-1</f>
        <v>-3.9283681708646156E-3</v>
      </c>
      <c r="H248" s="25">
        <f>(+B248/(D248*(1-VLOOKUP(A248,FX!A:K,9,0)))-1)</f>
        <v>-2.7086541869040248E-3</v>
      </c>
      <c r="I248" s="25">
        <f t="shared" si="78"/>
        <v>-1.2159110647906868E-3</v>
      </c>
      <c r="J248">
        <v>10251.19</v>
      </c>
      <c r="K248">
        <v>10220.52</v>
      </c>
      <c r="L248" s="25">
        <f t="shared" si="85"/>
        <v>-2.991847775721701E-3</v>
      </c>
      <c r="M248">
        <f t="shared" si="81"/>
        <v>4</v>
      </c>
    </row>
    <row r="249" spans="1:14" ht="27" x14ac:dyDescent="0.15">
      <c r="A249" s="1">
        <v>42755</v>
      </c>
      <c r="B249">
        <v>11.56</v>
      </c>
      <c r="C249" s="25">
        <f t="shared" si="82"/>
        <v>5.2173913043478404E-3</v>
      </c>
      <c r="D249" s="26">
        <f t="shared" si="84"/>
        <v>11.573358296838125</v>
      </c>
      <c r="E249" s="26">
        <f>D249*(1-VLOOKUP(A249,FX!A:K,9,0))</f>
        <v>11.559813292530748</v>
      </c>
      <c r="F249">
        <v>11.568</v>
      </c>
      <c r="G249" s="25">
        <f t="shared" si="86"/>
        <v>-1.15422822792699E-3</v>
      </c>
      <c r="H249" s="25">
        <f>(+B249/(D249*(1-VLOOKUP(A249,FX!A:K,9,0)))-1)</f>
        <v>1.6151426024624271E-5</v>
      </c>
      <c r="I249" s="25">
        <f t="shared" si="78"/>
        <v>-6.9156293222671916E-4</v>
      </c>
      <c r="J249">
        <v>10220.52</v>
      </c>
      <c r="K249">
        <v>10273.209999999999</v>
      </c>
      <c r="L249" s="25">
        <f t="shared" si="85"/>
        <v>5.1553149937575427E-3</v>
      </c>
      <c r="M249">
        <f t="shared" si="81"/>
        <v>5</v>
      </c>
      <c r="N249" s="50" t="s">
        <v>138</v>
      </c>
    </row>
    <row r="250" spans="1:14" x14ac:dyDescent="0.15">
      <c r="A250" s="1">
        <v>42758</v>
      </c>
      <c r="B250">
        <v>11.58</v>
      </c>
      <c r="C250" s="25">
        <f t="shared" si="82"/>
        <v>1.7301038062282892E-3</v>
      </c>
      <c r="D250" s="26">
        <f t="shared" si="84"/>
        <v>11.566333467338836</v>
      </c>
      <c r="E250" s="26">
        <f>D250*(1-VLOOKUP(A250,FX!A:K,9,0))</f>
        <v>11.603258500836121</v>
      </c>
      <c r="F250">
        <v>11.593999999999999</v>
      </c>
      <c r="G250" s="25">
        <f t="shared" si="86"/>
        <v>1.1815786480440238E-3</v>
      </c>
      <c r="H250" s="25">
        <f>(+B250/(D250*(1-VLOOKUP(A250,FX!A:K,9,0)))-1)</f>
        <v>-2.0044801065532969E-3</v>
      </c>
      <c r="I250" s="25">
        <f t="shared" si="78"/>
        <v>-1.2075211316197043E-3</v>
      </c>
      <c r="J250">
        <v>10273.209999999999</v>
      </c>
      <c r="K250">
        <v>10271.73</v>
      </c>
      <c r="L250" s="25">
        <f t="shared" si="85"/>
        <v>-1.4406402672573204E-4</v>
      </c>
      <c r="M250">
        <f t="shared" si="81"/>
        <v>1</v>
      </c>
    </row>
    <row r="251" spans="1:14" x14ac:dyDescent="0.15">
      <c r="A251" s="1">
        <v>42759</v>
      </c>
      <c r="B251">
        <v>11.6</v>
      </c>
      <c r="C251" s="25">
        <f t="shared" si="82"/>
        <v>1.7271157167528806E-3</v>
      </c>
      <c r="D251" s="26">
        <f t="shared" si="84"/>
        <v>11.637173885995836</v>
      </c>
      <c r="E251" s="26">
        <f>D251*(1-VLOOKUP(A251,FX!A:K,9,0))</f>
        <v>11.641527310812418</v>
      </c>
      <c r="F251">
        <v>11.641</v>
      </c>
      <c r="G251" s="25">
        <f t="shared" si="86"/>
        <v>-3.1944083984661864E-3</v>
      </c>
      <c r="H251" s="25">
        <f>(+B251/(D251*(1-VLOOKUP(A251,FX!A:K,9,0)))-1)</f>
        <v>-3.5671703294333224E-3</v>
      </c>
      <c r="I251" s="25">
        <f t="shared" si="78"/>
        <v>-3.5220341895026985E-3</v>
      </c>
      <c r="J251">
        <v>10271.73</v>
      </c>
      <c r="K251">
        <v>10309.98</v>
      </c>
      <c r="L251" s="25">
        <f t="shared" si="85"/>
        <v>3.7238128338654697E-3</v>
      </c>
      <c r="M251">
        <f t="shared" si="81"/>
        <v>2</v>
      </c>
    </row>
    <row r="252" spans="1:14" x14ac:dyDescent="0.15">
      <c r="A252" s="1">
        <v>42760</v>
      </c>
      <c r="B252">
        <v>11.64</v>
      </c>
      <c r="C252" s="25">
        <f t="shared" si="82"/>
        <v>3.4482758620690834E-3</v>
      </c>
      <c r="D252" s="26">
        <f t="shared" si="84"/>
        <v>11.708204969367381</v>
      </c>
      <c r="E252" s="26">
        <f>D252*(1-VLOOKUP(A252,FX!A:K,9,0))</f>
        <v>11.686492827153671</v>
      </c>
      <c r="F252">
        <v>11.643000000000001</v>
      </c>
      <c r="G252" s="25">
        <f t="shared" si="86"/>
        <v>-5.8253993285758421E-3</v>
      </c>
      <c r="H252" s="25">
        <f>(+B252/(D252*(1-VLOOKUP(A252,FX!A:K,9,0)))-1)</f>
        <v>-3.9783387403998782E-3</v>
      </c>
      <c r="I252" s="25">
        <f t="shared" si="78"/>
        <v>-2.5766555011597081E-4</v>
      </c>
      <c r="J252">
        <v>10271.73</v>
      </c>
      <c r="K252">
        <v>10331.030000000001</v>
      </c>
      <c r="L252" s="25">
        <f t="shared" si="85"/>
        <v>5.7731268247900314E-3</v>
      </c>
      <c r="M252">
        <f t="shared" si="81"/>
        <v>3</v>
      </c>
    </row>
    <row r="253" spans="1:14" x14ac:dyDescent="0.15">
      <c r="A253" s="1">
        <v>42761</v>
      </c>
      <c r="B253">
        <v>11.72</v>
      </c>
      <c r="C253" s="25">
        <f t="shared" si="82"/>
        <v>6.8728522336769515E-3</v>
      </c>
      <c r="D253" s="26">
        <f t="shared" ref="D253:D284" si="87">+F252*(1+L253)</f>
        <v>11.677497260195739</v>
      </c>
      <c r="E253" s="26">
        <f>D253*(1-VLOOKUP(A253,FX!A:K,9,0))</f>
        <v>11.681987626681538</v>
      </c>
      <c r="F253">
        <v>11.685</v>
      </c>
      <c r="G253" s="25">
        <f t="shared" si="86"/>
        <v>3.6397131043770514E-3</v>
      </c>
      <c r="H253" s="25">
        <f>(+B253/(D253*(1-VLOOKUP(A253,FX!A:K,9,0)))-1)</f>
        <v>3.2539302842302664E-3</v>
      </c>
      <c r="I253" s="25">
        <f t="shared" si="78"/>
        <v>2.995293110825914E-3</v>
      </c>
      <c r="J253">
        <v>10331.030000000001</v>
      </c>
      <c r="K253">
        <v>10361.64</v>
      </c>
      <c r="L253" s="25">
        <f t="shared" si="85"/>
        <v>2.9629185086093024E-3</v>
      </c>
      <c r="M253">
        <f t="shared" si="81"/>
        <v>4</v>
      </c>
    </row>
    <row r="254" spans="1:14" x14ac:dyDescent="0.15">
      <c r="A254" s="1">
        <v>42762</v>
      </c>
      <c r="B254">
        <v>11.7</v>
      </c>
      <c r="C254" s="25">
        <f t="shared" si="82"/>
        <v>-1.7064846416383617E-3</v>
      </c>
      <c r="D254" s="26">
        <f t="shared" si="87"/>
        <v>11.685</v>
      </c>
      <c r="E254" s="26">
        <f>D254*(1-VLOOKUP(A254,FX!A:K,9,0))</f>
        <v>11.616675581199519</v>
      </c>
      <c r="F254">
        <v>11.685</v>
      </c>
      <c r="G254" s="25">
        <f t="shared" ref="G254:G259" si="88">+B254/D254-1</f>
        <v>1.2836970474967568E-3</v>
      </c>
      <c r="H254" s="25">
        <f>(+B254/(D254*(1-VLOOKUP(A254,FX!A:K,9,0)))-1)</f>
        <v>7.1728282517704578E-3</v>
      </c>
      <c r="I254" s="25">
        <f t="shared" si="78"/>
        <v>1.2836970474967568E-3</v>
      </c>
      <c r="J254">
        <v>10361.64</v>
      </c>
      <c r="K254">
        <v>10361.64</v>
      </c>
      <c r="L254" s="25">
        <f t="shared" si="85"/>
        <v>0</v>
      </c>
      <c r="M254">
        <f t="shared" si="81"/>
        <v>5</v>
      </c>
    </row>
    <row r="255" spans="1:14" x14ac:dyDescent="0.15">
      <c r="A255" s="1">
        <v>42767</v>
      </c>
      <c r="B255">
        <v>11.72</v>
      </c>
      <c r="C255" s="25">
        <f t="shared" si="82"/>
        <v>1.7094017094019254E-3</v>
      </c>
      <c r="D255" s="26">
        <f t="shared" si="87"/>
        <v>11.685</v>
      </c>
      <c r="E255" s="26">
        <f>D255*(1-VLOOKUP(A255,FX!A:K,9,0))</f>
        <v>11.718122319080436</v>
      </c>
      <c r="F255">
        <v>11.685</v>
      </c>
      <c r="G255" s="25">
        <f t="shared" si="88"/>
        <v>2.995293110825914E-3</v>
      </c>
      <c r="H255" s="25">
        <f>(+B255/(D255*(1-VLOOKUP(A255,FX!A:K,9,0)))-1)</f>
        <v>1.6023735445291898E-4</v>
      </c>
      <c r="I255" s="25">
        <f t="shared" si="78"/>
        <v>2.995293110825914E-3</v>
      </c>
      <c r="J255">
        <v>10361.64</v>
      </c>
      <c r="K255">
        <v>10361.64</v>
      </c>
      <c r="L255" s="25">
        <f t="shared" si="85"/>
        <v>0</v>
      </c>
      <c r="M255">
        <f t="shared" si="81"/>
        <v>3</v>
      </c>
    </row>
    <row r="256" spans="1:14" ht="27" x14ac:dyDescent="0.15">
      <c r="A256" s="1">
        <v>42768</v>
      </c>
      <c r="B256">
        <v>11.74</v>
      </c>
      <c r="C256" s="25">
        <f t="shared" si="82"/>
        <v>1.7064846416381396E-3</v>
      </c>
      <c r="D256" s="26">
        <f t="shared" si="87"/>
        <v>11.685</v>
      </c>
      <c r="E256" s="26">
        <f>D256*(1-VLOOKUP(A256,FX!A:K,9,0))</f>
        <v>11.719245295088351</v>
      </c>
      <c r="F256">
        <v>11.685</v>
      </c>
      <c r="G256" s="25">
        <f t="shared" si="88"/>
        <v>4.7068891741548491E-3</v>
      </c>
      <c r="H256" s="25">
        <f>(+B256/(D256*(1-VLOOKUP(A256,FX!A:K,9,0)))-1)</f>
        <v>1.7709933011085255E-3</v>
      </c>
      <c r="I256" s="25">
        <f t="shared" ref="I256:I261" si="89">+B256/F256-1</f>
        <v>4.7068891741548491E-3</v>
      </c>
      <c r="J256">
        <v>10361.64</v>
      </c>
      <c r="K256">
        <v>10361.64</v>
      </c>
      <c r="L256" s="25">
        <f t="shared" ref="L256:L280" si="90">+K256/J256-1</f>
        <v>0</v>
      </c>
      <c r="M256">
        <f t="shared" ref="M256:M280" si="91">WEEKDAY(A256,2)</f>
        <v>4</v>
      </c>
      <c r="N256" s="50" t="s">
        <v>153</v>
      </c>
    </row>
    <row r="257" spans="1:14" x14ac:dyDescent="0.15">
      <c r="A257" s="1">
        <v>42769</v>
      </c>
      <c r="B257">
        <v>11.66</v>
      </c>
      <c r="C257" s="25">
        <f t="shared" si="82"/>
        <v>-6.8143100511073307E-3</v>
      </c>
      <c r="D257" s="26">
        <f t="shared" si="87"/>
        <v>11.563375696318346</v>
      </c>
      <c r="E257" s="26">
        <f>D257*(1-VLOOKUP(A257,FX!A:K,9,0))</f>
        <v>11.551842340310666</v>
      </c>
      <c r="F257">
        <v>11.577999999999999</v>
      </c>
      <c r="G257" s="25">
        <f t="shared" si="88"/>
        <v>8.3560636806445654E-3</v>
      </c>
      <c r="H257" s="25">
        <f>(+B257/(D257*(1-VLOOKUP(A257,FX!A:K,9,0)))-1)</f>
        <v>9.3628060791579593E-3</v>
      </c>
      <c r="I257" s="25">
        <f t="shared" si="89"/>
        <v>7.0823976507168318E-3</v>
      </c>
      <c r="J257">
        <v>10361.64</v>
      </c>
      <c r="K257">
        <v>10253.790000000001</v>
      </c>
      <c r="L257" s="25">
        <f t="shared" si="90"/>
        <v>-1.0408583969332863E-2</v>
      </c>
      <c r="M257">
        <f t="shared" si="91"/>
        <v>5</v>
      </c>
      <c r="N257" s="50" t="s">
        <v>163</v>
      </c>
    </row>
    <row r="258" spans="1:14" x14ac:dyDescent="0.15">
      <c r="A258" s="1">
        <v>42772</v>
      </c>
      <c r="B258">
        <v>11.68</v>
      </c>
      <c r="C258" s="25">
        <f t="shared" si="82"/>
        <v>1.7152658662091813E-3</v>
      </c>
      <c r="D258" s="26">
        <f t="shared" si="87"/>
        <v>11.598031005121033</v>
      </c>
      <c r="E258" s="26">
        <f>D258*(1-VLOOKUP(A258,FX!A:K,9,0))</f>
        <v>11.626802015594441</v>
      </c>
      <c r="F258">
        <v>11.616</v>
      </c>
      <c r="G258" s="25">
        <f t="shared" si="88"/>
        <v>7.0674923047517879E-3</v>
      </c>
      <c r="H258" s="25">
        <f>(+B258/(D258*(1-VLOOKUP(A258,FX!A:K,9,0)))-1)</f>
        <v>4.5754614496924528E-3</v>
      </c>
      <c r="I258" s="25">
        <f t="shared" si="89"/>
        <v>5.5096418732782926E-3</v>
      </c>
      <c r="J258">
        <v>10253.790000000001</v>
      </c>
      <c r="K258">
        <v>10271.530000000001</v>
      </c>
      <c r="L258" s="25">
        <f t="shared" si="90"/>
        <v>1.7300919952525362E-3</v>
      </c>
      <c r="M258">
        <f t="shared" si="91"/>
        <v>1</v>
      </c>
      <c r="N258" s="50" t="s">
        <v>166</v>
      </c>
    </row>
    <row r="259" spans="1:14" x14ac:dyDescent="0.15">
      <c r="A259" s="1">
        <v>42773</v>
      </c>
      <c r="B259">
        <v>11.58</v>
      </c>
      <c r="C259" s="25">
        <f t="shared" si="82"/>
        <v>-8.5616438356164171E-3</v>
      </c>
      <c r="D259" s="26">
        <f t="shared" si="87"/>
        <v>11.583961805105957</v>
      </c>
      <c r="E259" s="26">
        <f>D259*(1-VLOOKUP(A259,FX!A:K,9,0))</f>
        <v>11.561850781395014</v>
      </c>
      <c r="F259">
        <v>11.5595</v>
      </c>
      <c r="G259" s="25">
        <f t="shared" si="88"/>
        <v>-3.4200778391824116E-4</v>
      </c>
      <c r="H259" s="25">
        <f>(+B259/(D259*(1-VLOOKUP(A259,FX!A:K,9,0)))-1)</f>
        <v>1.5697502889582271E-3</v>
      </c>
      <c r="I259" s="25">
        <f t="shared" si="89"/>
        <v>1.773433106968314E-3</v>
      </c>
      <c r="J259">
        <v>10271.530000000001</v>
      </c>
      <c r="K259">
        <v>10243.200000000001</v>
      </c>
      <c r="L259" s="25">
        <f t="shared" si="90"/>
        <v>-2.758109064569747E-3</v>
      </c>
      <c r="M259">
        <f t="shared" si="91"/>
        <v>2</v>
      </c>
    </row>
    <row r="260" spans="1:14" x14ac:dyDescent="0.15">
      <c r="A260" s="1">
        <v>42774</v>
      </c>
      <c r="B260">
        <v>11.58</v>
      </c>
      <c r="C260" s="25">
        <f t="shared" si="82"/>
        <v>0</v>
      </c>
      <c r="D260" s="26">
        <f t="shared" si="87"/>
        <v>11.601852783798032</v>
      </c>
      <c r="E260" s="26">
        <f>D260*(1-VLOOKUP(A260,FX!A:K,9,0))</f>
        <v>11.557519307553179</v>
      </c>
      <c r="F260">
        <v>11.5585</v>
      </c>
      <c r="G260" s="25">
        <f t="shared" ref="G260:G291" si="92">+B260/D260-1</f>
        <v>-1.8835598249056229E-3</v>
      </c>
      <c r="H260" s="25">
        <f>(+B260/(D260*(1-VLOOKUP(A260,FX!A:K,9,0)))-1)</f>
        <v>1.945113985847291E-3</v>
      </c>
      <c r="I260" s="25">
        <f t="shared" si="89"/>
        <v>1.8601029545355363E-3</v>
      </c>
      <c r="J260">
        <v>10243.200000000001</v>
      </c>
      <c r="K260">
        <v>10280.73</v>
      </c>
      <c r="L260" s="25">
        <f t="shared" si="90"/>
        <v>3.6638940955950883E-3</v>
      </c>
      <c r="M260">
        <f t="shared" si="91"/>
        <v>3</v>
      </c>
      <c r="N260" s="50" t="s">
        <v>170</v>
      </c>
    </row>
    <row r="261" spans="1:14" x14ac:dyDescent="0.15">
      <c r="A261" s="1">
        <v>42775</v>
      </c>
      <c r="B261">
        <v>11.6</v>
      </c>
      <c r="C261" s="25">
        <f t="shared" si="82"/>
        <v>1.7271157167528806E-3</v>
      </c>
      <c r="D261" s="26">
        <f t="shared" si="87"/>
        <v>11.602605813011333</v>
      </c>
      <c r="E261" s="26">
        <f>D261*(1-VLOOKUP(A261,FX!A:K,9,0))</f>
        <v>11.590404850597423</v>
      </c>
      <c r="F261">
        <v>11.591200000000001</v>
      </c>
      <c r="G261" s="25">
        <f t="shared" si="92"/>
        <v>-2.2458860133056646E-4</v>
      </c>
      <c r="H261" s="25">
        <f>(+B261/(D261*(1-VLOOKUP(A261,FX!A:K,9,0)))-1)</f>
        <v>8.2785282535513538E-4</v>
      </c>
      <c r="I261" s="25">
        <f t="shared" si="89"/>
        <v>7.5919663192758335E-4</v>
      </c>
      <c r="J261">
        <v>10280.73</v>
      </c>
      <c r="K261">
        <v>10319.959999999999</v>
      </c>
      <c r="L261" s="25">
        <f t="shared" si="90"/>
        <v>3.8158768881197958E-3</v>
      </c>
      <c r="M261">
        <f t="shared" si="91"/>
        <v>4</v>
      </c>
    </row>
    <row r="262" spans="1:14" x14ac:dyDescent="0.15">
      <c r="A262" s="1">
        <v>42776</v>
      </c>
      <c r="B262">
        <v>11.68</v>
      </c>
      <c r="C262" s="25">
        <f t="shared" si="82"/>
        <v>6.8965517241379448E-3</v>
      </c>
      <c r="D262" s="26">
        <f t="shared" si="87"/>
        <v>11.66261195275951</v>
      </c>
      <c r="E262" s="26">
        <f>D262*(1-VLOOKUP(A262,FX!A:K,9,0))</f>
        <v>11.635234717241305</v>
      </c>
      <c r="F262">
        <v>11.645099999999999</v>
      </c>
      <c r="G262" s="25">
        <f t="shared" si="92"/>
        <v>1.4909222145880197E-3</v>
      </c>
      <c r="H262" s="25">
        <f>(+B262/(D262*(1-VLOOKUP(A262,FX!A:K,9,0)))-1)</f>
        <v>3.8473897473130236E-3</v>
      </c>
      <c r="I262" s="25">
        <f>+B262/F262-1</f>
        <v>2.9969686821067487E-3</v>
      </c>
      <c r="J262">
        <v>10319.959999999999</v>
      </c>
      <c r="K262">
        <v>10383.540000000001</v>
      </c>
      <c r="L262" s="25">
        <f t="shared" si="90"/>
        <v>6.1608765925451614E-3</v>
      </c>
      <c r="M262">
        <f t="shared" si="91"/>
        <v>5</v>
      </c>
      <c r="N262" s="50" t="s">
        <v>186</v>
      </c>
    </row>
    <row r="263" spans="1:14" x14ac:dyDescent="0.15">
      <c r="A263" s="1">
        <v>42779</v>
      </c>
      <c r="B263">
        <v>11.74</v>
      </c>
      <c r="C263" s="25">
        <f t="shared" si="82"/>
        <v>5.1369863013699391E-3</v>
      </c>
      <c r="D263" s="26">
        <f t="shared" si="87"/>
        <v>11.721350522365205</v>
      </c>
      <c r="E263" s="26">
        <f>D263*(1-VLOOKUP(A263,FX!A:K,9,0))</f>
        <v>11.697647075414993</v>
      </c>
      <c r="F263">
        <v>11.694800000000001</v>
      </c>
      <c r="G263" s="25">
        <f t="shared" si="92"/>
        <v>1.5910690154015139E-3</v>
      </c>
      <c r="H263" s="25">
        <f>(+B263/(D263*(1-VLOOKUP(A263,FX!A:K,9,0)))-1)</f>
        <v>3.6206362110222656E-3</v>
      </c>
      <c r="I263" s="25">
        <f>+B263/F263-1</f>
        <v>3.864965625748118E-3</v>
      </c>
      <c r="J263">
        <v>10383.540000000001</v>
      </c>
      <c r="K263">
        <v>10451.530000000001</v>
      </c>
      <c r="L263" s="25">
        <f t="shared" si="90"/>
        <v>6.5478632528019887E-3</v>
      </c>
      <c r="M263">
        <f t="shared" si="91"/>
        <v>1</v>
      </c>
    </row>
    <row r="264" spans="1:14" x14ac:dyDescent="0.15">
      <c r="A264" s="1">
        <v>42780</v>
      </c>
      <c r="B264">
        <v>11.72</v>
      </c>
      <c r="C264" s="25">
        <f t="shared" si="82"/>
        <v>-1.7035775127768327E-3</v>
      </c>
      <c r="D264" s="26">
        <f t="shared" si="87"/>
        <v>11.663357342322129</v>
      </c>
      <c r="E264" s="26">
        <f>D264*(1-VLOOKUP(A264,FX!A:K,9,0))</f>
        <v>11.693059945560385</v>
      </c>
      <c r="F264">
        <v>11.694100000000001</v>
      </c>
      <c r="G264" s="25">
        <f t="shared" si="92"/>
        <v>4.8564625103559855E-3</v>
      </c>
      <c r="H264" s="25">
        <f>(+B264/(D264*(1-VLOOKUP(A264,FX!A:K,9,0)))-1)</f>
        <v>2.3039353740630375E-3</v>
      </c>
      <c r="I264" s="25">
        <f t="shared" ref="I264:I291" si="93">+B264/F264-1</f>
        <v>2.2147920746360406E-3</v>
      </c>
      <c r="J264">
        <v>10451.530000000001</v>
      </c>
      <c r="K264">
        <v>10423.43</v>
      </c>
      <c r="L264" s="25">
        <f t="shared" si="90"/>
        <v>-2.68860157316686E-3</v>
      </c>
      <c r="M264">
        <f t="shared" si="91"/>
        <v>2</v>
      </c>
      <c r="N264" s="50" t="s">
        <v>192</v>
      </c>
    </row>
    <row r="265" spans="1:14" x14ac:dyDescent="0.15">
      <c r="A265" s="1">
        <v>42781</v>
      </c>
      <c r="B265">
        <v>11.74</v>
      </c>
      <c r="C265" s="25">
        <f t="shared" si="82"/>
        <v>1.7064846416381396E-3</v>
      </c>
      <c r="D265" s="26">
        <f t="shared" si="87"/>
        <v>11.716818579680586</v>
      </c>
      <c r="E265" s="26">
        <f>D265*(1-VLOOKUP(A265,FX!A:K,9,0))</f>
        <v>11.735442337350198</v>
      </c>
      <c r="F265">
        <v>11.7334</v>
      </c>
      <c r="G265" s="25">
        <f t="shared" si="92"/>
        <v>1.9784739485184666E-3</v>
      </c>
      <c r="H265" s="25">
        <f>(+B265/(D265*(1-VLOOKUP(A265,FX!A:K,9,0)))-1)</f>
        <v>3.8836735069591732E-4</v>
      </c>
      <c r="I265" s="25">
        <f t="shared" si="93"/>
        <v>5.6249680399544921E-4</v>
      </c>
      <c r="J265">
        <v>10423.43</v>
      </c>
      <c r="K265">
        <v>10443.68</v>
      </c>
      <c r="L265" s="25">
        <f t="shared" si="90"/>
        <v>1.9427386186696705E-3</v>
      </c>
      <c r="M265">
        <f t="shared" si="91"/>
        <v>3</v>
      </c>
    </row>
    <row r="266" spans="1:14" x14ac:dyDescent="0.15">
      <c r="A266" s="1">
        <v>42782</v>
      </c>
      <c r="B266">
        <v>11.78</v>
      </c>
      <c r="C266" s="25">
        <f t="shared" si="82"/>
        <v>3.4071550255536653E-3</v>
      </c>
      <c r="D266" s="26">
        <f t="shared" si="87"/>
        <v>11.764869035244281</v>
      </c>
      <c r="E266" s="26">
        <f>D266*(1-VLOOKUP(A266,FX!A:K,9,0))</f>
        <v>11.774402095322209</v>
      </c>
      <c r="F266">
        <v>11.7644</v>
      </c>
      <c r="G266" s="25">
        <f t="shared" si="92"/>
        <v>1.2861141684101796E-3</v>
      </c>
      <c r="H266" s="25">
        <f>(+B266/(D266*(1-VLOOKUP(A266,FX!A:K,9,0)))-1)</f>
        <v>4.7543005856875986E-4</v>
      </c>
      <c r="I266" s="25">
        <f t="shared" si="93"/>
        <v>1.3260344768963872E-3</v>
      </c>
      <c r="J266">
        <v>10443.68</v>
      </c>
      <c r="K266">
        <v>10471.69</v>
      </c>
      <c r="L266" s="25">
        <f t="shared" si="90"/>
        <v>2.6820048105649086E-3</v>
      </c>
      <c r="M266">
        <f t="shared" si="91"/>
        <v>4</v>
      </c>
    </row>
    <row r="267" spans="1:14" x14ac:dyDescent="0.15">
      <c r="A267" s="1">
        <v>42783</v>
      </c>
      <c r="B267">
        <v>11.72</v>
      </c>
      <c r="C267" s="25">
        <f t="shared" si="82"/>
        <v>-5.0933786078097842E-3</v>
      </c>
      <c r="D267" s="26">
        <f t="shared" si="87"/>
        <v>11.699925314825018</v>
      </c>
      <c r="E267" s="26">
        <f>D267*(1-VLOOKUP(A267,FX!A:K,9,0))</f>
        <v>11.690487566018907</v>
      </c>
      <c r="F267">
        <v>11.695600000000001</v>
      </c>
      <c r="G267" s="25">
        <f t="shared" si="92"/>
        <v>1.715796010214321E-3</v>
      </c>
      <c r="H267" s="25">
        <f>(+B267/(D267*(1-VLOOKUP(A267,FX!A:K,9,0)))-1)</f>
        <v>2.5244827313171125E-3</v>
      </c>
      <c r="I267" s="25">
        <f t="shared" si="93"/>
        <v>2.086254659872111E-3</v>
      </c>
      <c r="J267">
        <v>10471.69</v>
      </c>
      <c r="K267">
        <v>10414.299999999999</v>
      </c>
      <c r="L267" s="25">
        <f t="shared" si="90"/>
        <v>-5.4804907326325702E-3</v>
      </c>
      <c r="M267">
        <f t="shared" si="91"/>
        <v>5</v>
      </c>
    </row>
    <row r="268" spans="1:14" x14ac:dyDescent="0.15">
      <c r="A268" s="1">
        <v>42786</v>
      </c>
      <c r="B268">
        <v>11.92</v>
      </c>
      <c r="C268" s="25">
        <f t="shared" si="82"/>
        <v>1.7064846416382284E-2</v>
      </c>
      <c r="D268" s="26">
        <f t="shared" si="87"/>
        <v>11.874925870005667</v>
      </c>
      <c r="E268" s="26">
        <f>D268*(1-VLOOKUP(A268,FX!A:K,9,0))</f>
        <v>11.881773355222851</v>
      </c>
      <c r="F268">
        <v>11.877700000000001</v>
      </c>
      <c r="G268" s="25">
        <f t="shared" si="92"/>
        <v>3.7957399050534413E-3</v>
      </c>
      <c r="H268" s="25">
        <f>(+B268/(D268*(1-VLOOKUP(A268,FX!A:K,9,0)))-1)</f>
        <v>3.2172507953407425E-3</v>
      </c>
      <c r="I268" s="25">
        <f t="shared" si="93"/>
        <v>3.5612955370145638E-3</v>
      </c>
      <c r="J268">
        <v>10414.299999999999</v>
      </c>
      <c r="K268">
        <v>10573.98</v>
      </c>
      <c r="L268" s="25">
        <f t="shared" si="90"/>
        <v>1.5332763603890909E-2</v>
      </c>
      <c r="M268">
        <f t="shared" si="91"/>
        <v>1</v>
      </c>
    </row>
    <row r="269" spans="1:14" x14ac:dyDescent="0.15">
      <c r="A269" s="1">
        <v>42787</v>
      </c>
      <c r="B269">
        <v>11.88</v>
      </c>
      <c r="C269" s="25">
        <f t="shared" si="82"/>
        <v>-3.3557046979865168E-3</v>
      </c>
      <c r="D269" s="26">
        <f t="shared" si="87"/>
        <v>11.88455210015529</v>
      </c>
      <c r="E269" s="26">
        <f>D269*(1-VLOOKUP(A269,FX!A:K,9,0))</f>
        <v>11.856557641830811</v>
      </c>
      <c r="F269">
        <v>11.8622</v>
      </c>
      <c r="G269" s="25">
        <f t="shared" si="92"/>
        <v>-3.8302664811651344E-4</v>
      </c>
      <c r="H269" s="25">
        <f>(+B269/(D269*(1-VLOOKUP(A269,FX!A:K,9,0)))-1)</f>
        <v>1.9771639355492532E-3</v>
      </c>
      <c r="I269" s="25">
        <f t="shared" si="93"/>
        <v>1.5005648193422427E-3</v>
      </c>
      <c r="J269">
        <v>10573.98</v>
      </c>
      <c r="K269">
        <v>10580.08</v>
      </c>
      <c r="L269" s="25">
        <f t="shared" si="90"/>
        <v>5.7688779437836679E-4</v>
      </c>
      <c r="M269">
        <f t="shared" si="91"/>
        <v>2</v>
      </c>
    </row>
    <row r="270" spans="1:14" x14ac:dyDescent="0.15">
      <c r="A270" s="1">
        <v>42788</v>
      </c>
      <c r="B270">
        <v>11.88</v>
      </c>
      <c r="C270" s="25">
        <f t="shared" si="82"/>
        <v>0</v>
      </c>
      <c r="D270" s="26">
        <f t="shared" si="87"/>
        <v>11.870889163976075</v>
      </c>
      <c r="E270" s="26">
        <f>D270*(1-VLOOKUP(A270,FX!A:K,9,0))</f>
        <v>11.873483506360905</v>
      </c>
      <c r="F270">
        <v>11.870200000000001</v>
      </c>
      <c r="G270" s="25">
        <f t="shared" si="92"/>
        <v>7.6749398449216244E-4</v>
      </c>
      <c r="H270" s="25">
        <f>(+B270/(D270*(1-VLOOKUP(A270,FX!A:K,9,0)))-1)</f>
        <v>5.4882744694118024E-4</v>
      </c>
      <c r="I270" s="25">
        <f t="shared" si="93"/>
        <v>8.2559687284122774E-4</v>
      </c>
      <c r="J270">
        <v>10580.08</v>
      </c>
      <c r="K270">
        <v>10587.83</v>
      </c>
      <c r="L270" s="25">
        <f t="shared" si="90"/>
        <v>7.3250863887608375E-4</v>
      </c>
      <c r="M270">
        <f t="shared" si="91"/>
        <v>3</v>
      </c>
    </row>
    <row r="271" spans="1:14" x14ac:dyDescent="0.15">
      <c r="A271" s="1">
        <v>42789</v>
      </c>
      <c r="B271">
        <v>11.82</v>
      </c>
      <c r="C271" s="25">
        <f t="shared" si="82"/>
        <v>-5.050505050505083E-3</v>
      </c>
      <c r="D271" s="26">
        <f t="shared" si="87"/>
        <v>11.818471645086861</v>
      </c>
      <c r="E271" s="26">
        <f>D271*(1-VLOOKUP(A271,FX!A:K,9,0))</f>
        <v>11.815931801858836</v>
      </c>
      <c r="F271">
        <v>11.8164</v>
      </c>
      <c r="G271" s="25">
        <f t="shared" si="92"/>
        <v>1.2931916740477334E-4</v>
      </c>
      <c r="H271" s="25">
        <f>(+B271/(D271*(1-VLOOKUP(A271,FX!A:K,9,0)))-1)</f>
        <v>3.4429769986688008E-4</v>
      </c>
      <c r="I271" s="25">
        <f t="shared" si="93"/>
        <v>3.0466131816808684E-4</v>
      </c>
      <c r="J271">
        <v>10587.83</v>
      </c>
      <c r="K271">
        <v>10541.69</v>
      </c>
      <c r="L271" s="25">
        <f t="shared" si="90"/>
        <v>-4.3578334748479719E-3</v>
      </c>
      <c r="M271">
        <f t="shared" si="91"/>
        <v>4</v>
      </c>
    </row>
    <row r="272" spans="1:14" x14ac:dyDescent="0.15">
      <c r="A272" s="1">
        <v>42790</v>
      </c>
      <c r="B272">
        <v>11.82</v>
      </c>
      <c r="C272" s="25">
        <f t="shared" si="82"/>
        <v>0</v>
      </c>
      <c r="D272" s="26">
        <f t="shared" si="87"/>
        <v>11.801906493550844</v>
      </c>
      <c r="E272" s="26">
        <f>D272*(1-VLOOKUP(A272,FX!A:K,9,0))</f>
        <v>11.813517676564265</v>
      </c>
      <c r="F272">
        <v>11.8194</v>
      </c>
      <c r="G272" s="25">
        <f t="shared" si="92"/>
        <v>1.5331003053653536E-3</v>
      </c>
      <c r="H272" s="25">
        <f>(+B272/(D272*(1-VLOOKUP(A272,FX!A:K,9,0)))-1)</f>
        <v>5.4872084786361519E-4</v>
      </c>
      <c r="I272" s="25">
        <f t="shared" si="93"/>
        <v>5.0763998172609348E-5</v>
      </c>
      <c r="J272">
        <v>10541.69</v>
      </c>
      <c r="K272">
        <v>10528.76</v>
      </c>
      <c r="L272" s="25">
        <f t="shared" si="90"/>
        <v>-1.2265585499099396E-3</v>
      </c>
      <c r="M272">
        <f t="shared" si="91"/>
        <v>5</v>
      </c>
    </row>
    <row r="273" spans="1:14" x14ac:dyDescent="0.15">
      <c r="A273" s="1">
        <v>42793</v>
      </c>
      <c r="B273">
        <v>11.72</v>
      </c>
      <c r="C273" s="25">
        <f t="shared" si="82"/>
        <v>-8.4602368866327771E-3</v>
      </c>
      <c r="D273" s="26">
        <f t="shared" si="87"/>
        <v>11.71273222639703</v>
      </c>
      <c r="E273" s="26">
        <f>D273*(1-VLOOKUP(A273,FX!A:K,9,0))</f>
        <v>11.708078802343586</v>
      </c>
      <c r="F273">
        <v>11.699199999999999</v>
      </c>
      <c r="G273" s="25">
        <f t="shared" si="92"/>
        <v>6.2050198557361824E-4</v>
      </c>
      <c r="H273" s="25">
        <f>(+B273/(D273*(1-VLOOKUP(A273,FX!A:K,9,0)))-1)</f>
        <v>1.0182027177703112E-3</v>
      </c>
      <c r="I273" s="25">
        <f t="shared" si="93"/>
        <v>1.7778993435448864E-3</v>
      </c>
      <c r="J273">
        <v>10528.76</v>
      </c>
      <c r="K273">
        <v>10433.74</v>
      </c>
      <c r="L273" s="25">
        <f t="shared" si="90"/>
        <v>-9.0248044404089844E-3</v>
      </c>
      <c r="M273">
        <f t="shared" si="91"/>
        <v>1</v>
      </c>
    </row>
    <row r="274" spans="1:14" x14ac:dyDescent="0.15">
      <c r="A274" s="1">
        <v>42794</v>
      </c>
      <c r="B274">
        <v>11.68</v>
      </c>
      <c r="C274" s="25">
        <f t="shared" ref="C274:C305" si="94">B274/B273-1</f>
        <v>-3.4129692832765013E-3</v>
      </c>
      <c r="D274" s="26">
        <f t="shared" si="87"/>
        <v>11.706264097821107</v>
      </c>
      <c r="E274" s="26">
        <f>D274*(1-VLOOKUP(A274,FX!A:K,9,0))</f>
        <v>11.715994600994621</v>
      </c>
      <c r="F274">
        <v>11.7193</v>
      </c>
      <c r="G274" s="25">
        <f t="shared" si="92"/>
        <v>-2.2435934813733738E-3</v>
      </c>
      <c r="H274" s="25">
        <f>(+B274/(D274*(1-VLOOKUP(A274,FX!A:K,9,0)))-1)</f>
        <v>-3.072261657714126E-3</v>
      </c>
      <c r="I274" s="25">
        <f t="shared" si="93"/>
        <v>-3.3534426117601823E-3</v>
      </c>
      <c r="J274">
        <v>10433.74</v>
      </c>
      <c r="K274">
        <v>10440.040000000001</v>
      </c>
      <c r="L274" s="25">
        <f t="shared" si="90"/>
        <v>6.0381033071554846E-4</v>
      </c>
      <c r="M274">
        <f t="shared" si="91"/>
        <v>2</v>
      </c>
    </row>
    <row r="275" spans="1:14" x14ac:dyDescent="0.15">
      <c r="A275" s="1">
        <v>42795</v>
      </c>
      <c r="B275">
        <v>11.68</v>
      </c>
      <c r="C275" s="25">
        <f t="shared" si="94"/>
        <v>0</v>
      </c>
      <c r="D275" s="26">
        <f t="shared" si="87"/>
        <v>11.728224145405571</v>
      </c>
      <c r="E275" s="26">
        <f>D275*(1-VLOOKUP(A275,FX!A:K,9,0))</f>
        <v>11.700837063392001</v>
      </c>
      <c r="F275">
        <v>11.706099999999999</v>
      </c>
      <c r="G275" s="25">
        <f t="shared" si="92"/>
        <v>-4.1118028448035027E-3</v>
      </c>
      <c r="H275" s="25">
        <f>(+B275/(D275*(1-VLOOKUP(A275,FX!A:K,9,0)))-1)</f>
        <v>-1.7808181824181535E-3</v>
      </c>
      <c r="I275" s="25">
        <f t="shared" si="93"/>
        <v>-2.2296067862054292E-3</v>
      </c>
      <c r="J275">
        <v>10440.040000000001</v>
      </c>
      <c r="K275">
        <v>10447.99</v>
      </c>
      <c r="L275" s="25">
        <f t="shared" si="90"/>
        <v>7.6149133528202739E-4</v>
      </c>
      <c r="M275">
        <f t="shared" si="91"/>
        <v>3</v>
      </c>
    </row>
    <row r="276" spans="1:14" x14ac:dyDescent="0.15">
      <c r="A276" s="1">
        <v>42796</v>
      </c>
      <c r="B276">
        <v>11.56</v>
      </c>
      <c r="C276" s="25">
        <f t="shared" si="94"/>
        <v>-1.0273972602739656E-2</v>
      </c>
      <c r="D276" s="26">
        <f t="shared" si="87"/>
        <v>11.620455365577492</v>
      </c>
      <c r="E276" s="26">
        <f>D276*(1-VLOOKUP(A276,FX!A:K,9,0))</f>
        <v>11.613353896121843</v>
      </c>
      <c r="F276">
        <v>11.603199999999999</v>
      </c>
      <c r="G276" s="25">
        <f t="shared" si="92"/>
        <v>-5.2024953993260459E-3</v>
      </c>
      <c r="H276" s="25">
        <f>(+B276/(D276*(1-VLOOKUP(A276,FX!A:K,9,0)))-1)</f>
        <v>-4.594184987306682E-3</v>
      </c>
      <c r="I276" s="25">
        <f t="shared" si="93"/>
        <v>-3.7231108659678824E-3</v>
      </c>
      <c r="J276">
        <v>10447.99</v>
      </c>
      <c r="K276">
        <v>10371.549999999999</v>
      </c>
      <c r="L276" s="25">
        <f t="shared" si="90"/>
        <v>-7.3162397743490315E-3</v>
      </c>
      <c r="M276">
        <f t="shared" si="91"/>
        <v>4</v>
      </c>
    </row>
    <row r="277" spans="1:14" x14ac:dyDescent="0.15">
      <c r="A277" s="1">
        <v>42797</v>
      </c>
      <c r="B277">
        <v>11.48</v>
      </c>
      <c r="C277" s="25">
        <f t="shared" si="94"/>
        <v>-6.9204152249134898E-3</v>
      </c>
      <c r="D277" s="26">
        <f t="shared" si="87"/>
        <v>11.577546999628792</v>
      </c>
      <c r="E277" s="26">
        <f>D277*(1-VLOOKUP(A277,FX!A:K,9,0))</f>
        <v>11.540724527981009</v>
      </c>
      <c r="F277">
        <v>11.5517</v>
      </c>
      <c r="G277" s="25">
        <f t="shared" si="92"/>
        <v>-8.4255325961466454E-3</v>
      </c>
      <c r="H277" s="25">
        <f>(+B277/(D277*(1-VLOOKUP(A277,FX!A:K,9,0)))-1)</f>
        <v>-5.2617604582605448E-3</v>
      </c>
      <c r="I277" s="25">
        <f t="shared" si="93"/>
        <v>-6.2068786412389221E-3</v>
      </c>
      <c r="J277">
        <v>10371.549999999999</v>
      </c>
      <c r="K277">
        <v>10348.620000000001</v>
      </c>
      <c r="L277" s="25">
        <f t="shared" si="90"/>
        <v>-2.2108556580259231E-3</v>
      </c>
      <c r="M277">
        <f t="shared" si="91"/>
        <v>5</v>
      </c>
    </row>
    <row r="278" spans="1:14" x14ac:dyDescent="0.15">
      <c r="A278" s="1">
        <v>42800</v>
      </c>
      <c r="B278">
        <v>11.54</v>
      </c>
      <c r="C278" s="25">
        <f t="shared" si="94"/>
        <v>5.2264808362367798E-3</v>
      </c>
      <c r="D278" s="26">
        <f t="shared" si="87"/>
        <v>11.573824176363612</v>
      </c>
      <c r="E278" s="26">
        <f>D278*(1-VLOOKUP(A278,FX!A:K,9,0))</f>
        <v>11.576509576824071</v>
      </c>
      <c r="F278">
        <v>11.578200000000001</v>
      </c>
      <c r="G278" s="25">
        <f t="shared" si="92"/>
        <v>-2.9224719373817099E-3</v>
      </c>
      <c r="H278" s="25">
        <f>(+B278/(D278*(1-VLOOKUP(A278,FX!A:K,9,0)))-1)</f>
        <v>-3.153763799164766E-3</v>
      </c>
      <c r="I278" s="25">
        <f t="shared" si="93"/>
        <v>-3.2993038641586647E-3</v>
      </c>
      <c r="J278">
        <v>10348.620000000001</v>
      </c>
      <c r="K278">
        <v>10368.44</v>
      </c>
      <c r="L278" s="25">
        <f t="shared" si="90"/>
        <v>1.9152312095718216E-3</v>
      </c>
      <c r="M278">
        <f t="shared" si="91"/>
        <v>1</v>
      </c>
    </row>
    <row r="279" spans="1:14" x14ac:dyDescent="0.15">
      <c r="A279" s="1">
        <f>+A278+1</f>
        <v>42801</v>
      </c>
      <c r="B279">
        <v>11.58</v>
      </c>
      <c r="C279" s="25">
        <f t="shared" si="94"/>
        <v>3.4662045060658286E-3</v>
      </c>
      <c r="D279" s="26">
        <f t="shared" si="87"/>
        <v>11.620108893334001</v>
      </c>
      <c r="E279" s="26">
        <f>D279*(1-VLOOKUP(A279,FX!A:K,9,0))</f>
        <v>11.618044605322259</v>
      </c>
      <c r="F279">
        <v>11.6134</v>
      </c>
      <c r="G279" s="25">
        <f t="shared" si="92"/>
        <v>-3.4516796445005493E-3</v>
      </c>
      <c r="H279" s="25">
        <f>(+B279/(D279*(1-VLOOKUP(A279,FX!A:K,9,0)))-1)</f>
        <v>-3.2746134667817062E-3</v>
      </c>
      <c r="I279" s="25">
        <f t="shared" si="93"/>
        <v>-2.8759880827320394E-3</v>
      </c>
      <c r="J279">
        <v>10368.44</v>
      </c>
      <c r="K279">
        <v>10405.969999999999</v>
      </c>
      <c r="L279" s="25">
        <f t="shared" si="90"/>
        <v>3.6196380554835983E-3</v>
      </c>
      <c r="M279">
        <f t="shared" si="91"/>
        <v>2</v>
      </c>
    </row>
    <row r="280" spans="1:14" x14ac:dyDescent="0.15">
      <c r="A280" s="1">
        <f>+A279+1</f>
        <v>42802</v>
      </c>
      <c r="B280">
        <v>11.54</v>
      </c>
      <c r="C280" s="25">
        <f t="shared" si="94"/>
        <v>-3.4542314335060942E-3</v>
      </c>
      <c r="D280" s="26">
        <f t="shared" si="87"/>
        <v>11.608366693734462</v>
      </c>
      <c r="E280" s="26">
        <f>D280*(1-VLOOKUP(A280,FX!A:K,9,0))</f>
        <v>11.595622840104662</v>
      </c>
      <c r="F280">
        <v>11.5982</v>
      </c>
      <c r="G280" s="25">
        <f t="shared" si="92"/>
        <v>-5.8894326426958132E-3</v>
      </c>
      <c r="H280" s="25">
        <f>(+B280/(D280*(1-VLOOKUP(A280,FX!A:K,9,0)))-1)</f>
        <v>-4.7968824850257441E-3</v>
      </c>
      <c r="I280" s="25">
        <f t="shared" si="93"/>
        <v>-5.018020037592108E-3</v>
      </c>
      <c r="J280">
        <v>10405.969999999999</v>
      </c>
      <c r="K280">
        <v>10401.459999999999</v>
      </c>
      <c r="L280" s="25">
        <f t="shared" si="90"/>
        <v>-4.3340505498290494E-4</v>
      </c>
      <c r="M280">
        <f t="shared" si="91"/>
        <v>3</v>
      </c>
    </row>
    <row r="281" spans="1:14" x14ac:dyDescent="0.15">
      <c r="A281" s="1">
        <f>+A280+1</f>
        <v>42803</v>
      </c>
      <c r="B281">
        <v>11.46</v>
      </c>
      <c r="C281" s="25">
        <f t="shared" si="94"/>
        <v>-6.9324090121315463E-3</v>
      </c>
      <c r="D281" s="26">
        <f t="shared" si="87"/>
        <v>11.530259698734604</v>
      </c>
      <c r="E281" s="26">
        <f>D281*(1-VLOOKUP(A281,FX!A:K,9,0))</f>
        <v>11.515321802972968</v>
      </c>
      <c r="F281">
        <v>11.5151</v>
      </c>
      <c r="G281" s="25">
        <f t="shared" si="92"/>
        <v>-6.0935053130081185E-3</v>
      </c>
      <c r="H281" s="25">
        <f>(+B281/(D281*(1-VLOOKUP(A281,FX!A:K,9,0)))-1)</f>
        <v>-4.8041907920181037E-3</v>
      </c>
      <c r="I281" s="25">
        <f t="shared" si="93"/>
        <v>-4.7850214066746943E-3</v>
      </c>
      <c r="J281">
        <v>10401.459999999999</v>
      </c>
      <c r="K281">
        <v>10340.530000000001</v>
      </c>
      <c r="L281" s="25">
        <f t="shared" ref="L281:L317" si="95">+K281/J281-1</f>
        <v>-5.8578314967320244E-3</v>
      </c>
      <c r="M281">
        <f t="shared" ref="M281:M317" si="96">WEEKDAY(A281,2)</f>
        <v>4</v>
      </c>
    </row>
    <row r="282" spans="1:14" x14ac:dyDescent="0.15">
      <c r="A282" s="1">
        <f>+A281+1</f>
        <v>42804</v>
      </c>
      <c r="B282">
        <v>11.44</v>
      </c>
      <c r="C282" s="25">
        <f t="shared" si="94"/>
        <v>-1.7452006980803736E-3</v>
      </c>
      <c r="D282" s="26">
        <f t="shared" si="87"/>
        <v>11.49899750370629</v>
      </c>
      <c r="E282" s="26">
        <f>D282*(1-VLOOKUP(A282,FX!A:K,9,0))</f>
        <v>11.511646568670896</v>
      </c>
      <c r="F282">
        <v>11.505000000000001</v>
      </c>
      <c r="G282" s="25">
        <f t="shared" si="92"/>
        <v>-5.1306649720790354E-3</v>
      </c>
      <c r="H282" s="25">
        <f>(+B282/(D282*(1-VLOOKUP(A282,FX!A:K,9,0)))-1)</f>
        <v>-6.2238332495269111E-3</v>
      </c>
      <c r="I282" s="25">
        <f t="shared" si="93"/>
        <v>-5.6497175141243527E-3</v>
      </c>
      <c r="J282">
        <v>10340.530000000001</v>
      </c>
      <c r="K282">
        <v>10326.07</v>
      </c>
      <c r="L282" s="25">
        <f t="shared" si="95"/>
        <v>-1.3983809340527564E-3</v>
      </c>
      <c r="M282">
        <f t="shared" si="96"/>
        <v>5</v>
      </c>
    </row>
    <row r="283" spans="1:14" x14ac:dyDescent="0.15">
      <c r="A283" s="1">
        <v>42807</v>
      </c>
      <c r="B283">
        <v>11.58</v>
      </c>
      <c r="C283" s="25">
        <f t="shared" si="94"/>
        <v>1.2237762237762295E-2</v>
      </c>
      <c r="D283" s="26">
        <f t="shared" si="87"/>
        <v>11.592272955732433</v>
      </c>
      <c r="E283" s="26">
        <f>D283*(1-VLOOKUP(A283,FX!A:K,9,0))</f>
        <v>11.612603944146775</v>
      </c>
      <c r="F283">
        <v>11.618399999999999</v>
      </c>
      <c r="G283" s="25">
        <f t="shared" si="92"/>
        <v>-1.0587186636563661E-3</v>
      </c>
      <c r="H283" s="25">
        <f>(+B283/(D283*(1-VLOOKUP(A283,FX!A:K,9,0)))-1)</f>
        <v>-2.807634213961907E-3</v>
      </c>
      <c r="I283" s="25">
        <f t="shared" si="93"/>
        <v>-3.3051022516008555E-3</v>
      </c>
      <c r="J283">
        <v>10326.07</v>
      </c>
      <c r="K283">
        <v>10404.4</v>
      </c>
      <c r="L283" s="25">
        <f t="shared" si="95"/>
        <v>7.5856545617063453E-3</v>
      </c>
      <c r="M283">
        <f t="shared" si="96"/>
        <v>1</v>
      </c>
    </row>
    <row r="284" spans="1:14" x14ac:dyDescent="0.15">
      <c r="A284" s="1">
        <v>42808</v>
      </c>
      <c r="B284">
        <v>11.54</v>
      </c>
      <c r="C284" s="25">
        <f t="shared" si="94"/>
        <v>-3.4542314335060942E-3</v>
      </c>
      <c r="D284" s="26">
        <f t="shared" si="87"/>
        <v>11.617919826996269</v>
      </c>
      <c r="E284" s="26">
        <f>D284*(1-VLOOKUP(A284,FX!A:K,9,0))</f>
        <v>11.602339940221324</v>
      </c>
      <c r="F284">
        <v>11.5962</v>
      </c>
      <c r="G284" s="25">
        <f t="shared" si="92"/>
        <v>-6.7068656142048599E-3</v>
      </c>
      <c r="H284" s="25">
        <f>(+B284/(D284*(1-VLOOKUP(A284,FX!A:K,9,0)))-1)</f>
        <v>-5.3730489317257435E-3</v>
      </c>
      <c r="I284" s="25">
        <f t="shared" si="93"/>
        <v>-4.8464152049809694E-3</v>
      </c>
      <c r="J284">
        <v>10404.4</v>
      </c>
      <c r="K284">
        <v>10403.969999999999</v>
      </c>
      <c r="L284" s="25">
        <f t="shared" si="95"/>
        <v>-4.1328668640261412E-5</v>
      </c>
      <c r="M284">
        <f t="shared" si="96"/>
        <v>2</v>
      </c>
    </row>
    <row r="285" spans="1:14" x14ac:dyDescent="0.15">
      <c r="A285" s="1">
        <v>42809</v>
      </c>
      <c r="B285">
        <v>11.56</v>
      </c>
      <c r="C285" s="25">
        <f t="shared" si="94"/>
        <v>1.7331022530331364E-3</v>
      </c>
      <c r="D285" s="26">
        <f t="shared" ref="D285:D317" si="97">+F284*(1+L285)</f>
        <v>11.606755202869673</v>
      </c>
      <c r="E285" s="26">
        <f>D285*(1-VLOOKUP(A285,FX!A:K,9,0))</f>
        <v>11.613020726020116</v>
      </c>
      <c r="F285">
        <v>11.6243</v>
      </c>
      <c r="G285" s="25">
        <f t="shared" si="92"/>
        <v>-4.028275090880884E-3</v>
      </c>
      <c r="H285" s="25">
        <f>(+B285/(D285*(1-VLOOKUP(A285,FX!A:K,9,0)))-1)</f>
        <v>-4.565627434153896E-3</v>
      </c>
      <c r="I285" s="25">
        <f t="shared" si="93"/>
        <v>-5.5315158762248018E-3</v>
      </c>
      <c r="J285">
        <v>10403.969999999999</v>
      </c>
      <c r="K285">
        <v>10413.44</v>
      </c>
      <c r="L285" s="25">
        <f t="shared" si="95"/>
        <v>9.1022946048480158E-4</v>
      </c>
      <c r="M285">
        <f t="shared" si="96"/>
        <v>3</v>
      </c>
      <c r="N285" s="50" t="s">
        <v>236</v>
      </c>
    </row>
    <row r="286" spans="1:14" x14ac:dyDescent="0.15">
      <c r="A286" s="1">
        <v>42810</v>
      </c>
      <c r="B286">
        <v>11.7</v>
      </c>
      <c r="C286" s="25">
        <f t="shared" si="94"/>
        <v>1.2110726643598468E-2</v>
      </c>
      <c r="D286" s="26">
        <f t="shared" si="97"/>
        <v>11.665457191187542</v>
      </c>
      <c r="E286" s="26">
        <f>D286*(1-VLOOKUP(A286,FX!A:K,9,0))</f>
        <v>11.717995795992826</v>
      </c>
      <c r="F286">
        <v>11.707599999999999</v>
      </c>
      <c r="G286" s="25">
        <f t="shared" si="92"/>
        <v>2.9611191611549348E-3</v>
      </c>
      <c r="H286" s="25">
        <f>(+B286/(D286*(1-VLOOKUP(A286,FX!A:K,9,0)))-1)</f>
        <v>-1.5357400963550427E-3</v>
      </c>
      <c r="I286" s="25">
        <f t="shared" si="93"/>
        <v>-6.4915097885132056E-4</v>
      </c>
      <c r="J286">
        <v>10413.44</v>
      </c>
      <c r="K286">
        <v>10450.31</v>
      </c>
      <c r="L286" s="25">
        <f t="shared" si="95"/>
        <v>3.5406167414417933E-3</v>
      </c>
      <c r="M286">
        <f t="shared" si="96"/>
        <v>4</v>
      </c>
    </row>
    <row r="287" spans="1:14" x14ac:dyDescent="0.15">
      <c r="A287" s="1">
        <v>42811</v>
      </c>
      <c r="B287">
        <v>11.56</v>
      </c>
      <c r="C287" s="25">
        <f t="shared" si="94"/>
        <v>-1.1965811965811812E-2</v>
      </c>
      <c r="D287" s="26">
        <f t="shared" si="97"/>
        <v>11.591076425484028</v>
      </c>
      <c r="E287" s="26">
        <f>D287*(1-VLOOKUP(A287,FX!A:K,9,0))</f>
        <v>11.574590054428269</v>
      </c>
      <c r="F287">
        <v>11.569900000000001</v>
      </c>
      <c r="G287" s="25">
        <f t="shared" si="92"/>
        <v>-2.6810646693435913E-3</v>
      </c>
      <c r="H287" s="25">
        <f>(+B287/(D287*(1-VLOOKUP(A287,FX!A:K,9,0)))-1)</f>
        <v>-1.260524507534222E-3</v>
      </c>
      <c r="I287" s="25">
        <f t="shared" si="93"/>
        <v>-8.5566858831964687E-4</v>
      </c>
      <c r="J287">
        <v>10450.31</v>
      </c>
      <c r="K287">
        <v>10346.299999999999</v>
      </c>
      <c r="L287" s="25">
        <f t="shared" si="95"/>
        <v>-9.9528147968815928E-3</v>
      </c>
      <c r="M287">
        <f t="shared" si="96"/>
        <v>5</v>
      </c>
    </row>
    <row r="288" spans="1:14" x14ac:dyDescent="0.15">
      <c r="A288" s="1">
        <v>42814</v>
      </c>
      <c r="B288">
        <v>11.56</v>
      </c>
      <c r="C288" s="25">
        <f t="shared" si="94"/>
        <v>0</v>
      </c>
      <c r="D288" s="26">
        <f t="shared" si="97"/>
        <v>11.57724699776732</v>
      </c>
      <c r="E288" s="26">
        <f>D288*(1-VLOOKUP(A288,FX!A:K,9,0))</f>
        <v>11.555845836701996</v>
      </c>
      <c r="F288">
        <v>11.557499999999999</v>
      </c>
      <c r="G288" s="25">
        <f t="shared" si="92"/>
        <v>-1.4897322110036804E-3</v>
      </c>
      <c r="H288" s="25">
        <f>(+B288/(D288*(1-VLOOKUP(A288,FX!A:K,9,0)))-1)</f>
        <v>3.5948587032974544E-4</v>
      </c>
      <c r="I288" s="25">
        <f t="shared" si="93"/>
        <v>2.1630975557007659E-4</v>
      </c>
      <c r="J288">
        <v>10346.299999999999</v>
      </c>
      <c r="K288">
        <v>10352.870000000001</v>
      </c>
      <c r="L288" s="25">
        <f t="shared" si="95"/>
        <v>6.3500961696472125E-4</v>
      </c>
      <c r="M288">
        <f t="shared" si="96"/>
        <v>1</v>
      </c>
      <c r="N288" s="50" t="s">
        <v>252</v>
      </c>
    </row>
    <row r="289" spans="1:14" x14ac:dyDescent="0.15">
      <c r="A289" s="1">
        <v>42815</v>
      </c>
      <c r="B289">
        <v>11.6</v>
      </c>
      <c r="C289" s="25">
        <f t="shared" si="94"/>
        <v>3.4602076124565784E-3</v>
      </c>
      <c r="D289" s="26">
        <f t="shared" si="97"/>
        <v>11.608126794792167</v>
      </c>
      <c r="E289" s="26">
        <f>D289*(1-VLOOKUP(A289,FX!A:K,9,0))</f>
        <v>11.600547901822452</v>
      </c>
      <c r="F289">
        <v>11.612</v>
      </c>
      <c r="G289" s="25">
        <f t="shared" si="92"/>
        <v>-7.0009528116221631E-4</v>
      </c>
      <c r="H289" s="25">
        <f>(+B289/(D289*(1-VLOOKUP(A289,FX!A:K,9,0)))-1)</f>
        <v>-4.7230684885657404E-5</v>
      </c>
      <c r="I289" s="25">
        <f t="shared" si="93"/>
        <v>-1.0334137099552443E-3</v>
      </c>
      <c r="J289">
        <v>10352.870000000001</v>
      </c>
      <c r="K289">
        <v>10398.219999999999</v>
      </c>
      <c r="L289" s="25">
        <f t="shared" si="95"/>
        <v>4.3804278427139742E-3</v>
      </c>
      <c r="M289">
        <f t="shared" si="96"/>
        <v>2</v>
      </c>
    </row>
    <row r="290" spans="1:14" x14ac:dyDescent="0.15">
      <c r="A290" s="1">
        <v>42816</v>
      </c>
      <c r="B290">
        <v>11.54</v>
      </c>
      <c r="C290" s="25">
        <f t="shared" si="94"/>
        <v>-5.1724137931035141E-3</v>
      </c>
      <c r="D290" s="26">
        <f t="shared" si="97"/>
        <v>11.519858641190512</v>
      </c>
      <c r="E290" s="26">
        <f>D290*(1-VLOOKUP(A290,FX!A:K,9,0))</f>
        <v>11.568037852384482</v>
      </c>
      <c r="F290">
        <v>11.5586</v>
      </c>
      <c r="G290" s="25">
        <f t="shared" si="92"/>
        <v>1.7484032952861384E-3</v>
      </c>
      <c r="H290" s="25">
        <f>(+B290/(D290*(1-VLOOKUP(A290,FX!A:K,9,0)))-1)</f>
        <v>-2.4237344951895112E-3</v>
      </c>
      <c r="I290" s="25">
        <f t="shared" si="93"/>
        <v>-1.609191424567058E-3</v>
      </c>
      <c r="J290">
        <v>10398.219999999999</v>
      </c>
      <c r="K290">
        <v>10315.709999999999</v>
      </c>
      <c r="L290" s="25">
        <f t="shared" si="95"/>
        <v>-7.9350119539690622E-3</v>
      </c>
      <c r="M290">
        <f t="shared" si="96"/>
        <v>3</v>
      </c>
    </row>
    <row r="291" spans="1:14" x14ac:dyDescent="0.15">
      <c r="A291" s="1">
        <v>42817</v>
      </c>
      <c r="B291">
        <v>11.56</v>
      </c>
      <c r="C291" s="25">
        <f t="shared" si="94"/>
        <v>1.7331022530331364E-3</v>
      </c>
      <c r="D291" s="26">
        <f t="shared" si="97"/>
        <v>11.596987821681688</v>
      </c>
      <c r="E291" s="26">
        <f>D291*(1-VLOOKUP(A291,FX!A:K,9,0))</f>
        <v>11.587068704573174</v>
      </c>
      <c r="F291">
        <v>11.589700000000001</v>
      </c>
      <c r="G291" s="25">
        <f t="shared" si="92"/>
        <v>-3.1894335193261014E-3</v>
      </c>
      <c r="H291" s="25">
        <f>(+B291/(D291*(1-VLOOKUP(A291,FX!A:K,9,0)))-1)</f>
        <v>-2.3361132365159465E-3</v>
      </c>
      <c r="I291" s="25">
        <f t="shared" si="93"/>
        <v>-2.5626202576425339E-3</v>
      </c>
      <c r="J291">
        <v>10315.709999999999</v>
      </c>
      <c r="K291">
        <v>10349.969999999999</v>
      </c>
      <c r="L291" s="25">
        <f t="shared" si="95"/>
        <v>3.3211480353751988E-3</v>
      </c>
      <c r="M291">
        <f t="shared" si="96"/>
        <v>4</v>
      </c>
    </row>
    <row r="292" spans="1:14" x14ac:dyDescent="0.15">
      <c r="A292" s="1">
        <v>42818</v>
      </c>
      <c r="B292">
        <v>11.68</v>
      </c>
      <c r="C292" s="25">
        <f t="shared" si="94"/>
        <v>1.0380622837370179E-2</v>
      </c>
      <c r="D292" s="26">
        <f t="shared" si="97"/>
        <v>11.673705972384463</v>
      </c>
      <c r="E292" s="26">
        <f>D292*(1-VLOOKUP(A292,FX!A:K,9,0))</f>
        <v>11.654864474200503</v>
      </c>
      <c r="F292">
        <v>11.663500000000001</v>
      </c>
      <c r="G292" s="25">
        <f t="shared" ref="G292:G317" si="98">+B292/D292-1</f>
        <v>5.3916276719889744E-4</v>
      </c>
      <c r="H292" s="25">
        <f>(+B292/(D292*(1-VLOOKUP(A292,FX!A:K,9,0)))-1)</f>
        <v>2.1566553480856232E-3</v>
      </c>
      <c r="I292" s="25">
        <f t="shared" ref="I292:I298" si="99">+B292/F292-1</f>
        <v>1.414669696060189E-3</v>
      </c>
      <c r="J292">
        <v>10349.969999999999</v>
      </c>
      <c r="K292">
        <v>10424.99</v>
      </c>
      <c r="L292" s="25">
        <f t="shared" si="95"/>
        <v>7.2483301883967677E-3</v>
      </c>
      <c r="M292">
        <f t="shared" si="96"/>
        <v>5</v>
      </c>
    </row>
    <row r="293" spans="1:14" x14ac:dyDescent="0.15">
      <c r="A293" s="1">
        <v>42821</v>
      </c>
      <c r="B293">
        <v>11.68</v>
      </c>
      <c r="C293" s="25">
        <f t="shared" si="94"/>
        <v>0</v>
      </c>
      <c r="D293" s="26">
        <f t="shared" si="97"/>
        <v>11.663500000000001</v>
      </c>
      <c r="E293" s="26">
        <f>D293*(1-VLOOKUP(A293,FX!A:K,9,0))</f>
        <v>11.713214641520487</v>
      </c>
      <c r="F293">
        <v>11.698499999999999</v>
      </c>
      <c r="G293" s="25">
        <f t="shared" si="98"/>
        <v>1.414669696060189E-3</v>
      </c>
      <c r="H293" s="25">
        <f>(+B293/(D293*(1-VLOOKUP(A293,FX!A:K,9,0)))-1)</f>
        <v>-2.8356554999641181E-3</v>
      </c>
      <c r="I293" s="25">
        <f t="shared" si="99"/>
        <v>-1.5813993246996949E-3</v>
      </c>
      <c r="J293">
        <v>10424.99</v>
      </c>
      <c r="K293">
        <v>10424.99</v>
      </c>
      <c r="L293" s="25">
        <f t="shared" si="95"/>
        <v>0</v>
      </c>
      <c r="M293">
        <f t="shared" si="96"/>
        <v>1</v>
      </c>
    </row>
    <row r="294" spans="1:14" x14ac:dyDescent="0.15">
      <c r="A294" s="1">
        <v>42822</v>
      </c>
      <c r="B294">
        <v>11.64</v>
      </c>
      <c r="C294" s="25">
        <f t="shared" si="94"/>
        <v>-3.424657534246478E-3</v>
      </c>
      <c r="D294" s="26">
        <f t="shared" si="97"/>
        <v>11.666967322270812</v>
      </c>
      <c r="E294" s="26">
        <f>D294*(1-VLOOKUP(A294,FX!A:K,9,0))</f>
        <v>11.648596686369686</v>
      </c>
      <c r="F294">
        <v>11.643800000000001</v>
      </c>
      <c r="G294" s="25">
        <f t="shared" si="98"/>
        <v>-2.3114251995318691E-3</v>
      </c>
      <c r="H294" s="25">
        <f>(+B294/(D294*(1-VLOOKUP(A294,FX!A:K,9,0)))-1)</f>
        <v>-7.3800188993966565E-4</v>
      </c>
      <c r="I294" s="25">
        <f t="shared" si="99"/>
        <v>-3.2635393943558633E-4</v>
      </c>
      <c r="J294">
        <v>10424.99</v>
      </c>
      <c r="K294">
        <v>10396.89</v>
      </c>
      <c r="L294" s="25">
        <f t="shared" si="95"/>
        <v>-2.6954462306438831E-3</v>
      </c>
      <c r="M294">
        <f t="shared" si="96"/>
        <v>2</v>
      </c>
    </row>
    <row r="295" spans="1:14" x14ac:dyDescent="0.15">
      <c r="A295" s="1">
        <v>42823</v>
      </c>
      <c r="B295">
        <v>11.66</v>
      </c>
      <c r="C295" s="25">
        <f t="shared" si="94"/>
        <v>1.7182130584192379E-3</v>
      </c>
      <c r="D295" s="26">
        <f t="shared" si="97"/>
        <v>11.624895563769552</v>
      </c>
      <c r="E295" s="26">
        <f>D295*(1-VLOOKUP(A295,FX!A:K,9,0))</f>
        <v>11.610636429139213</v>
      </c>
      <c r="F295">
        <v>11.619899999999999</v>
      </c>
      <c r="G295" s="25">
        <f t="shared" si="98"/>
        <v>3.0197635787676536E-3</v>
      </c>
      <c r="H295" s="25">
        <f>(+B295/(D295*(1-VLOOKUP(A295,FX!A:K,9,0)))-1)</f>
        <v>4.2515818286152918E-3</v>
      </c>
      <c r="I295" s="25">
        <f t="shared" si="99"/>
        <v>3.4509763423093975E-3</v>
      </c>
      <c r="J295">
        <v>10396.89</v>
      </c>
      <c r="K295">
        <v>10380.01</v>
      </c>
      <c r="L295" s="25">
        <f t="shared" si="95"/>
        <v>-1.6235624306882857E-3</v>
      </c>
      <c r="M295">
        <f t="shared" si="96"/>
        <v>3</v>
      </c>
      <c r="N295" s="50" t="s">
        <v>270</v>
      </c>
    </row>
    <row r="296" spans="1:14" x14ac:dyDescent="0.15">
      <c r="A296" s="1">
        <v>42824</v>
      </c>
      <c r="B296">
        <v>11.58</v>
      </c>
      <c r="C296" s="25">
        <f t="shared" si="94"/>
        <v>-6.8610634648370583E-3</v>
      </c>
      <c r="D296" s="26">
        <f t="shared" si="97"/>
        <v>11.576890739122602</v>
      </c>
      <c r="E296" s="26">
        <f>D296*(1-VLOOKUP(A296,FX!A:K,9,0))</f>
        <v>11.563675301169686</v>
      </c>
      <c r="F296">
        <v>11.5761</v>
      </c>
      <c r="G296" s="25">
        <f t="shared" si="98"/>
        <v>2.6857477948638575E-4</v>
      </c>
      <c r="H296" s="25">
        <f>(+B296/(D296*(1-VLOOKUP(A296,FX!A:K,9,0)))-1)</f>
        <v>1.4117223464984452E-3</v>
      </c>
      <c r="I296" s="25">
        <f t="shared" si="99"/>
        <v>3.369010288438723E-4</v>
      </c>
      <c r="J296">
        <v>10380.01</v>
      </c>
      <c r="K296">
        <v>10341.59</v>
      </c>
      <c r="L296" s="25">
        <f t="shared" si="95"/>
        <v>-3.7013451817483611E-3</v>
      </c>
      <c r="M296">
        <f t="shared" si="96"/>
        <v>4</v>
      </c>
    </row>
    <row r="297" spans="1:14" x14ac:dyDescent="0.15">
      <c r="A297" s="1">
        <v>42825</v>
      </c>
      <c r="B297">
        <v>11.64</v>
      </c>
      <c r="C297" s="25">
        <f t="shared" si="94"/>
        <v>5.1813471502590858E-3</v>
      </c>
      <c r="D297" s="26">
        <f t="shared" si="97"/>
        <v>11.649463727821349</v>
      </c>
      <c r="E297" s="26">
        <f>D297*(1-VLOOKUP(A297,FX!A:K,9,0))</f>
        <v>11.639478823145812</v>
      </c>
      <c r="F297">
        <v>11.6365</v>
      </c>
      <c r="G297" s="25">
        <f t="shared" si="98"/>
        <v>-8.1237454722893343E-4</v>
      </c>
      <c r="H297" s="25">
        <f>(+B297/(D297*(1-VLOOKUP(A297,FX!A:K,9,0)))-1)</f>
        <v>4.4776648689071052E-5</v>
      </c>
      <c r="I297" s="25">
        <f t="shared" si="99"/>
        <v>3.0077772526104773E-4</v>
      </c>
      <c r="J297">
        <v>10341.59</v>
      </c>
      <c r="K297">
        <v>10407.129999999999</v>
      </c>
      <c r="L297" s="25">
        <f t="shared" si="95"/>
        <v>6.3375167648300756E-3</v>
      </c>
      <c r="M297">
        <f t="shared" si="96"/>
        <v>5</v>
      </c>
    </row>
    <row r="298" spans="1:14" x14ac:dyDescent="0.15">
      <c r="A298" s="1">
        <v>42828</v>
      </c>
      <c r="B298">
        <v>11.68</v>
      </c>
      <c r="C298" s="25">
        <f t="shared" si="94"/>
        <v>3.4364261168384758E-3</v>
      </c>
      <c r="D298" s="26">
        <f t="shared" si="97"/>
        <v>11.6365</v>
      </c>
      <c r="E298" s="26">
        <f>D298*(1-VLOOKUP(A298,FX!A:K,9,0))</f>
        <v>11.656244563329579</v>
      </c>
      <c r="F298">
        <v>11.656244563329579</v>
      </c>
      <c r="G298" s="25">
        <f t="shared" si="98"/>
        <v>3.7382374425298792E-3</v>
      </c>
      <c r="H298" s="25">
        <f>(+B298/(D298*(1-VLOOKUP(A298,FX!A:K,9,0)))-1)</f>
        <v>2.038000879387436E-3</v>
      </c>
      <c r="I298" s="25">
        <f t="shared" si="99"/>
        <v>2.038000879387436E-3</v>
      </c>
      <c r="J298">
        <v>10407.129999999999</v>
      </c>
      <c r="K298">
        <v>10407.129999999999</v>
      </c>
      <c r="L298" s="25">
        <f t="shared" si="95"/>
        <v>0</v>
      </c>
      <c r="M298">
        <f t="shared" si="96"/>
        <v>1</v>
      </c>
    </row>
    <row r="299" spans="1:14" x14ac:dyDescent="0.15">
      <c r="A299" s="1">
        <v>42829</v>
      </c>
      <c r="B299">
        <v>11.68</v>
      </c>
      <c r="C299" s="25">
        <f t="shared" si="94"/>
        <v>0</v>
      </c>
      <c r="D299" s="26">
        <f t="shared" si="97"/>
        <v>11.656244563329579</v>
      </c>
      <c r="E299" s="26">
        <f>D299*(1-VLOOKUP(A299,FX!A:K,9,0))</f>
        <v>11.658703284211073</v>
      </c>
      <c r="F299">
        <v>11.6587032842111</v>
      </c>
      <c r="G299" s="25">
        <f t="shared" si="98"/>
        <v>2.038000879387436E-3</v>
      </c>
      <c r="H299" s="25">
        <f>(+B299/(D299*(1-VLOOKUP(A299,FX!A:K,9,0)))-1)</f>
        <v>1.8266796289230225E-3</v>
      </c>
      <c r="I299" s="25">
        <f t="shared" ref="I299:I308" si="100">+B299/F299-1</f>
        <v>1.826679628920802E-3</v>
      </c>
      <c r="J299">
        <v>10407.129999999999</v>
      </c>
      <c r="K299">
        <v>10407.129999999999</v>
      </c>
      <c r="L299" s="25">
        <f t="shared" si="95"/>
        <v>0</v>
      </c>
      <c r="M299">
        <f t="shared" si="96"/>
        <v>2</v>
      </c>
    </row>
    <row r="300" spans="1:14" x14ac:dyDescent="0.15">
      <c r="A300" s="1">
        <v>42830</v>
      </c>
      <c r="B300">
        <v>11.74</v>
      </c>
      <c r="C300" s="25">
        <f t="shared" si="94"/>
        <v>5.1369863013699391E-3</v>
      </c>
      <c r="D300" s="26">
        <f t="shared" si="97"/>
        <v>11.763302066550402</v>
      </c>
      <c r="E300" s="26">
        <f>D300*(1-VLOOKUP(A300,FX!A:K,9,0))</f>
        <v>11.754106757179006</v>
      </c>
      <c r="F300">
        <v>11.7469</v>
      </c>
      <c r="G300" s="25">
        <f t="shared" si="98"/>
        <v>-1.9809120278108105E-3</v>
      </c>
      <c r="H300" s="25">
        <f>(+B300/(D300*(1-VLOOKUP(A300,FX!A:K,9,0)))-1)</f>
        <v>-1.200155611177367E-3</v>
      </c>
      <c r="I300" s="25">
        <f t="shared" si="100"/>
        <v>-5.8738901327159976E-4</v>
      </c>
      <c r="J300">
        <v>10407.129999999999</v>
      </c>
      <c r="K300">
        <v>10500.5</v>
      </c>
      <c r="L300" s="25">
        <f t="shared" si="95"/>
        <v>8.9717338017303305E-3</v>
      </c>
      <c r="M300">
        <f t="shared" si="96"/>
        <v>3</v>
      </c>
      <c r="N300" s="50" t="s">
        <v>287</v>
      </c>
    </row>
    <row r="301" spans="1:14" x14ac:dyDescent="0.15">
      <c r="A301" s="1">
        <v>42831</v>
      </c>
      <c r="B301">
        <v>11.72</v>
      </c>
      <c r="C301" s="25">
        <f t="shared" si="94"/>
        <v>-1.7035775127768327E-3</v>
      </c>
      <c r="D301" s="26">
        <f t="shared" si="97"/>
        <v>11.780740648064379</v>
      </c>
      <c r="E301" s="26">
        <f>D301*(1-VLOOKUP(A301,FX!A:K,9,0))</f>
        <v>11.761019197251358</v>
      </c>
      <c r="F301">
        <v>11.759</v>
      </c>
      <c r="G301" s="25">
        <f t="shared" si="98"/>
        <v>-5.1559277874738685E-3</v>
      </c>
      <c r="H301" s="25">
        <f>(+B301/(D301*(1-VLOOKUP(A301,FX!A:K,9,0)))-1)</f>
        <v>-3.4877247084966756E-3</v>
      </c>
      <c r="I301" s="25">
        <f t="shared" si="100"/>
        <v>-3.3166085551492586E-3</v>
      </c>
      <c r="J301">
        <v>10500.5</v>
      </c>
      <c r="K301">
        <v>10530.75</v>
      </c>
      <c r="L301" s="25">
        <f t="shared" si="95"/>
        <v>2.8808151992762987E-3</v>
      </c>
      <c r="M301">
        <f t="shared" si="96"/>
        <v>4</v>
      </c>
      <c r="N301" s="50" t="s">
        <v>295</v>
      </c>
    </row>
    <row r="302" spans="1:14" x14ac:dyDescent="0.15">
      <c r="A302" s="1">
        <v>42832</v>
      </c>
      <c r="B302">
        <v>11.7</v>
      </c>
      <c r="C302" s="25">
        <f t="shared" si="94"/>
        <v>-1.7064846416383617E-3</v>
      </c>
      <c r="D302" s="26">
        <f t="shared" si="97"/>
        <v>11.742596637466468</v>
      </c>
      <c r="E302" s="26">
        <f>D302*(1-VLOOKUP(A302,FX!A:K,9,0))</f>
        <v>11.735355929400654</v>
      </c>
      <c r="F302">
        <v>11.740600000000001</v>
      </c>
      <c r="G302" s="25">
        <f t="shared" si="98"/>
        <v>-3.6275313528659758E-3</v>
      </c>
      <c r="H302" s="25">
        <f>(+B302/(D302*(1-VLOOKUP(A302,FX!A:K,9,0)))-1)</f>
        <v>-3.0127700952025105E-3</v>
      </c>
      <c r="I302" s="25">
        <f t="shared" si="100"/>
        <v>-3.4580856174302177E-3</v>
      </c>
      <c r="J302">
        <v>10530.75</v>
      </c>
      <c r="K302">
        <v>10516.06</v>
      </c>
      <c r="L302" s="25">
        <f t="shared" si="95"/>
        <v>-1.3949623721007942E-3</v>
      </c>
      <c r="M302">
        <f t="shared" si="96"/>
        <v>5</v>
      </c>
    </row>
    <row r="303" spans="1:14" x14ac:dyDescent="0.15">
      <c r="A303" s="1">
        <v>42835</v>
      </c>
      <c r="B303">
        <v>11.62</v>
      </c>
      <c r="C303" s="25">
        <f t="shared" si="94"/>
        <v>-6.8376068376068133E-3</v>
      </c>
      <c r="D303" s="26">
        <f t="shared" si="97"/>
        <v>11.687535380931644</v>
      </c>
      <c r="E303" s="26">
        <f>D303*(1-VLOOKUP(A303,FX!A:K,9,0))</f>
        <v>11.664968845365044</v>
      </c>
      <c r="F303">
        <v>11.6593</v>
      </c>
      <c r="G303" s="25">
        <f t="shared" si="98"/>
        <v>-5.7784108223389863E-3</v>
      </c>
      <c r="H303" s="25">
        <f>(+B303/(D303*(1-VLOOKUP(A303,FX!A:K,9,0)))-1)</f>
        <v>-3.8550334733995495E-3</v>
      </c>
      <c r="I303" s="25">
        <f t="shared" si="100"/>
        <v>-3.370699784721265E-3</v>
      </c>
      <c r="J303">
        <v>10516.06</v>
      </c>
      <c r="K303">
        <v>10468.530000000001</v>
      </c>
      <c r="L303" s="25">
        <f t="shared" si="95"/>
        <v>-4.5197535959283774E-3</v>
      </c>
      <c r="M303">
        <f t="shared" si="96"/>
        <v>1</v>
      </c>
    </row>
    <row r="304" spans="1:14" x14ac:dyDescent="0.15">
      <c r="A304" s="1">
        <v>42836</v>
      </c>
      <c r="B304">
        <v>11.62</v>
      </c>
      <c r="C304" s="25">
        <f t="shared" si="94"/>
        <v>0</v>
      </c>
      <c r="D304" s="26">
        <f t="shared" si="97"/>
        <v>11.663899777523682</v>
      </c>
      <c r="E304" s="26">
        <f>D304*(1-VLOOKUP(A304,FX!A:K,9,0))</f>
        <v>11.663604294961178</v>
      </c>
      <c r="F304">
        <v>11.6714</v>
      </c>
      <c r="G304" s="25">
        <f t="shared" si="98"/>
        <v>-3.7637306870792475E-3</v>
      </c>
      <c r="H304" s="25">
        <f>(+B304/(D304*(1-VLOOKUP(A304,FX!A:K,9,0)))-1)</f>
        <v>-3.7384923097928402E-3</v>
      </c>
      <c r="I304" s="25">
        <f t="shared" si="100"/>
        <v>-4.4039275493943375E-3</v>
      </c>
      <c r="J304">
        <v>10468.530000000001</v>
      </c>
      <c r="K304">
        <v>10472.66</v>
      </c>
      <c r="L304" s="25">
        <f t="shared" si="95"/>
        <v>3.9451575340554434E-4</v>
      </c>
      <c r="M304">
        <f t="shared" si="96"/>
        <v>2</v>
      </c>
    </row>
    <row r="305" spans="1:14" x14ac:dyDescent="0.15">
      <c r="A305" s="1">
        <v>42837</v>
      </c>
      <c r="B305">
        <v>11.64</v>
      </c>
      <c r="C305" s="25">
        <f t="shared" si="94"/>
        <v>1.7211703958692759E-3</v>
      </c>
      <c r="D305" s="26">
        <f t="shared" si="97"/>
        <v>11.662963509366293</v>
      </c>
      <c r="E305" s="26">
        <f>D305*(1-VLOOKUP(A305,FX!A:K,9,0))</f>
        <v>11.673942722147157</v>
      </c>
      <c r="F305">
        <v>11.6707</v>
      </c>
      <c r="G305" s="25">
        <f t="shared" si="98"/>
        <v>-1.9689257664100568E-3</v>
      </c>
      <c r="H305" s="25">
        <f>(+B305/(D305*(1-VLOOKUP(A305,FX!A:K,9,0)))-1)</f>
        <v>-2.9075628478767435E-3</v>
      </c>
      <c r="I305" s="25">
        <f t="shared" si="100"/>
        <v>-2.630519163374867E-3</v>
      </c>
      <c r="J305">
        <v>10472.66</v>
      </c>
      <c r="K305">
        <v>10465.09</v>
      </c>
      <c r="L305" s="25">
        <f t="shared" si="95"/>
        <v>-7.2283450431886997E-4</v>
      </c>
      <c r="M305">
        <f t="shared" si="96"/>
        <v>3</v>
      </c>
    </row>
    <row r="306" spans="1:14" x14ac:dyDescent="0.15">
      <c r="A306" s="1">
        <v>42838</v>
      </c>
      <c r="B306">
        <v>11.64</v>
      </c>
      <c r="C306" s="25">
        <f t="shared" ref="C306:C317" si="101">B306/B305-1</f>
        <v>0</v>
      </c>
      <c r="D306" s="26">
        <f t="shared" si="97"/>
        <v>11.637288517442276</v>
      </c>
      <c r="E306" s="26">
        <f>D306*(1-VLOOKUP(A306,FX!A:K,9,0))</f>
        <v>11.684174468534897</v>
      </c>
      <c r="F306">
        <v>11.6737</v>
      </c>
      <c r="G306" s="25">
        <f t="shared" si="98"/>
        <v>2.3299951304478483E-4</v>
      </c>
      <c r="H306" s="25">
        <f>(+B306/(D306*(1-VLOOKUP(A306,FX!A:K,9,0)))-1)</f>
        <v>-3.7807094248597517E-3</v>
      </c>
      <c r="I306" s="25">
        <f t="shared" si="100"/>
        <v>-2.8868310818335186E-3</v>
      </c>
      <c r="J306">
        <v>10465.09</v>
      </c>
      <c r="K306">
        <v>10435.129999999999</v>
      </c>
      <c r="L306" s="25">
        <f t="shared" si="95"/>
        <v>-2.8628516333830678E-3</v>
      </c>
      <c r="M306">
        <f t="shared" si="96"/>
        <v>4</v>
      </c>
    </row>
    <row r="307" spans="1:14" x14ac:dyDescent="0.15">
      <c r="A307" s="1">
        <v>42839</v>
      </c>
      <c r="B307">
        <v>11.64</v>
      </c>
      <c r="C307" s="25">
        <f t="shared" si="101"/>
        <v>0</v>
      </c>
      <c r="D307" s="26">
        <f t="shared" si="97"/>
        <v>11.596890583921811</v>
      </c>
      <c r="E307" s="26">
        <f>D307*(1-VLOOKUP(A307,FX!A:K,9,0))</f>
        <v>11.58007381151161</v>
      </c>
      <c r="F307">
        <v>11.58</v>
      </c>
      <c r="G307" s="25">
        <f t="shared" si="98"/>
        <v>3.7173254128961553E-3</v>
      </c>
      <c r="H307" s="25">
        <f>(+B307/(D307*(1-VLOOKUP(A307,FX!A:K,9,0)))-1)</f>
        <v>5.1749401138374562E-3</v>
      </c>
      <c r="I307" s="25">
        <f t="shared" si="100"/>
        <v>5.1813471502590858E-3</v>
      </c>
      <c r="J307">
        <v>10435.129999999999</v>
      </c>
      <c r="K307">
        <v>10366.469999999999</v>
      </c>
      <c r="L307" s="25">
        <f t="shared" si="95"/>
        <v>-6.5796976175668265E-3</v>
      </c>
      <c r="M307">
        <f t="shared" si="96"/>
        <v>5</v>
      </c>
    </row>
    <row r="308" spans="1:14" x14ac:dyDescent="0.15">
      <c r="A308" s="1">
        <v>42842</v>
      </c>
      <c r="B308">
        <v>11.64</v>
      </c>
      <c r="C308" s="25">
        <f t="shared" si="101"/>
        <v>0</v>
      </c>
      <c r="D308" s="26">
        <f t="shared" si="97"/>
        <v>11.595906977013389</v>
      </c>
      <c r="E308" s="26">
        <f>D308*(1-VLOOKUP(A308,FX!A:K,9,0))</f>
        <v>11.598097069321014</v>
      </c>
      <c r="F308">
        <v>11.6</v>
      </c>
      <c r="G308" s="25">
        <f t="shared" si="98"/>
        <v>3.8024643586755946E-3</v>
      </c>
      <c r="H308" s="25">
        <f>(+B308/(D308*(1-VLOOKUP(A308,FX!A:K,9,0)))-1)</f>
        <v>3.6129142934859804E-3</v>
      </c>
      <c r="I308" s="25">
        <f t="shared" si="100"/>
        <v>3.4482758620690834E-3</v>
      </c>
      <c r="J308">
        <v>10366.469999999999</v>
      </c>
      <c r="K308">
        <v>10380.709999999999</v>
      </c>
      <c r="L308" s="25">
        <f t="shared" si="95"/>
        <v>1.3736595002926677E-3</v>
      </c>
      <c r="M308">
        <f t="shared" si="96"/>
        <v>1</v>
      </c>
    </row>
    <row r="309" spans="1:14" x14ac:dyDescent="0.15">
      <c r="A309" s="1">
        <v>42843</v>
      </c>
      <c r="B309">
        <v>11.54</v>
      </c>
      <c r="C309" s="25">
        <f t="shared" si="101"/>
        <v>-8.5910652920963004E-3</v>
      </c>
      <c r="D309" s="26">
        <f t="shared" si="97"/>
        <v>11.533276625587268</v>
      </c>
      <c r="E309" s="26">
        <f>D309*(1-VLOOKUP(A309,FX!A:K,9,0))</f>
        <v>11.52829235983987</v>
      </c>
      <c r="F309">
        <v>11.536899999999999</v>
      </c>
      <c r="G309" s="25">
        <f t="shared" si="98"/>
        <v>5.8295440497935225E-4</v>
      </c>
      <c r="H309" s="25">
        <f>(+B309/(D309*(1-VLOOKUP(A309,FX!A:K,9,0)))-1)</f>
        <v>1.0155571870222868E-3</v>
      </c>
      <c r="I309" s="25">
        <f t="shared" ref="I309:I339" si="102">+B309/F309-1</f>
        <v>2.6870303114345795E-4</v>
      </c>
      <c r="J309">
        <v>10380.709999999999</v>
      </c>
      <c r="K309">
        <v>10321</v>
      </c>
      <c r="L309" s="25">
        <f t="shared" si="95"/>
        <v>-5.7520150355803157E-3</v>
      </c>
      <c r="M309">
        <f t="shared" si="96"/>
        <v>2</v>
      </c>
    </row>
    <row r="310" spans="1:14" x14ac:dyDescent="0.15">
      <c r="A310" s="1">
        <v>42844</v>
      </c>
      <c r="B310">
        <v>11.42</v>
      </c>
      <c r="C310" s="25">
        <f t="shared" si="101"/>
        <v>-1.0398613518197486E-2</v>
      </c>
      <c r="D310" s="26">
        <f t="shared" si="97"/>
        <v>11.476281253076252</v>
      </c>
      <c r="E310" s="26">
        <f>D310*(1-VLOOKUP(A310,FX!A:K,9,0))</f>
        <v>11.481616073078307</v>
      </c>
      <c r="F310">
        <v>11.4819</v>
      </c>
      <c r="G310" s="25">
        <f t="shared" si="98"/>
        <v>-4.9041367874428365E-3</v>
      </c>
      <c r="H310" s="25">
        <f>(+B310/(D310*(1-VLOOKUP(A310,FX!A:K,9,0)))-1)</f>
        <v>-5.3664982948508078E-3</v>
      </c>
      <c r="I310" s="25">
        <f t="shared" si="102"/>
        <v>-5.3910938085159898E-3</v>
      </c>
      <c r="J310">
        <v>10321</v>
      </c>
      <c r="K310">
        <v>10266.77</v>
      </c>
      <c r="L310" s="25">
        <f t="shared" si="95"/>
        <v>-5.2543358201724288E-3</v>
      </c>
      <c r="M310">
        <f t="shared" si="96"/>
        <v>3</v>
      </c>
      <c r="N310" s="50" t="s">
        <v>309</v>
      </c>
    </row>
    <row r="311" spans="1:14" x14ac:dyDescent="0.15">
      <c r="A311" s="1">
        <v>42845</v>
      </c>
      <c r="B311">
        <v>11.54</v>
      </c>
      <c r="C311" s="25">
        <f t="shared" si="101"/>
        <v>1.0507880910682887E-2</v>
      </c>
      <c r="D311" s="26">
        <f t="shared" si="97"/>
        <v>11.544527915108645</v>
      </c>
      <c r="E311" s="26">
        <f>D311*(1-VLOOKUP(A311,FX!A:K,9,0))</f>
        <v>11.544611787169751</v>
      </c>
      <c r="F311">
        <v>11.5456</v>
      </c>
      <c r="G311" s="25">
        <f t="shared" si="98"/>
        <v>-3.9221310234094364E-4</v>
      </c>
      <c r="H311" s="25">
        <f>(+B311/(D311*(1-VLOOKUP(A311,FX!A:K,9,0)))-1)</f>
        <v>-3.9947529243711255E-4</v>
      </c>
      <c r="I311" s="25">
        <f t="shared" si="102"/>
        <v>-4.850332594236173E-4</v>
      </c>
      <c r="J311">
        <v>10266.77</v>
      </c>
      <c r="K311">
        <v>10322.77</v>
      </c>
      <c r="L311" s="25">
        <f t="shared" si="95"/>
        <v>5.4544905554521073E-3</v>
      </c>
      <c r="M311">
        <f t="shared" si="96"/>
        <v>4</v>
      </c>
    </row>
    <row r="312" spans="1:14" x14ac:dyDescent="0.15">
      <c r="A312" s="1">
        <v>42846</v>
      </c>
      <c r="B312">
        <v>11.56</v>
      </c>
      <c r="C312" s="25">
        <f t="shared" si="101"/>
        <v>1.7331022530331364E-3</v>
      </c>
      <c r="D312" s="26">
        <f t="shared" si="97"/>
        <v>11.609944974071881</v>
      </c>
      <c r="E312" s="26">
        <f>D312*(1-VLOOKUP(A312,FX!A:K,9,0))</f>
        <v>11.611674229232104</v>
      </c>
      <c r="F312">
        <v>11.6091</v>
      </c>
      <c r="G312" s="25">
        <f t="shared" si="98"/>
        <v>-4.3019130739569977E-3</v>
      </c>
      <c r="H312" s="25">
        <f>(+B312/(D312*(1-VLOOKUP(A312,FX!A:K,9,0)))-1)</f>
        <v>-4.450196260416539E-3</v>
      </c>
      <c r="I312" s="25">
        <f t="shared" si="102"/>
        <v>-4.2294406973838461E-3</v>
      </c>
      <c r="J312">
        <v>10322.77</v>
      </c>
      <c r="K312">
        <v>10380.299999999999</v>
      </c>
      <c r="L312" s="25">
        <f t="shared" si="95"/>
        <v>5.5731165181438502E-3</v>
      </c>
      <c r="M312">
        <f t="shared" si="96"/>
        <v>5</v>
      </c>
    </row>
    <row r="313" spans="1:14" x14ac:dyDescent="0.15">
      <c r="A313" s="1">
        <v>42849</v>
      </c>
      <c r="B313">
        <v>11.52</v>
      </c>
      <c r="C313" s="25">
        <f t="shared" si="101"/>
        <v>-3.4602076124568004E-3</v>
      </c>
      <c r="D313" s="26">
        <f t="shared" si="97"/>
        <v>11.549792410334963</v>
      </c>
      <c r="E313" s="26">
        <f>D313*(1-VLOOKUP(A313,FX!A:K,9,0))</f>
        <v>11.544296754183133</v>
      </c>
      <c r="F313">
        <v>11.541</v>
      </c>
      <c r="G313" s="25">
        <f t="shared" si="98"/>
        <v>-2.5794758274879648E-3</v>
      </c>
      <c r="H313" s="25">
        <f>(+B313/(D313*(1-VLOOKUP(A313,FX!A:K,9,0)))-1)</f>
        <v>-2.1046543328271383E-3</v>
      </c>
      <c r="I313" s="25">
        <f t="shared" si="102"/>
        <v>-1.8195996880686627E-3</v>
      </c>
      <c r="J313">
        <v>10380.299999999999</v>
      </c>
      <c r="K313">
        <v>10327.27</v>
      </c>
      <c r="L313" s="25">
        <f t="shared" si="95"/>
        <v>-5.1087155477200774E-3</v>
      </c>
      <c r="M313">
        <f t="shared" si="96"/>
        <v>1</v>
      </c>
      <c r="N313" s="50" t="s">
        <v>318</v>
      </c>
    </row>
    <row r="314" spans="1:14" x14ac:dyDescent="0.15">
      <c r="A314" s="1">
        <v>42850</v>
      </c>
      <c r="B314">
        <v>11.56</v>
      </c>
      <c r="C314" s="25">
        <f t="shared" si="101"/>
        <v>3.4722222222223209E-3</v>
      </c>
      <c r="D314" s="26">
        <f t="shared" si="97"/>
        <v>11.602765700906435</v>
      </c>
      <c r="E314" s="26">
        <f>D314*(1-VLOOKUP(A314,FX!A:K,9,0))</f>
        <v>11.599858821815799</v>
      </c>
      <c r="F314">
        <v>11.620900000000001</v>
      </c>
      <c r="G314" s="25">
        <f t="shared" si="98"/>
        <v>-3.6858195717158759E-3</v>
      </c>
      <c r="H314" s="25">
        <f>(+B314/(D314*(1-VLOOKUP(A314,FX!A:K,9,0)))-1)</f>
        <v>-3.4361471486907824E-3</v>
      </c>
      <c r="I314" s="25">
        <f t="shared" si="102"/>
        <v>-5.2405579602268215E-3</v>
      </c>
      <c r="J314">
        <v>10327.27</v>
      </c>
      <c r="K314">
        <v>10382.540000000001</v>
      </c>
      <c r="L314" s="25">
        <f t="shared" si="95"/>
        <v>5.3518500048899131E-3</v>
      </c>
      <c r="M314">
        <f t="shared" si="96"/>
        <v>2</v>
      </c>
    </row>
    <row r="315" spans="1:14" x14ac:dyDescent="0.15">
      <c r="A315" s="1">
        <v>42851</v>
      </c>
      <c r="B315">
        <v>11.56</v>
      </c>
      <c r="C315" s="25">
        <f t="shared" si="101"/>
        <v>0</v>
      </c>
      <c r="D315" s="26">
        <f t="shared" si="97"/>
        <v>11.628734913229325</v>
      </c>
      <c r="E315" s="26">
        <f>D315*(1-VLOOKUP(A315,FX!A:K,9,0))</f>
        <v>11.622572764067522</v>
      </c>
      <c r="F315">
        <v>11.6074</v>
      </c>
      <c r="G315" s="25">
        <f t="shared" si="98"/>
        <v>-5.9107816750666453E-3</v>
      </c>
      <c r="H315" s="25">
        <f>(+B315/(D315*(1-VLOOKUP(A315,FX!A:K,9,0)))-1)</f>
        <v>-5.3837274532685386E-3</v>
      </c>
      <c r="I315" s="25">
        <f t="shared" si="102"/>
        <v>-4.0836018402053975E-3</v>
      </c>
      <c r="J315">
        <v>10382.540000000001</v>
      </c>
      <c r="K315">
        <v>10389.540000000001</v>
      </c>
      <c r="L315" s="25">
        <f t="shared" si="95"/>
        <v>6.742088159543691E-4</v>
      </c>
      <c r="M315">
        <f t="shared" si="96"/>
        <v>3</v>
      </c>
    </row>
    <row r="316" spans="1:14" x14ac:dyDescent="0.15">
      <c r="A316" s="1">
        <v>42852</v>
      </c>
      <c r="B316">
        <v>11.56</v>
      </c>
      <c r="C316" s="25">
        <f t="shared" si="101"/>
        <v>0</v>
      </c>
      <c r="D316" s="26">
        <f t="shared" si="97"/>
        <v>11.632582134723963</v>
      </c>
      <c r="E316" s="26">
        <f>D316*(1-VLOOKUP(A316,FX!A:K,9,0))</f>
        <v>11.6121286260608</v>
      </c>
      <c r="F316">
        <v>11.619899999999999</v>
      </c>
      <c r="G316" s="25">
        <f t="shared" si="98"/>
        <v>-6.2395548884456309E-3</v>
      </c>
      <c r="H316" s="25">
        <f>(+B316/(D316*(1-VLOOKUP(A316,FX!A:K,9,0)))-1)</f>
        <v>-4.4891533447027898E-3</v>
      </c>
      <c r="I316" s="25">
        <f t="shared" si="102"/>
        <v>-5.1549496983621657E-3</v>
      </c>
      <c r="J316">
        <v>10389.540000000001</v>
      </c>
      <c r="K316">
        <v>10412.08</v>
      </c>
      <c r="L316" s="25">
        <f t="shared" si="95"/>
        <v>2.1694896982926704E-3</v>
      </c>
      <c r="M316">
        <f t="shared" si="96"/>
        <v>4</v>
      </c>
    </row>
    <row r="317" spans="1:14" x14ac:dyDescent="0.15">
      <c r="A317" s="1">
        <v>42853</v>
      </c>
      <c r="B317">
        <v>11.54</v>
      </c>
      <c r="C317" s="25">
        <f t="shared" si="101"/>
        <v>-1.7301038062285112E-3</v>
      </c>
      <c r="D317" s="26">
        <f t="shared" si="97"/>
        <v>11.595905961344899</v>
      </c>
      <c r="E317" s="26">
        <f>D317*(1-VLOOKUP(A317,FX!A:K,9,0))</f>
        <v>11.607672568147052</v>
      </c>
      <c r="F317">
        <v>11.5997</v>
      </c>
      <c r="G317" s="25">
        <f t="shared" si="98"/>
        <v>-4.8211809867433342E-3</v>
      </c>
      <c r="H317" s="25">
        <f>(+B317/(D317*(1-VLOOKUP(A317,FX!A:K,9,0)))-1)</f>
        <v>-5.8299859640040808E-3</v>
      </c>
      <c r="I317" s="25">
        <f t="shared" si="102"/>
        <v>-5.1466848280560251E-3</v>
      </c>
      <c r="J317">
        <v>10412.08</v>
      </c>
      <c r="K317">
        <v>10390.58</v>
      </c>
      <c r="L317" s="25">
        <f t="shared" si="95"/>
        <v>-2.0649092208281372E-3</v>
      </c>
      <c r="M317">
        <f t="shared" si="96"/>
        <v>5</v>
      </c>
    </row>
    <row r="318" spans="1:14" x14ac:dyDescent="0.15">
      <c r="A318" s="1">
        <v>42856</v>
      </c>
      <c r="B318">
        <v>11.54</v>
      </c>
      <c r="C318" s="25">
        <f t="shared" ref="C318" si="103">B318/B317-1</f>
        <v>0</v>
      </c>
      <c r="D318" s="26">
        <f t="shared" ref="D318" si="104">+F317*(1+L318)</f>
        <v>11.5997</v>
      </c>
      <c r="E318" s="26">
        <f>D318*(1-VLOOKUP(A318,FX!A:K,9,0))</f>
        <v>11.588769894236364</v>
      </c>
      <c r="F318">
        <v>11.59</v>
      </c>
      <c r="G318" s="25">
        <f t="shared" ref="G318" si="105">+B318/D318-1</f>
        <v>-5.1466848280560251E-3</v>
      </c>
      <c r="H318" s="25">
        <f>(+B318/(D318*(1-VLOOKUP(A318,FX!A:K,9,0)))-1)</f>
        <v>-4.2083754083874769E-3</v>
      </c>
      <c r="I318" s="25">
        <f t="shared" si="102"/>
        <v>-4.3140638481450333E-3</v>
      </c>
      <c r="J318">
        <v>10390.58</v>
      </c>
      <c r="K318">
        <v>10390.58</v>
      </c>
      <c r="L318" s="25">
        <f t="shared" ref="L318" si="106">+K318/J318-1</f>
        <v>0</v>
      </c>
      <c r="M318">
        <f t="shared" ref="M318" si="107">WEEKDAY(A318,2)</f>
        <v>1</v>
      </c>
    </row>
    <row r="319" spans="1:14" x14ac:dyDescent="0.15">
      <c r="A319" s="1">
        <v>42857</v>
      </c>
      <c r="B319">
        <v>11.48</v>
      </c>
      <c r="C319" s="25">
        <f t="shared" ref="C319" si="108">B319/B318-1</f>
        <v>-5.1993067590986319E-3</v>
      </c>
      <c r="D319" s="26">
        <f t="shared" ref="D319" si="109">+F318*(1+L319)</f>
        <v>11.53998396624635</v>
      </c>
      <c r="E319" s="26">
        <f>D319*(1-VLOOKUP(A319,FX!A:K,9,0))</f>
        <v>11.549728120075663</v>
      </c>
      <c r="F319">
        <v>11.5313</v>
      </c>
      <c r="G319" s="25">
        <f t="shared" ref="G319" si="110">+B319/D319-1</f>
        <v>-5.1979245744013802E-3</v>
      </c>
      <c r="H319" s="25">
        <f>(+B319/(D319*(1-VLOOKUP(A319,FX!A:K,9,0)))-1)</f>
        <v>-6.0372087854139167E-3</v>
      </c>
      <c r="I319" s="25">
        <f t="shared" si="102"/>
        <v>-4.4487611977833685E-3</v>
      </c>
      <c r="J319">
        <v>10390.58</v>
      </c>
      <c r="K319">
        <v>10345.74</v>
      </c>
      <c r="L319" s="25">
        <f t="shared" ref="L319" si="111">+K319/J319-1</f>
        <v>-4.3154472608843975E-3</v>
      </c>
      <c r="M319">
        <f t="shared" ref="M319" si="112">WEEKDAY(A319,2)</f>
        <v>2</v>
      </c>
    </row>
    <row r="320" spans="1:14" x14ac:dyDescent="0.15">
      <c r="A320" s="1">
        <v>42858</v>
      </c>
      <c r="B320">
        <v>11.48</v>
      </c>
      <c r="C320" s="25">
        <f t="shared" ref="C320" si="113">B320/B319-1</f>
        <v>0</v>
      </c>
      <c r="D320" s="26">
        <f t="shared" ref="D320" si="114">+F319*(1+L320)</f>
        <v>11.497639260410567</v>
      </c>
      <c r="E320" s="26">
        <f>D320*(1-VLOOKUP(A320,FX!A:K,9,0))</f>
        <v>11.508549111456398</v>
      </c>
      <c r="F320">
        <v>11.5313</v>
      </c>
      <c r="G320" s="25">
        <f t="shared" ref="G320" si="115">+B320/D320-1</f>
        <v>-1.5341636670845871E-3</v>
      </c>
      <c r="H320" s="25">
        <f>(+B320/(D320*(1-VLOOKUP(A320,FX!A:K,9,0)))-1)</f>
        <v>-2.4806872855916984E-3</v>
      </c>
      <c r="I320" s="25">
        <f t="shared" si="102"/>
        <v>-4.4487611977833685E-3</v>
      </c>
      <c r="J320">
        <v>10345.74</v>
      </c>
      <c r="K320">
        <v>10315.540000000001</v>
      </c>
      <c r="L320" s="25">
        <f t="shared" ref="L320" si="116">+K320/J320-1</f>
        <v>-2.9190758708413922E-3</v>
      </c>
      <c r="M320">
        <f t="shared" ref="M320" si="117">WEEKDAY(A320,2)</f>
        <v>3</v>
      </c>
    </row>
    <row r="321" spans="1:14" x14ac:dyDescent="0.15">
      <c r="A321" s="1">
        <v>42859</v>
      </c>
      <c r="B321">
        <v>11.44</v>
      </c>
      <c r="C321" s="25">
        <f t="shared" ref="C321" si="118">B321/B320-1</f>
        <v>-3.4843205574913716E-3</v>
      </c>
      <c r="D321" s="26">
        <f t="shared" ref="D321" si="119">+F320*(1+L321)</f>
        <v>11.504404357309456</v>
      </c>
      <c r="E321" s="26">
        <f>D321*(1-VLOOKUP(A321,FX!A:K,9,0))</f>
        <v>11.493638240648991</v>
      </c>
      <c r="F321">
        <v>11.472300000000001</v>
      </c>
      <c r="G321" s="25">
        <f t="shared" ref="G321" si="120">+B321/D321-1</f>
        <v>-5.5982348419921779E-3</v>
      </c>
      <c r="H321" s="25">
        <f>(+B321/(D321*(1-VLOOKUP(A321,FX!A:K,9,0)))-1)</f>
        <v>-4.6667764832977188E-3</v>
      </c>
      <c r="I321" s="25">
        <f t="shared" si="102"/>
        <v>-2.8154772800572658E-3</v>
      </c>
      <c r="J321">
        <v>10315.540000000001</v>
      </c>
      <c r="K321">
        <v>10291.48</v>
      </c>
      <c r="L321" s="25">
        <f t="shared" ref="L321" si="121">+K321/J321-1</f>
        <v>-2.3324033448565151E-3</v>
      </c>
      <c r="M321">
        <f t="shared" ref="M321" si="122">WEEKDAY(A321,2)</f>
        <v>4</v>
      </c>
    </row>
    <row r="322" spans="1:14" x14ac:dyDescent="0.15">
      <c r="A322" s="1">
        <v>42860</v>
      </c>
      <c r="B322">
        <v>11.4</v>
      </c>
      <c r="C322" s="25">
        <f t="shared" ref="C322" si="123">B322/B321-1</f>
        <v>-3.4965034965034336E-3</v>
      </c>
      <c r="D322" s="26">
        <f t="shared" ref="D322" si="124">+F321*(1+L322)</f>
        <v>11.448110193480433</v>
      </c>
      <c r="E322" s="26">
        <f>D322*(1-VLOOKUP(A322,FX!A:K,9,0))</f>
        <v>11.443114019436306</v>
      </c>
      <c r="F322">
        <v>11.4396</v>
      </c>
      <c r="G322" s="25">
        <f t="shared" ref="G322" si="125">+B322/D322-1</f>
        <v>-4.2024572324461662E-3</v>
      </c>
      <c r="H322" s="25">
        <f>(+B322/(D322*(1-VLOOKUP(A322,FX!A:K,9,0)))-1)</f>
        <v>-3.7676824125911779E-3</v>
      </c>
      <c r="I322" s="25">
        <f t="shared" si="102"/>
        <v>-3.4616594985839022E-3</v>
      </c>
      <c r="J322">
        <v>10291.48</v>
      </c>
      <c r="K322">
        <v>10269.780000000001</v>
      </c>
      <c r="L322" s="25">
        <f t="shared" ref="L322" si="126">+K322/J322-1</f>
        <v>-2.1085402682606835E-3</v>
      </c>
      <c r="M322">
        <f t="shared" ref="M322" si="127">WEEKDAY(A322,2)</f>
        <v>5</v>
      </c>
    </row>
    <row r="323" spans="1:14" x14ac:dyDescent="0.15">
      <c r="A323" s="1">
        <v>42863</v>
      </c>
      <c r="B323">
        <v>11.38</v>
      </c>
      <c r="C323" s="25">
        <f t="shared" ref="C323" si="128">B323/B322-1</f>
        <v>-1.7543859649122862E-3</v>
      </c>
      <c r="D323" s="26">
        <f t="shared" ref="D323" si="129">+F322*(1+L323)</f>
        <v>11.436859783948634</v>
      </c>
      <c r="E323" s="26">
        <f>D323*(1-VLOOKUP(A323,FX!A:K,9,0))</f>
        <v>11.428879946079327</v>
      </c>
      <c r="F323">
        <v>11.434900000000001</v>
      </c>
      <c r="G323" s="25">
        <f t="shared" ref="G323" si="130">+B323/D323-1</f>
        <v>-4.9716255180844993E-3</v>
      </c>
      <c r="H323" s="25">
        <f>(+B323/(D323*(1-VLOOKUP(A323,FX!A:K,9,0)))-1)</f>
        <v>-4.276879826364266E-3</v>
      </c>
      <c r="I323" s="25">
        <f t="shared" si="102"/>
        <v>-4.8010913956396672E-3</v>
      </c>
      <c r="J323">
        <v>10269.780000000001</v>
      </c>
      <c r="K323">
        <v>10267.32</v>
      </c>
      <c r="L323" s="25">
        <f t="shared" ref="L323" si="131">+K323/J323-1</f>
        <v>-2.3953775056528848E-4</v>
      </c>
      <c r="M323">
        <f t="shared" ref="M323" si="132">WEEKDAY(A323,2)</f>
        <v>1</v>
      </c>
    </row>
    <row r="324" spans="1:14" x14ac:dyDescent="0.15">
      <c r="A324" s="1">
        <v>42864</v>
      </c>
      <c r="B324">
        <v>11.42</v>
      </c>
      <c r="C324" s="25">
        <f t="shared" ref="C324" si="133">B324/B323-1</f>
        <v>3.5149384885764245E-3</v>
      </c>
      <c r="D324" s="26">
        <f t="shared" ref="D324" si="134">+F323*(1+L324)</f>
        <v>11.427694243970191</v>
      </c>
      <c r="E324" s="26">
        <f>D324*(1-VLOOKUP(A324,FX!A:K,9,0))</f>
        <v>11.416228204544757</v>
      </c>
      <c r="F324">
        <v>11.4123</v>
      </c>
      <c r="G324" s="25">
        <f t="shared" ref="G324" si="135">+B324/D324-1</f>
        <v>-6.7329802547444473E-4</v>
      </c>
      <c r="H324" s="25">
        <f>(+B324/(D324*(1-VLOOKUP(A324,FX!A:K,9,0)))-1)</f>
        <v>3.303889329877574E-4</v>
      </c>
      <c r="I324" s="25">
        <f t="shared" si="102"/>
        <v>6.7471061924417874E-4</v>
      </c>
      <c r="J324">
        <v>10267.32</v>
      </c>
      <c r="K324">
        <v>10260.85</v>
      </c>
      <c r="L324" s="25">
        <f t="shared" ref="L324" si="136">+K324/J324-1</f>
        <v>-6.3015470444083288E-4</v>
      </c>
      <c r="M324">
        <f t="shared" ref="M324" si="137">WEEKDAY(A324,2)</f>
        <v>2</v>
      </c>
      <c r="N324" s="50" t="s">
        <v>339</v>
      </c>
    </row>
    <row r="325" spans="1:14" x14ac:dyDescent="0.15">
      <c r="A325" s="1">
        <v>42865</v>
      </c>
      <c r="B325">
        <v>11.44</v>
      </c>
      <c r="C325" s="25">
        <f t="shared" ref="C325" si="138">B325/B324-1</f>
        <v>1.7513134851137035E-3</v>
      </c>
      <c r="D325" s="26">
        <f t="shared" ref="D325" si="139">+F324*(1+L325)</f>
        <v>11.460325564548747</v>
      </c>
      <c r="E325" s="26">
        <f>D325*(1-VLOOKUP(A325,FX!A:K,9,0))</f>
        <v>11.45721640476992</v>
      </c>
      <c r="F325">
        <v>11.4711</v>
      </c>
      <c r="G325" s="25">
        <f t="shared" ref="G325" si="140">+B325/D325-1</f>
        <v>-1.7735590873283469E-3</v>
      </c>
      <c r="H325" s="25">
        <f>(+B325/(D325*(1-VLOOKUP(A325,FX!A:K,9,0)))-1)</f>
        <v>-1.5026690743794591E-3</v>
      </c>
      <c r="I325" s="25">
        <f t="shared" si="102"/>
        <v>-2.7111610917872619E-3</v>
      </c>
      <c r="J325">
        <v>10260.85</v>
      </c>
      <c r="K325">
        <v>10304.030000000001</v>
      </c>
      <c r="L325" s="25">
        <f t="shared" ref="L325" si="141">+K325/J325-1</f>
        <v>4.2082283631472706E-3</v>
      </c>
      <c r="M325">
        <f t="shared" ref="M325" si="142">WEEKDAY(A325,2)</f>
        <v>3</v>
      </c>
    </row>
    <row r="326" spans="1:14" x14ac:dyDescent="0.15">
      <c r="A326" s="1">
        <v>42866</v>
      </c>
      <c r="B326">
        <v>11.54</v>
      </c>
      <c r="C326" s="25">
        <f t="shared" ref="C326" si="143">B326/B325-1</f>
        <v>8.7412587412587506E-3</v>
      </c>
      <c r="D326" s="26">
        <f t="shared" ref="D326" si="144">+F325*(1+L326)</f>
        <v>11.555374043262683</v>
      </c>
      <c r="E326" s="26">
        <f>D326*(1-VLOOKUP(A326,FX!A:K,9,0))</f>
        <v>11.558935407865564</v>
      </c>
      <c r="F326">
        <v>11.563499999999999</v>
      </c>
      <c r="G326" s="25">
        <f t="shared" ref="G326" si="145">+B326/D326-1</f>
        <v>-1.3304669502799404E-3</v>
      </c>
      <c r="H326" s="25">
        <f>(+B326/(D326*(1-VLOOKUP(A326,FX!A:K,9,0)))-1)</f>
        <v>-1.6381619238635681E-3</v>
      </c>
      <c r="I326" s="25">
        <f t="shared" si="102"/>
        <v>-2.0322566696934219E-3</v>
      </c>
      <c r="J326">
        <v>10304.030000000001</v>
      </c>
      <c r="K326">
        <v>10379.73</v>
      </c>
      <c r="L326" s="25">
        <f t="shared" ref="L326" si="146">+K326/J326-1</f>
        <v>7.3466401010089388E-3</v>
      </c>
      <c r="M326">
        <f t="shared" ref="M326" si="147">WEEKDAY(A326,2)</f>
        <v>4</v>
      </c>
    </row>
    <row r="327" spans="1:14" x14ac:dyDescent="0.15">
      <c r="A327" s="1">
        <v>42867</v>
      </c>
      <c r="B327">
        <v>11.74</v>
      </c>
      <c r="C327" s="25">
        <f t="shared" ref="C327" si="148">B327/B326-1</f>
        <v>1.7331022530329365E-2</v>
      </c>
      <c r="D327" s="26">
        <f t="shared" ref="D327" si="149">+F326*(1+L327)</f>
        <v>11.752653924524051</v>
      </c>
      <c r="E327" s="26">
        <f>D327*(1-VLOOKUP(A327,FX!A:K,9,0))</f>
        <v>11.766728043693329</v>
      </c>
      <c r="F327">
        <v>11.7744</v>
      </c>
      <c r="G327" s="25">
        <f t="shared" ref="G327" si="150">+B327/D327-1</f>
        <v>-1.0766865599305397E-3</v>
      </c>
      <c r="H327" s="25">
        <f>(+B327/(D327*(1-VLOOKUP(A327,FX!A:K,9,0)))-1)</f>
        <v>-2.2714932812315514E-3</v>
      </c>
      <c r="I327" s="25">
        <f t="shared" si="102"/>
        <v>-2.9215926076912035E-3</v>
      </c>
      <c r="J327">
        <v>10379.73</v>
      </c>
      <c r="K327">
        <v>10549.52</v>
      </c>
      <c r="L327" s="25">
        <f t="shared" ref="L327" si="151">+K327/J327-1</f>
        <v>1.6357843604795308E-2</v>
      </c>
      <c r="M327">
        <f t="shared" ref="M327" si="152">WEEKDAY(A327,2)</f>
        <v>5</v>
      </c>
    </row>
    <row r="328" spans="1:14" x14ac:dyDescent="0.15">
      <c r="A328" s="1">
        <v>42870</v>
      </c>
      <c r="B328">
        <v>11.78</v>
      </c>
      <c r="C328" s="25">
        <f t="shared" ref="C328" si="153">B328/B327-1</f>
        <v>3.4071550255536653E-3</v>
      </c>
      <c r="D328" s="26">
        <f t="shared" ref="D328" si="154">+F327*(1+L328)</f>
        <v>11.800025831696606</v>
      </c>
      <c r="E328" s="26">
        <f>D328*(1-VLOOKUP(A328,FX!A:K,9,0))</f>
        <v>11.803428647841443</v>
      </c>
      <c r="F328">
        <v>11.801500000000001</v>
      </c>
      <c r="G328" s="25">
        <f t="shared" ref="G328" si="155">+B328/D328-1</f>
        <v>-1.6971006658997867E-3</v>
      </c>
      <c r="H328" s="25">
        <f>(+B328/(D328*(1-VLOOKUP(A328,FX!A:K,9,0)))-1)</f>
        <v>-1.9849018908355553E-3</v>
      </c>
      <c r="I328" s="25">
        <f t="shared" si="102"/>
        <v>-1.8218023132653416E-3</v>
      </c>
      <c r="J328">
        <v>10549.52</v>
      </c>
      <c r="K328">
        <v>10572.48</v>
      </c>
      <c r="L328" s="25">
        <f t="shared" ref="L328" si="156">+K328/J328-1</f>
        <v>2.1764023386845466E-3</v>
      </c>
      <c r="M328">
        <f t="shared" ref="M328" si="157">WEEKDAY(A328,2)</f>
        <v>1</v>
      </c>
    </row>
    <row r="329" spans="1:14" x14ac:dyDescent="0.15">
      <c r="A329" s="1">
        <v>42871</v>
      </c>
      <c r="B329">
        <v>11.82</v>
      </c>
      <c r="C329" s="25">
        <f t="shared" ref="C329" si="158">B329/B328-1</f>
        <v>3.3955857385399302E-3</v>
      </c>
      <c r="D329" s="26">
        <f t="shared" ref="D329" si="159">+F328*(1+L329)</f>
        <v>11.805485002099793</v>
      </c>
      <c r="E329" s="26">
        <f>D329*(1-VLOOKUP(A329,FX!A:K,9,0))</f>
        <v>11.825906277519486</v>
      </c>
      <c r="F329">
        <v>11.8263</v>
      </c>
      <c r="G329" s="25">
        <f t="shared" ref="G329" si="160">+B329/D329-1</f>
        <v>1.2295130524180298E-3</v>
      </c>
      <c r="H329" s="25">
        <f>(+B329/(D329*(1-VLOOKUP(A329,FX!A:K,9,0)))-1)</f>
        <v>-4.9943550886355492E-4</v>
      </c>
      <c r="I329" s="25">
        <f t="shared" si="102"/>
        <v>-5.3271099160345781E-4</v>
      </c>
      <c r="J329">
        <v>10572.48</v>
      </c>
      <c r="K329">
        <v>10576.05</v>
      </c>
      <c r="L329" s="25">
        <f t="shared" ref="L329" si="161">+K329/J329-1</f>
        <v>3.376691183147873E-4</v>
      </c>
      <c r="M329">
        <f t="shared" ref="M329" si="162">WEEKDAY(A329,2)</f>
        <v>2</v>
      </c>
    </row>
    <row r="330" spans="1:14" x14ac:dyDescent="0.15">
      <c r="A330" s="1">
        <v>42872</v>
      </c>
      <c r="B330">
        <v>11.74</v>
      </c>
      <c r="C330" s="25">
        <f t="shared" ref="C330" si="163">B330/B329-1</f>
        <v>-6.7681895093062439E-3</v>
      </c>
      <c r="D330" s="26">
        <f t="shared" ref="D330" si="164">+F329*(1+L330)</f>
        <v>11.720472112272541</v>
      </c>
      <c r="E330" s="26">
        <f>D330*(1-VLOOKUP(A330,FX!A:K,9,0))</f>
        <v>11.736997935606716</v>
      </c>
      <c r="F330">
        <v>11.725300000000001</v>
      </c>
      <c r="G330" s="25">
        <f t="shared" ref="G330" si="165">+B330/D330-1</f>
        <v>1.6661349082527366E-3</v>
      </c>
      <c r="H330" s="25">
        <f>(+B330/(D330*(1-VLOOKUP(A330,FX!A:K,9,0)))-1)</f>
        <v>2.5577787520747464E-4</v>
      </c>
      <c r="I330" s="25">
        <f t="shared" si="102"/>
        <v>1.2536992656904111E-3</v>
      </c>
      <c r="J330">
        <v>10576.05</v>
      </c>
      <c r="K330">
        <v>10481.41</v>
      </c>
      <c r="L330" s="25">
        <f t="shared" ref="L330" si="166">+K330/J330-1</f>
        <v>-8.9485204778720906E-3</v>
      </c>
      <c r="M330">
        <f t="shared" ref="M330" si="167">WEEKDAY(A330,2)</f>
        <v>3</v>
      </c>
    </row>
    <row r="331" spans="1:14" x14ac:dyDescent="0.15">
      <c r="A331" s="1">
        <v>42873</v>
      </c>
      <c r="B331">
        <v>11.68</v>
      </c>
      <c r="C331" s="25">
        <f t="shared" ref="C331" si="168">B331/B330-1</f>
        <v>-5.110732538330498E-3</v>
      </c>
      <c r="D331" s="26">
        <f t="shared" ref="D331" si="169">+F330*(1+L331)</f>
        <v>11.700476583398608</v>
      </c>
      <c r="E331" s="26">
        <f>D331*(1-VLOOKUP(A331,FX!A:K,9,0))</f>
        <v>11.693402107771751</v>
      </c>
      <c r="F331">
        <v>11.6874</v>
      </c>
      <c r="G331" s="25">
        <f t="shared" ref="G331" si="170">+B331/D331-1</f>
        <v>-1.7500640467638107E-3</v>
      </c>
      <c r="H331" s="25">
        <f>(+B331/(D331*(1-VLOOKUP(A331,FX!A:K,9,0)))-1)</f>
        <v>-1.1461256226572569E-3</v>
      </c>
      <c r="I331" s="25">
        <f t="shared" si="102"/>
        <v>-6.3316049762995874E-4</v>
      </c>
      <c r="J331">
        <v>10481.41</v>
      </c>
      <c r="K331">
        <v>10459.219999999999</v>
      </c>
      <c r="L331" s="25">
        <f t="shared" ref="L331" si="171">+K331/J331-1</f>
        <v>-2.1170815758567718E-3</v>
      </c>
      <c r="M331">
        <f t="shared" ref="M331" si="172">WEEKDAY(A331,2)</f>
        <v>4</v>
      </c>
    </row>
    <row r="332" spans="1:14" x14ac:dyDescent="0.15">
      <c r="A332" s="1">
        <v>42874</v>
      </c>
      <c r="B332">
        <v>11.7</v>
      </c>
      <c r="C332" s="25">
        <f t="shared" ref="C332" si="173">B332/B331-1</f>
        <v>1.712328767123239E-3</v>
      </c>
      <c r="D332" s="26">
        <f t="shared" ref="D332" si="174">+F331*(1+L332)</f>
        <v>11.729325807851831</v>
      </c>
      <c r="E332" s="26">
        <f>D332*(1-VLOOKUP(A332,FX!A:K,9,0))</f>
        <v>11.720901204643761</v>
      </c>
      <c r="F332">
        <v>11.7173</v>
      </c>
      <c r="G332" s="25">
        <f t="shared" ref="G332" si="175">+B332/D332-1</f>
        <v>-2.5002125725078761E-3</v>
      </c>
      <c r="H332" s="25">
        <f>(+B332/(D332*(1-VLOOKUP(A332,FX!A:K,9,0)))-1)</f>
        <v>-1.7832421141371624E-3</v>
      </c>
      <c r="I332" s="25">
        <f t="shared" si="102"/>
        <v>-1.4764493526666644E-3</v>
      </c>
      <c r="J332">
        <v>10459.219999999999</v>
      </c>
      <c r="K332">
        <v>10496.74</v>
      </c>
      <c r="L332" s="25">
        <f t="shared" ref="L332" si="176">+K332/J332-1</f>
        <v>3.587265589594768E-3</v>
      </c>
      <c r="M332">
        <f t="shared" ref="M332" si="177">WEEKDAY(A332,2)</f>
        <v>5</v>
      </c>
    </row>
    <row r="333" spans="1:14" x14ac:dyDescent="0.15">
      <c r="A333" s="1">
        <v>42877</v>
      </c>
      <c r="B333">
        <v>11.82</v>
      </c>
      <c r="C333" s="25">
        <f t="shared" ref="C333" si="178">B333/B332-1</f>
        <v>1.0256410256410442E-2</v>
      </c>
      <c r="D333" s="26">
        <f t="shared" ref="D333" si="179">+F332*(1+L333)</f>
        <v>11.81797728523332</v>
      </c>
      <c r="E333" s="26">
        <f>D333*(1-VLOOKUP(A333,FX!A:K,9,0))</f>
        <v>11.831944553485476</v>
      </c>
      <c r="F333">
        <v>11.8368</v>
      </c>
      <c r="G333" s="25">
        <f t="shared" ref="G333" si="180">+B333/D333-1</f>
        <v>1.711557500798655E-4</v>
      </c>
      <c r="H333" s="25">
        <f>(+B333/(D333*(1-VLOOKUP(A333,FX!A:K,9,0)))-1)</f>
        <v>-1.0095173647477473E-3</v>
      </c>
      <c r="I333" s="25">
        <f t="shared" si="102"/>
        <v>-1.4193025141929771E-3</v>
      </c>
      <c r="J333">
        <v>10496.74</v>
      </c>
      <c r="K333">
        <v>10586.93</v>
      </c>
      <c r="L333" s="25">
        <f t="shared" ref="L333" si="181">+K333/J333-1</f>
        <v>8.5921914804025779E-3</v>
      </c>
      <c r="M333">
        <f t="shared" ref="M333" si="182">WEEKDAY(A333,2)</f>
        <v>1</v>
      </c>
    </row>
    <row r="334" spans="1:14" x14ac:dyDescent="0.15">
      <c r="A334" s="1">
        <v>42878</v>
      </c>
      <c r="B334">
        <v>11.96</v>
      </c>
      <c r="C334" s="25">
        <f t="shared" ref="C334" si="183">B334/B333-1</f>
        <v>1.1844331641285955E-2</v>
      </c>
      <c r="D334" s="26">
        <f t="shared" ref="D334" si="184">+F333*(1+L334)</f>
        <v>12.010333756055815</v>
      </c>
      <c r="E334" s="26">
        <f>D334*(1-VLOOKUP(A334,FX!A:K,9,0))</f>
        <v>12.008483231238531</v>
      </c>
      <c r="F334">
        <v>12.0077</v>
      </c>
      <c r="G334" s="25">
        <f t="shared" ref="G334" si="185">+B334/D334-1</f>
        <v>-4.190870718345785E-3</v>
      </c>
      <c r="H334" s="25">
        <f>(+B334/(D334*(1-VLOOKUP(A334,FX!A:K,9,0)))-1)</f>
        <v>-4.0374150760694727E-3</v>
      </c>
      <c r="I334" s="25">
        <f t="shared" si="102"/>
        <v>-3.9724510106013966E-3</v>
      </c>
      <c r="J334">
        <v>10586.93</v>
      </c>
      <c r="K334">
        <v>10742.14</v>
      </c>
      <c r="L334" s="25">
        <f t="shared" ref="L334" si="186">+K334/J334-1</f>
        <v>1.4660529539724854E-2</v>
      </c>
      <c r="M334">
        <f t="shared" ref="M334" si="187">WEEKDAY(A334,2)</f>
        <v>2</v>
      </c>
    </row>
    <row r="335" spans="1:14" x14ac:dyDescent="0.15">
      <c r="A335" s="1">
        <v>42879</v>
      </c>
      <c r="B335">
        <v>11.94</v>
      </c>
      <c r="C335" s="25">
        <f t="shared" ref="C335" si="188">B335/B334-1</f>
        <v>-1.6722408026756952E-3</v>
      </c>
      <c r="D335" s="26">
        <f t="shared" ref="D335" si="189">+F334*(1+L335)</f>
        <v>11.990899275842617</v>
      </c>
      <c r="E335" s="26">
        <f>D335*(1-VLOOKUP(A335,FX!A:K,9,0))</f>
        <v>11.98591584938578</v>
      </c>
      <c r="F335">
        <v>11.995900000000001</v>
      </c>
      <c r="G335" s="25">
        <f t="shared" ref="G335" si="190">+B335/D335-1</f>
        <v>-4.2448255691015513E-3</v>
      </c>
      <c r="H335" s="25">
        <f>(+B335/(D335*(1-VLOOKUP(A335,FX!A:K,9,0)))-1)</f>
        <v>-3.8308169323693075E-3</v>
      </c>
      <c r="I335" s="25">
        <f t="shared" si="102"/>
        <v>-4.6599254745371965E-3</v>
      </c>
      <c r="J335">
        <v>10742.14</v>
      </c>
      <c r="K335">
        <v>10727.11</v>
      </c>
      <c r="L335" s="25">
        <f t="shared" ref="L335" si="191">+K335/J335-1</f>
        <v>-1.399162550478672E-3</v>
      </c>
      <c r="M335">
        <f t="shared" ref="M335" si="192">WEEKDAY(A335,2)</f>
        <v>3</v>
      </c>
    </row>
    <row r="336" spans="1:14" x14ac:dyDescent="0.15">
      <c r="A336" s="1">
        <v>42880</v>
      </c>
      <c r="B336">
        <v>12.34</v>
      </c>
      <c r="C336" s="25">
        <f t="shared" ref="C336" si="193">B336/B335-1</f>
        <v>3.350083752093802E-2</v>
      </c>
      <c r="D336" s="26">
        <f t="shared" ref="D336" si="194">+F335*(1+L336)</f>
        <v>12.309465383407087</v>
      </c>
      <c r="E336" s="26">
        <f>D336*(1-VLOOKUP(A336,FX!A:K,9,0))</f>
        <v>12.355764020400425</v>
      </c>
      <c r="F336">
        <v>12.3546</v>
      </c>
      <c r="G336" s="25">
        <f t="shared" ref="G336" si="195">+B336/D336-1</f>
        <v>2.4805802398268906E-3</v>
      </c>
      <c r="H336" s="25">
        <f>(+B336/(D336*(1-VLOOKUP(A336,FX!A:K,9,0)))-1)</f>
        <v>-1.2758434342382552E-3</v>
      </c>
      <c r="I336" s="25">
        <f t="shared" si="102"/>
        <v>-1.1817460702895355E-3</v>
      </c>
      <c r="J336">
        <v>10727.11</v>
      </c>
      <c r="K336">
        <v>11007.51</v>
      </c>
      <c r="L336" s="25">
        <f t="shared" ref="L336" si="196">+K336/J336-1</f>
        <v>2.6139379571944232E-2</v>
      </c>
      <c r="M336">
        <f t="shared" ref="M336" si="197">WEEKDAY(A336,2)</f>
        <v>4</v>
      </c>
    </row>
    <row r="337" spans="1:14" x14ac:dyDescent="0.15">
      <c r="A337" s="1">
        <v>42881</v>
      </c>
      <c r="B337">
        <v>12.32</v>
      </c>
      <c r="C337" s="25">
        <f t="shared" ref="C337" si="198">B337/B336-1</f>
        <v>-1.6207455429497752E-3</v>
      </c>
      <c r="D337" s="26">
        <f t="shared" ref="D337" si="199">+F336*(1+L337)</f>
        <v>12.33732658448641</v>
      </c>
      <c r="E337" s="26">
        <f>D337*(1-VLOOKUP(A337,FX!A:K,9,0))</f>
        <v>12.359142925279309</v>
      </c>
      <c r="F337">
        <v>12.3721</v>
      </c>
      <c r="G337" s="25">
        <f t="shared" ref="G337" si="200">+B337/D337-1</f>
        <v>-1.4044034878835099E-3</v>
      </c>
      <c r="H337" s="25">
        <f>(+B337/(D337*(1-VLOOKUP(A337,FX!A:K,9,0)))-1)</f>
        <v>-3.1671229563375869E-3</v>
      </c>
      <c r="I337" s="25">
        <f t="shared" si="102"/>
        <v>-4.2110878508903049E-3</v>
      </c>
      <c r="J337">
        <v>11007.51</v>
      </c>
      <c r="K337">
        <v>10992.12</v>
      </c>
      <c r="L337" s="25">
        <f t="shared" ref="L337" si="201">+K337/J337-1</f>
        <v>-1.3981363632646904E-3</v>
      </c>
      <c r="M337">
        <f t="shared" ref="M337" si="202">WEEKDAY(A337,2)</f>
        <v>5</v>
      </c>
    </row>
    <row r="338" spans="1:14" x14ac:dyDescent="0.15">
      <c r="A338" s="1">
        <v>42884</v>
      </c>
      <c r="B338">
        <v>12.38</v>
      </c>
      <c r="C338" s="25">
        <f t="shared" ref="C338" si="203">B338/B337-1</f>
        <v>4.8701298701299134E-3</v>
      </c>
      <c r="D338" s="26">
        <f t="shared" ref="D338" si="204">+F337*(1+L338)</f>
        <v>12.3721</v>
      </c>
      <c r="E338" s="26">
        <f>D338*(1-VLOOKUP(A338,FX!A:K,9,0))</f>
        <v>12.419164880892303</v>
      </c>
      <c r="F338">
        <v>12.42</v>
      </c>
      <c r="G338" s="25">
        <f t="shared" ref="G338" si="205">+B338/D338-1</f>
        <v>6.3853347451137132E-4</v>
      </c>
      <c r="H338" s="25">
        <f>(+B338/(D338*(1-VLOOKUP(A338,FX!A:K,9,0)))-1)</f>
        <v>-3.1535840990855046E-3</v>
      </c>
      <c r="I338" s="25">
        <f t="shared" si="102"/>
        <v>-3.2206119162639935E-3</v>
      </c>
      <c r="J338">
        <v>10992.12</v>
      </c>
      <c r="K338">
        <v>10992.12</v>
      </c>
      <c r="L338" s="25">
        <f t="shared" ref="L338" si="206">+K338/J338-1</f>
        <v>0</v>
      </c>
      <c r="M338">
        <f t="shared" ref="M338" si="207">WEEKDAY(A338,2)</f>
        <v>1</v>
      </c>
    </row>
    <row r="339" spans="1:14" x14ac:dyDescent="0.15">
      <c r="A339" s="1">
        <v>42885</v>
      </c>
      <c r="B339">
        <v>12.38</v>
      </c>
      <c r="C339" s="25">
        <f t="shared" ref="C339" si="208">B339/B338-1</f>
        <v>0</v>
      </c>
      <c r="D339" s="26">
        <f t="shared" ref="D339" si="209">+F338*(1+L339)</f>
        <v>12.42</v>
      </c>
      <c r="E339" s="26">
        <f>D339*(1-VLOOKUP(A339,FX!A:K,9,0))</f>
        <v>12.402472701503074</v>
      </c>
      <c r="F339">
        <v>12.4</v>
      </c>
      <c r="G339" s="25">
        <f t="shared" ref="G339" si="210">+B339/D339-1</f>
        <v>-3.2206119162639935E-3</v>
      </c>
      <c r="H339" s="25">
        <f>(+B339/(D339*(1-VLOOKUP(A339,FX!A:K,9,0)))-1)</f>
        <v>-1.8119533131767396E-3</v>
      </c>
      <c r="I339" s="25">
        <f t="shared" si="102"/>
        <v>-1.612903225806428E-3</v>
      </c>
      <c r="J339">
        <v>10992.12</v>
      </c>
      <c r="K339">
        <v>10992.12</v>
      </c>
      <c r="L339" s="25">
        <f t="shared" ref="L339" si="211">+K339/J339-1</f>
        <v>0</v>
      </c>
      <c r="M339">
        <f t="shared" ref="M339" si="212">WEEKDAY(A339,2)</f>
        <v>2</v>
      </c>
    </row>
    <row r="340" spans="1:14" x14ac:dyDescent="0.15">
      <c r="A340" s="1">
        <v>42886</v>
      </c>
      <c r="B340">
        <v>12.46</v>
      </c>
      <c r="C340" s="25">
        <f t="shared" ref="C340" si="213">B340/B339-1</f>
        <v>6.4620355411955099E-3</v>
      </c>
      <c r="D340" s="26">
        <f t="shared" ref="D340" si="214">+F339*(1+L340)</f>
        <v>12.445111952926279</v>
      </c>
      <c r="E340" s="26">
        <f>D340*(1-VLOOKUP(A340,FX!A:K,9,0))</f>
        <v>12.505985162649498</v>
      </c>
      <c r="F340">
        <v>12.5379</v>
      </c>
      <c r="G340" s="25">
        <f t="shared" ref="G340" si="215">+B340/D340-1</f>
        <v>1.1962967573160288E-3</v>
      </c>
      <c r="H340" s="25">
        <f>(+B340/(D340*(1-VLOOKUP(A340,FX!A:K,9,0)))-1)</f>
        <v>-3.6770523914291253E-3</v>
      </c>
      <c r="I340" s="25">
        <f t="shared" ref="I340:I355" si="216">+B340/F340-1</f>
        <v>-6.2131616937445289E-3</v>
      </c>
      <c r="J340">
        <v>10992.12</v>
      </c>
      <c r="K340">
        <v>11032.11</v>
      </c>
      <c r="L340" s="25">
        <f t="shared" ref="L340" si="217">+K340/J340-1</f>
        <v>3.6380607198611692E-3</v>
      </c>
      <c r="M340">
        <f t="shared" ref="M340" si="218">WEEKDAY(A340,2)</f>
        <v>3</v>
      </c>
    </row>
    <row r="341" spans="1:14" x14ac:dyDescent="0.15">
      <c r="A341" s="1">
        <v>42887</v>
      </c>
      <c r="B341">
        <v>12.62</v>
      </c>
      <c r="C341" s="25">
        <f t="shared" ref="C341" si="219">B341/B340-1</f>
        <v>1.2841091492776791E-2</v>
      </c>
      <c r="D341" s="26">
        <f t="shared" ref="D341" si="220">+F340*(1+L341)</f>
        <v>12.650889991760415</v>
      </c>
      <c r="E341" s="26">
        <f>D341*(1-VLOOKUP(A341,FX!A:K,9,0))</f>
        <v>12.749927293112487</v>
      </c>
      <c r="F341">
        <v>12.687900000000001</v>
      </c>
      <c r="G341" s="25">
        <f t="shared" ref="G341" si="221">+B341/D341-1</f>
        <v>-2.4417247941082021E-3</v>
      </c>
      <c r="H341" s="25">
        <f>(+B341/(D341*(1-VLOOKUP(A341,FX!A:K,9,0)))-1)</f>
        <v>-1.0190434041351337E-2</v>
      </c>
      <c r="I341" s="25">
        <f t="shared" si="216"/>
        <v>-5.3515554189426107E-3</v>
      </c>
      <c r="J341">
        <v>11032.11</v>
      </c>
      <c r="K341">
        <v>11131.53</v>
      </c>
      <c r="L341" s="25">
        <f t="shared" ref="L341" si="222">+K341/J341-1</f>
        <v>9.0118753348180647E-3</v>
      </c>
      <c r="M341">
        <f t="shared" ref="M341" si="223">WEEKDAY(A341,2)</f>
        <v>4</v>
      </c>
    </row>
    <row r="342" spans="1:14" x14ac:dyDescent="0.15">
      <c r="A342" s="1">
        <v>42888</v>
      </c>
      <c r="B342">
        <v>12.52</v>
      </c>
      <c r="C342" s="25">
        <f t="shared" ref="C342" si="224">B342/B341-1</f>
        <v>-7.923930269413626E-3</v>
      </c>
      <c r="D342" s="26">
        <f t="shared" ref="D342" si="225">+F341*(1+L342)</f>
        <v>12.592656945002169</v>
      </c>
      <c r="E342" s="26">
        <f>D342*(1-VLOOKUP(A342,FX!A:K,9,0))</f>
        <v>12.506942709150794</v>
      </c>
      <c r="F342">
        <v>12.529</v>
      </c>
      <c r="G342" s="25">
        <f t="shared" ref="G342" si="226">+B342/D342-1</f>
        <v>-5.7697867351977905E-3</v>
      </c>
      <c r="H342" s="25">
        <f>(+B342/(D342*(1-VLOOKUP(A342,FX!A:K,9,0)))-1)</f>
        <v>1.0440034109737706E-3</v>
      </c>
      <c r="I342" s="25">
        <f t="shared" si="216"/>
        <v>-7.1833346635807871E-4</v>
      </c>
      <c r="J342">
        <v>11131.53</v>
      </c>
      <c r="K342">
        <v>11047.97</v>
      </c>
      <c r="L342" s="25">
        <f t="shared" ref="L342" si="227">+K342/J342-1</f>
        <v>-7.5066051117861354E-3</v>
      </c>
      <c r="M342">
        <f t="shared" ref="M342" si="228">WEEKDAY(A342,2)</f>
        <v>5</v>
      </c>
      <c r="N342" s="50" t="s">
        <v>349</v>
      </c>
    </row>
    <row r="343" spans="1:14" x14ac:dyDescent="0.15">
      <c r="A343" s="1">
        <v>42891</v>
      </c>
      <c r="B343">
        <v>12.42</v>
      </c>
      <c r="C343" s="25">
        <f t="shared" ref="C343" si="229">B343/B342-1</f>
        <v>-7.9872204472842823E-3</v>
      </c>
      <c r="D343" s="26">
        <f t="shared" ref="D343" si="230">+F342*(1+L343)</f>
        <v>12.395601170169725</v>
      </c>
      <c r="E343" s="26">
        <f>D343*(1-VLOOKUP(A343,FX!A:K,9,0))</f>
        <v>12.40580347325097</v>
      </c>
      <c r="F343">
        <v>12.4071</v>
      </c>
      <c r="G343" s="25">
        <f t="shared" ref="G343" si="231">+B343/D343-1</f>
        <v>1.9683458265009612E-3</v>
      </c>
      <c r="H343" s="25">
        <f>(+B343/(D343*(1-VLOOKUP(A343,FX!A:K,9,0)))-1)</f>
        <v>1.1443456104749394E-3</v>
      </c>
      <c r="I343" s="25">
        <f t="shared" si="216"/>
        <v>1.0397272529438784E-3</v>
      </c>
      <c r="J343">
        <v>11047.97</v>
      </c>
      <c r="K343">
        <v>10930.34</v>
      </c>
      <c r="L343" s="25">
        <f t="shared" ref="L343" si="232">+K343/J343-1</f>
        <v>-1.064720487112103E-2</v>
      </c>
      <c r="M343">
        <f t="shared" ref="M343" si="233">WEEKDAY(A343,2)</f>
        <v>1</v>
      </c>
    </row>
    <row r="344" spans="1:14" x14ac:dyDescent="0.15">
      <c r="A344" s="1">
        <v>42892</v>
      </c>
      <c r="B344">
        <v>12.54</v>
      </c>
      <c r="C344" s="25">
        <f t="shared" ref="C344" si="234">B344/B343-1</f>
        <v>9.6618357487923134E-3</v>
      </c>
      <c r="D344" s="26">
        <f t="shared" ref="D344" si="235">+F343*(1+L344)</f>
        <v>12.511768170523515</v>
      </c>
      <c r="E344" s="26">
        <f>D344*(1-VLOOKUP(A344,FX!A:K,9,0))</f>
        <v>12.538146229946189</v>
      </c>
      <c r="F344">
        <v>12.5418</v>
      </c>
      <c r="G344" s="25">
        <f t="shared" ref="G344" si="236">+B344/D344-1</f>
        <v>2.2564220413703318E-3</v>
      </c>
      <c r="H344" s="25">
        <f>(+B344/(D344*(1-VLOOKUP(A344,FX!A:K,9,0)))-1)</f>
        <v>1.4785040944742533E-4</v>
      </c>
      <c r="I344" s="25">
        <f t="shared" si="216"/>
        <v>-1.4352006888973534E-4</v>
      </c>
      <c r="J344">
        <v>10930.34</v>
      </c>
      <c r="K344">
        <v>11022.55</v>
      </c>
      <c r="L344" s="25">
        <f t="shared" ref="L344" si="237">+K344/J344-1</f>
        <v>8.4361511169825931E-3</v>
      </c>
      <c r="M344">
        <f t="shared" ref="M344" si="238">WEEKDAY(A344,2)</f>
        <v>2</v>
      </c>
    </row>
    <row r="345" spans="1:14" x14ac:dyDescent="0.15">
      <c r="A345" s="1">
        <v>42893</v>
      </c>
      <c r="B345">
        <v>12.62</v>
      </c>
      <c r="C345" s="25">
        <f t="shared" ref="C345" si="239">B345/B344-1</f>
        <v>6.3795853269537073E-3</v>
      </c>
      <c r="D345" s="26">
        <f t="shared" ref="D345" si="240">+F344*(1+L345)</f>
        <v>12.669419134229376</v>
      </c>
      <c r="E345" s="26">
        <f>D345*(1-VLOOKUP(A345,FX!A:K,9,0))</f>
        <v>12.667940501742024</v>
      </c>
      <c r="F345">
        <v>12.6599</v>
      </c>
      <c r="G345" s="25">
        <f t="shared" ref="G345" si="241">+B345/D345-1</f>
        <v>-3.9006629827139649E-3</v>
      </c>
      <c r="H345" s="25">
        <f>(+B345/(D345*(1-VLOOKUP(A345,FX!A:K,9,0)))-1)</f>
        <v>-3.784395872038715E-3</v>
      </c>
      <c r="I345" s="25">
        <f t="shared" si="216"/>
        <v>-3.1516836625882227E-3</v>
      </c>
      <c r="J345">
        <v>11022.55</v>
      </c>
      <c r="K345">
        <v>11134.71</v>
      </c>
      <c r="L345" s="25">
        <f t="shared" ref="L345" si="242">+K345/J345-1</f>
        <v>1.0175503853464107E-2</v>
      </c>
      <c r="M345">
        <f t="shared" ref="M345" si="243">WEEKDAY(A345,2)</f>
        <v>3</v>
      </c>
    </row>
    <row r="346" spans="1:14" x14ac:dyDescent="0.15">
      <c r="A346" s="1">
        <v>42894</v>
      </c>
      <c r="B346">
        <v>12.78</v>
      </c>
      <c r="C346" s="25">
        <f t="shared" ref="C346" si="244">B346/B345-1</f>
        <v>1.267828843106189E-2</v>
      </c>
      <c r="D346" s="26">
        <f t="shared" ref="D346" si="245">+F345*(1+L346)</f>
        <v>12.767708081036689</v>
      </c>
      <c r="E346" s="26">
        <f>D346*(1-VLOOKUP(A346,FX!A:K,9,0))</f>
        <v>12.767406309064764</v>
      </c>
      <c r="F346">
        <v>12.766500000000001</v>
      </c>
      <c r="G346" s="25">
        <f t="shared" ref="G346" si="246">+B346/D346-1</f>
        <v>9.6273496271170877E-4</v>
      </c>
      <c r="H346" s="25">
        <f>(+B346/(D346*(1-VLOOKUP(A346,FX!A:K,9,0)))-1)</f>
        <v>9.8639383993703866E-4</v>
      </c>
      <c r="I346" s="25">
        <f t="shared" si="216"/>
        <v>1.0574550581599063E-3</v>
      </c>
      <c r="J346">
        <v>11134.71</v>
      </c>
      <c r="K346">
        <v>11229.53</v>
      </c>
      <c r="L346" s="25">
        <f t="shared" ref="L346" si="247">+K346/J346-1</f>
        <v>8.5157134761482123E-3</v>
      </c>
      <c r="M346">
        <f t="shared" ref="M346" si="248">WEEKDAY(A346,2)</f>
        <v>4</v>
      </c>
    </row>
    <row r="347" spans="1:14" x14ac:dyDescent="0.15">
      <c r="A347" s="1">
        <v>42895</v>
      </c>
      <c r="B347">
        <v>12.84</v>
      </c>
      <c r="C347" s="25">
        <f t="shared" ref="C347" si="249">B347/B346-1</f>
        <v>4.6948356807512415E-3</v>
      </c>
      <c r="D347" s="26">
        <f t="shared" ref="D347" si="250">+F346*(1+L347)</f>
        <v>12.850059841774323</v>
      </c>
      <c r="E347" s="26">
        <f>D347*(1-VLOOKUP(A347,FX!A:K,9,0))</f>
        <v>12.816713499425866</v>
      </c>
      <c r="F347">
        <v>12.829000000000001</v>
      </c>
      <c r="G347" s="25">
        <f t="shared" ref="G347" si="251">+B347/D347-1</f>
        <v>-7.828634183958405E-4</v>
      </c>
      <c r="H347" s="25">
        <f>(+B347/(D347*(1-VLOOKUP(A347,FX!A:K,9,0)))-1)</f>
        <v>1.8168854734232909E-3</v>
      </c>
      <c r="I347" s="25">
        <f t="shared" si="216"/>
        <v>8.5743237976454445E-4</v>
      </c>
      <c r="J347">
        <v>11229.53</v>
      </c>
      <c r="K347">
        <v>11303.03</v>
      </c>
      <c r="L347" s="25">
        <f t="shared" ref="L347" si="252">+K347/J347-1</f>
        <v>6.5452427661709667E-3</v>
      </c>
      <c r="M347">
        <f t="shared" ref="M347" si="253">WEEKDAY(A347,2)</f>
        <v>5</v>
      </c>
    </row>
    <row r="348" spans="1:14" x14ac:dyDescent="0.15">
      <c r="A348" s="1">
        <v>42898</v>
      </c>
      <c r="B348">
        <v>12.78</v>
      </c>
      <c r="C348" s="25">
        <f t="shared" ref="C348" si="254">B348/B347-1</f>
        <v>-4.6728971962617383E-3</v>
      </c>
      <c r="D348" s="26">
        <f t="shared" ref="D348" si="255">+F347*(1+L348)</f>
        <v>12.84097430688939</v>
      </c>
      <c r="E348" s="26">
        <f>D348*(1-VLOOKUP(A348,FX!A:K,9,0))</f>
        <v>12.841579748165683</v>
      </c>
      <c r="F348">
        <v>12.833399999999999</v>
      </c>
      <c r="G348" s="25">
        <f t="shared" ref="G348" si="256">+B348/D348-1</f>
        <v>-4.7484174823616554E-3</v>
      </c>
      <c r="H348" s="25">
        <f>(+B348/(D348*(1-VLOOKUP(A348,FX!A:K,9,0)))-1)</f>
        <v>-4.7953405557038531E-3</v>
      </c>
      <c r="I348" s="25">
        <f t="shared" si="216"/>
        <v>-4.1610173453644483E-3</v>
      </c>
      <c r="J348">
        <v>11303.03</v>
      </c>
      <c r="K348">
        <v>11313.58</v>
      </c>
      <c r="L348" s="25">
        <f t="shared" ref="L348" si="257">+K348/J348-1</f>
        <v>9.3337804110915634E-4</v>
      </c>
      <c r="M348">
        <f t="shared" ref="M348" si="258">WEEKDAY(A348,2)</f>
        <v>1</v>
      </c>
    </row>
    <row r="349" spans="1:14" x14ac:dyDescent="0.15">
      <c r="A349" s="1">
        <v>42899</v>
      </c>
      <c r="B349">
        <v>12.8</v>
      </c>
      <c r="C349" s="25">
        <f t="shared" ref="C349" si="259">B349/B348-1</f>
        <v>1.5649452269170805E-3</v>
      </c>
      <c r="D349" s="26">
        <f t="shared" ref="D349" si="260">+F348*(1+L349)</f>
        <v>12.801366354062994</v>
      </c>
      <c r="E349" s="26">
        <f>D349*(1-VLOOKUP(A349,FX!A:K,9,0))</f>
        <v>12.796142611183953</v>
      </c>
      <c r="F349">
        <v>12.8079</v>
      </c>
      <c r="G349" s="25">
        <f t="shared" ref="G349" si="261">+B349/D349-1</f>
        <v>-1.0673501759128623E-4</v>
      </c>
      <c r="H349" s="25">
        <f>(+B349/(D349*(1-VLOOKUP(A349,FX!A:K,9,0)))-1)</f>
        <v>3.0144934557663206E-4</v>
      </c>
      <c r="I349" s="25">
        <f t="shared" si="216"/>
        <v>-6.1680681454412412E-4</v>
      </c>
      <c r="J349">
        <v>11313.58</v>
      </c>
      <c r="K349">
        <v>11285.34</v>
      </c>
      <c r="L349" s="25">
        <f t="shared" ref="L349" si="262">+K349/J349-1</f>
        <v>-2.496115287998979E-3</v>
      </c>
      <c r="M349">
        <f t="shared" ref="M349" si="263">WEEKDAY(A349,2)</f>
        <v>2</v>
      </c>
    </row>
    <row r="350" spans="1:14" x14ac:dyDescent="0.15">
      <c r="A350" s="1">
        <v>42900</v>
      </c>
      <c r="B350">
        <v>12.64</v>
      </c>
      <c r="C350" s="25">
        <f t="shared" ref="C350" si="264">B350/B349-1</f>
        <v>-1.2499999999999956E-2</v>
      </c>
      <c r="D350" s="26">
        <f t="shared" ref="D350" si="265">+F349*(1+L350)</f>
        <v>12.598394717926087</v>
      </c>
      <c r="E350" s="26">
        <f>D350*(1-VLOOKUP(A350,FX!A:K,9,0))</f>
        <v>12.597726738189028</v>
      </c>
      <c r="F350">
        <v>12.6457</v>
      </c>
      <c r="G350" s="25">
        <f t="shared" ref="G350" si="266">+B350/D350-1</f>
        <v>3.3024272540622679E-3</v>
      </c>
      <c r="H350" s="25">
        <f>(+B350/(D350*(1-VLOOKUP(A350,FX!A:K,9,0)))-1)</f>
        <v>3.3556261926863673E-3</v>
      </c>
      <c r="I350" s="25">
        <f t="shared" si="216"/>
        <v>-4.5074610341844235E-4</v>
      </c>
      <c r="J350">
        <v>11285.34</v>
      </c>
      <c r="K350">
        <v>11100.74</v>
      </c>
      <c r="L350" s="25">
        <f t="shared" ref="L350" si="267">+K350/J350-1</f>
        <v>-1.6357504514706744E-2</v>
      </c>
      <c r="M350">
        <f t="shared" ref="M350" si="268">WEEKDAY(A350,2)</f>
        <v>3</v>
      </c>
    </row>
    <row r="351" spans="1:14" x14ac:dyDescent="0.15">
      <c r="A351" s="1">
        <v>42901</v>
      </c>
      <c r="B351">
        <v>12.5</v>
      </c>
      <c r="C351" s="25">
        <f t="shared" ref="C351" si="269">B351/B350-1</f>
        <v>-1.1075949367088667E-2</v>
      </c>
      <c r="D351" s="26">
        <f t="shared" ref="D351" si="270">+F350*(1+L351)</f>
        <v>12.552412852206251</v>
      </c>
      <c r="E351" s="26">
        <f>D351*(1-VLOOKUP(A351,FX!A:K,9,0))</f>
        <v>12.561724398910332</v>
      </c>
      <c r="F351">
        <v>12.5626</v>
      </c>
      <c r="G351" s="25">
        <f t="shared" ref="G351" si="271">+B351/D351-1</f>
        <v>-4.1755201030564404E-3</v>
      </c>
      <c r="H351" s="25">
        <f>(+B351/(D351*(1-VLOOKUP(A351,FX!A:K,9,0)))-1)</f>
        <v>-4.9136883560100264E-3</v>
      </c>
      <c r="I351" s="25">
        <f t="shared" si="216"/>
        <v>-4.9830449110852548E-3</v>
      </c>
      <c r="J351">
        <v>11100.74</v>
      </c>
      <c r="K351">
        <v>11018.85</v>
      </c>
      <c r="L351" s="25">
        <f t="shared" ref="L351" si="272">+K351/J351-1</f>
        <v>-7.3769856784321464E-3</v>
      </c>
      <c r="M351">
        <f t="shared" ref="M351" si="273">WEEKDAY(A351,2)</f>
        <v>4</v>
      </c>
    </row>
    <row r="352" spans="1:14" x14ac:dyDescent="0.15">
      <c r="A352" s="1">
        <v>42902</v>
      </c>
      <c r="B352">
        <v>12.4</v>
      </c>
      <c r="C352" s="25">
        <f t="shared" ref="C352" si="274">B352/B351-1</f>
        <v>-8.0000000000000071E-3</v>
      </c>
      <c r="D352" s="26">
        <f t="shared" ref="D352" si="275">+F351*(1+L352)</f>
        <v>12.513119624098703</v>
      </c>
      <c r="E352" s="26">
        <f>D352*(1-VLOOKUP(A352,FX!A:K,9,0))</f>
        <v>12.436238613483676</v>
      </c>
      <c r="F352">
        <v>12.435499999999999</v>
      </c>
      <c r="G352" s="25">
        <f t="shared" ref="G352" si="276">+B352/D352-1</f>
        <v>-9.0400817299667313E-3</v>
      </c>
      <c r="H352" s="25">
        <f>(+B352/(D352*(1-VLOOKUP(A352,FX!A:K,9,0)))-1)</f>
        <v>-2.9139528928292524E-3</v>
      </c>
      <c r="I352" s="25">
        <f t="shared" si="216"/>
        <v>-2.8547304089099335E-3</v>
      </c>
      <c r="J352">
        <v>11018.85</v>
      </c>
      <c r="K352">
        <v>10975.45</v>
      </c>
      <c r="L352" s="25">
        <f t="shared" ref="L352" si="277">+K352/J352-1</f>
        <v>-3.9387050372770016E-3</v>
      </c>
      <c r="M352">
        <f t="shared" ref="M352" si="278">WEEKDAY(A352,2)</f>
        <v>5</v>
      </c>
    </row>
    <row r="353" spans="1:14" x14ac:dyDescent="0.15">
      <c r="A353" s="1">
        <v>42905</v>
      </c>
      <c r="B353">
        <v>12.56</v>
      </c>
      <c r="C353" s="25">
        <f t="shared" ref="C353" si="279">B353/B352-1</f>
        <v>1.2903225806451646E-2</v>
      </c>
      <c r="D353" s="26">
        <f t="shared" ref="D353" si="280">+F352*(1+L353)</f>
        <v>12.566024907862547</v>
      </c>
      <c r="E353" s="26">
        <f>D353*(1-VLOOKUP(A353,FX!A:K,9,0))</f>
        <v>12.593103324165034</v>
      </c>
      <c r="F353">
        <v>12.566700000000001</v>
      </c>
      <c r="G353" s="25">
        <f t="shared" ref="G353" si="281">+B353/D353-1</f>
        <v>-4.7946012416200112E-4</v>
      </c>
      <c r="H353" s="25">
        <f>(+B353/(D353*(1-VLOOKUP(A353,FX!A:K,9,0)))-1)</f>
        <v>-2.6286867750470178E-3</v>
      </c>
      <c r="I353" s="25">
        <f t="shared" si="216"/>
        <v>-5.3315508446927229E-4</v>
      </c>
      <c r="J353">
        <v>10975.45</v>
      </c>
      <c r="K353">
        <v>11090.65</v>
      </c>
      <c r="L353" s="25">
        <f t="shared" ref="L353" si="282">+K353/J353-1</f>
        <v>1.0496152777334844E-2</v>
      </c>
      <c r="M353">
        <f t="shared" ref="M353" si="283">WEEKDAY(A353,2)</f>
        <v>1</v>
      </c>
    </row>
    <row r="354" spans="1:14" x14ac:dyDescent="0.15">
      <c r="A354" s="1">
        <v>42906</v>
      </c>
      <c r="B354">
        <v>12.5</v>
      </c>
      <c r="C354" s="25">
        <f t="shared" ref="C354:C356" si="284">B354/B353-1</f>
        <v>-4.777070063694322E-3</v>
      </c>
      <c r="D354" s="26">
        <f t="shared" ref="D354:D356" si="285">+F353*(1+L354)</f>
        <v>12.53616323569854</v>
      </c>
      <c r="E354" s="26">
        <f>D354*(1-VLOOKUP(A354,FX!A:K,9,0))</f>
        <v>12.498007550839946</v>
      </c>
      <c r="F354">
        <v>12.510999999999999</v>
      </c>
      <c r="G354" s="25">
        <f t="shared" ref="G354" si="286">+B354/D354-1</f>
        <v>-2.8847132107820972E-3</v>
      </c>
      <c r="H354" s="25">
        <f>(+B354/(D354*(1-VLOOKUP(A354,FX!A:K,9,0)))-1)</f>
        <v>1.5942134391822016E-4</v>
      </c>
      <c r="I354" s="25">
        <f t="shared" si="216"/>
        <v>-8.7922628087278021E-4</v>
      </c>
      <c r="J354">
        <v>11090.65</v>
      </c>
      <c r="K354">
        <v>11063.7</v>
      </c>
      <c r="L354" s="25">
        <f t="shared" ref="L354" si="287">+K354/J354-1</f>
        <v>-2.4299747985915277E-3</v>
      </c>
      <c r="M354">
        <f t="shared" ref="M354" si="288">WEEKDAY(A354,2)</f>
        <v>2</v>
      </c>
    </row>
    <row r="355" spans="1:14" x14ac:dyDescent="0.15">
      <c r="A355" s="1">
        <v>42907</v>
      </c>
      <c r="B355">
        <v>12.62</v>
      </c>
      <c r="C355" s="25">
        <f t="shared" si="284"/>
        <v>9.5999999999998309E-3</v>
      </c>
      <c r="D355" s="26">
        <f t="shared" si="285"/>
        <v>12.658390451657221</v>
      </c>
      <c r="E355" s="26">
        <f>D355*(1-VLOOKUP(A355,FX!A:K,9,0))</f>
        <v>12.664625968333128</v>
      </c>
      <c r="F355">
        <v>12.66</v>
      </c>
      <c r="G355" s="25">
        <f t="shared" ref="G355:G356" si="289">+B355/D355-1</f>
        <v>-3.0328067224530963E-3</v>
      </c>
      <c r="H355" s="25">
        <f>(+B355/(D355*(1-VLOOKUP(A355,FX!A:K,9,0)))-1)</f>
        <v>-3.5236704538067487E-3</v>
      </c>
      <c r="I355" s="25">
        <f t="shared" si="216"/>
        <v>-3.1595576619274368E-3</v>
      </c>
      <c r="J355">
        <v>11063.7</v>
      </c>
      <c r="K355">
        <v>11194.04</v>
      </c>
      <c r="L355" s="25">
        <f t="shared" ref="L355:L356" si="290">+K355/J355-1</f>
        <v>1.1780868967885993E-2</v>
      </c>
      <c r="M355">
        <f t="shared" ref="M355:M356" si="291">WEEKDAY(A355,2)</f>
        <v>3</v>
      </c>
    </row>
    <row r="356" spans="1:14" x14ac:dyDescent="0.15">
      <c r="A356" s="1">
        <v>42908</v>
      </c>
      <c r="B356">
        <v>12.72</v>
      </c>
      <c r="C356" s="25">
        <f t="shared" si="284"/>
        <v>7.923930269413848E-3</v>
      </c>
      <c r="D356" s="26">
        <f t="shared" si="285"/>
        <v>12.757635688276975</v>
      </c>
      <c r="E356" s="26">
        <f>D356*(1-VLOOKUP(A356,FX!A:K,9,0))</f>
        <v>12.756122666002685</v>
      </c>
      <c r="F356">
        <v>12.7575</v>
      </c>
      <c r="G356" s="25">
        <f t="shared" si="289"/>
        <v>-2.9500519686072035E-3</v>
      </c>
      <c r="H356" s="25">
        <f>(+B356/(D356*(1-VLOOKUP(A356,FX!A:K,9,0)))-1)</f>
        <v>-2.8317904231948132E-3</v>
      </c>
      <c r="I356" s="25">
        <f t="shared" ref="I356:I465" si="292">+B356/F356-1</f>
        <v>-2.9394473838918467E-3</v>
      </c>
      <c r="J356">
        <v>11194.04</v>
      </c>
      <c r="K356">
        <v>11280.37</v>
      </c>
      <c r="L356" s="25">
        <f t="shared" si="290"/>
        <v>7.7121396743267123E-3</v>
      </c>
      <c r="M356">
        <f t="shared" si="291"/>
        <v>4</v>
      </c>
    </row>
    <row r="357" spans="1:14" x14ac:dyDescent="0.15">
      <c r="A357" s="1">
        <v>42909</v>
      </c>
      <c r="B357">
        <v>12.84</v>
      </c>
      <c r="C357" s="25">
        <f t="shared" ref="C357" si="293">B357/B356-1</f>
        <v>9.4339622641508303E-3</v>
      </c>
      <c r="D357" s="26">
        <f t="shared" ref="D357" si="294">+F356*(1+L357)</f>
        <v>12.850622171524513</v>
      </c>
      <c r="E357" s="26">
        <f>D357*(1-VLOOKUP(A357,FX!A:K,9,0))</f>
        <v>12.831389522230296</v>
      </c>
      <c r="F357">
        <v>12.8322</v>
      </c>
      <c r="G357" s="25">
        <f t="shared" ref="G357" si="295">+B357/D357-1</f>
        <v>-8.2658811244573638E-4</v>
      </c>
      <c r="H357" s="25">
        <f>(+B357/(D357*(1-VLOOKUP(A357,FX!A:K,9,0)))-1)</f>
        <v>6.7104796053341076E-4</v>
      </c>
      <c r="I357" s="25">
        <f t="shared" si="292"/>
        <v>6.078458876888071E-4</v>
      </c>
      <c r="J357">
        <v>11280.37</v>
      </c>
      <c r="K357">
        <v>11362.71</v>
      </c>
      <c r="L357" s="25">
        <f t="shared" ref="L357" si="296">+K357/J357-1</f>
        <v>7.2994059592015326E-3</v>
      </c>
      <c r="M357">
        <f t="shared" ref="M357" si="297">WEEKDAY(A357,2)</f>
        <v>5</v>
      </c>
    </row>
    <row r="358" spans="1:14" x14ac:dyDescent="0.15">
      <c r="A358" s="1">
        <v>42912</v>
      </c>
      <c r="B358">
        <v>12.96</v>
      </c>
      <c r="C358" s="25">
        <f t="shared" ref="C358" si="298">B358/B357-1</f>
        <v>9.3457943925234765E-3</v>
      </c>
      <c r="D358" s="26">
        <f t="shared" ref="D358" si="299">+F357*(1+L358)</f>
        <v>12.916063723706758</v>
      </c>
      <c r="E358" s="26">
        <f>D358*(1-VLOOKUP(A358,FX!A:K,9,0))</f>
        <v>12.899778957110669</v>
      </c>
      <c r="F358">
        <v>12.8954</v>
      </c>
      <c r="G358" s="25">
        <f t="shared" ref="G358" si="300">+B358/D358-1</f>
        <v>3.4016769530642588E-3</v>
      </c>
      <c r="H358" s="25">
        <f>(+B358/(D358*(1-VLOOKUP(A358,FX!A:K,9,0)))-1)</f>
        <v>4.6683778915557195E-3</v>
      </c>
      <c r="I358" s="25">
        <f t="shared" si="292"/>
        <v>5.0095382849699721E-3</v>
      </c>
      <c r="J358">
        <v>11362.71</v>
      </c>
      <c r="K358">
        <v>11436.97</v>
      </c>
      <c r="L358" s="25">
        <f t="shared" ref="L358" si="301">+K358/J358-1</f>
        <v>6.5354127668488804E-3</v>
      </c>
      <c r="M358">
        <f t="shared" ref="M358" si="302">WEEKDAY(A358,2)</f>
        <v>1</v>
      </c>
    </row>
    <row r="359" spans="1:14" x14ac:dyDescent="0.15">
      <c r="A359" s="1">
        <v>42913</v>
      </c>
      <c r="B359">
        <v>12.98</v>
      </c>
      <c r="C359" s="25">
        <f t="shared" ref="C359" si="303">B359/B358-1</f>
        <v>1.5432098765431057E-3</v>
      </c>
      <c r="D359" s="26">
        <f t="shared" ref="D359" si="304">+F358*(1+L359)</f>
        <v>12.958191528350605</v>
      </c>
      <c r="E359" s="26">
        <f>D359*(1-VLOOKUP(A359,FX!A:K,9,0))</f>
        <v>12.96135148138387</v>
      </c>
      <c r="F359">
        <v>13.004</v>
      </c>
      <c r="G359" s="25">
        <f t="shared" ref="G359" si="305">+B359/D359-1</f>
        <v>1.6829872904471355E-3</v>
      </c>
      <c r="H359" s="25">
        <f>(+B359/(D359*(1-VLOOKUP(A359,FX!A:K,9,0)))-1)</f>
        <v>1.4387788683081215E-3</v>
      </c>
      <c r="I359" s="25">
        <f t="shared" si="292"/>
        <v>-1.8455859735465596E-3</v>
      </c>
      <c r="J359">
        <v>11436.97</v>
      </c>
      <c r="K359">
        <v>11492.66</v>
      </c>
      <c r="L359" s="25">
        <f t="shared" ref="L359" si="306">+K359/J359-1</f>
        <v>4.8692966756056499E-3</v>
      </c>
      <c r="M359">
        <f t="shared" ref="M359" si="307">WEEKDAY(A359,2)</f>
        <v>2</v>
      </c>
    </row>
    <row r="360" spans="1:14" x14ac:dyDescent="0.15">
      <c r="A360" s="1">
        <v>42914</v>
      </c>
      <c r="B360">
        <v>12.94</v>
      </c>
      <c r="C360" s="25">
        <f t="shared" ref="C360" si="308">B360/B359-1</f>
        <v>-3.0816640986133237E-3</v>
      </c>
      <c r="D360" s="26">
        <f t="shared" ref="D360" si="309">+F359*(1+L360)</f>
        <v>12.910503758050792</v>
      </c>
      <c r="E360" s="26">
        <f>D360*(1-VLOOKUP(A360,FX!A:K,9,0))</f>
        <v>12.998685226076994</v>
      </c>
      <c r="F360">
        <v>12.9499</v>
      </c>
      <c r="G360" s="25">
        <f t="shared" ref="G360" si="310">+B360/D360-1</f>
        <v>2.2846701028853555E-3</v>
      </c>
      <c r="H360" s="25">
        <f>(+B360/(D360*(1-VLOOKUP(A360,FX!A:K,9,0)))-1)</f>
        <v>-4.5147047610064606E-3</v>
      </c>
      <c r="I360" s="25">
        <f t="shared" si="292"/>
        <v>-7.6448466783529678E-4</v>
      </c>
      <c r="J360">
        <v>11492.66</v>
      </c>
      <c r="K360">
        <v>11410.03</v>
      </c>
      <c r="L360" s="25">
        <f t="shared" ref="L360" si="311">+K360/J360-1</f>
        <v>-7.1898063633657472E-3</v>
      </c>
      <c r="M360">
        <f t="shared" ref="M360" si="312">WEEKDAY(A360,2)</f>
        <v>3</v>
      </c>
    </row>
    <row r="361" spans="1:14" x14ac:dyDescent="0.15">
      <c r="A361" s="1">
        <v>42915</v>
      </c>
      <c r="B361">
        <v>13.08</v>
      </c>
      <c r="C361" s="25">
        <f t="shared" ref="C361" si="313">B361/B360-1</f>
        <v>1.0819165378670892E-2</v>
      </c>
      <c r="D361" s="26">
        <f t="shared" ref="D361" si="314">+F360*(1+L361)</f>
        <v>13.036054629654787</v>
      </c>
      <c r="E361" s="26">
        <f>D361*(1-VLOOKUP(A361,FX!A:K,9,0))</f>
        <v>13.061122192891659</v>
      </c>
      <c r="F361">
        <v>13.086499999999999</v>
      </c>
      <c r="G361" s="25">
        <f t="shared" ref="G361" si="315">+B361/D361-1</f>
        <v>3.3710636840416086E-3</v>
      </c>
      <c r="H361" s="25">
        <f>(+B361/(D361*(1-VLOOKUP(A361,FX!A:K,9,0)))-1)</f>
        <v>1.4453434268162368E-3</v>
      </c>
      <c r="I361" s="25">
        <f t="shared" si="292"/>
        <v>-4.9669506743588165E-4</v>
      </c>
      <c r="J361">
        <v>11410.03</v>
      </c>
      <c r="K361">
        <v>11485.94</v>
      </c>
      <c r="L361" s="25">
        <f t="shared" ref="L361" si="316">+K361/J361-1</f>
        <v>6.652918528698093E-3</v>
      </c>
      <c r="M361">
        <f t="shared" ref="M361" si="317">WEEKDAY(A361,2)</f>
        <v>4</v>
      </c>
    </row>
    <row r="362" spans="1:14" x14ac:dyDescent="0.15">
      <c r="A362" s="1">
        <v>42916</v>
      </c>
      <c r="B362">
        <v>13.06</v>
      </c>
      <c r="C362" s="25">
        <f t="shared" ref="C362" si="318">B362/B361-1</f>
        <v>-1.5290519877675379E-3</v>
      </c>
      <c r="D362" s="26">
        <f t="shared" ref="D362" si="319">+F361*(1+L362)</f>
        <v>13.05723011133612</v>
      </c>
      <c r="E362" s="26">
        <f>D362*(1-VLOOKUP(A362,FX!A:K,9,0))</f>
        <v>13.092933664588234</v>
      </c>
      <c r="F362">
        <v>13.085599999999999</v>
      </c>
      <c r="G362" s="25">
        <f t="shared" ref="G362" si="320">+B362/D362-1</f>
        <v>2.121344757091137E-4</v>
      </c>
      <c r="H362" s="25">
        <f>(+B362/(D362*(1-VLOOKUP(A362,FX!A:K,9,0)))-1)</f>
        <v>-2.5153770294664701E-3</v>
      </c>
      <c r="I362" s="25">
        <f t="shared" si="292"/>
        <v>-1.9563489637463016E-3</v>
      </c>
      <c r="J362">
        <v>11485.94</v>
      </c>
      <c r="K362">
        <v>11460.25</v>
      </c>
      <c r="L362" s="25">
        <f t="shared" ref="L362" si="321">+K362/J362-1</f>
        <v>-2.2366475882688031E-3</v>
      </c>
      <c r="M362">
        <f t="shared" ref="M362" si="322">WEEKDAY(A362,2)</f>
        <v>5</v>
      </c>
      <c r="N362" s="50" t="s">
        <v>377</v>
      </c>
    </row>
    <row r="363" spans="1:14" x14ac:dyDescent="0.15">
      <c r="A363" s="1">
        <v>42919</v>
      </c>
      <c r="B363">
        <v>12.94</v>
      </c>
      <c r="C363" s="25">
        <f t="shared" ref="C363" si="323">B363/B362-1</f>
        <v>-9.1883614088821286E-3</v>
      </c>
      <c r="D363" s="26">
        <f t="shared" ref="D363" si="324">+F362*(1+L363)</f>
        <v>12.982264837154512</v>
      </c>
      <c r="E363" s="26">
        <f>D363*(1-VLOOKUP(A363,FX!A:K,9,0))</f>
        <v>12.953031551587983</v>
      </c>
      <c r="F363">
        <v>12.9686</v>
      </c>
      <c r="G363" s="25">
        <f t="shared" ref="G363" si="325">+B363/D363-1</f>
        <v>-3.2555827264864057E-3</v>
      </c>
      <c r="H363" s="25">
        <f>(+B363/(D363*(1-VLOOKUP(A363,FX!A:K,9,0)))-1)</f>
        <v>-1.0060619042023822E-3</v>
      </c>
      <c r="I363" s="25">
        <f t="shared" si="292"/>
        <v>-2.2053267122126297E-3</v>
      </c>
      <c r="J363">
        <v>11460.25</v>
      </c>
      <c r="K363">
        <v>11369.75</v>
      </c>
      <c r="L363" s="25">
        <f t="shared" ref="L363" si="326">+K363/J363-1</f>
        <v>-7.8968608887240999E-3</v>
      </c>
      <c r="M363">
        <f t="shared" ref="M363" si="327">WEEKDAY(A363,2)</f>
        <v>1</v>
      </c>
    </row>
    <row r="364" spans="1:14" x14ac:dyDescent="0.15">
      <c r="A364" s="1">
        <v>42920</v>
      </c>
      <c r="B364">
        <v>12.78</v>
      </c>
      <c r="C364" s="25">
        <f t="shared" ref="C364" si="328">B364/B363-1</f>
        <v>-1.2364760432766575E-2</v>
      </c>
      <c r="D364" s="26">
        <f t="shared" ref="D364" si="329">+F363*(1+L364)</f>
        <v>12.83894536713648</v>
      </c>
      <c r="E364" s="26">
        <f>D364*(1-VLOOKUP(A364,FX!A:K,9,0))</f>
        <v>12.808910278769726</v>
      </c>
      <c r="F364">
        <v>12.813599999999999</v>
      </c>
      <c r="G364" s="25">
        <f t="shared" ref="G364" si="330">+B364/D364-1</f>
        <v>-4.5911377804723763E-3</v>
      </c>
      <c r="H364" s="25">
        <f>(+B364/(D364*(1-VLOOKUP(A364,FX!A:K,9,0)))-1)</f>
        <v>-2.2570443652528693E-3</v>
      </c>
      <c r="I364" s="25">
        <f t="shared" si="292"/>
        <v>-2.6222138977336495E-3</v>
      </c>
      <c r="J364">
        <v>11369.75</v>
      </c>
      <c r="K364">
        <v>11256.08</v>
      </c>
      <c r="L364" s="25">
        <f t="shared" ref="L364" si="331">+K364/J364-1</f>
        <v>-9.997581301259939E-3</v>
      </c>
      <c r="M364">
        <f t="shared" ref="M364" si="332">WEEKDAY(A364,2)</f>
        <v>2</v>
      </c>
    </row>
    <row r="365" spans="1:14" x14ac:dyDescent="0.15">
      <c r="A365" s="1">
        <v>42921</v>
      </c>
      <c r="B365">
        <v>13.02</v>
      </c>
      <c r="C365" s="25">
        <f t="shared" ref="C365" si="333">B365/B364-1</f>
        <v>1.8779342723004744E-2</v>
      </c>
      <c r="D365" s="26">
        <f t="shared" ref="D365" si="334">+F364*(1+L365)</f>
        <v>13.005062692518178</v>
      </c>
      <c r="E365" s="26">
        <f>D365*(1-VLOOKUP(A365,FX!A:K,9,0))</f>
        <v>13.015355511892153</v>
      </c>
      <c r="F365">
        <v>13.0046</v>
      </c>
      <c r="G365" s="25">
        <f t="shared" ref="G365" si="335">+B365/D365-1</f>
        <v>1.1485763533007898E-3</v>
      </c>
      <c r="H365" s="25">
        <f>(+B365/(D365*(1-VLOOKUP(A365,FX!A:K,9,0)))-1)</f>
        <v>3.5684681095360382E-4</v>
      </c>
      <c r="I365" s="25">
        <f t="shared" si="292"/>
        <v>1.1841963612875261E-3</v>
      </c>
      <c r="J365">
        <v>11256.08</v>
      </c>
      <c r="K365">
        <v>11424.27</v>
      </c>
      <c r="L365" s="25">
        <f t="shared" ref="L365" si="336">+K365/J365-1</f>
        <v>1.4942146821984359E-2</v>
      </c>
      <c r="M365">
        <f t="shared" ref="M365" si="337">WEEKDAY(A365,2)</f>
        <v>3</v>
      </c>
    </row>
    <row r="366" spans="1:14" x14ac:dyDescent="0.15">
      <c r="A366" s="1">
        <v>42922</v>
      </c>
      <c r="B366">
        <v>13.02</v>
      </c>
      <c r="C366" s="25">
        <f t="shared" ref="C366" si="338">B366/B365-1</f>
        <v>0</v>
      </c>
      <c r="D366" s="26">
        <f t="shared" ref="D366" si="339">+F365*(1+L366)</f>
        <v>13.021470064520534</v>
      </c>
      <c r="E366" s="26">
        <f>D366*(1-VLOOKUP(A366,FX!A:K,9,0))</f>
        <v>13.002531286968436</v>
      </c>
      <c r="F366">
        <v>13.024900000000001</v>
      </c>
      <c r="G366" s="25">
        <f t="shared" ref="G366" si="340">+B366/D366-1</f>
        <v>-1.1289543448245176E-4</v>
      </c>
      <c r="H366" s="25">
        <f>(+B366/(D366*(1-VLOOKUP(A366,FX!A:K,9,0)))-1)</f>
        <v>1.3434855603131624E-3</v>
      </c>
      <c r="I366" s="25">
        <f t="shared" si="292"/>
        <v>-3.7620250443393122E-4</v>
      </c>
      <c r="J366">
        <v>11424.27</v>
      </c>
      <c r="K366">
        <v>11439.09</v>
      </c>
      <c r="L366" s="25">
        <f t="shared" ref="L366" si="341">+K366/J366-1</f>
        <v>1.2972382480456179E-3</v>
      </c>
      <c r="M366">
        <f t="shared" ref="M366" si="342">WEEKDAY(A366,2)</f>
        <v>4</v>
      </c>
    </row>
    <row r="367" spans="1:14" x14ac:dyDescent="0.15">
      <c r="A367" s="1">
        <v>42923</v>
      </c>
      <c r="B367">
        <v>12.94</v>
      </c>
      <c r="C367" s="25">
        <f t="shared" ref="C367" si="343">B367/B366-1</f>
        <v>-6.1443932411674451E-3</v>
      </c>
      <c r="D367" s="26">
        <f t="shared" ref="D367" si="344">+F366*(1+L367)</f>
        <v>12.940481913771114</v>
      </c>
      <c r="E367" s="26">
        <f>D367*(1-VLOOKUP(A367,FX!A:K,9,0))</f>
        <v>12.945988358236884</v>
      </c>
      <c r="F367">
        <v>12.9711</v>
      </c>
      <c r="G367" s="25">
        <f t="shared" ref="G367" si="345">+B367/D367-1</f>
        <v>-3.7240790128678647E-5</v>
      </c>
      <c r="H367" s="25">
        <f>(+B367/(D367*(1-VLOOKUP(A367,FX!A:K,9,0)))-1)</f>
        <v>-4.6256477846084998E-4</v>
      </c>
      <c r="I367" s="25">
        <f t="shared" si="292"/>
        <v>-2.3976378256277409E-3</v>
      </c>
      <c r="J367">
        <v>11439.09</v>
      </c>
      <c r="K367">
        <v>11364.95</v>
      </c>
      <c r="L367" s="25">
        <f t="shared" ref="L367" si="346">+K367/J367-1</f>
        <v>-6.4812847875136415E-3</v>
      </c>
      <c r="M367">
        <f t="shared" ref="M367" si="347">WEEKDAY(A367,2)</f>
        <v>5</v>
      </c>
      <c r="N367" s="50" t="s">
        <v>376</v>
      </c>
    </row>
    <row r="368" spans="1:14" x14ac:dyDescent="0.15">
      <c r="A368" s="1">
        <v>42926</v>
      </c>
      <c r="B368">
        <v>13</v>
      </c>
      <c r="C368" s="25">
        <f t="shared" ref="C368" si="348">B368/B367-1</f>
        <v>4.6367851622874934E-3</v>
      </c>
      <c r="D368" s="26">
        <f t="shared" ref="D368" si="349">+F367*(1+L368)</f>
        <v>13.007576742616553</v>
      </c>
      <c r="E368" s="26">
        <f>D368*(1-VLOOKUP(A368,FX!A:K,9,0))</f>
        <v>13.010015181850486</v>
      </c>
      <c r="F368">
        <v>13.0076</v>
      </c>
      <c r="G368" s="25">
        <f t="shared" ref="G368" si="350">+B368/D368-1</f>
        <v>-5.8248686642226044E-4</v>
      </c>
      <c r="H368" s="25">
        <f>(+B368/(D368*(1-VLOOKUP(A368,FX!A:K,9,0)))-1)</f>
        <v>-7.6980554676508994E-4</v>
      </c>
      <c r="I368" s="25">
        <f t="shared" si="292"/>
        <v>-5.8427380915770932E-4</v>
      </c>
      <c r="J368">
        <v>11364.95</v>
      </c>
      <c r="K368">
        <v>11396.91</v>
      </c>
      <c r="L368" s="25">
        <f t="shared" ref="L368" si="351">+K368/J368-1</f>
        <v>2.8121549148918401E-3</v>
      </c>
      <c r="M368">
        <f t="shared" ref="M368" si="352">WEEKDAY(A368,2)</f>
        <v>1</v>
      </c>
    </row>
    <row r="369" spans="1:14" x14ac:dyDescent="0.15">
      <c r="A369" s="1">
        <v>42927</v>
      </c>
      <c r="B369">
        <v>13.16</v>
      </c>
      <c r="C369" s="25">
        <f t="shared" ref="C369" si="353">B369/B368-1</f>
        <v>1.2307692307692353E-2</v>
      </c>
      <c r="D369" s="26">
        <f t="shared" ref="D369" si="354">+F368*(1+L369)</f>
        <v>13.163676454056407</v>
      </c>
      <c r="E369" s="26">
        <f>D369*(1-VLOOKUP(A369,FX!A:K,9,0))</f>
        <v>13.15134256672148</v>
      </c>
      <c r="F369">
        <v>13.1761</v>
      </c>
      <c r="G369" s="25">
        <f t="shared" ref="G369" si="355">+B369/D369-1</f>
        <v>-2.7928778629882078E-4</v>
      </c>
      <c r="H369" s="25">
        <f>(+B369/(D369*(1-VLOOKUP(A369,FX!A:K,9,0)))-1)</f>
        <v>6.5829273586315296E-4</v>
      </c>
      <c r="I369" s="25">
        <f t="shared" si="292"/>
        <v>-1.2219093662009239E-3</v>
      </c>
      <c r="J369">
        <v>11396.91</v>
      </c>
      <c r="K369">
        <v>11533.66</v>
      </c>
      <c r="L369" s="25">
        <f t="shared" ref="L369" si="356">+K369/J369-1</f>
        <v>1.1998866359390403E-2</v>
      </c>
      <c r="M369">
        <f t="shared" ref="M369" si="357">WEEKDAY(A369,2)</f>
        <v>2</v>
      </c>
    </row>
    <row r="370" spans="1:14" x14ac:dyDescent="0.15">
      <c r="A370" s="1">
        <v>42928</v>
      </c>
      <c r="B370">
        <v>13.14</v>
      </c>
      <c r="C370" s="25">
        <f t="shared" ref="C370" si="358">B370/B369-1</f>
        <v>-1.5197568389057059E-3</v>
      </c>
      <c r="D370" s="26">
        <f t="shared" ref="D370" si="359">+F369*(1+L370)</f>
        <v>13.13465358073673</v>
      </c>
      <c r="E370" s="26">
        <f>D370*(1-VLOOKUP(A370,FX!A:K,9,0))</f>
        <v>13.16805807497953</v>
      </c>
      <c r="F370">
        <v>13.175700000000001</v>
      </c>
      <c r="G370" s="25">
        <f t="shared" ref="G370" si="360">+B370/D370-1</f>
        <v>4.0704684218795251E-4</v>
      </c>
      <c r="H370" s="25">
        <f>(+B370/(D370*(1-VLOOKUP(A370,FX!A:K,9,0)))-1)</f>
        <v>-2.1307678641577787E-3</v>
      </c>
      <c r="I370" s="25">
        <f t="shared" si="292"/>
        <v>-2.7095334593228992E-3</v>
      </c>
      <c r="J370">
        <v>11533.66</v>
      </c>
      <c r="K370">
        <v>11497.38</v>
      </c>
      <c r="L370" s="25">
        <f t="shared" ref="L370" si="361">+K370/J370-1</f>
        <v>-3.1455756455454065E-3</v>
      </c>
      <c r="M370">
        <f t="shared" ref="M370" si="362">WEEKDAY(A370,2)</f>
        <v>3</v>
      </c>
    </row>
    <row r="371" spans="1:14" x14ac:dyDescent="0.15">
      <c r="A371" s="1">
        <v>42929</v>
      </c>
      <c r="B371">
        <v>13.4</v>
      </c>
      <c r="C371" s="25">
        <f t="shared" ref="C371" si="363">B371/B370-1</f>
        <v>1.9786910197869156E-2</v>
      </c>
      <c r="D371" s="26">
        <f t="shared" ref="D371" si="364">+F370*(1+L371)</f>
        <v>13.34606051361267</v>
      </c>
      <c r="E371" s="26">
        <f>D371*(1-VLOOKUP(A371,FX!A:K,9,0))</f>
        <v>13.372967297840022</v>
      </c>
      <c r="F371">
        <v>13.3889</v>
      </c>
      <c r="G371" s="25">
        <f t="shared" ref="G371" si="365">+B371/D371-1</f>
        <v>4.0416036127151056E-3</v>
      </c>
      <c r="H371" s="25">
        <f>(+B371/(D371*(1-VLOOKUP(A371,FX!A:K,9,0)))-1)</f>
        <v>2.0214438245387267E-3</v>
      </c>
      <c r="I371" s="25">
        <f t="shared" si="292"/>
        <v>8.2904495514957155E-4</v>
      </c>
      <c r="J371">
        <v>11497.38</v>
      </c>
      <c r="K371">
        <v>11646.04</v>
      </c>
      <c r="L371" s="25">
        <f t="shared" ref="L371" si="366">+K371/J371-1</f>
        <v>1.2929902290782946E-2</v>
      </c>
      <c r="M371">
        <f t="shared" ref="M371" si="367">WEEKDAY(A371,2)</f>
        <v>4</v>
      </c>
    </row>
    <row r="372" spans="1:14" x14ac:dyDescent="0.15">
      <c r="A372" s="1">
        <v>42930</v>
      </c>
      <c r="B372">
        <v>13.44</v>
      </c>
      <c r="C372" s="25">
        <f t="shared" ref="C372" si="368">B372/B371-1</f>
        <v>2.9850746268655914E-3</v>
      </c>
      <c r="D372" s="26">
        <f t="shared" ref="D372" si="369">+F371*(1+L372)</f>
        <v>13.494668037890991</v>
      </c>
      <c r="E372" s="26">
        <f>D372*(1-VLOOKUP(A372,FX!A:K,9,0))</f>
        <v>13.485022643227749</v>
      </c>
      <c r="F372">
        <v>13.5075</v>
      </c>
      <c r="G372" s="25">
        <f t="shared" ref="G372" si="370">+B372/D372-1</f>
        <v>-4.0510843051115852E-3</v>
      </c>
      <c r="H372" s="25">
        <f>(+B372/(D372*(1-VLOOKUP(A372,FX!A:K,9,0)))-1)</f>
        <v>-3.3387146925081268E-3</v>
      </c>
      <c r="I372" s="25">
        <f t="shared" si="292"/>
        <v>-4.9972237645753426E-3</v>
      </c>
      <c r="J372">
        <v>11646.04</v>
      </c>
      <c r="K372">
        <v>11738.04</v>
      </c>
      <c r="L372" s="25">
        <f t="shared" ref="L372" si="371">+K372/J372-1</f>
        <v>7.8996809215836628E-3</v>
      </c>
      <c r="M372">
        <f t="shared" ref="M372" si="372">WEEKDAY(A372,2)</f>
        <v>5</v>
      </c>
      <c r="N372" s="50" t="s">
        <v>375</v>
      </c>
    </row>
    <row r="373" spans="1:14" x14ac:dyDescent="0.15">
      <c r="A373" s="1">
        <v>42933</v>
      </c>
      <c r="B373">
        <v>13.5</v>
      </c>
      <c r="C373" s="25">
        <f t="shared" ref="C373" si="373">B373/B372-1</f>
        <v>4.4642857142858094E-3</v>
      </c>
      <c r="D373" s="26">
        <f t="shared" ref="D373" si="374">+F372*(1+L373)</f>
        <v>13.546107520931946</v>
      </c>
      <c r="E373" s="26">
        <f>D373*(1-VLOOKUP(A373,FX!A:K,9,0))</f>
        <v>13.575314928745172</v>
      </c>
      <c r="F373">
        <v>13.556900000000001</v>
      </c>
      <c r="G373" s="25">
        <f t="shared" ref="G373" si="375">+B373/D373-1</f>
        <v>-3.4037468594353415E-3</v>
      </c>
      <c r="H373" s="25">
        <f>(+B373/(D373*(1-VLOOKUP(A373,FX!A:K,9,0)))-1)</f>
        <v>-5.5479323419375115E-3</v>
      </c>
      <c r="I373" s="25">
        <f t="shared" si="292"/>
        <v>-4.1971247114016563E-3</v>
      </c>
      <c r="J373">
        <v>11738.04</v>
      </c>
      <c r="K373">
        <v>11771.59</v>
      </c>
      <c r="L373" s="25">
        <f t="shared" ref="L373" si="376">+K373/J373-1</f>
        <v>2.8582284606288866E-3</v>
      </c>
      <c r="M373">
        <f t="shared" ref="M373" si="377">WEEKDAY(A373,2)</f>
        <v>1</v>
      </c>
    </row>
    <row r="374" spans="1:14" x14ac:dyDescent="0.15">
      <c r="A374" s="1">
        <v>42934</v>
      </c>
      <c r="B374">
        <v>13.5</v>
      </c>
      <c r="C374" s="25">
        <f t="shared" ref="C374" si="378">B374/B373-1</f>
        <v>0</v>
      </c>
      <c r="D374" s="26">
        <f t="shared" ref="D374" si="379">+F373*(1+L374)</f>
        <v>13.517213706644556</v>
      </c>
      <c r="E374" s="26">
        <f>D374*(1-VLOOKUP(A374,FX!A:K,9,0))</f>
        <v>13.542588446076918</v>
      </c>
      <c r="F374">
        <v>13.5572</v>
      </c>
      <c r="G374" s="25">
        <f t="shared" ref="G374" si="380">+B374/D374-1</f>
        <v>-1.2734655986162968E-3</v>
      </c>
      <c r="H374" s="25">
        <f>(+B374/(D374*(1-VLOOKUP(A374,FX!A:K,9,0)))-1)</f>
        <v>-3.1447788763938611E-3</v>
      </c>
      <c r="I374" s="25">
        <f t="shared" si="292"/>
        <v>-4.2191602985867105E-3</v>
      </c>
      <c r="J374">
        <v>11771.59</v>
      </c>
      <c r="K374">
        <v>11737.13</v>
      </c>
      <c r="L374" s="25">
        <f t="shared" ref="L374" si="381">+K374/J374-1</f>
        <v>-2.9273870394739276E-3</v>
      </c>
      <c r="M374">
        <f t="shared" ref="M374" si="382">WEEKDAY(A374,2)</f>
        <v>2</v>
      </c>
    </row>
    <row r="375" spans="1:14" x14ac:dyDescent="0.15">
      <c r="A375" s="1">
        <v>42935</v>
      </c>
      <c r="B375">
        <v>13.7</v>
      </c>
      <c r="C375" s="25">
        <f t="shared" ref="C375" si="383">B375/B374-1</f>
        <v>1.4814814814814836E-2</v>
      </c>
      <c r="D375" s="26">
        <f t="shared" ref="D375" si="384">+F374*(1+L375)</f>
        <v>13.723599301362428</v>
      </c>
      <c r="E375" s="26">
        <f>D375*(1-VLOOKUP(A375,FX!A:K,9,0))</f>
        <v>13.721618222412545</v>
      </c>
      <c r="F375">
        <v>13.7225</v>
      </c>
      <c r="G375" s="25">
        <f t="shared" ref="G375" si="385">+B375/D375-1</f>
        <v>-1.7196145737136126E-3</v>
      </c>
      <c r="H375" s="25">
        <f>(+B375/(D375*(1-VLOOKUP(A375,FX!A:K,9,0)))-1)</f>
        <v>-1.5754863648104189E-3</v>
      </c>
      <c r="I375" s="25">
        <f t="shared" si="292"/>
        <v>-1.6396429222080844E-3</v>
      </c>
      <c r="J375">
        <v>11737.13</v>
      </c>
      <c r="K375">
        <v>11881.19</v>
      </c>
      <c r="L375" s="25">
        <f t="shared" ref="L375" si="386">+K375/J375-1</f>
        <v>1.2273869336030252E-2</v>
      </c>
      <c r="M375">
        <f t="shared" ref="M375" si="387">WEEKDAY(A375,2)</f>
        <v>3</v>
      </c>
      <c r="N375" s="50" t="s">
        <v>385</v>
      </c>
    </row>
    <row r="376" spans="1:14" x14ac:dyDescent="0.15">
      <c r="A376" s="1">
        <v>42936</v>
      </c>
      <c r="B376">
        <v>13.74</v>
      </c>
      <c r="C376" s="25">
        <f t="shared" ref="C376" si="388">B376/B375-1</f>
        <v>2.9197080291971655E-3</v>
      </c>
      <c r="D376" s="26">
        <f t="shared" ref="D376" si="389">+F375*(1+L376)</f>
        <v>13.762127257454852</v>
      </c>
      <c r="E376" s="26">
        <f>D376*(1-VLOOKUP(A376,FX!A:K,9,0))</f>
        <v>13.733581882787041</v>
      </c>
      <c r="F376">
        <v>13.748200000000001</v>
      </c>
      <c r="G376" s="25">
        <f t="shared" ref="G376" si="390">+B376/D376-1</f>
        <v>-1.6078370037498901E-3</v>
      </c>
      <c r="H376" s="25">
        <f>(+B376/(D376*(1-VLOOKUP(A376,FX!A:K,9,0)))-1)</f>
        <v>4.6733017414801736E-4</v>
      </c>
      <c r="I376" s="25">
        <f t="shared" si="292"/>
        <v>-5.9644171600647944E-4</v>
      </c>
      <c r="J376">
        <v>11881.19</v>
      </c>
      <c r="K376">
        <v>11915.5</v>
      </c>
      <c r="L376" s="25">
        <f t="shared" ref="L376" si="391">+K376/J376-1</f>
        <v>2.8877578761050682E-3</v>
      </c>
      <c r="M376">
        <f t="shared" ref="M376" si="392">WEEKDAY(A376,2)</f>
        <v>4</v>
      </c>
    </row>
    <row r="377" spans="1:14" x14ac:dyDescent="0.15">
      <c r="A377" s="1">
        <v>42937</v>
      </c>
      <c r="B377">
        <v>13.64</v>
      </c>
      <c r="C377" s="25">
        <f t="shared" ref="C377" si="393">B377/B376-1</f>
        <v>-7.2780203784570396E-3</v>
      </c>
      <c r="D377" s="26">
        <f t="shared" ref="D377" si="394">+F376*(1+L377)</f>
        <v>13.624777151273554</v>
      </c>
      <c r="E377" s="26">
        <f>D377*(1-VLOOKUP(A377,FX!A:K,9,0))</f>
        <v>13.64453821424509</v>
      </c>
      <c r="F377">
        <v>13.641999999999999</v>
      </c>
      <c r="G377" s="25">
        <f t="shared" ref="G377" si="395">+B377/D377-1</f>
        <v>1.1172915752992729E-3</v>
      </c>
      <c r="H377" s="25">
        <f>(+B377/(D377*(1-VLOOKUP(A377,FX!A:K,9,0)))-1)</f>
        <v>-3.3260299277493299E-4</v>
      </c>
      <c r="I377" s="25">
        <f t="shared" si="292"/>
        <v>-1.4660606949123967E-4</v>
      </c>
      <c r="J377">
        <v>11915.5</v>
      </c>
      <c r="K377">
        <v>11808.53</v>
      </c>
      <c r="L377" s="25">
        <f t="shared" ref="L377" si="396">+K377/J377-1</f>
        <v>-8.9773824010741521E-3</v>
      </c>
      <c r="M377">
        <f t="shared" ref="M377" si="397">WEEKDAY(A377,2)</f>
        <v>5</v>
      </c>
    </row>
    <row r="378" spans="1:14" x14ac:dyDescent="0.15">
      <c r="A378" s="1">
        <v>42940</v>
      </c>
      <c r="B378">
        <v>13.72</v>
      </c>
      <c r="C378" s="25">
        <f t="shared" ref="C378" si="398">B378/B377-1</f>
        <v>5.8651026392961825E-3</v>
      </c>
      <c r="D378" s="26">
        <f t="shared" ref="D378" si="399">+F377*(1+L378)</f>
        <v>13.738383890289473</v>
      </c>
      <c r="E378" s="26">
        <f>D378*(1-VLOOKUP(A378,FX!A:K,9,0))</f>
        <v>13.747696581076411</v>
      </c>
      <c r="F378">
        <v>13.735200000000001</v>
      </c>
      <c r="G378" s="25">
        <f t="shared" ref="G378" si="400">+B378/D378-1</f>
        <v>-1.3381406747897673E-3</v>
      </c>
      <c r="H378" s="25">
        <f>(+B378/(D378*(1-VLOOKUP(A378,FX!A:K,9,0)))-1)</f>
        <v>-2.0146342998677014E-3</v>
      </c>
      <c r="I378" s="25">
        <f t="shared" si="292"/>
        <v>-1.1066456986429385E-3</v>
      </c>
      <c r="J378">
        <v>11808.53</v>
      </c>
      <c r="K378">
        <v>11891.96</v>
      </c>
      <c r="L378" s="25">
        <f t="shared" ref="L378" si="401">+K378/J378-1</f>
        <v>7.0652316588091235E-3</v>
      </c>
      <c r="M378">
        <f t="shared" ref="M378" si="402">WEEKDAY(A378,2)</f>
        <v>1</v>
      </c>
    </row>
    <row r="379" spans="1:14" x14ac:dyDescent="0.15">
      <c r="A379" s="1">
        <v>42941</v>
      </c>
      <c r="B379">
        <v>13.72</v>
      </c>
      <c r="C379" s="25">
        <f t="shared" ref="C379" si="403">B379/B378-1</f>
        <v>0</v>
      </c>
      <c r="D379" s="26">
        <f t="shared" ref="D379" si="404">+F378*(1+L379)</f>
        <v>13.698205387169148</v>
      </c>
      <c r="E379" s="26">
        <f>D379*(1-VLOOKUP(A379,FX!A:K,9,0))</f>
        <v>13.713779746263935</v>
      </c>
      <c r="F379">
        <v>13.722200000000001</v>
      </c>
      <c r="G379" s="25">
        <f t="shared" ref="G379" si="405">+B379/D379-1</f>
        <v>1.5910560701088983E-3</v>
      </c>
      <c r="H379" s="25">
        <f>(+B379/(D379*(1-VLOOKUP(A379,FX!A:K,9,0)))-1)</f>
        <v>4.5357690229486103E-4</v>
      </c>
      <c r="I379" s="25">
        <f t="shared" si="292"/>
        <v>-1.6032414627398239E-4</v>
      </c>
      <c r="J379">
        <v>11891.96</v>
      </c>
      <c r="K379">
        <v>11859.93</v>
      </c>
      <c r="L379" s="25">
        <f t="shared" ref="L379" si="406">+K379/J379-1</f>
        <v>-2.6934163922515131E-3</v>
      </c>
      <c r="M379">
        <f t="shared" ref="M379" si="407">WEEKDAY(A379,2)</f>
        <v>2</v>
      </c>
    </row>
    <row r="380" spans="1:14" x14ac:dyDescent="0.15">
      <c r="A380" s="1">
        <v>42942</v>
      </c>
      <c r="B380">
        <v>13.64</v>
      </c>
      <c r="C380" s="25">
        <f t="shared" ref="C380" si="408">B380/B379-1</f>
        <v>-5.8309037900874383E-3</v>
      </c>
      <c r="D380" s="26">
        <f t="shared" ref="D380" si="409">+F379*(1+L380)</f>
        <v>13.66092411456054</v>
      </c>
      <c r="E380" s="26">
        <f>D380*(1-VLOOKUP(A380,FX!A:K,9,0))</f>
        <v>13.643137175015916</v>
      </c>
      <c r="F380">
        <v>13.6449</v>
      </c>
      <c r="G380" s="25">
        <f t="shared" ref="G380" si="410">+B380/D380-1</f>
        <v>-1.5316763628192565E-3</v>
      </c>
      <c r="H380" s="25">
        <f>(+B380/(D380*(1-VLOOKUP(A380,FX!A:K,9,0)))-1)</f>
        <v>-2.2994528132869174E-4</v>
      </c>
      <c r="I380" s="25">
        <f t="shared" si="292"/>
        <v>-3.5910853139264898E-4</v>
      </c>
      <c r="J380">
        <v>11859.93</v>
      </c>
      <c r="K380">
        <v>11806.97</v>
      </c>
      <c r="L380" s="25">
        <f t="shared" ref="L380" si="411">+K380/J380-1</f>
        <v>-4.4654563728454555E-3</v>
      </c>
      <c r="M380">
        <f t="shared" ref="M380" si="412">WEEKDAY(A380,2)</f>
        <v>3</v>
      </c>
    </row>
    <row r="381" spans="1:14" x14ac:dyDescent="0.15">
      <c r="A381" s="1">
        <v>42943</v>
      </c>
      <c r="B381">
        <v>13.68</v>
      </c>
      <c r="C381" s="25">
        <f t="shared" ref="C381" si="413">B381/B380-1</f>
        <v>2.9325513196480912E-3</v>
      </c>
      <c r="D381" s="26">
        <f t="shared" ref="D381" si="414">+F380*(1+L381)</f>
        <v>13.630095933503686</v>
      </c>
      <c r="E381" s="26">
        <f>D381*(1-VLOOKUP(A381,FX!A:K,9,0))</f>
        <v>13.683051335853003</v>
      </c>
      <c r="F381">
        <v>13.680300000000001</v>
      </c>
      <c r="G381" s="25">
        <f t="shared" ref="G381" si="415">+B381/D381-1</f>
        <v>3.6613143986496954E-3</v>
      </c>
      <c r="H381" s="25">
        <f>(+B381/(D381*(1-VLOOKUP(A381,FX!A:K,9,0)))-1)</f>
        <v>-2.230011258532727E-4</v>
      </c>
      <c r="I381" s="25">
        <f t="shared" si="292"/>
        <v>-2.1929343654858435E-5</v>
      </c>
      <c r="J381">
        <v>11806.97</v>
      </c>
      <c r="K381">
        <v>11794.16</v>
      </c>
      <c r="L381" s="25">
        <f t="shared" ref="L381" si="416">+K381/J381-1</f>
        <v>-1.084952362883862E-3</v>
      </c>
      <c r="M381">
        <f t="shared" ref="M381" si="417">WEEKDAY(A381,2)</f>
        <v>4</v>
      </c>
    </row>
    <row r="382" spans="1:14" x14ac:dyDescent="0.15">
      <c r="A382" s="1">
        <v>42944</v>
      </c>
      <c r="B382">
        <v>13.68</v>
      </c>
      <c r="C382" s="25">
        <f t="shared" ref="C382" si="418">B382/B381-1</f>
        <v>0</v>
      </c>
      <c r="D382" s="26">
        <f t="shared" ref="D382" si="419">+F381*(1+L382)</f>
        <v>13.711710674774636</v>
      </c>
      <c r="E382" s="26">
        <f>D382*(1-VLOOKUP(A382,FX!A:K,9,0))</f>
        <v>13.676667246485986</v>
      </c>
      <c r="F382">
        <v>13.687099999999999</v>
      </c>
      <c r="G382" s="25">
        <f t="shared" ref="G382" si="420">+B382/D382-1</f>
        <v>-2.3126709370387966E-3</v>
      </c>
      <c r="H382" s="25">
        <f>(+B382/(D382*(1-VLOOKUP(A382,FX!A:K,9,0)))-1)</f>
        <v>2.4368169919974925E-4</v>
      </c>
      <c r="I382" s="25">
        <f t="shared" si="292"/>
        <v>-5.1873662061352466E-4</v>
      </c>
      <c r="J382">
        <v>11794.16</v>
      </c>
      <c r="K382">
        <v>11821.24</v>
      </c>
      <c r="L382" s="25">
        <f t="shared" ref="L382" si="421">+K382/J382-1</f>
        <v>2.2960516052012991E-3</v>
      </c>
      <c r="M382">
        <f t="shared" ref="M382" si="422">WEEKDAY(A382,2)</f>
        <v>5</v>
      </c>
    </row>
    <row r="383" spans="1:14" x14ac:dyDescent="0.15">
      <c r="A383" s="1">
        <v>42947</v>
      </c>
      <c r="B383">
        <v>13.72</v>
      </c>
      <c r="C383" s="25">
        <f t="shared" ref="C383" si="423">B383/B382-1</f>
        <v>2.9239766081872176E-3</v>
      </c>
      <c r="D383" s="26">
        <f t="shared" ref="D383" si="424">+F382*(1+L383)</f>
        <v>13.670045022434195</v>
      </c>
      <c r="E383" s="26">
        <f>D383*(1-VLOOKUP(A383,FX!A:K,9,0))</f>
        <v>13.709888804705011</v>
      </c>
      <c r="F383">
        <v>13.7043</v>
      </c>
      <c r="G383" s="25">
        <f t="shared" ref="G383" si="425">+B383/D383-1</f>
        <v>3.6543389201588727E-3</v>
      </c>
      <c r="H383" s="25">
        <f>(+B383/(D383*(1-VLOOKUP(A383,FX!A:K,9,0)))-1)</f>
        <v>7.3751110888076177E-4</v>
      </c>
      <c r="I383" s="25">
        <f t="shared" si="292"/>
        <v>1.1456258254709528E-3</v>
      </c>
      <c r="J383">
        <v>11821.24</v>
      </c>
      <c r="K383">
        <v>11806.51</v>
      </c>
      <c r="L383" s="25">
        <f t="shared" ref="L383" si="426">+K383/J383-1</f>
        <v>-1.2460621728346277E-3</v>
      </c>
      <c r="M383">
        <f t="shared" ref="M383" si="427">WEEKDAY(A383,2)</f>
        <v>1</v>
      </c>
      <c r="N383" s="50" t="s">
        <v>393</v>
      </c>
    </row>
    <row r="384" spans="1:14" x14ac:dyDescent="0.15">
      <c r="A384" s="1">
        <v>42948</v>
      </c>
      <c r="B384">
        <v>13.9</v>
      </c>
      <c r="C384" s="25">
        <f t="shared" ref="C384" si="428">B384/B383-1</f>
        <v>1.3119533527696792E-2</v>
      </c>
      <c r="D384" s="26">
        <f t="shared" ref="D384" si="429">+F383*(1+L384)</f>
        <v>13.908485945973874</v>
      </c>
      <c r="E384" s="26">
        <f>D384*(1-VLOOKUP(A384,FX!A:K,9,0))</f>
        <v>13.913862820770902</v>
      </c>
      <c r="F384">
        <v>13.9863</v>
      </c>
      <c r="G384" s="25">
        <f t="shared" ref="G384" si="430">+B384/D384-1</f>
        <v>-6.1012722785469542E-4</v>
      </c>
      <c r="H384" s="25">
        <f>(+B384/(D384*(1-VLOOKUP(A384,FX!A:K,9,0)))-1)</f>
        <v>-9.9633156870049255E-4</v>
      </c>
      <c r="I384" s="25">
        <f t="shared" si="292"/>
        <v>-6.1703238168778762E-3</v>
      </c>
      <c r="J384">
        <v>11806.51</v>
      </c>
      <c r="K384">
        <v>11982.42</v>
      </c>
      <c r="L384" s="25">
        <f t="shared" ref="L384" si="431">+K384/J384-1</f>
        <v>1.4899407191456326E-2</v>
      </c>
      <c r="M384">
        <f t="shared" ref="M384" si="432">WEEKDAY(A384,2)</f>
        <v>2</v>
      </c>
    </row>
    <row r="385" spans="1:14" x14ac:dyDescent="0.15">
      <c r="A385" s="1">
        <v>42949</v>
      </c>
      <c r="B385">
        <v>13.92</v>
      </c>
      <c r="C385" s="25">
        <f t="shared" ref="C385" si="433">B385/B384-1</f>
        <v>1.4388489208632116E-3</v>
      </c>
      <c r="D385" s="26">
        <f t="shared" ref="D385" si="434">+F384*(1+L385)</f>
        <v>13.972526627008568</v>
      </c>
      <c r="E385" s="26">
        <f>D385*(1-VLOOKUP(A385,FX!A:K,9,0))</f>
        <v>13.956909155512948</v>
      </c>
      <c r="F385">
        <v>13.903</v>
      </c>
      <c r="G385" s="25">
        <f t="shared" ref="G385" si="435">+B385/D385-1</f>
        <v>-3.7592790774887419E-3</v>
      </c>
      <c r="H385" s="25">
        <f>(+B385/(D385*(1-VLOOKUP(A385,FX!A:K,9,0)))-1)</f>
        <v>-2.6445078277498313E-3</v>
      </c>
      <c r="I385" s="25">
        <f t="shared" si="292"/>
        <v>1.2227576781989047E-3</v>
      </c>
      <c r="J385">
        <v>11982.42</v>
      </c>
      <c r="K385">
        <v>11970.62</v>
      </c>
      <c r="L385" s="25">
        <f t="shared" ref="L385" si="436">+K385/J385-1</f>
        <v>-9.847760302175157E-4</v>
      </c>
      <c r="M385">
        <f t="shared" ref="M385" si="437">WEEKDAY(A385,2)</f>
        <v>3</v>
      </c>
    </row>
    <row r="386" spans="1:14" x14ac:dyDescent="0.15">
      <c r="A386" s="1">
        <v>42950</v>
      </c>
      <c r="B386">
        <v>13.74</v>
      </c>
      <c r="C386" s="25">
        <f t="shared" ref="C386" si="438">B386/B385-1</f>
        <v>-1.2931034482758563E-2</v>
      </c>
      <c r="D386" s="26">
        <f t="shared" ref="D386" si="439">+F385*(1+L386)</f>
        <v>13.7092159228177</v>
      </c>
      <c r="E386" s="26">
        <f>D386*(1-VLOOKUP(A386,FX!A:K,9,0))</f>
        <v>13.713982199111323</v>
      </c>
      <c r="F386">
        <v>13.7143</v>
      </c>
      <c r="G386" s="25">
        <f t="shared" ref="G386" si="440">+B386/D386-1</f>
        <v>2.2455023945653352E-3</v>
      </c>
      <c r="H386" s="25">
        <f>(+B386/(D386*(1-VLOOKUP(A386,FX!A:K,9,0)))-1)</f>
        <v>1.8971733017389969E-3</v>
      </c>
      <c r="I386" s="25">
        <f t="shared" si="292"/>
        <v>1.8739563812955051E-3</v>
      </c>
      <c r="J386">
        <v>11970.62</v>
      </c>
      <c r="K386">
        <v>11803.77</v>
      </c>
      <c r="L386" s="25">
        <f t="shared" ref="L386" si="441">+K386/J386-1</f>
        <v>-1.3938292252197448E-2</v>
      </c>
      <c r="M386">
        <f t="shared" ref="M386" si="442">WEEKDAY(A386,2)</f>
        <v>4</v>
      </c>
    </row>
    <row r="387" spans="1:14" ht="27" x14ac:dyDescent="0.15">
      <c r="A387" s="1">
        <v>42951</v>
      </c>
      <c r="B387">
        <v>13.7</v>
      </c>
      <c r="C387" s="25">
        <f t="shared" ref="C387" si="443">B387/B386-1</f>
        <v>-2.9112081513829047E-3</v>
      </c>
      <c r="D387" s="26">
        <f t="shared" ref="D387" si="444">+F386*(1+L387)</f>
        <v>13.626684317637501</v>
      </c>
      <c r="E387" s="26">
        <f>D387*(1-VLOOKUP(A387,FX!A:K,9,0))</f>
        <v>13.639133381248877</v>
      </c>
      <c r="F387">
        <v>13.6348</v>
      </c>
      <c r="G387" s="25">
        <f t="shared" ref="G387" si="445">+B387/D387-1</f>
        <v>5.3803024017811119E-3</v>
      </c>
      <c r="H387" s="25">
        <f>(+B387/(D387*(1-VLOOKUP(A387,FX!A:K,9,0)))-1)</f>
        <v>4.4626456131591219E-3</v>
      </c>
      <c r="I387" s="25">
        <f t="shared" si="292"/>
        <v>4.7818816557632093E-3</v>
      </c>
      <c r="J387">
        <v>11803.77</v>
      </c>
      <c r="K387">
        <v>11728.36</v>
      </c>
      <c r="L387" s="25">
        <f t="shared" ref="L387" si="446">+K387/J387-1</f>
        <v>-6.3886368507688474E-3</v>
      </c>
      <c r="M387">
        <f t="shared" ref="M387" si="447">WEEKDAY(A387,2)</f>
        <v>5</v>
      </c>
      <c r="N387" s="50" t="s">
        <v>399</v>
      </c>
    </row>
    <row r="388" spans="1:14" x14ac:dyDescent="0.15">
      <c r="A388" s="1">
        <v>42954</v>
      </c>
      <c r="B388">
        <v>13.72</v>
      </c>
      <c r="C388" s="25">
        <f t="shared" ref="C388" si="448">B388/B387-1</f>
        <v>1.4598540145986938E-3</v>
      </c>
      <c r="D388" s="26">
        <f t="shared" ref="D388" si="449">+F387*(1+L388)</f>
        <v>13.687405368525523</v>
      </c>
      <c r="E388" s="26">
        <f>D388*(1-VLOOKUP(A388,FX!A:K,9,0))</f>
        <v>13.67261279150736</v>
      </c>
      <c r="F388">
        <v>13.6829</v>
      </c>
      <c r="G388" s="25">
        <f t="shared" ref="G388" si="450">+B388/D388-1</f>
        <v>2.3813594028148088E-3</v>
      </c>
      <c r="H388" s="25">
        <f>(+B388/(D388*(1-VLOOKUP(A388,FX!A:K,9,0)))-1)</f>
        <v>3.4658487894920764E-3</v>
      </c>
      <c r="I388" s="25">
        <f t="shared" si="292"/>
        <v>2.7114135161405706E-3</v>
      </c>
      <c r="J388">
        <v>11728.36</v>
      </c>
      <c r="K388">
        <v>11773.61</v>
      </c>
      <c r="L388" s="25">
        <f t="shared" ref="L388" si="451">+K388/J388-1</f>
        <v>3.8581694286328183E-3</v>
      </c>
      <c r="M388">
        <f t="shared" ref="M388" si="452">WEEKDAY(A388,2)</f>
        <v>1</v>
      </c>
    </row>
    <row r="389" spans="1:14" x14ac:dyDescent="0.15">
      <c r="A389" s="1">
        <v>42955</v>
      </c>
      <c r="B389">
        <v>13.72</v>
      </c>
      <c r="C389" s="25">
        <f t="shared" ref="C389" si="453">B389/B388-1</f>
        <v>0</v>
      </c>
      <c r="D389" s="26">
        <f t="shared" ref="D389" si="454">+F388*(1+L389)</f>
        <v>13.66550236129785</v>
      </c>
      <c r="E389" s="26">
        <f>D389*(1-VLOOKUP(A389,FX!A:K,9,0))</f>
        <v>13.717283893873288</v>
      </c>
      <c r="F389">
        <v>13.712999999999999</v>
      </c>
      <c r="G389" s="25">
        <f t="shared" ref="G389" si="455">+B389/D389-1</f>
        <v>3.9879718477451309E-3</v>
      </c>
      <c r="H389" s="25">
        <f>(+B389/(D389*(1-VLOOKUP(A389,FX!A:K,9,0)))-1)</f>
        <v>1.9800611751752406E-4</v>
      </c>
      <c r="I389" s="25">
        <f t="shared" si="292"/>
        <v>5.1046452271585885E-4</v>
      </c>
      <c r="J389">
        <v>11773.61</v>
      </c>
      <c r="K389">
        <v>11758.64</v>
      </c>
      <c r="L389" s="25">
        <f t="shared" ref="L389" si="456">+K389/J389-1</f>
        <v>-1.2714876745536507E-3</v>
      </c>
      <c r="M389">
        <f t="shared" ref="M389" si="457">WEEKDAY(A389,2)</f>
        <v>2</v>
      </c>
    </row>
    <row r="390" spans="1:14" x14ac:dyDescent="0.15">
      <c r="A390" s="1">
        <v>42956</v>
      </c>
      <c r="B390">
        <v>13.64</v>
      </c>
      <c r="C390" s="25">
        <f t="shared" ref="C390" si="458">B390/B389-1</f>
        <v>-5.8309037900874383E-3</v>
      </c>
      <c r="D390" s="26">
        <f t="shared" ref="D390" si="459">+F389*(1+L390)</f>
        <v>13.635109081492418</v>
      </c>
      <c r="E390" s="26">
        <f>D390*(1-VLOOKUP(A390,FX!A:K,9,0))</f>
        <v>13.646929211484712</v>
      </c>
      <c r="F390">
        <v>13.654199999999999</v>
      </c>
      <c r="G390" s="25">
        <f t="shared" ref="G390" si="460">+B390/D390-1</f>
        <v>3.5870035790330768E-4</v>
      </c>
      <c r="H390" s="25">
        <f>(+B390/(D390*(1-VLOOKUP(A390,FX!A:K,9,0)))-1)</f>
        <v>-5.0774876731096708E-4</v>
      </c>
      <c r="I390" s="25">
        <f t="shared" si="292"/>
        <v>-1.0399730485857184E-3</v>
      </c>
      <c r="J390">
        <v>11758.64</v>
      </c>
      <c r="K390">
        <v>11691.85</v>
      </c>
      <c r="L390" s="25">
        <f t="shared" ref="L390" si="461">+K390/J390-1</f>
        <v>-5.6800786485511345E-3</v>
      </c>
      <c r="M390">
        <f t="shared" ref="M390" si="462">WEEKDAY(A390,2)</f>
        <v>3</v>
      </c>
    </row>
    <row r="391" spans="1:14" x14ac:dyDescent="0.15">
      <c r="A391" s="1">
        <v>42957</v>
      </c>
      <c r="B391">
        <v>13.56</v>
      </c>
      <c r="C391" s="25">
        <f t="shared" ref="C391" si="463">B391/B390-1</f>
        <v>-5.8651026392961825E-3</v>
      </c>
      <c r="D391" s="26">
        <f t="shared" ref="D391" si="464">+F390*(1+L391)</f>
        <v>13.599661912357751</v>
      </c>
      <c r="E391" s="26">
        <f>D391*(1-VLOOKUP(A391,FX!A:K,9,0))</f>
        <v>13.639508949048071</v>
      </c>
      <c r="F391">
        <v>13.630800000000001</v>
      </c>
      <c r="G391" s="25">
        <f t="shared" ref="G391" si="465">+B391/D391-1</f>
        <v>-2.9163895847815757E-3</v>
      </c>
      <c r="H391" s="25">
        <f>(+B391/(D391*(1-VLOOKUP(A391,FX!A:K,9,0)))-1)</f>
        <v>-5.8293116962704339E-3</v>
      </c>
      <c r="I391" s="25">
        <f t="shared" si="292"/>
        <v>-5.1941192006338399E-3</v>
      </c>
      <c r="J391">
        <v>11691.85</v>
      </c>
      <c r="K391">
        <v>11645.15</v>
      </c>
      <c r="L391" s="25">
        <f t="shared" ref="L391" si="466">+K391/J391-1</f>
        <v>-3.9942353006582332E-3</v>
      </c>
      <c r="M391">
        <f t="shared" ref="M391" si="467">WEEKDAY(A391,2)</f>
        <v>4</v>
      </c>
    </row>
    <row r="392" spans="1:14" x14ac:dyDescent="0.15">
      <c r="A392" s="1">
        <v>42958</v>
      </c>
      <c r="B392">
        <v>13.28</v>
      </c>
      <c r="C392" s="25">
        <f t="shared" ref="C392" si="468">B392/B391-1</f>
        <v>-2.0648967551622488E-2</v>
      </c>
      <c r="D392" s="26">
        <f t="shared" ref="D392" si="469">+F391*(1+L392)</f>
        <v>13.420400279944872</v>
      </c>
      <c r="E392" s="26">
        <f>D392*(1-VLOOKUP(A392,FX!A:K,9,0))</f>
        <v>13.397445221263657</v>
      </c>
      <c r="F392">
        <v>13.411</v>
      </c>
      <c r="G392" s="25">
        <f t="shared" ref="G392" si="470">+B392/D392-1</f>
        <v>-1.0461705837096602E-2</v>
      </c>
      <c r="H392" s="25">
        <f>(+B392/(D392*(1-VLOOKUP(A392,FX!A:K,9,0)))-1)</f>
        <v>-8.766240079657539E-3</v>
      </c>
      <c r="I392" s="25">
        <f t="shared" si="292"/>
        <v>-9.7681008127656899E-3</v>
      </c>
      <c r="J392">
        <v>11645.15</v>
      </c>
      <c r="K392">
        <v>11465.4</v>
      </c>
      <c r="L392" s="25">
        <f t="shared" ref="L392" si="471">+K392/J392-1</f>
        <v>-1.5435610533140354E-2</v>
      </c>
      <c r="M392">
        <f t="shared" ref="M392" si="472">WEEKDAY(A392,2)</f>
        <v>5</v>
      </c>
    </row>
    <row r="393" spans="1:14" x14ac:dyDescent="0.15">
      <c r="A393" s="1">
        <v>42961</v>
      </c>
      <c r="B393">
        <v>13.46</v>
      </c>
      <c r="C393" s="25">
        <f t="shared" ref="C393" si="473">B393/B392-1</f>
        <v>1.3554216867470048E-2</v>
      </c>
      <c r="D393" s="26">
        <f t="shared" ref="D393" si="474">+F392*(1+L393)</f>
        <v>13.519512434803845</v>
      </c>
      <c r="E393" s="26">
        <f>D393*(1-VLOOKUP(A393,FX!A:K,9,0))</f>
        <v>13.5359797191725</v>
      </c>
      <c r="F393">
        <v>13.5411</v>
      </c>
      <c r="G393" s="25">
        <f t="shared" ref="G393" si="475">+B393/D393-1</f>
        <v>-4.4019660539413863E-3</v>
      </c>
      <c r="H393" s="25">
        <f>(+B393/(D393*(1-VLOOKUP(A393,FX!A:K,9,0)))-1)</f>
        <v>-5.6131673324599785E-3</v>
      </c>
      <c r="I393" s="25">
        <f t="shared" si="292"/>
        <v>-5.9891737008070933E-3</v>
      </c>
      <c r="J393">
        <v>11465.4</v>
      </c>
      <c r="K393">
        <v>11558.17</v>
      </c>
      <c r="L393" s="25">
        <f t="shared" ref="L393" si="476">+K393/J393-1</f>
        <v>8.0913007832261741E-3</v>
      </c>
      <c r="M393">
        <f t="shared" ref="M393" si="477">WEEKDAY(A393,2)</f>
        <v>1</v>
      </c>
    </row>
    <row r="394" spans="1:14" x14ac:dyDescent="0.15">
      <c r="A394" s="1">
        <v>42962</v>
      </c>
      <c r="B394">
        <v>13.56</v>
      </c>
      <c r="C394" s="25">
        <f t="shared" ref="C394" si="478">B394/B393-1</f>
        <v>7.429420505200568E-3</v>
      </c>
      <c r="D394" s="26">
        <f t="shared" ref="D394" si="479">+F393*(1+L394)</f>
        <v>13.62549924693961</v>
      </c>
      <c r="E394" s="26">
        <f>D394*(1-VLOOKUP(A394,FX!A:K,9,0))</f>
        <v>13.609819266279915</v>
      </c>
      <c r="F394">
        <v>13.599600000000001</v>
      </c>
      <c r="G394" s="25">
        <f t="shared" ref="G394" si="480">+B394/D394-1</f>
        <v>-4.8071080371107078E-3</v>
      </c>
      <c r="H394" s="25">
        <f>(+B394/(D394*(1-VLOOKUP(A394,FX!A:K,9,0)))-1)</f>
        <v>-3.6605384175342204E-3</v>
      </c>
      <c r="I394" s="25">
        <f t="shared" si="292"/>
        <v>-2.9118503485396907E-3</v>
      </c>
      <c r="J394">
        <v>11558.17</v>
      </c>
      <c r="K394">
        <v>11630.21</v>
      </c>
      <c r="L394" s="25">
        <f t="shared" ref="L394" si="481">+K394/J394-1</f>
        <v>6.232820593571331E-3</v>
      </c>
      <c r="M394">
        <f t="shared" ref="M394" si="482">WEEKDAY(A394,2)</f>
        <v>2</v>
      </c>
    </row>
    <row r="395" spans="1:14" x14ac:dyDescent="0.15">
      <c r="A395" s="1">
        <v>42963</v>
      </c>
      <c r="B395">
        <v>13.58</v>
      </c>
      <c r="C395" s="25">
        <f t="shared" ref="C395" si="483">B395/B394-1</f>
        <v>1.4749262536872809E-3</v>
      </c>
      <c r="D395" s="26">
        <f t="shared" ref="D395" si="484">+F394*(1+L395)</f>
        <v>13.562941379046467</v>
      </c>
      <c r="E395" s="26">
        <f>D395*(1-VLOOKUP(A395,FX!A:K,9,0))</f>
        <v>13.548930791607797</v>
      </c>
      <c r="F395">
        <v>13.536799999999999</v>
      </c>
      <c r="G395" s="25">
        <f t="shared" ref="G395" si="485">+B395/D395-1</f>
        <v>1.2577375715776551E-3</v>
      </c>
      <c r="H395" s="25">
        <f>(+B395/(D395*(1-VLOOKUP(A395,FX!A:K,9,0)))-1)</f>
        <v>2.2931114543331965E-3</v>
      </c>
      <c r="I395" s="25">
        <f t="shared" si="292"/>
        <v>3.1913007505466329E-3</v>
      </c>
      <c r="J395">
        <v>11630.21</v>
      </c>
      <c r="K395">
        <v>11598.86</v>
      </c>
      <c r="L395" s="25">
        <f t="shared" ref="L395" si="486">+K395/J395-1</f>
        <v>-2.6955661161749411E-3</v>
      </c>
      <c r="M395">
        <f t="shared" ref="M395" si="487">WEEKDAY(A395,2)</f>
        <v>3</v>
      </c>
    </row>
    <row r="396" spans="1:14" x14ac:dyDescent="0.15">
      <c r="A396" s="1">
        <v>42964</v>
      </c>
      <c r="B396">
        <v>13.64</v>
      </c>
      <c r="C396" s="25">
        <f t="shared" ref="C396" si="488">B396/B395-1</f>
        <v>4.4182621502208974E-3</v>
      </c>
      <c r="D396" s="26">
        <f t="shared" ref="D396" si="489">+F395*(1+L396)</f>
        <v>13.557620711000908</v>
      </c>
      <c r="E396" s="26">
        <f>D396*(1-VLOOKUP(A396,FX!A:K,9,0))</f>
        <v>13.59271641429871</v>
      </c>
      <c r="F396">
        <v>13.603899999999999</v>
      </c>
      <c r="G396" s="25">
        <f t="shared" ref="G396" si="490">+B396/D396-1</f>
        <v>6.0762349644616354E-3</v>
      </c>
      <c r="H396" s="25">
        <f>(+B396/(D396*(1-VLOOKUP(A396,FX!A:K,9,0)))-1)</f>
        <v>3.4785972325259706E-3</v>
      </c>
      <c r="I396" s="25">
        <f t="shared" si="292"/>
        <v>2.6536507913172969E-3</v>
      </c>
      <c r="J396">
        <v>11598.86</v>
      </c>
      <c r="K396">
        <v>11616.7</v>
      </c>
      <c r="L396" s="25">
        <f t="shared" ref="L396" si="491">+K396/J396-1</f>
        <v>1.5380821908359543E-3</v>
      </c>
      <c r="M396">
        <f t="shared" ref="M396" si="492">WEEKDAY(A396,2)</f>
        <v>4</v>
      </c>
    </row>
    <row r="397" spans="1:14" x14ac:dyDescent="0.15">
      <c r="A397" s="1">
        <v>42965</v>
      </c>
      <c r="B397">
        <v>13.66</v>
      </c>
      <c r="C397" s="25">
        <f t="shared" ref="C397" si="493">B397/B396-1</f>
        <v>1.4662756598240456E-3</v>
      </c>
      <c r="D397" s="26">
        <f t="shared" ref="D397" si="494">+F396*(1+L397)</f>
        <v>13.638329283703632</v>
      </c>
      <c r="E397" s="26">
        <f>D397*(1-VLOOKUP(A397,FX!A:K,9,0))</f>
        <v>13.629461400554934</v>
      </c>
      <c r="F397">
        <v>13.6768</v>
      </c>
      <c r="G397" s="25">
        <f t="shared" ref="G397" si="495">+B397/D397-1</f>
        <v>1.5889568176259417E-3</v>
      </c>
      <c r="H397" s="25">
        <f>(+B397/(D397*(1-VLOOKUP(A397,FX!A:K,9,0)))-1)</f>
        <v>2.2406314195089205E-3</v>
      </c>
      <c r="I397" s="25">
        <f t="shared" si="292"/>
        <v>-1.2283575105287436E-3</v>
      </c>
      <c r="J397">
        <v>11616.7</v>
      </c>
      <c r="K397">
        <v>11646.1</v>
      </c>
      <c r="L397" s="25">
        <f t="shared" ref="L397" si="496">+K397/J397-1</f>
        <v>2.5308392228429177E-3</v>
      </c>
      <c r="M397">
        <f t="shared" ref="M397" si="497">WEEKDAY(A397,2)</f>
        <v>5</v>
      </c>
    </row>
    <row r="398" spans="1:14" x14ac:dyDescent="0.15">
      <c r="A398" s="1">
        <v>42968</v>
      </c>
      <c r="B398">
        <v>13.7</v>
      </c>
      <c r="C398" s="25">
        <f t="shared" ref="C398" si="498">B398/B397-1</f>
        <v>2.9282576866762611E-3</v>
      </c>
      <c r="D398" s="26">
        <f t="shared" ref="D398" si="499">+F397*(1+L398)</f>
        <v>13.707580169155337</v>
      </c>
      <c r="E398" s="26">
        <f>D398*(1-VLOOKUP(A398,FX!A:K,9,0))</f>
        <v>13.711979489676009</v>
      </c>
      <c r="F398">
        <v>13.728899999999999</v>
      </c>
      <c r="G398" s="25">
        <f t="shared" ref="G398" si="500">+B398/D398-1</f>
        <v>-5.5299105033834728E-4</v>
      </c>
      <c r="H398" s="25">
        <f>(+B398/(D398*(1-VLOOKUP(A398,FX!A:K,9,0)))-1)</f>
        <v>-8.7365137068862175E-4</v>
      </c>
      <c r="I398" s="25">
        <f t="shared" si="292"/>
        <v>-2.1050484743861952E-3</v>
      </c>
      <c r="J398">
        <v>11646.1</v>
      </c>
      <c r="K398">
        <v>11672.31</v>
      </c>
      <c r="L398" s="25">
        <f t="shared" ref="L398" si="501">+K398/J398-1</f>
        <v>2.2505388069824495E-3</v>
      </c>
      <c r="M398">
        <f t="shared" ref="M398" si="502">WEEKDAY(A398,2)</f>
        <v>1</v>
      </c>
    </row>
    <row r="399" spans="1:14" x14ac:dyDescent="0.15">
      <c r="A399" s="1">
        <v>42969</v>
      </c>
      <c r="B399">
        <v>13.86</v>
      </c>
      <c r="C399" s="93">
        <f t="shared" ref="C399" si="503">B399/B398-1</f>
        <v>1.167883211678844E-2</v>
      </c>
      <c r="D399" s="26">
        <f t="shared" ref="D399" si="504">+F398*(1+L399)</f>
        <v>13.863785918211562</v>
      </c>
      <c r="E399" s="26">
        <f>D399*(1-VLOOKUP(A399,FX!A:K,9,0))</f>
        <v>13.904530011598684</v>
      </c>
      <c r="F399">
        <v>13.9069</v>
      </c>
      <c r="G399" s="93">
        <f t="shared" ref="G399" si="505">+B399/D399-1</f>
        <v>-2.7307967923750898E-4</v>
      </c>
      <c r="H399" s="93">
        <f>(+B399/(D399*(1-VLOOKUP(A399,FX!A:K,9,0)))-1)</f>
        <v>-3.2025542439434451E-3</v>
      </c>
      <c r="I399" s="93">
        <f t="shared" si="292"/>
        <v>-3.3724266371369938E-3</v>
      </c>
      <c r="J399">
        <v>11672.31</v>
      </c>
      <c r="K399" s="92">
        <v>11786.99</v>
      </c>
      <c r="L399" s="93">
        <f t="shared" ref="L399" si="506">+K399/J399-1</f>
        <v>9.8249618113295245E-3</v>
      </c>
      <c r="M399" s="92">
        <f t="shared" ref="M399" si="507">WEEKDAY(A399,2)</f>
        <v>2</v>
      </c>
    </row>
    <row r="400" spans="1:14" ht="67.5" x14ac:dyDescent="0.15">
      <c r="A400" s="1">
        <v>42970</v>
      </c>
      <c r="B400">
        <v>13.86</v>
      </c>
      <c r="C400" s="93">
        <f t="shared" ref="C400" si="508">B400/B399-1</f>
        <v>0</v>
      </c>
      <c r="D400" s="26">
        <f t="shared" ref="D400" si="509">+F399*(1+L400)</f>
        <v>14.014290100271573</v>
      </c>
      <c r="E400" s="26">
        <f>D400*(1-VLOOKUP(A400,FX!A:K,9,0))</f>
        <v>14.011040777997593</v>
      </c>
      <c r="F400">
        <v>14.01</v>
      </c>
      <c r="G400" s="93">
        <f t="shared" ref="G400" si="510">+B400/D400-1</f>
        <v>-1.1009483831691425E-2</v>
      </c>
      <c r="H400" s="93">
        <f>(+B400/(D400*(1-VLOOKUP(A400,FX!A:K,9,0)))-1)</f>
        <v>-1.0780125501795856E-2</v>
      </c>
      <c r="I400" s="93">
        <f t="shared" si="292"/>
        <v>-1.0706638115631772E-2</v>
      </c>
      <c r="J400">
        <v>11786.99</v>
      </c>
      <c r="K400" s="92">
        <v>11878.01</v>
      </c>
      <c r="L400" s="93">
        <f t="shared" ref="L400" si="511">+K400/J400-1</f>
        <v>7.7220732349820853E-3</v>
      </c>
      <c r="M400" s="92">
        <f t="shared" ref="M400" si="512">WEEKDAY(A400,2)</f>
        <v>3</v>
      </c>
      <c r="N400" s="50" t="s">
        <v>419</v>
      </c>
    </row>
    <row r="401" spans="1:13" x14ac:dyDescent="0.15">
      <c r="A401" s="1">
        <v>42971</v>
      </c>
      <c r="B401">
        <v>13.94</v>
      </c>
      <c r="C401" s="93">
        <f t="shared" ref="C401" si="513">B401/B400-1</f>
        <v>5.7720057720058726E-3</v>
      </c>
      <c r="D401" s="26">
        <f t="shared" ref="D401" si="514">+F400*(1+L401)</f>
        <v>13.960095756780809</v>
      </c>
      <c r="E401" s="26">
        <f>D401*(1-VLOOKUP(A401,FX!A:K,9,0))</f>
        <v>13.976779896294389</v>
      </c>
      <c r="F401">
        <v>13.9648</v>
      </c>
      <c r="G401" s="93">
        <f t="shared" ref="G401" si="515">+B401/D401-1</f>
        <v>-1.4395142505414515E-3</v>
      </c>
      <c r="H401" s="93">
        <f>(+B401/(D401*(1-VLOOKUP(A401,FX!A:K,9,0)))-1)</f>
        <v>-2.6314999998061639E-3</v>
      </c>
      <c r="I401" s="93">
        <f t="shared" si="292"/>
        <v>-1.7758936755271071E-3</v>
      </c>
      <c r="J401">
        <v>11878.01</v>
      </c>
      <c r="K401">
        <v>11835.7</v>
      </c>
      <c r="L401" s="93">
        <f t="shared" ref="L401" si="516">+K401/J401-1</f>
        <v>-3.5620444838823095E-3</v>
      </c>
      <c r="M401" s="92">
        <f t="shared" ref="M401" si="517">WEEKDAY(A401,2)</f>
        <v>4</v>
      </c>
    </row>
    <row r="402" spans="1:13" x14ac:dyDescent="0.15">
      <c r="A402" s="1">
        <v>42972</v>
      </c>
      <c r="B402">
        <v>14.28</v>
      </c>
      <c r="C402" s="93">
        <f t="shared" ref="C402" si="518">B402/B401-1</f>
        <v>2.4390243902439046E-2</v>
      </c>
      <c r="D402" s="26">
        <f t="shared" ref="D402" si="519">+F401*(1+L402)</f>
        <v>14.262509331598469</v>
      </c>
      <c r="E402" s="26">
        <f>D402*(1-VLOOKUP(A402,FX!A:K,9,0))</f>
        <v>14.255483063796069</v>
      </c>
      <c r="F402">
        <v>14.2624</v>
      </c>
      <c r="G402" s="93">
        <f t="shared" ref="G402" si="520">+B402/D402-1</f>
        <v>1.2263387875779408E-3</v>
      </c>
      <c r="H402" s="93">
        <f>(+B402/(D402*(1-VLOOKUP(A402,FX!A:K,9,0)))-1)</f>
        <v>1.7198250030681095E-3</v>
      </c>
      <c r="I402" s="93">
        <f t="shared" si="292"/>
        <v>1.2340139107023251E-3</v>
      </c>
      <c r="J402">
        <v>11835.7</v>
      </c>
      <c r="K402">
        <v>12088.02</v>
      </c>
      <c r="L402" s="93">
        <f t="shared" ref="L402" si="521">+K402/J402-1</f>
        <v>2.1318553190770251E-2</v>
      </c>
      <c r="M402" s="92">
        <f t="shared" ref="M402" si="522">WEEKDAY(A402,2)</f>
        <v>5</v>
      </c>
    </row>
    <row r="403" spans="1:13" x14ac:dyDescent="0.15">
      <c r="A403" s="90">
        <v>42975</v>
      </c>
      <c r="B403">
        <v>14.42</v>
      </c>
      <c r="C403" s="93">
        <f t="shared" ref="C403" si="523">B403/B402-1</f>
        <v>9.8039215686274161E-3</v>
      </c>
      <c r="D403" s="26">
        <f t="shared" ref="D403" si="524">+F402*(1+L403)</f>
        <v>14.396021287853593</v>
      </c>
      <c r="E403" s="26">
        <f>D403*(1-VLOOKUP(A403,FX!A:K,9,0))</f>
        <v>14.453474212010287</v>
      </c>
      <c r="F403">
        <v>14.446899999999999</v>
      </c>
      <c r="G403" s="93">
        <f t="shared" ref="G403" si="525">+B403/D403-1</f>
        <v>1.6656485612895899E-3</v>
      </c>
      <c r="H403" s="93">
        <f>(+B403/(D403*(1-VLOOKUP(A403,FX!A:K,9,0)))-1)</f>
        <v>-2.3159976293084528E-3</v>
      </c>
      <c r="I403" s="93">
        <f t="shared" si="292"/>
        <v>-1.8619911538114708E-3</v>
      </c>
      <c r="J403">
        <v>12088.02</v>
      </c>
      <c r="K403">
        <v>12201.27</v>
      </c>
      <c r="L403" s="93">
        <f t="shared" ref="L403" si="526">+K403/J403-1</f>
        <v>9.3687799987094422E-3</v>
      </c>
      <c r="M403" s="92">
        <f t="shared" ref="M403" si="527">WEEKDAY(A403,2)</f>
        <v>1</v>
      </c>
    </row>
    <row r="404" spans="1:13" x14ac:dyDescent="0.15">
      <c r="A404" s="90">
        <v>42976</v>
      </c>
      <c r="B404">
        <v>14.5</v>
      </c>
      <c r="C404" s="93">
        <f t="shared" ref="C404" si="528">B404/B403-1</f>
        <v>5.5478502080443803E-3</v>
      </c>
      <c r="D404" s="26">
        <f t="shared" ref="D404" si="529">+F403*(1+L404)</f>
        <v>14.464412082840553</v>
      </c>
      <c r="E404" s="26">
        <f>D404*(1-VLOOKUP(A404,FX!A:K,9,0))</f>
        <v>14.514500550023881</v>
      </c>
      <c r="F404">
        <v>14.5349</v>
      </c>
      <c r="G404" s="93">
        <f t="shared" ref="G404" si="530">+B404/D404-1</f>
        <v>2.4603777157086171E-3</v>
      </c>
      <c r="H404" s="93">
        <f>(+B404/(D404*(1-VLOOKUP(A404,FX!A:K,9,0)))-1)</f>
        <v>-9.9903885592922403E-4</v>
      </c>
      <c r="I404" s="93">
        <f t="shared" si="292"/>
        <v>-2.4011173107486572E-3</v>
      </c>
      <c r="J404">
        <v>12201.27</v>
      </c>
      <c r="K404">
        <v>12216.06</v>
      </c>
      <c r="L404" s="93">
        <f t="shared" ref="L404" si="531">+K404/J404-1</f>
        <v>1.2121688971720168E-3</v>
      </c>
      <c r="M404" s="92">
        <f t="shared" ref="M404" si="532">WEEKDAY(A404,2)</f>
        <v>2</v>
      </c>
    </row>
    <row r="405" spans="1:13" x14ac:dyDescent="0.15">
      <c r="A405" s="90">
        <v>42977</v>
      </c>
      <c r="B405">
        <v>14.52</v>
      </c>
      <c r="C405" s="93">
        <f t="shared" ref="C405" si="533">B405/B404-1</f>
        <v>1.3793103448276334E-3</v>
      </c>
      <c r="D405" s="26">
        <f t="shared" ref="D405" si="534">+F404*(1+L405)</f>
        <v>14.481548517115995</v>
      </c>
      <c r="E405" s="26">
        <f>D405*(1-VLOOKUP(A405,FX!A:K,9,0))</f>
        <v>14.528979960823657</v>
      </c>
      <c r="F405">
        <v>14.505100000000001</v>
      </c>
      <c r="G405" s="93">
        <f t="shared" ref="G405" si="535">+B405/D405-1</f>
        <v>2.6552051970518686E-3</v>
      </c>
      <c r="H405" s="93">
        <f>(+B405/(D405*(1-VLOOKUP(A405,FX!A:K,9,0)))-1)</f>
        <v>-6.1807235248934056E-4</v>
      </c>
      <c r="I405" s="93">
        <f t="shared" si="292"/>
        <v>1.0272249071014983E-3</v>
      </c>
      <c r="J405">
        <v>12216.06</v>
      </c>
      <c r="K405">
        <v>12171.22</v>
      </c>
      <c r="L405" s="93">
        <f t="shared" ref="L405" si="536">+K405/J405-1</f>
        <v>-3.6705779113723747E-3</v>
      </c>
      <c r="M405" s="92">
        <f t="shared" ref="M405" si="537">WEEKDAY(A405,2)</f>
        <v>3</v>
      </c>
    </row>
    <row r="406" spans="1:13" x14ac:dyDescent="0.15">
      <c r="A406" s="90">
        <v>42978</v>
      </c>
      <c r="B406">
        <v>14.36</v>
      </c>
      <c r="C406" s="93">
        <f t="shared" ref="C406" si="538">B406/B405-1</f>
        <v>-1.1019283746556474E-2</v>
      </c>
      <c r="D406" s="26">
        <f t="shared" ref="D406" si="539">+F405*(1+L406)</f>
        <v>14.397961316285468</v>
      </c>
      <c r="E406" s="26">
        <f>D406*(1-VLOOKUP(A406,FX!A:K,9,0))</f>
        <v>14.361066348693486</v>
      </c>
      <c r="F406">
        <v>14.3759</v>
      </c>
      <c r="G406" s="93">
        <f t="shared" ref="G406" si="540">+B406/D406-1</f>
        <v>-2.63657579372234E-3</v>
      </c>
      <c r="H406" s="93">
        <f>(+B406/(D406*(1-VLOOKUP(A406,FX!A:K,9,0)))-1)</f>
        <v>-7.4252751682601925E-5</v>
      </c>
      <c r="I406" s="93">
        <f t="shared" si="292"/>
        <v>-1.1060177101955837E-3</v>
      </c>
      <c r="J406">
        <v>12171.22</v>
      </c>
      <c r="K406">
        <v>12081.32</v>
      </c>
      <c r="L406" s="93">
        <f t="shared" ref="L406" si="541">+K406/J406-1</f>
        <v>-7.386276807090808E-3</v>
      </c>
      <c r="M406" s="92">
        <f t="shared" ref="M406" si="542">WEEKDAY(A406,2)</f>
        <v>4</v>
      </c>
    </row>
    <row r="407" spans="1:13" x14ac:dyDescent="0.15">
      <c r="A407" s="90">
        <v>42979</v>
      </c>
      <c r="B407">
        <v>14.4</v>
      </c>
      <c r="C407" s="93">
        <f t="shared" ref="C407" si="543">B407/B406-1</f>
        <v>2.7855153203342198E-3</v>
      </c>
      <c r="D407" s="26">
        <f t="shared" ref="D407" si="544">+F406*(1+L407)</f>
        <v>14.36408401573669</v>
      </c>
      <c r="E407" s="26">
        <f>D407*(1-VLOOKUP(A407,FX!A:K,9,0))</f>
        <v>14.411404318644689</v>
      </c>
      <c r="F407">
        <v>14.411099999999999</v>
      </c>
      <c r="G407" s="93">
        <f t="shared" ref="G407" si="545">+B407/D407-1</f>
        <v>2.5004019904062424E-3</v>
      </c>
      <c r="H407" s="93">
        <f>(+B407/(D407*(1-VLOOKUP(A407,FX!A:K,9,0)))-1)</f>
        <v>-7.9133985783286231E-4</v>
      </c>
      <c r="I407" s="93">
        <f t="shared" si="292"/>
        <v>-7.7023960696953608E-4</v>
      </c>
      <c r="J407">
        <v>12081.32</v>
      </c>
      <c r="K407">
        <v>12071.39</v>
      </c>
      <c r="L407" s="93">
        <f t="shared" ref="L407" si="546">+K407/J407-1</f>
        <v>-8.2193005400077457E-4</v>
      </c>
      <c r="M407" s="92">
        <f t="shared" ref="M407" si="547">WEEKDAY(A407,2)</f>
        <v>5</v>
      </c>
    </row>
    <row r="408" spans="1:13" x14ac:dyDescent="0.15">
      <c r="A408" s="90">
        <v>42982</v>
      </c>
      <c r="B408">
        <v>14.52</v>
      </c>
      <c r="C408" s="93">
        <f t="shared" ref="C408" si="548">B408/B407-1</f>
        <v>8.3333333333333037E-3</v>
      </c>
      <c r="D408" s="26">
        <f t="shared" ref="D408" si="549">+F407*(1+L408)</f>
        <v>14.455748970831031</v>
      </c>
      <c r="E408" s="26">
        <f>D408*(1-VLOOKUP(A408,FX!A:K,9,0))</f>
        <v>14.531367477750747</v>
      </c>
      <c r="F408">
        <v>14.5467</v>
      </c>
      <c r="G408" s="93">
        <f t="shared" ref="G408" si="550">+B408/D408-1</f>
        <v>4.444669681149982E-3</v>
      </c>
      <c r="H408" s="93">
        <f>(+B408/(D408*(1-VLOOKUP(A408,FX!A:K,9,0)))-1)</f>
        <v>-7.8227171449296584E-4</v>
      </c>
      <c r="I408" s="93">
        <f t="shared" si="292"/>
        <v>-1.8354678380663181E-3</v>
      </c>
      <c r="J408">
        <v>12071.39</v>
      </c>
      <c r="K408">
        <v>12108.79</v>
      </c>
      <c r="L408" s="93">
        <f t="shared" ref="L408" si="551">+K408/J408-1</f>
        <v>3.0982347517560793E-3</v>
      </c>
      <c r="M408" s="92">
        <f t="shared" ref="M408" si="552">WEEKDAY(A408,2)</f>
        <v>1</v>
      </c>
    </row>
    <row r="409" spans="1:13" x14ac:dyDescent="0.15">
      <c r="A409" s="90">
        <v>42983</v>
      </c>
      <c r="B409">
        <v>14.58</v>
      </c>
      <c r="C409" s="93">
        <f t="shared" ref="C409" si="553">B409/B408-1</f>
        <v>4.1322314049587749E-3</v>
      </c>
      <c r="D409" s="26">
        <f t="shared" ref="D409" si="554">+F408*(1+L409)</f>
        <v>14.639767337776934</v>
      </c>
      <c r="E409" s="26">
        <f>D409*(1-VLOOKUP(A409,FX!A:K,9,0))</f>
        <v>14.654684231858088</v>
      </c>
      <c r="F409">
        <v>14.634600000000001</v>
      </c>
      <c r="G409" s="93">
        <f t="shared" ref="G409" si="555">+B409/D409-1</f>
        <v>-4.0825333079378412E-3</v>
      </c>
      <c r="H409" s="93">
        <f>(+B409/(D409*(1-VLOOKUP(A409,FX!A:K,9,0)))-1)</f>
        <v>-5.0962702898592616E-3</v>
      </c>
      <c r="I409" s="93">
        <f t="shared" si="292"/>
        <v>-3.7308843425853944E-3</v>
      </c>
      <c r="J409">
        <v>12108.79</v>
      </c>
      <c r="K409">
        <v>12186.26</v>
      </c>
      <c r="L409" s="93">
        <f t="shared" ref="L409" si="556">+K409/J409-1</f>
        <v>6.3978316578285899E-3</v>
      </c>
      <c r="M409" s="92">
        <f t="shared" ref="M409" si="557">WEEKDAY(A409,2)</f>
        <v>2</v>
      </c>
    </row>
    <row r="410" spans="1:13" x14ac:dyDescent="0.15">
      <c r="A410" s="90">
        <v>42984</v>
      </c>
      <c r="B410">
        <v>14.54</v>
      </c>
      <c r="C410" s="93">
        <f t="shared" ref="C410" si="558">B410/B409-1</f>
        <v>-2.743484224965731E-3</v>
      </c>
      <c r="D410" s="26">
        <f t="shared" ref="D410" si="559">+F409*(1+L410)</f>
        <v>14.560491851478632</v>
      </c>
      <c r="E410" s="26">
        <f>D410*(1-VLOOKUP(A410,FX!A:K,9,0))</f>
        <v>14.563585540502906</v>
      </c>
      <c r="F410">
        <v>14.5503</v>
      </c>
      <c r="G410" s="93">
        <f t="shared" ref="G410" si="560">+B410/D410-1</f>
        <v>-1.4073598397400522E-3</v>
      </c>
      <c r="H410" s="93">
        <f>(+B410/(D410*(1-VLOOKUP(A410,FX!A:K,9,0)))-1)</f>
        <v>-1.6194872091981338E-3</v>
      </c>
      <c r="I410" s="93">
        <f t="shared" si="292"/>
        <v>-7.0788918441555548E-4</v>
      </c>
      <c r="J410">
        <v>12186.26</v>
      </c>
      <c r="K410">
        <v>12124.55</v>
      </c>
      <c r="L410" s="93">
        <f t="shared" ref="L410" si="561">+K410/J410-1</f>
        <v>-5.0638998347319886E-3</v>
      </c>
      <c r="M410" s="92">
        <f t="shared" ref="M410" si="562">WEEKDAY(A410,2)</f>
        <v>3</v>
      </c>
    </row>
    <row r="411" spans="1:13" x14ac:dyDescent="0.15">
      <c r="A411" s="90">
        <v>42985</v>
      </c>
      <c r="B411">
        <v>14.46</v>
      </c>
      <c r="C411" s="93">
        <f t="shared" ref="C411" si="563">B411/B410-1</f>
        <v>-5.5020632737274866E-3</v>
      </c>
      <c r="D411" s="26">
        <f t="shared" ref="D411" si="564">+F410*(1+L411)</f>
        <v>14.43666543978952</v>
      </c>
      <c r="E411" s="26">
        <f>D411*(1-VLOOKUP(A411,FX!A:K,9,0))</f>
        <v>14.452973210964741</v>
      </c>
      <c r="F411">
        <v>14.4815</v>
      </c>
      <c r="G411" s="93">
        <f t="shared" ref="G411" si="565">+B411/D411-1</f>
        <v>1.6163400272590778E-3</v>
      </c>
      <c r="H411" s="93">
        <f>(+B411/(D411*(1-VLOOKUP(A411,FX!A:K,9,0)))-1)</f>
        <v>4.8618294192426248E-4</v>
      </c>
      <c r="I411" s="93">
        <f t="shared" si="292"/>
        <v>-1.4846528329247599E-3</v>
      </c>
      <c r="J411">
        <v>12124.55</v>
      </c>
      <c r="K411">
        <v>12029.86</v>
      </c>
      <c r="L411" s="93">
        <f t="shared" ref="L411" si="566">+K411/J411-1</f>
        <v>-7.8097743833790423E-3</v>
      </c>
      <c r="M411" s="92">
        <f t="shared" ref="M411" si="567">WEEKDAY(A411,2)</f>
        <v>4</v>
      </c>
    </row>
    <row r="412" spans="1:13" x14ac:dyDescent="0.15">
      <c r="A412" s="90">
        <v>42986</v>
      </c>
      <c r="B412">
        <v>14.54</v>
      </c>
      <c r="C412" s="93">
        <f t="shared" ref="C412" si="568">B412/B411-1</f>
        <v>5.5325034578146415E-3</v>
      </c>
      <c r="D412" s="26">
        <f t="shared" ref="D412" si="569">+F411*(1+L412)</f>
        <v>14.454017332288156</v>
      </c>
      <c r="E412" s="26">
        <f>D412*(1-VLOOKUP(A412,FX!A:K,9,0))</f>
        <v>14.635630357703064</v>
      </c>
      <c r="F412">
        <v>14.5738</v>
      </c>
      <c r="G412" s="93">
        <f t="shared" ref="G412" si="570">+B412/D412-1</f>
        <v>5.9487037918357633E-3</v>
      </c>
      <c r="H412" s="93">
        <f>(+B412/(D412*(1-VLOOKUP(A412,FX!A:K,9,0)))-1)</f>
        <v>-6.5340785033377591E-3</v>
      </c>
      <c r="I412" s="93">
        <f t="shared" si="292"/>
        <v>-2.319230399758565E-3</v>
      </c>
      <c r="J412">
        <v>12029.86</v>
      </c>
      <c r="K412">
        <v>12007.03</v>
      </c>
      <c r="L412" s="93">
        <f t="shared" ref="L412" si="571">+K412/J412-1</f>
        <v>-1.8977776964985704E-3</v>
      </c>
      <c r="M412" s="92">
        <f t="shared" ref="M412" si="572">WEEKDAY(A412,2)</f>
        <v>5</v>
      </c>
    </row>
    <row r="413" spans="1:13" x14ac:dyDescent="0.15">
      <c r="A413" s="90">
        <v>42989</v>
      </c>
      <c r="B413">
        <v>14.42</v>
      </c>
      <c r="C413" s="93">
        <f t="shared" ref="C413" si="573">B413/B412-1</f>
        <v>-8.2530949105914519E-3</v>
      </c>
      <c r="D413" s="26">
        <f t="shared" ref="D413" si="574">+F412*(1+L413)</f>
        <v>14.515939476123572</v>
      </c>
      <c r="E413" s="26">
        <f>D413*(1-VLOOKUP(A413,FX!A:K,9,0))</f>
        <v>14.366988790507195</v>
      </c>
      <c r="F413">
        <v>14.3809</v>
      </c>
      <c r="G413" s="93">
        <f t="shared" ref="G413" si="575">+B413/D413-1</f>
        <v>-6.6092502163830336E-3</v>
      </c>
      <c r="H413" s="93">
        <f>(+B413/(D413*(1-VLOOKUP(A413,FX!A:K,9,0)))-1)</f>
        <v>3.6897926396262104E-3</v>
      </c>
      <c r="I413" s="93">
        <f t="shared" si="292"/>
        <v>2.7188840754055477E-3</v>
      </c>
      <c r="J413">
        <v>12007.03</v>
      </c>
      <c r="K413">
        <v>11959.36</v>
      </c>
      <c r="L413" s="93">
        <f t="shared" ref="L413" si="576">+K413/J413-1</f>
        <v>-3.9701741396498402E-3</v>
      </c>
      <c r="M413" s="92">
        <f t="shared" ref="M413" si="577">WEEKDAY(A413,2)</f>
        <v>1</v>
      </c>
    </row>
    <row r="414" spans="1:13" x14ac:dyDescent="0.15">
      <c r="A414" s="90">
        <v>42990</v>
      </c>
      <c r="B414">
        <v>14.48</v>
      </c>
      <c r="C414" s="93">
        <f t="shared" ref="C414" si="578">B414/B413-1</f>
        <v>4.1608876560332853E-3</v>
      </c>
      <c r="D414" s="26">
        <f t="shared" ref="D414" si="579">+F413*(1+L414)</f>
        <v>14.463450302440934</v>
      </c>
      <c r="E414" s="26">
        <f>D414*(1-VLOOKUP(A414,FX!A:K,9,0))</f>
        <v>14.41907824952006</v>
      </c>
      <c r="F414">
        <v>14.4396</v>
      </c>
      <c r="G414" s="93">
        <f t="shared" ref="G414" si="580">+B414/D414-1</f>
        <v>1.1442427092429597E-3</v>
      </c>
      <c r="H414" s="93">
        <f>(+B414/(D414*(1-VLOOKUP(A414,FX!A:K,9,0)))-1)</f>
        <v>4.2250794000626701E-3</v>
      </c>
      <c r="I414" s="93">
        <f t="shared" si="292"/>
        <v>2.797861436604876E-3</v>
      </c>
      <c r="J414">
        <v>11959.36</v>
      </c>
      <c r="K414">
        <v>12028.01</v>
      </c>
      <c r="L414" s="93">
        <f t="shared" ref="L414" si="581">+K414/J414-1</f>
        <v>5.7402737270222381E-3</v>
      </c>
      <c r="M414" s="92">
        <f t="shared" ref="M414" si="582">WEEKDAY(A414,2)</f>
        <v>2</v>
      </c>
    </row>
    <row r="415" spans="1:13" x14ac:dyDescent="0.15">
      <c r="A415" s="90">
        <v>42991</v>
      </c>
      <c r="B415">
        <v>14.44</v>
      </c>
      <c r="C415" s="93">
        <f t="shared" ref="C415" si="583">B415/B414-1</f>
        <v>-2.7624309392265678E-3</v>
      </c>
      <c r="D415" s="26">
        <f t="shared" ref="D415" si="584">+F414*(1+L415)</f>
        <v>14.428915569242127</v>
      </c>
      <c r="E415" s="26">
        <f>D415*(1-VLOOKUP(A415,FX!A:K,9,0))</f>
        <v>14.452976567203832</v>
      </c>
      <c r="F415">
        <v>14.4466</v>
      </c>
      <c r="G415" s="93">
        <f t="shared" ref="G415" si="585">+B415/D415-1</f>
        <v>7.6820955148559911E-4</v>
      </c>
      <c r="H415" s="93">
        <f>(+B415/(D415*(1-VLOOKUP(A415,FX!A:K,9,0)))-1)</f>
        <v>-8.978473841352308E-4</v>
      </c>
      <c r="I415" s="93">
        <f t="shared" si="292"/>
        <v>-4.5685490011493357E-4</v>
      </c>
      <c r="J415">
        <v>12028.01</v>
      </c>
      <c r="K415">
        <v>12019.11</v>
      </c>
      <c r="L415" s="93">
        <f t="shared" ref="L415" si="586">+K415/J415-1</f>
        <v>-7.399395244932494E-4</v>
      </c>
      <c r="M415" s="92">
        <f t="shared" ref="M415" si="587">WEEKDAY(A415,2)</f>
        <v>3</v>
      </c>
    </row>
    <row r="416" spans="1:13" x14ac:dyDescent="0.15">
      <c r="A416" s="90">
        <v>42992</v>
      </c>
      <c r="B416">
        <v>14.24</v>
      </c>
      <c r="C416" s="93">
        <f t="shared" ref="C416" si="588">B416/B415-1</f>
        <v>-1.3850415512465353E-2</v>
      </c>
      <c r="D416" s="26">
        <f t="shared" ref="D416" si="589">+F415*(1+L416)</f>
        <v>14.346475965857703</v>
      </c>
      <c r="E416" s="26">
        <f>D416*(1-VLOOKUP(A416,FX!A:K,9,0))</f>
        <v>14.295109870181438</v>
      </c>
      <c r="F416">
        <v>14.2874</v>
      </c>
      <c r="G416" s="93">
        <f t="shared" ref="G416" si="590">+B416/D416-1</f>
        <v>-7.4217505477371937E-3</v>
      </c>
      <c r="H416" s="93">
        <f>(+B416/(D416*(1-VLOOKUP(A416,FX!A:K,9,0)))-1)</f>
        <v>-3.8551554120190845E-3</v>
      </c>
      <c r="I416" s="93">
        <f t="shared" si="292"/>
        <v>-3.3176085221943152E-3</v>
      </c>
      <c r="J416">
        <v>12019.11</v>
      </c>
      <c r="K416">
        <v>11935.81</v>
      </c>
      <c r="L416" s="93">
        <f t="shared" ref="L416" si="591">+K416/J416-1</f>
        <v>-6.9306296389667343E-3</v>
      </c>
      <c r="M416" s="92">
        <f t="shared" ref="M416" si="592">WEEKDAY(A416,2)</f>
        <v>4</v>
      </c>
    </row>
    <row r="417" spans="1:14" x14ac:dyDescent="0.15">
      <c r="A417" s="90">
        <v>42993</v>
      </c>
      <c r="B417">
        <v>14.24</v>
      </c>
      <c r="C417" s="93">
        <f t="shared" ref="C417" si="593">B417/B416-1</f>
        <v>0</v>
      </c>
      <c r="D417" s="26">
        <f t="shared" ref="D417" si="594">+F416*(1+L417)</f>
        <v>14.26618881047872</v>
      </c>
      <c r="E417" s="26">
        <f>D417*(1-VLOOKUP(A417,FX!A:K,9,0))</f>
        <v>14.280578774889854</v>
      </c>
      <c r="F417">
        <v>14.2866</v>
      </c>
      <c r="G417" s="93">
        <f t="shared" ref="G417" si="595">+B417/D417-1</f>
        <v>-1.8357257727784626E-3</v>
      </c>
      <c r="H417" s="93">
        <f>(+B417/(D417*(1-VLOOKUP(A417,FX!A:K,9,0)))-1)</f>
        <v>-2.8415357339161007E-3</v>
      </c>
      <c r="I417" s="93">
        <f t="shared" si="292"/>
        <v>-3.2617977685382993E-3</v>
      </c>
      <c r="J417">
        <v>11935.81</v>
      </c>
      <c r="K417">
        <v>11918.09</v>
      </c>
      <c r="L417" s="93">
        <f t="shared" ref="L417" si="596">+K417/J417-1</f>
        <v>-1.4846080827358721E-3</v>
      </c>
      <c r="M417" s="92">
        <f t="shared" ref="M417" si="597">WEEKDAY(A417,2)</f>
        <v>5</v>
      </c>
    </row>
    <row r="418" spans="1:14" x14ac:dyDescent="0.15">
      <c r="A418" s="90">
        <v>42996</v>
      </c>
      <c r="B418">
        <v>14.3</v>
      </c>
      <c r="C418" s="93">
        <f t="shared" ref="C418" si="598">B418/B417-1</f>
        <v>4.2134831460673983E-3</v>
      </c>
      <c r="D418" s="26">
        <f t="shared" ref="D418" si="599">+F417*(1+L418)</f>
        <v>14.305180351381805</v>
      </c>
      <c r="E418" s="26">
        <f>D418*(1-VLOOKUP(A418,FX!A:K,9,0))</f>
        <v>14.29510780359497</v>
      </c>
      <c r="F418">
        <v>14.292400000000001</v>
      </c>
      <c r="G418" s="93">
        <f t="shared" ref="G418" si="600">+B418/D418-1</f>
        <v>-3.6213114791694423E-4</v>
      </c>
      <c r="H418" s="93">
        <f>(+B418/(D418*(1-VLOOKUP(A418,FX!A:K,9,0)))-1)</f>
        <v>3.4222871714195691E-4</v>
      </c>
      <c r="I418" s="93">
        <f t="shared" si="292"/>
        <v>5.3175114046632999E-4</v>
      </c>
      <c r="J418">
        <v>11918.09</v>
      </c>
      <c r="K418">
        <v>11933.59</v>
      </c>
      <c r="L418" s="93">
        <f t="shared" ref="L418" si="601">+K418/J418-1</f>
        <v>1.3005439630007221E-3</v>
      </c>
      <c r="M418" s="92">
        <f t="shared" ref="M418" si="602">WEEKDAY(A418,2)</f>
        <v>1</v>
      </c>
      <c r="N418" s="50" t="s">
        <v>441</v>
      </c>
    </row>
    <row r="419" spans="1:14" x14ac:dyDescent="0.15">
      <c r="A419" s="90">
        <v>42997</v>
      </c>
      <c r="B419">
        <v>14.14</v>
      </c>
      <c r="C419" s="93">
        <f t="shared" ref="C419" si="603">B419/B418-1</f>
        <v>-1.118881118881121E-2</v>
      </c>
      <c r="D419" s="26">
        <f t="shared" ref="D419" si="604">+F418*(1+L419)</f>
        <v>14.300005149833371</v>
      </c>
      <c r="E419" s="26">
        <f>D419*(1-VLOOKUP(A419,FX!A:K,9,0))</f>
        <v>14.207175239771345</v>
      </c>
      <c r="F419">
        <v>14.206200000000001</v>
      </c>
      <c r="G419" s="93">
        <f t="shared" ref="G419" si="605">+B419/D419-1</f>
        <v>-1.1189167287484203E-2</v>
      </c>
      <c r="H419" s="93">
        <f>(+B419/(D419*(1-VLOOKUP(A419,FX!A:K,9,0)))-1)</f>
        <v>-4.7282615043203746E-3</v>
      </c>
      <c r="I419" s="93">
        <f t="shared" si="292"/>
        <v>-4.6599372105137205E-3</v>
      </c>
      <c r="J419">
        <v>11933.59</v>
      </c>
      <c r="K419">
        <v>11939.94</v>
      </c>
      <c r="L419" s="93">
        <f t="shared" ref="L419" si="606">+K419/J419-1</f>
        <v>5.3211146017262401E-4</v>
      </c>
      <c r="M419" s="92">
        <f t="shared" ref="M419" si="607">WEEKDAY(A419,2)</f>
        <v>2</v>
      </c>
      <c r="N419" s="50" t="s">
        <v>443</v>
      </c>
    </row>
    <row r="420" spans="1:14" x14ac:dyDescent="0.15">
      <c r="A420" s="90">
        <v>42998</v>
      </c>
      <c r="B420">
        <v>14.24</v>
      </c>
      <c r="C420" s="93">
        <f t="shared" ref="C420" si="608">B420/B419-1</f>
        <v>7.0721357850069833E-3</v>
      </c>
      <c r="D420" s="26">
        <f t="shared" ref="D420" si="609">+F419*(1+L420)</f>
        <v>14.19414727561445</v>
      </c>
      <c r="E420" s="26">
        <f>D420*(1-VLOOKUP(A420,FX!A:K,9,0))</f>
        <v>14.252856807584426</v>
      </c>
      <c r="F420">
        <v>14.2424</v>
      </c>
      <c r="G420" s="93">
        <f t="shared" ref="G420" si="610">+B420/D420-1</f>
        <v>3.2303965497333387E-3</v>
      </c>
      <c r="H420" s="93">
        <f>(+B420/(D420*(1-VLOOKUP(A420,FX!A:K,9,0)))-1)</f>
        <v>-9.0205127000109186E-4</v>
      </c>
      <c r="I420" s="93">
        <f t="shared" si="292"/>
        <v>-1.6851092512493171E-4</v>
      </c>
      <c r="J420">
        <v>11939.94</v>
      </c>
      <c r="K420">
        <v>11929.81</v>
      </c>
      <c r="L420" s="93">
        <f t="shared" ref="L420" si="611">+K420/J420-1</f>
        <v>-8.4841297359961043E-4</v>
      </c>
      <c r="M420" s="92">
        <f t="shared" ref="M420" si="612">WEEKDAY(A420,2)</f>
        <v>3</v>
      </c>
    </row>
    <row r="421" spans="1:14" x14ac:dyDescent="0.15">
      <c r="A421" s="90">
        <v>42999</v>
      </c>
      <c r="B421">
        <v>14.24</v>
      </c>
      <c r="C421" s="93">
        <f t="shared" ref="C421" si="613">B421/B420-1</f>
        <v>0</v>
      </c>
      <c r="D421" s="26">
        <f t="shared" ref="D421" si="614">+F420*(1+L421)</f>
        <v>14.313529564678733</v>
      </c>
      <c r="E421" s="26">
        <f>D421*(1-VLOOKUP(A421,FX!A:K,9,0))</f>
        <v>14.255162220785056</v>
      </c>
      <c r="F421">
        <v>14.2674</v>
      </c>
      <c r="G421" s="93">
        <f t="shared" ref="G421" si="615">+B421/D421-1</f>
        <v>-5.1370673003100498E-3</v>
      </c>
      <c r="H421" s="93">
        <f>(+B421/(D421*(1-VLOOKUP(A421,FX!A:K,9,0)))-1)</f>
        <v>-1.0636301818403027E-3</v>
      </c>
      <c r="I421" s="93">
        <f t="shared" si="292"/>
        <v>-1.9204620323254318E-3</v>
      </c>
      <c r="J421">
        <v>11929.81</v>
      </c>
      <c r="K421">
        <v>11989.39</v>
      </c>
      <c r="L421" s="93">
        <f t="shared" ref="L421" si="616">+K421/J421-1</f>
        <v>4.994211978229357E-3</v>
      </c>
      <c r="M421" s="92">
        <f t="shared" ref="M421" si="617">WEEKDAY(A421,2)</f>
        <v>4</v>
      </c>
    </row>
    <row r="422" spans="1:14" x14ac:dyDescent="0.15">
      <c r="A422" s="90">
        <v>43000</v>
      </c>
      <c r="B422">
        <v>14.24</v>
      </c>
      <c r="C422" s="93">
        <f t="shared" ref="C422" si="618">B422/B421-1</f>
        <v>0</v>
      </c>
      <c r="D422" s="26">
        <f t="shared" ref="D422" si="619">+F421*(1+L422)</f>
        <v>14.283274628817647</v>
      </c>
      <c r="E422" s="26">
        <f>D422*(1-VLOOKUP(A422,FX!A:K,9,0))</f>
        <v>14.315075822474748</v>
      </c>
      <c r="F422">
        <v>14.300800000000001</v>
      </c>
      <c r="G422" s="93">
        <f t="shared" ref="G422" si="620">+B422/D422-1</f>
        <v>-3.0297414243045662E-3</v>
      </c>
      <c r="H422" s="93">
        <f>(+B422/(D422*(1-VLOOKUP(A422,FX!A:K,9,0)))-1)</f>
        <v>-5.24452845418244E-3</v>
      </c>
      <c r="I422" s="93">
        <f t="shared" si="292"/>
        <v>-4.2515104050123709E-3</v>
      </c>
      <c r="J422">
        <v>11989.39</v>
      </c>
      <c r="K422">
        <v>12002.73</v>
      </c>
      <c r="L422" s="93">
        <f t="shared" ref="L422" si="621">+K422/J422-1</f>
        <v>1.112650435093121E-3</v>
      </c>
      <c r="M422" s="92">
        <f t="shared" ref="M422" si="622">WEEKDAY(A422,2)</f>
        <v>5</v>
      </c>
    </row>
    <row r="423" spans="1:14" x14ac:dyDescent="0.15">
      <c r="A423" s="90">
        <v>43003</v>
      </c>
      <c r="B423">
        <v>14.12</v>
      </c>
      <c r="C423" s="93">
        <f t="shared" ref="C423" si="623">B423/B422-1</f>
        <v>-8.4269662921349076E-3</v>
      </c>
      <c r="D423" s="26">
        <f t="shared" ref="D423" si="624">+F422*(1+L423)</f>
        <v>14.263805096340583</v>
      </c>
      <c r="E423" s="26">
        <f>D423*(1-VLOOKUP(A423,FX!A:K,9,0))</f>
        <v>14.217545792592588</v>
      </c>
      <c r="F423">
        <v>14.220800000000001</v>
      </c>
      <c r="G423" s="93">
        <f t="shared" ref="G423" si="625">+B423/D423-1</f>
        <v>-1.0081818657034058E-2</v>
      </c>
      <c r="H423" s="93">
        <f>(+B423/(D423*(1-VLOOKUP(A423,FX!A:K,9,0)))-1)</f>
        <v>-6.8609444988326773E-3</v>
      </c>
      <c r="I423" s="93">
        <f t="shared" si="292"/>
        <v>-7.0882088208822358E-3</v>
      </c>
      <c r="J423">
        <v>12002.73</v>
      </c>
      <c r="K423">
        <v>11971.68</v>
      </c>
      <c r="L423" s="93">
        <f t="shared" ref="L423" si="626">+K423/J423-1</f>
        <v>-2.5869114776387869E-3</v>
      </c>
      <c r="M423" s="92">
        <f t="shared" ref="M423" si="627">WEEKDAY(A423,2)</f>
        <v>1</v>
      </c>
    </row>
    <row r="424" spans="1:14" x14ac:dyDescent="0.15">
      <c r="A424" s="90">
        <v>43004</v>
      </c>
      <c r="B424">
        <v>14.16</v>
      </c>
      <c r="C424" s="93">
        <f t="shared" ref="C424" si="628">B424/B423-1</f>
        <v>2.8328611898018607E-3</v>
      </c>
      <c r="D424" s="26">
        <f t="shared" ref="D424" si="629">+F423*(1+L424)</f>
        <v>14.226656199297008</v>
      </c>
      <c r="E424" s="26">
        <f>D424*(1-VLOOKUP(A424,FX!A:K,9,0))</f>
        <v>14.192685042244058</v>
      </c>
      <c r="F424">
        <v>14.214600000000001</v>
      </c>
      <c r="G424" s="93">
        <f t="shared" ref="G424" si="630">+B424/D424-1</f>
        <v>-4.685303304110322E-3</v>
      </c>
      <c r="H424" s="93">
        <f>(+B424/(D424*(1-VLOOKUP(A424,FX!A:K,9,0)))-1)</f>
        <v>-2.302949875007565E-3</v>
      </c>
      <c r="I424" s="93">
        <f t="shared" si="292"/>
        <v>-3.8411211008400059E-3</v>
      </c>
      <c r="J424">
        <v>11971.68</v>
      </c>
      <c r="K424">
        <v>11976.61</v>
      </c>
      <c r="L424" s="93">
        <f t="shared" ref="L424" si="631">+K424/J424-1</f>
        <v>4.1180519359018675E-4</v>
      </c>
      <c r="M424" s="92">
        <f t="shared" ref="M424" si="632">WEEKDAY(A424,2)</f>
        <v>2</v>
      </c>
    </row>
    <row r="425" spans="1:14" x14ac:dyDescent="0.15">
      <c r="A425" s="90">
        <v>43005</v>
      </c>
      <c r="B425">
        <v>14.06</v>
      </c>
      <c r="C425" s="93">
        <f t="shared" ref="C425" si="633">B425/B424-1</f>
        <v>-7.0621468926553854E-3</v>
      </c>
      <c r="D425" s="26">
        <f t="shared" ref="D425" si="634">+F424*(1+L425)</f>
        <v>14.158639390946185</v>
      </c>
      <c r="E425" s="26">
        <f>D425*(1-VLOOKUP(A425,FX!A:K,9,0))</f>
        <v>14.122209991998844</v>
      </c>
      <c r="F425">
        <v>14.1098</v>
      </c>
      <c r="G425" s="93">
        <f t="shared" ref="G425" si="635">+B425/D425-1</f>
        <v>-6.9667281030731942E-3</v>
      </c>
      <c r="H425" s="93">
        <f>(+B425/(D425*(1-VLOOKUP(A425,FX!A:K,9,0)))-1)</f>
        <v>-4.4051173317837256E-3</v>
      </c>
      <c r="I425" s="93">
        <f t="shared" si="292"/>
        <v>-3.5294617925130112E-3</v>
      </c>
      <c r="J425">
        <v>11976.61</v>
      </c>
      <c r="K425">
        <v>11929.46</v>
      </c>
      <c r="L425" s="93">
        <f t="shared" ref="L425" si="636">+K425/J425-1</f>
        <v>-3.9368402244042144E-3</v>
      </c>
      <c r="M425" s="92">
        <f t="shared" ref="M425" si="637">WEEKDAY(A425,2)</f>
        <v>3</v>
      </c>
    </row>
    <row r="426" spans="1:14" x14ac:dyDescent="0.15">
      <c r="A426" s="90">
        <v>43006</v>
      </c>
      <c r="B426">
        <v>13.98</v>
      </c>
      <c r="C426" s="93">
        <f t="shared" ref="C426" si="638">B426/B425-1</f>
        <v>-5.6899004267425557E-3</v>
      </c>
      <c r="D426" s="26">
        <f t="shared" ref="D426" si="639">+F425*(1+L426)</f>
        <v>14.118741736507774</v>
      </c>
      <c r="E426" s="26">
        <f>D426*(1-VLOOKUP(A426,FX!A:K,9,0))</f>
        <v>14.034256400757419</v>
      </c>
      <c r="F426">
        <v>14.0419</v>
      </c>
      <c r="G426" s="93">
        <f t="shared" ref="G426" si="640">+B426/D426-1</f>
        <v>-9.8267777042071458E-3</v>
      </c>
      <c r="H426" s="93">
        <f>(+B426/(D426*(1-VLOOKUP(A426,FX!A:K,9,0)))-1)</f>
        <v>-3.865997542590871E-3</v>
      </c>
      <c r="I426" s="93">
        <f t="shared" si="292"/>
        <v>-4.4082353527655771E-3</v>
      </c>
      <c r="J426">
        <v>11929.46</v>
      </c>
      <c r="K426">
        <v>11937.02</v>
      </c>
      <c r="L426" s="93">
        <f t="shared" ref="L426" si="641">+K426/J426-1</f>
        <v>6.3372524825111576E-4</v>
      </c>
      <c r="M426" s="92">
        <f t="shared" ref="M426" si="642">WEEKDAY(A426,2)</f>
        <v>4</v>
      </c>
    </row>
    <row r="427" spans="1:14" x14ac:dyDescent="0.15">
      <c r="A427" s="90">
        <v>43007</v>
      </c>
      <c r="B427">
        <v>14.08</v>
      </c>
      <c r="C427" s="93">
        <f t="shared" ref="C427" si="643">B427/B426-1</f>
        <v>7.1530758226037161E-3</v>
      </c>
      <c r="D427" s="26">
        <f t="shared" ref="D427" si="644">+F426*(1+L427)</f>
        <v>14.07199057553728</v>
      </c>
      <c r="E427" s="26">
        <f>D427*(1-VLOOKUP(A427,FX!A:K,9,0))</f>
        <v>14.069100993438942</v>
      </c>
      <c r="F427">
        <v>14.0931</v>
      </c>
      <c r="G427" s="93">
        <f t="shared" ref="G427" si="645">+B427/D427-1</f>
        <v>5.691749450602579E-4</v>
      </c>
      <c r="H427" s="93">
        <f>(+B427/(D427*(1-VLOOKUP(A427,FX!A:K,9,0)))-1)</f>
        <v>7.7467683017840017E-4</v>
      </c>
      <c r="I427" s="93">
        <f t="shared" si="292"/>
        <v>-9.2953289198260958E-4</v>
      </c>
      <c r="J427">
        <v>11937.02</v>
      </c>
      <c r="K427">
        <v>11962.6</v>
      </c>
      <c r="L427" s="93">
        <f t="shared" ref="L427" si="646">+K427/J427-1</f>
        <v>2.1429133904442565E-3</v>
      </c>
      <c r="M427" s="92">
        <f t="shared" ref="M427" si="647">WEEKDAY(A427,2)</f>
        <v>5</v>
      </c>
    </row>
    <row r="428" spans="1:14" x14ac:dyDescent="0.15">
      <c r="A428" s="90">
        <v>43010</v>
      </c>
      <c r="B428">
        <v>14.08</v>
      </c>
      <c r="C428" s="93">
        <f t="shared" ref="C428" si="648">B428/B427-1</f>
        <v>0</v>
      </c>
      <c r="D428" s="26">
        <f t="shared" ref="D428" si="649">+F427*(1+L428)</f>
        <v>14.0931</v>
      </c>
      <c r="E428" s="26">
        <f>D428*(1-VLOOKUP(A428,FX!A:K,9,0))</f>
        <v>14.102438713087651</v>
      </c>
      <c r="F428" s="92">
        <v>14.0931</v>
      </c>
      <c r="G428" s="93">
        <f t="shared" ref="G428" si="650">+B428/D428-1</f>
        <v>-9.2953289198260958E-4</v>
      </c>
      <c r="H428" s="93">
        <f>(+B428/(D428*(1-VLOOKUP(A428,FX!A:K,9,0)))-1)</f>
        <v>-1.5911228932926624E-3</v>
      </c>
      <c r="I428" s="93">
        <f t="shared" si="292"/>
        <v>-9.2953289198260958E-4</v>
      </c>
      <c r="J428">
        <v>11962.6</v>
      </c>
      <c r="K428">
        <v>11962.6</v>
      </c>
      <c r="L428" s="93">
        <f t="shared" ref="L428" si="651">+K428/J428-1</f>
        <v>0</v>
      </c>
      <c r="M428" s="92">
        <f t="shared" ref="M428" si="652">WEEKDAY(A428,2)</f>
        <v>1</v>
      </c>
    </row>
    <row r="429" spans="1:14" x14ac:dyDescent="0.15">
      <c r="A429" s="90">
        <v>43011</v>
      </c>
      <c r="B429">
        <v>14.38</v>
      </c>
      <c r="C429" s="93">
        <f t="shared" ref="C429" si="653">B429/B428-1</f>
        <v>2.1306818181818121E-2</v>
      </c>
      <c r="D429" s="26">
        <f t="shared" ref="D429" si="654">+F428*(1+L429)</f>
        <v>14.0931</v>
      </c>
      <c r="E429" s="26">
        <f>D429*(1-VLOOKUP(A429,FX!A:K,9,0))</f>
        <v>14.067370124267265</v>
      </c>
      <c r="F429" s="92">
        <v>14.0931</v>
      </c>
      <c r="G429" s="93">
        <f t="shared" ref="G429" si="655">+B429/D429-1</f>
        <v>2.0357479901512265E-2</v>
      </c>
      <c r="H429" s="93">
        <f>(+B429/(D429*(1-VLOOKUP(A429,FX!A:K,9,0)))-1)</f>
        <v>2.2223761298028721E-2</v>
      </c>
      <c r="I429" s="93">
        <f t="shared" si="292"/>
        <v>2.0357479901512265E-2</v>
      </c>
      <c r="J429">
        <v>11962.6</v>
      </c>
      <c r="K429">
        <v>11962.6</v>
      </c>
      <c r="L429" s="93">
        <f t="shared" ref="L429" si="656">+K429/J429-1</f>
        <v>0</v>
      </c>
      <c r="M429" s="92">
        <f t="shared" ref="M429" si="657">WEEKDAY(A429,2)</f>
        <v>2</v>
      </c>
    </row>
    <row r="430" spans="1:14" x14ac:dyDescent="0.15">
      <c r="A430" s="90">
        <v>43012</v>
      </c>
      <c r="B430">
        <v>14.54</v>
      </c>
      <c r="C430" s="93">
        <f t="shared" ref="C430" si="658">B430/B429-1</f>
        <v>1.1126564673157091E-2</v>
      </c>
      <c r="D430" s="26">
        <f t="shared" ref="D430" si="659">+F429*(1+L430)</f>
        <v>14.0931</v>
      </c>
      <c r="E430" s="26">
        <f>D430*(1-VLOOKUP(A430,FX!A:K,9,0))</f>
        <v>14.172393307407415</v>
      </c>
      <c r="F430" s="92">
        <v>14.0931</v>
      </c>
      <c r="G430" s="93">
        <f t="shared" ref="G430" si="660">+B430/D430-1</f>
        <v>3.1710553391375962E-2</v>
      </c>
      <c r="H430" s="93">
        <f>(+B430/(D430*(1-VLOOKUP(A430,FX!A:K,9,0)))-1)</f>
        <v>2.5938222614838802E-2</v>
      </c>
      <c r="I430" s="93">
        <f t="shared" si="292"/>
        <v>3.1710553391375962E-2</v>
      </c>
      <c r="J430">
        <v>11962.6</v>
      </c>
      <c r="K430">
        <v>11962.6</v>
      </c>
      <c r="L430" s="93">
        <f t="shared" ref="L430" si="661">+K430/J430-1</f>
        <v>0</v>
      </c>
      <c r="M430" s="92">
        <f t="shared" ref="M430" si="662">WEEKDAY(A430,2)</f>
        <v>3</v>
      </c>
    </row>
    <row r="431" spans="1:14" x14ac:dyDescent="0.15">
      <c r="A431" s="90">
        <v>43013</v>
      </c>
      <c r="B431">
        <v>14.54</v>
      </c>
      <c r="C431" s="93">
        <f t="shared" ref="C431" si="663">B431/B430-1</f>
        <v>0</v>
      </c>
      <c r="D431" s="26">
        <f t="shared" ref="D431" si="664">+F430*(1+L431)</f>
        <v>14.0931</v>
      </c>
      <c r="E431" s="26">
        <f>D431*(1-VLOOKUP(A431,FX!A:K,9,0))</f>
        <v>14.075184047224871</v>
      </c>
      <c r="F431" s="92">
        <v>14.0931</v>
      </c>
      <c r="G431" s="93">
        <f t="shared" ref="G431" si="665">+B431/D431-1</f>
        <v>3.1710553391375962E-2</v>
      </c>
      <c r="H431" s="93">
        <f>(+B431/(D431*(1-VLOOKUP(A431,FX!A:K,9,0)))-1)</f>
        <v>3.3023792173202393E-2</v>
      </c>
      <c r="I431" s="93">
        <f t="shared" si="292"/>
        <v>3.1710553391375962E-2</v>
      </c>
      <c r="J431">
        <v>11962.6</v>
      </c>
      <c r="K431">
        <v>11962.6</v>
      </c>
      <c r="L431" s="93">
        <f t="shared" ref="L431" si="666">+K431/J431-1</f>
        <v>0</v>
      </c>
      <c r="M431" s="92">
        <f t="shared" ref="M431" si="667">WEEKDAY(A431,2)</f>
        <v>4</v>
      </c>
    </row>
    <row r="432" spans="1:14" x14ac:dyDescent="0.15">
      <c r="A432" s="90">
        <v>43014</v>
      </c>
      <c r="B432">
        <v>14.54</v>
      </c>
      <c r="C432" s="93">
        <f t="shared" ref="C432" si="668">B432/B431-1</f>
        <v>0</v>
      </c>
      <c r="D432" s="26">
        <f t="shared" ref="D432" si="669">+F431*(1+L432)</f>
        <v>14.0931</v>
      </c>
      <c r="E432" s="26">
        <f>D432*(1-VLOOKUP(A432,FX!A:K,9,0))</f>
        <v>14.082530733150708</v>
      </c>
      <c r="F432" s="92">
        <v>14.0931</v>
      </c>
      <c r="G432" s="93">
        <f t="shared" ref="G432" si="670">+B432/D432-1</f>
        <v>3.1710553391375962E-2</v>
      </c>
      <c r="H432" s="93">
        <f>(+B432/(D432*(1-VLOOKUP(A432,FX!A:K,9,0)))-1)</f>
        <v>3.2484876157407916E-2</v>
      </c>
      <c r="I432" s="93">
        <f t="shared" si="292"/>
        <v>3.1710553391375962E-2</v>
      </c>
      <c r="J432">
        <v>11962.6</v>
      </c>
      <c r="K432">
        <v>11962.6</v>
      </c>
      <c r="L432" s="93">
        <f t="shared" ref="L432" si="671">+K432/J432-1</f>
        <v>0</v>
      </c>
      <c r="M432" s="92">
        <f t="shared" ref="M432" si="672">WEEKDAY(A432,2)</f>
        <v>5</v>
      </c>
    </row>
    <row r="433" spans="1:14" x14ac:dyDescent="0.15">
      <c r="A433" s="90">
        <v>43017</v>
      </c>
      <c r="B433">
        <v>14.4</v>
      </c>
      <c r="C433" s="93">
        <f t="shared" ref="C433" si="673">B433/B432-1</f>
        <v>-9.6286107290233236E-3</v>
      </c>
      <c r="D433" s="26">
        <f t="shared" ref="D433" si="674">+F432*(1+L433)</f>
        <v>14.266398029692542</v>
      </c>
      <c r="E433" s="26">
        <f>D433*(1-VLOOKUP(A433,FX!A:K,9,0))</f>
        <v>14.330854069459301</v>
      </c>
      <c r="F433">
        <v>14.3215</v>
      </c>
      <c r="G433" s="93">
        <f t="shared" ref="G433" si="675">+B433/D433-1</f>
        <v>9.364800423301789E-3</v>
      </c>
      <c r="H433" s="93">
        <f>(+B433/(D433*(1-VLOOKUP(A433,FX!A:K,9,0)))-1)</f>
        <v>4.8249692729798177E-3</v>
      </c>
      <c r="I433" s="93">
        <f t="shared" si="292"/>
        <v>5.4812694201027412E-3</v>
      </c>
      <c r="J433">
        <v>11962.6</v>
      </c>
      <c r="K433">
        <v>12109.7</v>
      </c>
      <c r="L433" s="93">
        <f t="shared" ref="L433" si="676">+K433/J433-1</f>
        <v>1.2296657917175269E-2</v>
      </c>
      <c r="M433" s="92">
        <f t="shared" ref="M433" si="677">WEEKDAY(A433,2)</f>
        <v>1</v>
      </c>
    </row>
    <row r="434" spans="1:14" x14ac:dyDescent="0.15">
      <c r="A434" s="90">
        <v>43018</v>
      </c>
      <c r="B434">
        <v>14.46</v>
      </c>
      <c r="C434" s="93">
        <f t="shared" ref="C434" si="678">B434/B433-1</f>
        <v>4.1666666666666519E-3</v>
      </c>
      <c r="D434" s="26">
        <f t="shared" ref="D434" si="679">+F433*(1+L434)</f>
        <v>14.362644288050074</v>
      </c>
      <c r="E434" s="26">
        <f>D434*(1-VLOOKUP(A434,FX!A:K,9,0))</f>
        <v>14.454953290953249</v>
      </c>
      <c r="F434">
        <v>14.458500000000001</v>
      </c>
      <c r="G434" s="93">
        <f t="shared" ref="G434" si="680">+B434/D434-1</f>
        <v>6.7783974870789798E-3</v>
      </c>
      <c r="H434" s="93">
        <f>(+B434/(D434*(1-VLOOKUP(A434,FX!A:K,9,0)))-1)</f>
        <v>3.4913354233467864E-4</v>
      </c>
      <c r="I434" s="93">
        <f t="shared" si="292"/>
        <v>1.0374520178446645E-4</v>
      </c>
      <c r="J434">
        <v>12109.7</v>
      </c>
      <c r="K434">
        <v>12144.49</v>
      </c>
      <c r="L434" s="93">
        <f t="shared" ref="L434" si="681">+K434/J434-1</f>
        <v>2.8729035401371394E-3</v>
      </c>
      <c r="M434" s="92">
        <f t="shared" ref="M434" si="682">WEEKDAY(A434,2)</f>
        <v>2</v>
      </c>
    </row>
    <row r="435" spans="1:14" x14ac:dyDescent="0.15">
      <c r="A435" s="90">
        <v>43019</v>
      </c>
      <c r="B435">
        <v>14.52</v>
      </c>
      <c r="C435" s="93">
        <f t="shared" ref="C435" si="683">B435/B434-1</f>
        <v>4.1493775933609811E-3</v>
      </c>
      <c r="D435" s="26">
        <f t="shared" ref="D435" si="684">+F434*(1+L435)</f>
        <v>14.54020675384475</v>
      </c>
      <c r="E435" s="26">
        <f>D435*(1-VLOOKUP(A435,FX!A:K,9,0))</f>
        <v>14.559090708729402</v>
      </c>
      <c r="F435">
        <v>14.5496</v>
      </c>
      <c r="G435" s="93">
        <f t="shared" ref="G435" si="685">+B435/D435-1</f>
        <v>-1.3897157163468288E-3</v>
      </c>
      <c r="H435" s="93">
        <f>(+B435/(D435*(1-VLOOKUP(A435,FX!A:K,9,0)))-1)</f>
        <v>-2.6849691035968348E-3</v>
      </c>
      <c r="I435" s="93">
        <f t="shared" si="292"/>
        <v>-2.0344201902458003E-3</v>
      </c>
      <c r="J435">
        <v>12144.49</v>
      </c>
      <c r="K435">
        <v>12213.12</v>
      </c>
      <c r="L435" s="93">
        <f t="shared" ref="L435" si="686">+K435/J435-1</f>
        <v>5.6511224431821105E-3</v>
      </c>
      <c r="M435" s="92">
        <f t="shared" ref="M435" si="687">WEEKDAY(A435,2)</f>
        <v>3</v>
      </c>
      <c r="N435" s="50" t="s">
        <v>482</v>
      </c>
    </row>
    <row r="436" spans="1:14" x14ac:dyDescent="0.15">
      <c r="A436" s="90">
        <v>43020</v>
      </c>
      <c r="B436">
        <v>14.6</v>
      </c>
      <c r="C436" s="93">
        <f t="shared" ref="C436" si="688">B436/B435-1</f>
        <v>5.5096418732782926E-3</v>
      </c>
      <c r="D436" s="26">
        <f t="shared" ref="D436" si="689">+F435*(1+L436)</f>
        <v>14.613096770685951</v>
      </c>
      <c r="E436" s="26">
        <f>D436*(1-VLOOKUP(A436,FX!A:K,9,0))</f>
        <v>14.609085774802507</v>
      </c>
      <c r="F436">
        <v>14.6127</v>
      </c>
      <c r="G436" s="93">
        <f t="shared" ref="G436" si="690">+B436/D436-1</f>
        <v>-8.9623513013503686E-4</v>
      </c>
      <c r="H436" s="93">
        <f>(+B436/(D436*(1-VLOOKUP(A436,FX!A:K,9,0)))-1)</f>
        <v>-6.2192630959689854E-4</v>
      </c>
      <c r="I436" s="93">
        <f t="shared" si="292"/>
        <v>-8.6910700965603382E-4</v>
      </c>
      <c r="J436">
        <v>12213.12</v>
      </c>
      <c r="K436">
        <v>12266.42</v>
      </c>
      <c r="L436" s="93">
        <f t="shared" ref="L436" si="691">+K436/J436-1</f>
        <v>4.364159199287343E-3</v>
      </c>
      <c r="M436" s="92">
        <f t="shared" ref="M436" si="692">WEEKDAY(A436,2)</f>
        <v>4</v>
      </c>
      <c r="N436" s="50" t="s">
        <v>490</v>
      </c>
    </row>
    <row r="437" spans="1:14" x14ac:dyDescent="0.15">
      <c r="A437" s="90">
        <v>43021</v>
      </c>
      <c r="B437">
        <v>14.62</v>
      </c>
      <c r="C437" s="93">
        <f t="shared" ref="C437" si="693">B437/B436-1</f>
        <v>1.36986301369868E-3</v>
      </c>
      <c r="D437" s="26">
        <f t="shared" ref="D437" si="694">+F436*(1+L437)</f>
        <v>14.626054211497731</v>
      </c>
      <c r="E437" s="26">
        <f>D437*(1-VLOOKUP(A437,FX!A:K,9,0))</f>
        <v>14.640738816236894</v>
      </c>
      <c r="F437">
        <v>14.6426</v>
      </c>
      <c r="G437" s="93">
        <f t="shared" ref="G437" si="695">+B437/D437-1</f>
        <v>-4.1393334184225417E-4</v>
      </c>
      <c r="H437" s="93">
        <f>(+B437/(D437*(1-VLOOKUP(A437,FX!A:K,9,0)))-1)</f>
        <v>-1.4165143233000332E-3</v>
      </c>
      <c r="I437" s="93">
        <f t="shared" si="292"/>
        <v>-1.5434417384890819E-3</v>
      </c>
      <c r="J437">
        <v>12266.42</v>
      </c>
      <c r="K437">
        <v>12277.63</v>
      </c>
      <c r="L437" s="93">
        <f t="shared" ref="L437" si="696">+K437/J437-1</f>
        <v>9.1387707252810202E-4</v>
      </c>
      <c r="M437" s="92">
        <f t="shared" ref="M437" si="697">WEEKDAY(A437,2)</f>
        <v>5</v>
      </c>
    </row>
    <row r="438" spans="1:14" x14ac:dyDescent="0.15">
      <c r="A438" s="90">
        <v>43024</v>
      </c>
      <c r="B438">
        <v>14.64</v>
      </c>
      <c r="C438" s="93">
        <f t="shared" ref="C438" si="698">B438/B437-1</f>
        <v>1.3679890560875929E-3</v>
      </c>
      <c r="D438" s="26">
        <f t="shared" ref="D438" si="699">+F437*(1+L438)</f>
        <v>14.709601633702921</v>
      </c>
      <c r="E438" s="26">
        <f>D438*(1-VLOOKUP(A438,FX!A:K,9,0))</f>
        <v>14.702719016653061</v>
      </c>
      <c r="F438">
        <v>14.7035</v>
      </c>
      <c r="G438" s="93">
        <f t="shared" ref="G438" si="700">+B438/D438-1</f>
        <v>-4.7317143887464219E-3</v>
      </c>
      <c r="H438" s="93">
        <f>(+B438/(D438*(1-VLOOKUP(A438,FX!A:K,9,0)))-1)</f>
        <v>-4.2658107375935783E-3</v>
      </c>
      <c r="I438" s="93">
        <f t="shared" si="292"/>
        <v>-4.3186996293399504E-3</v>
      </c>
      <c r="J438">
        <v>12277.63</v>
      </c>
      <c r="K438">
        <v>12333.81</v>
      </c>
      <c r="L438" s="93">
        <f t="shared" ref="L438" si="701">+K438/J438-1</f>
        <v>4.5758016815948821E-3</v>
      </c>
      <c r="M438" s="92">
        <f t="shared" ref="M438" si="702">WEEKDAY(A438,2)</f>
        <v>1</v>
      </c>
    </row>
    <row r="439" spans="1:14" x14ac:dyDescent="0.15">
      <c r="A439" s="90">
        <v>43025</v>
      </c>
      <c r="B439">
        <v>14.58</v>
      </c>
      <c r="C439" s="93">
        <f t="shared" ref="C439" si="703">B439/B438-1</f>
        <v>-4.098360655737765E-3</v>
      </c>
      <c r="D439" s="26">
        <f t="shared" ref="D439" si="704">+F438*(1+L439)</f>
        <v>14.705812731426869</v>
      </c>
      <c r="E439" s="26">
        <f>D439*(1-VLOOKUP(A439,FX!A:K,9,0))</f>
        <v>14.636980381674725</v>
      </c>
      <c r="F439">
        <v>14.629</v>
      </c>
      <c r="G439" s="93">
        <f t="shared" ref="G439" si="705">+B439/D439-1</f>
        <v>-8.555306240096705E-3</v>
      </c>
      <c r="H439" s="93">
        <f>(+B439/(D439*(1-VLOOKUP(A439,FX!A:K,9,0)))-1)</f>
        <v>-3.8929055166366799E-3</v>
      </c>
      <c r="I439" s="93">
        <f t="shared" si="292"/>
        <v>-3.3495112447876618E-3</v>
      </c>
      <c r="J439">
        <v>12333.81</v>
      </c>
      <c r="K439">
        <v>12335.75</v>
      </c>
      <c r="L439" s="93">
        <f t="shared" ref="L439" si="706">+K439/J439-1</f>
        <v>1.5729121820440284E-4</v>
      </c>
      <c r="M439" s="92">
        <f t="shared" ref="M439" si="707">WEEKDAY(A439,2)</f>
        <v>2</v>
      </c>
    </row>
    <row r="440" spans="1:14" ht="27" x14ac:dyDescent="0.15">
      <c r="A440" s="90">
        <v>43026</v>
      </c>
      <c r="B440">
        <v>14.72</v>
      </c>
      <c r="C440" s="93">
        <f t="shared" ref="C440" si="708">B440/B439-1</f>
        <v>9.6021947873801139E-3</v>
      </c>
      <c r="D440" s="26">
        <f t="shared" ref="D440" si="709">+F439*(1+L440)</f>
        <v>14.778257721662648</v>
      </c>
      <c r="E440" s="26">
        <f>D440*(1-VLOOKUP(A440,FX!A:K,9,0))</f>
        <v>14.761752921667158</v>
      </c>
      <c r="F440">
        <v>14.7643</v>
      </c>
      <c r="G440" s="93">
        <f t="shared" ref="G440" si="710">+B440/D440-1</f>
        <v>-3.9421238118787505E-3</v>
      </c>
      <c r="H440" s="93">
        <f>(+B440/(D440*(1-VLOOKUP(A440,FX!A:K,9,0)))-1)</f>
        <v>-2.8284528191684366E-3</v>
      </c>
      <c r="I440" s="93">
        <f t="shared" si="292"/>
        <v>-3.0004808897137192E-3</v>
      </c>
      <c r="J440">
        <v>12335.75</v>
      </c>
      <c r="K440">
        <v>12461.61</v>
      </c>
      <c r="L440" s="93">
        <f t="shared" ref="L440" si="711">+K440/J440-1</f>
        <v>1.0202865654702853E-2</v>
      </c>
      <c r="M440" s="92">
        <f t="shared" ref="M440" si="712">WEEKDAY(A440,2)</f>
        <v>3</v>
      </c>
      <c r="N440" s="50" t="s">
        <v>505</v>
      </c>
    </row>
    <row r="441" spans="1:14" x14ac:dyDescent="0.15">
      <c r="A441" s="90">
        <v>43027</v>
      </c>
      <c r="B441">
        <v>14.56</v>
      </c>
      <c r="C441" s="93">
        <f t="shared" ref="C441" si="713">B441/B440-1</f>
        <v>-1.0869565217391353E-2</v>
      </c>
      <c r="D441" s="26">
        <f t="shared" ref="D441" si="714">+F440*(1+L441)</f>
        <v>14.777380001059253</v>
      </c>
      <c r="E441" s="26">
        <f>D441*(1-VLOOKUP(A441,FX!A:K,9,0))</f>
        <v>14.738920324996714</v>
      </c>
      <c r="F441">
        <v>14.748799999999999</v>
      </c>
      <c r="G441" s="93">
        <f t="shared" ref="G441" si="715">+B441/D441-1</f>
        <v>-1.4710320844674163E-2</v>
      </c>
      <c r="H441" s="93">
        <f>(+B441/(D441*(1-VLOOKUP(A441,FX!A:K,9,0)))-1)</f>
        <v>-1.2139310142905813E-2</v>
      </c>
      <c r="I441" s="93">
        <f t="shared" si="292"/>
        <v>-1.2801041440659522E-2</v>
      </c>
      <c r="J441">
        <v>12461.61</v>
      </c>
      <c r="K441">
        <v>12472.65</v>
      </c>
      <c r="L441" s="93">
        <f t="shared" ref="L441" si="716">+K441/J441-1</f>
        <v>8.8592084008398686E-4</v>
      </c>
      <c r="M441" s="92">
        <f t="shared" ref="M441" si="717">WEEKDAY(A441,2)</f>
        <v>4</v>
      </c>
    </row>
    <row r="442" spans="1:14" x14ac:dyDescent="0.15">
      <c r="A442" s="90">
        <v>43028</v>
      </c>
      <c r="B442">
        <v>14.62</v>
      </c>
      <c r="C442" s="93">
        <f t="shared" ref="C442" si="718">B442/B441-1</f>
        <v>4.1208791208791062E-3</v>
      </c>
      <c r="D442" s="26">
        <f t="shared" ref="D442" si="719">+F441*(1+L442)</f>
        <v>14.660337826524435</v>
      </c>
      <c r="E442" s="26">
        <f>D442*(1-VLOOKUP(A442,FX!A:K,9,0))</f>
        <v>14.673690766509445</v>
      </c>
      <c r="F442">
        <v>14.672000000000001</v>
      </c>
      <c r="G442" s="93">
        <f t="shared" ref="G442" si="720">+B442/D442-1</f>
        <v>-2.751493655995696E-3</v>
      </c>
      <c r="H442" s="93">
        <f>(+B442/(D442*(1-VLOOKUP(A442,FX!A:K,9,0)))-1)</f>
        <v>-3.6589817356643684E-3</v>
      </c>
      <c r="I442" s="93">
        <f t="shared" si="292"/>
        <v>-3.5441657579062813E-3</v>
      </c>
      <c r="J442">
        <v>12472.65</v>
      </c>
      <c r="K442">
        <v>12397.84</v>
      </c>
      <c r="L442" s="93">
        <f t="shared" ref="L442" si="721">+K442/J442-1</f>
        <v>-5.9979234565228357E-3</v>
      </c>
      <c r="M442" s="92">
        <f t="shared" ref="M442" si="722">WEEKDAY(A442,2)</f>
        <v>5</v>
      </c>
    </row>
    <row r="443" spans="1:14" x14ac:dyDescent="0.15">
      <c r="A443" s="90">
        <v>43031</v>
      </c>
      <c r="B443">
        <v>14.56</v>
      </c>
      <c r="C443" s="93">
        <f t="shared" ref="C443" si="723">B443/B442-1</f>
        <v>-4.1039671682625567E-3</v>
      </c>
      <c r="D443" s="26">
        <f t="shared" ref="D443" si="724">+F442*(1+L443)</f>
        <v>14.642863905325443</v>
      </c>
      <c r="E443" s="26">
        <f>D443*(1-VLOOKUP(A443,FX!A:K,9,0))</f>
        <v>14.626125508559189</v>
      </c>
      <c r="F443">
        <v>14.6051</v>
      </c>
      <c r="G443" s="93">
        <f t="shared" ref="G443" si="725">+B443/D443-1</f>
        <v>-5.6589957989916506E-3</v>
      </c>
      <c r="H443" s="93">
        <f>(+B443/(D443*(1-VLOOKUP(A443,FX!A:K,9,0)))-1)</f>
        <v>-4.5210543640209488E-3</v>
      </c>
      <c r="I443" s="93">
        <f t="shared" si="292"/>
        <v>-3.0879624240847114E-3</v>
      </c>
      <c r="J443">
        <v>12397.84</v>
      </c>
      <c r="K443">
        <v>12373.22</v>
      </c>
      <c r="L443" s="93">
        <f t="shared" ref="L443" si="726">+K443/J443-1</f>
        <v>-1.9858297897054067E-3</v>
      </c>
      <c r="M443" s="92">
        <f t="shared" ref="M443" si="727">WEEKDAY(A443,2)</f>
        <v>1</v>
      </c>
    </row>
    <row r="444" spans="1:14" x14ac:dyDescent="0.15">
      <c r="A444" s="90">
        <v>43032</v>
      </c>
      <c r="B444">
        <v>14.64</v>
      </c>
      <c r="C444" s="93">
        <f t="shared" ref="C444" si="728">B444/B443-1</f>
        <v>5.494505494505475E-3</v>
      </c>
      <c r="D444" s="26">
        <f t="shared" ref="D444" si="729">+F443*(1+L444)</f>
        <v>14.718428272753576</v>
      </c>
      <c r="E444" s="26">
        <f>D444*(1-VLOOKUP(A444,FX!A:K,9,0))</f>
        <v>14.714166828734717</v>
      </c>
      <c r="F444">
        <v>14.725199999999999</v>
      </c>
      <c r="G444" s="93">
        <f t="shared" ref="G444" si="730">+B444/D444-1</f>
        <v>-5.3285766183852612E-3</v>
      </c>
      <c r="H444" s="93">
        <f>(+B444/(D444*(1-VLOOKUP(A444,FX!A:K,9,0)))-1)</f>
        <v>-5.0405048140326203E-3</v>
      </c>
      <c r="I444" s="93">
        <f t="shared" si="292"/>
        <v>-5.7859995110421947E-3</v>
      </c>
      <c r="J444">
        <v>12373.22</v>
      </c>
      <c r="K444">
        <v>12469.23</v>
      </c>
      <c r="L444" s="93">
        <f t="shared" ref="L444" si="731">+K444/J444-1</f>
        <v>7.7594999523162844E-3</v>
      </c>
      <c r="M444" s="92">
        <f t="shared" ref="M444" si="732">WEEKDAY(A444,2)</f>
        <v>2</v>
      </c>
    </row>
    <row r="445" spans="1:14" x14ac:dyDescent="0.15">
      <c r="A445" s="90">
        <v>43033</v>
      </c>
      <c r="B445">
        <v>14.74</v>
      </c>
      <c r="C445" s="93">
        <f t="shared" ref="C445" si="733">B445/B444-1</f>
        <v>6.830601092896238E-3</v>
      </c>
      <c r="D445" s="26">
        <f t="shared" ref="D445" si="734">+F444*(1+L445)</f>
        <v>14.787599969204193</v>
      </c>
      <c r="E445" s="26">
        <f>D445*(1-VLOOKUP(A445,FX!A:K,9,0))</f>
        <v>14.773148011162172</v>
      </c>
      <c r="F445">
        <v>14.7692</v>
      </c>
      <c r="G445" s="93">
        <f t="shared" ref="G445" si="735">+B445/D445-1</f>
        <v>-3.2189110676054122E-3</v>
      </c>
      <c r="H445" s="93">
        <f>(+B445/(D445*(1-VLOOKUP(A445,FX!A:K,9,0)))-1)</f>
        <v>-2.2438014658167083E-3</v>
      </c>
      <c r="I445" s="93">
        <f t="shared" si="292"/>
        <v>-1.9770874522654358E-3</v>
      </c>
      <c r="J445">
        <v>12469.23</v>
      </c>
      <c r="K445">
        <v>12522.07</v>
      </c>
      <c r="L445" s="93">
        <f t="shared" ref="L445" si="736">+K445/J445-1</f>
        <v>4.2376313533394327E-3</v>
      </c>
      <c r="M445" s="92">
        <f t="shared" ref="M445" si="737">WEEKDAY(A445,2)</f>
        <v>3</v>
      </c>
    </row>
    <row r="446" spans="1:14" x14ac:dyDescent="0.15">
      <c r="A446" s="90">
        <v>43034</v>
      </c>
      <c r="B446">
        <v>14.84</v>
      </c>
      <c r="C446" s="93">
        <f t="shared" ref="C446" si="738">B446/B445-1</f>
        <v>6.7842605156038793E-3</v>
      </c>
      <c r="D446" s="26">
        <f t="shared" ref="D446" si="739">+F445*(1+L446)</f>
        <v>14.847279825460168</v>
      </c>
      <c r="E446" s="26">
        <f>D446*(1-VLOOKUP(A446,FX!A:K,9,0))</f>
        <v>14.862461706511159</v>
      </c>
      <c r="F446">
        <v>14.854699999999999</v>
      </c>
      <c r="G446" s="93">
        <f t="shared" ref="G446" si="740">+B446/D446-1</f>
        <v>-4.9031375078445461E-4</v>
      </c>
      <c r="H446" s="93">
        <f>(+B446/(D446*(1-VLOOKUP(A446,FX!A:K,9,0)))-1)</f>
        <v>-1.5113045843084816E-3</v>
      </c>
      <c r="I446" s="93">
        <f t="shared" si="292"/>
        <v>-9.8958578766317196E-4</v>
      </c>
      <c r="J446">
        <v>12522.07</v>
      </c>
      <c r="K446">
        <v>12588.27</v>
      </c>
      <c r="L446" s="93">
        <f t="shared" ref="L446" si="741">+K446/J446-1</f>
        <v>5.2866658627528373E-3</v>
      </c>
      <c r="M446" s="92">
        <f t="shared" ref="M446" si="742">WEEKDAY(A446,2)</f>
        <v>4</v>
      </c>
    </row>
    <row r="447" spans="1:14" x14ac:dyDescent="0.15">
      <c r="A447" s="90">
        <v>43035</v>
      </c>
      <c r="B447">
        <v>15.04</v>
      </c>
      <c r="C447" s="93">
        <f t="shared" ref="C447" si="743">B447/B446-1</f>
        <v>1.3477088948786964E-2</v>
      </c>
      <c r="D447" s="26">
        <f t="shared" ref="D447" si="744">+F446*(1+L447)</f>
        <v>15.11015571043519</v>
      </c>
      <c r="E447" s="26">
        <f>D447*(1-VLOOKUP(A447,FX!A:K,9,0))</f>
        <v>15.062033991763652</v>
      </c>
      <c r="F447">
        <v>15.068300000000001</v>
      </c>
      <c r="G447" s="93">
        <f t="shared" ref="G447" si="745">+B447/D447-1</f>
        <v>-4.6429508589869162E-3</v>
      </c>
      <c r="H447" s="93">
        <f>(+B447/(D447*(1-VLOOKUP(A447,FX!A:K,9,0)))-1)</f>
        <v>-1.4628828865810295E-3</v>
      </c>
      <c r="I447" s="93">
        <f t="shared" si="292"/>
        <v>-1.8781149831103017E-3</v>
      </c>
      <c r="J447">
        <v>12588.27</v>
      </c>
      <c r="K447">
        <v>12804.75</v>
      </c>
      <c r="L447" s="93">
        <f t="shared" ref="L447" si="746">+K447/J447-1</f>
        <v>1.7196961933609645E-2</v>
      </c>
      <c r="M447" s="92">
        <f t="shared" ref="M447" si="747">WEEKDAY(A447,2)</f>
        <v>5</v>
      </c>
    </row>
    <row r="448" spans="1:14" x14ac:dyDescent="0.15">
      <c r="A448" s="90">
        <v>43038</v>
      </c>
      <c r="B448">
        <v>15</v>
      </c>
      <c r="C448" s="93">
        <f t="shared" ref="C448" si="748">B448/B447-1</f>
        <v>-2.6595744680850686E-3</v>
      </c>
      <c r="D448" s="26">
        <f t="shared" ref="D448" si="749">+F447*(1+L448)</f>
        <v>15.092576852652334</v>
      </c>
      <c r="E448" s="26">
        <f>D448*(1-VLOOKUP(A448,FX!A:K,9,0))</f>
        <v>15.108373600419961</v>
      </c>
      <c r="F448">
        <v>15.105600000000001</v>
      </c>
      <c r="G448" s="93">
        <f t="shared" ref="G448" si="750">+B448/D448-1</f>
        <v>-6.1339328304340635E-3</v>
      </c>
      <c r="H448" s="93">
        <f>(+B448/(D448*(1-VLOOKUP(A448,FX!A:K,9,0)))-1)</f>
        <v>-7.1730818476020142E-3</v>
      </c>
      <c r="I448" s="93">
        <f t="shared" si="292"/>
        <v>-6.9907848744836798E-3</v>
      </c>
      <c r="J448">
        <v>12804.75</v>
      </c>
      <c r="K448">
        <v>12825.38</v>
      </c>
      <c r="L448" s="93">
        <f t="shared" ref="L448" si="751">+K448/J448-1</f>
        <v>1.6111208731133253E-3</v>
      </c>
      <c r="M448" s="92">
        <f t="shared" ref="M448" si="752">WEEKDAY(A448,2)</f>
        <v>1</v>
      </c>
    </row>
    <row r="449" spans="1:14" x14ac:dyDescent="0.15">
      <c r="A449" s="90">
        <v>43039</v>
      </c>
      <c r="B449">
        <v>15.08</v>
      </c>
      <c r="C449" s="93">
        <f t="shared" ref="C449" si="753">B449/B448-1</f>
        <v>5.3333333333334121E-3</v>
      </c>
      <c r="D449" s="26">
        <f t="shared" ref="D449" si="754">+F448*(1+L449)</f>
        <v>15.062598899369846</v>
      </c>
      <c r="E449" s="26">
        <f>D449*(1-VLOOKUP(A449,FX!A:K,9,0))</f>
        <v>15.108141498602564</v>
      </c>
      <c r="F449">
        <v>15.105399999999999</v>
      </c>
      <c r="G449" s="93">
        <f t="shared" ref="G449" si="755">+B449/D449-1</f>
        <v>1.1552522075644056E-3</v>
      </c>
      <c r="H449" s="93">
        <f>(+B449/(D449*(1-VLOOKUP(A449,FX!A:K,9,0)))-1)</f>
        <v>-1.8626711038658428E-3</v>
      </c>
      <c r="I449" s="93">
        <f t="shared" si="292"/>
        <v>-1.6815178677823672E-3</v>
      </c>
      <c r="J449">
        <v>12825.38</v>
      </c>
      <c r="K449">
        <v>12788.87</v>
      </c>
      <c r="L449" s="93">
        <f t="shared" ref="L449" si="756">+K449/J449-1</f>
        <v>-2.8466992790855405E-3</v>
      </c>
      <c r="M449" s="92">
        <f t="shared" ref="M449" si="757">WEEKDAY(A449,2)</f>
        <v>2</v>
      </c>
    </row>
    <row r="450" spans="1:14" x14ac:dyDescent="0.15">
      <c r="A450" s="90">
        <v>43040</v>
      </c>
      <c r="B450">
        <v>15.1</v>
      </c>
      <c r="C450" s="93">
        <f t="shared" ref="C450" si="758">B450/B449-1</f>
        <v>1.3262599469496816E-3</v>
      </c>
      <c r="D450" s="26">
        <f t="shared" ref="D450" si="759">+F449*(1+L450)</f>
        <v>15.097096611037566</v>
      </c>
      <c r="E450" s="26">
        <f>D450*(1-VLOOKUP(A450,FX!A:K,9,0))</f>
        <v>15.090411004181531</v>
      </c>
      <c r="F450">
        <v>15.1188</v>
      </c>
      <c r="G450" s="93">
        <f t="shared" ref="G450" si="760">+B450/D450-1</f>
        <v>1.9231439244493664E-4</v>
      </c>
      <c r="H450" s="93">
        <f>(+B450/(D450*(1-VLOOKUP(A450,FX!A:K,9,0)))-1)</f>
        <v>6.3543635861296188E-4</v>
      </c>
      <c r="I450" s="93">
        <f t="shared" si="292"/>
        <v>-1.243484932666683E-3</v>
      </c>
      <c r="J450">
        <v>12788.87</v>
      </c>
      <c r="K450">
        <v>12781.84</v>
      </c>
      <c r="L450" s="93">
        <f t="shared" ref="L450" si="761">+K450/J450-1</f>
        <v>-5.4969672848348416E-4</v>
      </c>
      <c r="M450" s="92">
        <f t="shared" ref="M450" si="762">WEEKDAY(A450,2)</f>
        <v>3</v>
      </c>
    </row>
    <row r="451" spans="1:14" x14ac:dyDescent="0.15">
      <c r="A451" s="90">
        <v>43041</v>
      </c>
      <c r="B451">
        <v>15.12</v>
      </c>
      <c r="C451" s="93">
        <f t="shared" ref="C451" si="763">B451/B450-1</f>
        <v>1.3245033112583293E-3</v>
      </c>
      <c r="D451" s="26">
        <f t="shared" ref="D451" si="764">+F450*(1+L451)</f>
        <v>15.129126144279697</v>
      </c>
      <c r="E451" s="26">
        <f>D451*(1-VLOOKUP(A451,FX!A:K,9,0))</f>
        <v>15.19455022384089</v>
      </c>
      <c r="F451">
        <v>15.1747</v>
      </c>
      <c r="G451" s="93">
        <f t="shared" ref="G451" si="765">+B451/D451-1</f>
        <v>-6.0321688064901569E-4</v>
      </c>
      <c r="H451" s="93">
        <f>(+B451/(D451*(1-VLOOKUP(A451,FX!A:K,9,0)))-1)</f>
        <v>-4.9063791124214218E-3</v>
      </c>
      <c r="I451" s="93">
        <f t="shared" si="292"/>
        <v>-3.6046841123712481E-3</v>
      </c>
      <c r="J451">
        <v>12781.84</v>
      </c>
      <c r="K451">
        <v>12790.57</v>
      </c>
      <c r="L451" s="93">
        <f t="shared" ref="L451" si="766">+K451/J451-1</f>
        <v>6.830002566140525E-4</v>
      </c>
      <c r="M451" s="92">
        <f t="shared" ref="M451" si="767">WEEKDAY(A451,2)</f>
        <v>4</v>
      </c>
    </row>
    <row r="452" spans="1:14" x14ac:dyDescent="0.15">
      <c r="A452" s="90">
        <v>43042</v>
      </c>
      <c r="B452">
        <v>15.06</v>
      </c>
      <c r="C452" s="93">
        <f t="shared" ref="C452" si="768">B452/B451-1</f>
        <v>-3.9682539682538431E-3</v>
      </c>
      <c r="D452" s="26">
        <f t="shared" ref="D452" si="769">+F451*(1+L452)</f>
        <v>15.186919894031307</v>
      </c>
      <c r="E452" s="26">
        <f>D452*(1-VLOOKUP(A452,FX!A:K,9,0))</f>
        <v>15.144505233972422</v>
      </c>
      <c r="F452">
        <v>15.135300000000001</v>
      </c>
      <c r="G452" s="93">
        <f t="shared" ref="G452" si="770">+B452/D452-1</f>
        <v>-8.3571846639678427E-3</v>
      </c>
      <c r="H452" s="93">
        <f>(+B452/(D452*(1-VLOOKUP(A452,FX!A:K,9,0)))-1)</f>
        <v>-5.5799270208483076E-3</v>
      </c>
      <c r="I452" s="93">
        <f t="shared" si="292"/>
        <v>-4.9751243781094301E-3</v>
      </c>
      <c r="J452">
        <v>12790.57</v>
      </c>
      <c r="K452">
        <v>12800.87</v>
      </c>
      <c r="L452" s="93">
        <f t="shared" ref="L452" si="771">+K452/J452-1</f>
        <v>8.0528076543906479E-4</v>
      </c>
      <c r="M452" s="92">
        <f t="shared" ref="M452" si="772">WEEKDAY(A452,2)</f>
        <v>5</v>
      </c>
    </row>
    <row r="453" spans="1:14" x14ac:dyDescent="0.15">
      <c r="A453" s="90">
        <v>43045</v>
      </c>
      <c r="B453">
        <v>15.06</v>
      </c>
      <c r="C453" s="93">
        <f t="shared" ref="C453" si="773">B453/B452-1</f>
        <v>0</v>
      </c>
      <c r="D453" s="26">
        <f t="shared" ref="D453" si="774">+F452*(1+L453)</f>
        <v>15.145752106145908</v>
      </c>
      <c r="E453" s="26">
        <f>D453*(1-VLOOKUP(A453,FX!A:K,9,0))</f>
        <v>15.105179027480887</v>
      </c>
      <c r="F453">
        <v>15.1029</v>
      </c>
      <c r="G453" s="93">
        <f t="shared" ref="G453" si="775">+B453/D453-1</f>
        <v>-5.6617925306667871E-3</v>
      </c>
      <c r="H453" s="93">
        <f>(+B453/(D453*(1-VLOOKUP(A453,FX!A:K,9,0)))-1)</f>
        <v>-2.990962728656954E-3</v>
      </c>
      <c r="I453" s="93">
        <f t="shared" si="292"/>
        <v>-2.8405140734560907E-3</v>
      </c>
      <c r="J453">
        <v>12800.87</v>
      </c>
      <c r="K453">
        <v>12809.71</v>
      </c>
      <c r="L453" s="93">
        <f t="shared" ref="L453" si="776">+K453/J453-1</f>
        <v>6.9057806227212915E-4</v>
      </c>
      <c r="M453" s="92">
        <f t="shared" ref="M453" si="777">WEEKDAY(A453,2)</f>
        <v>1</v>
      </c>
    </row>
    <row r="454" spans="1:14" x14ac:dyDescent="0.15">
      <c r="A454" s="90">
        <v>43046</v>
      </c>
      <c r="B454">
        <v>15.3</v>
      </c>
      <c r="C454" s="93">
        <f t="shared" ref="C454" si="778">B454/B453-1</f>
        <v>1.5936254980079667E-2</v>
      </c>
      <c r="D454" s="26">
        <f t="shared" ref="D454" si="779">+F453*(1+L454)</f>
        <v>15.257563799726928</v>
      </c>
      <c r="E454" s="26">
        <f>D454*(1-VLOOKUP(A454,FX!A:K,9,0))</f>
        <v>15.284450739949069</v>
      </c>
      <c r="F454">
        <v>15.2842</v>
      </c>
      <c r="G454" s="93">
        <f t="shared" ref="G454" si="780">+B454/D454-1</f>
        <v>2.7813221579864322E-3</v>
      </c>
      <c r="H454" s="93">
        <f>(+B454/(D454*(1-VLOOKUP(A454,FX!A:K,9,0)))-1)</f>
        <v>1.0173254057661563E-3</v>
      </c>
      <c r="I454" s="93">
        <f t="shared" si="292"/>
        <v>1.0337472684209814E-3</v>
      </c>
      <c r="J454">
        <v>12809.71</v>
      </c>
      <c r="K454">
        <v>12940.89</v>
      </c>
      <c r="L454" s="93">
        <f t="shared" ref="L454" si="781">+K454/J454-1</f>
        <v>1.024066899250653E-2</v>
      </c>
      <c r="M454" s="92">
        <f t="shared" ref="M454" si="782">WEEKDAY(A454,2)</f>
        <v>2</v>
      </c>
      <c r="N454" s="50" t="s">
        <v>566</v>
      </c>
    </row>
    <row r="455" spans="1:14" x14ac:dyDescent="0.15">
      <c r="A455" s="90">
        <v>43047</v>
      </c>
      <c r="B455">
        <v>15.18</v>
      </c>
      <c r="C455" s="93">
        <f t="shared" ref="C455" si="783">B455/B454-1</f>
        <v>-7.8431372549020439E-3</v>
      </c>
      <c r="D455" s="26">
        <f t="shared" ref="D455" si="784">+F454*(1+L455)</f>
        <v>15.249452686329919</v>
      </c>
      <c r="E455" s="26">
        <f>D455*(1-VLOOKUP(A455,FX!A:K,9,0))</f>
        <v>15.205965012714135</v>
      </c>
      <c r="F455">
        <v>15.2171</v>
      </c>
      <c r="G455" s="93">
        <f t="shared" ref="G455" si="785">+B455/D455-1</f>
        <v>-4.5544379695789949E-3</v>
      </c>
      <c r="H455" s="93">
        <f>(+B455/(D455*(1-VLOOKUP(A455,FX!A:K,9,0)))-1)</f>
        <v>-1.7075544164690815E-3</v>
      </c>
      <c r="I455" s="93">
        <f t="shared" si="292"/>
        <v>-2.4380466711791948E-3</v>
      </c>
      <c r="J455">
        <v>12940.89</v>
      </c>
      <c r="K455">
        <v>12911.47</v>
      </c>
      <c r="L455" s="93">
        <f t="shared" ref="L455" si="786">+K455/J455-1</f>
        <v>-2.2734139614818405E-3</v>
      </c>
      <c r="M455" s="92">
        <f t="shared" ref="M455" si="787">WEEKDAY(A455,2)</f>
        <v>3</v>
      </c>
    </row>
    <row r="456" spans="1:14" x14ac:dyDescent="0.15">
      <c r="A456" s="90">
        <v>43048</v>
      </c>
      <c r="B456">
        <v>15.3</v>
      </c>
      <c r="C456" s="93">
        <f t="shared" ref="C456" si="788">B456/B455-1</f>
        <v>7.905138339921125E-3</v>
      </c>
      <c r="D456" s="26">
        <f t="shared" ref="D456" si="789">+F455*(1+L456)</f>
        <v>15.313754708642781</v>
      </c>
      <c r="E456" s="26">
        <f>D456*(1-VLOOKUP(A456,FX!A:K,9,0))</f>
        <v>15.337409788457178</v>
      </c>
      <c r="F456">
        <v>15.3178</v>
      </c>
      <c r="G456" s="93">
        <f t="shared" ref="G456" si="790">+B456/D456-1</f>
        <v>-8.9819308879346416E-4</v>
      </c>
      <c r="H456" s="93">
        <f>(+B456/(D456*(1-VLOOKUP(A456,FX!A:K,9,0)))-1)</f>
        <v>-2.4391203582062593E-3</v>
      </c>
      <c r="I456" s="93">
        <f t="shared" si="292"/>
        <v>-1.1620467691182412E-3</v>
      </c>
      <c r="J456">
        <v>12911.47</v>
      </c>
      <c r="K456">
        <v>12993.48</v>
      </c>
      <c r="L456" s="93">
        <f t="shared" ref="L456" si="791">+K456/J456-1</f>
        <v>6.3517167293887233E-3</v>
      </c>
      <c r="M456" s="92">
        <f t="shared" ref="M456" si="792">WEEKDAY(A456,2)</f>
        <v>4</v>
      </c>
    </row>
    <row r="457" spans="1:14" x14ac:dyDescent="0.15">
      <c r="A457" s="90">
        <v>43049</v>
      </c>
      <c r="B457">
        <v>15.44</v>
      </c>
      <c r="C457" s="93">
        <f t="shared" ref="C457" si="793">B457/B456-1</f>
        <v>9.1503267973855884E-3</v>
      </c>
      <c r="D457" s="26">
        <f t="shared" ref="D457" si="794">+F456*(1+L457)</f>
        <v>15.467447479505106</v>
      </c>
      <c r="E457" s="26">
        <f>D457*(1-VLOOKUP(A457,FX!A:K,9,0))</f>
        <v>15.442379376001824</v>
      </c>
      <c r="F457">
        <v>15.459899999999999</v>
      </c>
      <c r="G457" s="93">
        <f t="shared" ref="G457" si="795">+B457/D457-1</f>
        <v>-1.7745319349863342E-3</v>
      </c>
      <c r="H457" s="93">
        <f>(+B457/(D457*(1-VLOOKUP(A457,FX!A:K,9,0)))-1)</f>
        <v>-1.5408091874247187E-4</v>
      </c>
      <c r="I457" s="93">
        <f t="shared" si="292"/>
        <v>-1.287201081507594E-3</v>
      </c>
      <c r="J457">
        <v>12993.48</v>
      </c>
      <c r="K457">
        <v>13120.42</v>
      </c>
      <c r="L457" s="93">
        <f t="shared" ref="L457" si="796">+K457/J457-1</f>
        <v>9.7695151722247964E-3</v>
      </c>
      <c r="M457" s="92">
        <f t="shared" ref="M457" si="797">WEEKDAY(A457,2)</f>
        <v>5</v>
      </c>
    </row>
    <row r="458" spans="1:14" x14ac:dyDescent="0.15">
      <c r="A458" s="90">
        <v>43052</v>
      </c>
      <c r="B458">
        <v>15.44</v>
      </c>
      <c r="C458" s="93">
        <f t="shared" ref="C458" si="798">B458/B457-1</f>
        <v>0</v>
      </c>
      <c r="D458" s="26">
        <f t="shared" ref="D458" si="799">+F457*(1+L458)</f>
        <v>15.525131148393116</v>
      </c>
      <c r="E458" s="26">
        <f>D458*(1-VLOOKUP(A458,FX!A:K,9,0))</f>
        <v>15.509904351456447</v>
      </c>
      <c r="F458">
        <v>15.4954</v>
      </c>
      <c r="G458" s="93">
        <f t="shared" ref="G458" si="800">+B458/D458-1</f>
        <v>-5.4834414974928025E-3</v>
      </c>
      <c r="H458" s="93">
        <f>(+B458/(D458*(1-VLOOKUP(A458,FX!A:K,9,0)))-1)</f>
        <v>-4.5070781787176495E-3</v>
      </c>
      <c r="I458" s="93">
        <f t="shared" si="292"/>
        <v>-3.575254591685284E-3</v>
      </c>
      <c r="J458">
        <v>13120.42</v>
      </c>
      <c r="K458">
        <v>13175.78</v>
      </c>
      <c r="L458" s="93">
        <f t="shared" ref="L458" si="801">+K458/J458-1</f>
        <v>4.2193771235983224E-3</v>
      </c>
      <c r="M458" s="92">
        <f t="shared" ref="M458" si="802">WEEKDAY(A458,2)</f>
        <v>1</v>
      </c>
    </row>
    <row r="459" spans="1:14" x14ac:dyDescent="0.15">
      <c r="A459" s="90">
        <v>43053</v>
      </c>
      <c r="B459">
        <v>15.38</v>
      </c>
      <c r="C459" s="93">
        <f t="shared" ref="C459" si="803">B459/B458-1</f>
        <v>-3.8860103626942033E-3</v>
      </c>
      <c r="D459" s="26">
        <f t="shared" ref="D459" si="804">+F458*(1+L459)</f>
        <v>15.416980864889972</v>
      </c>
      <c r="E459" s="26">
        <f>D459*(1-VLOOKUP(A459,FX!A:K,9,0))</f>
        <v>15.426452774050849</v>
      </c>
      <c r="F459">
        <v>15.4283</v>
      </c>
      <c r="G459" s="93">
        <f t="shared" ref="G459" si="805">+B459/D459-1</f>
        <v>-2.3987099169455739E-3</v>
      </c>
      <c r="H459" s="93">
        <f>(+B459/(D459*(1-VLOOKUP(A459,FX!A:K,9,0)))-1)</f>
        <v>-3.0112414520198083E-3</v>
      </c>
      <c r="I459" s="93">
        <f t="shared" si="292"/>
        <v>-3.1306106311128623E-3</v>
      </c>
      <c r="J459">
        <v>13175.78</v>
      </c>
      <c r="K459">
        <v>13109.1</v>
      </c>
      <c r="L459" s="93">
        <f t="shared" ref="L459" si="806">+K459/J459-1</f>
        <v>-5.0608009544785837E-3</v>
      </c>
      <c r="M459" s="92">
        <f t="shared" ref="M459" si="807">WEEKDAY(A459,2)</f>
        <v>2</v>
      </c>
    </row>
    <row r="460" spans="1:14" x14ac:dyDescent="0.15">
      <c r="A460" s="90">
        <v>43054</v>
      </c>
      <c r="B460">
        <v>15.3</v>
      </c>
      <c r="C460" s="93">
        <f t="shared" ref="C460" si="808">B460/B459-1</f>
        <v>-5.2015604681404648E-3</v>
      </c>
      <c r="D460" s="26">
        <f t="shared" ref="D460" si="809">+F459*(1+L460)</f>
        <v>15.373714669656955</v>
      </c>
      <c r="E460" s="26">
        <f>D460*(1-VLOOKUP(A460,FX!A:K,9,0))</f>
        <v>15.389357883987525</v>
      </c>
      <c r="F460">
        <v>15.403600000000001</v>
      </c>
      <c r="G460" s="93">
        <f t="shared" ref="G460" si="810">+B460/D460-1</f>
        <v>-4.7948509023941766E-3</v>
      </c>
      <c r="H460" s="93">
        <f>(+B460/(D460*(1-VLOOKUP(A460,FX!A:K,9,0)))-1)</f>
        <v>-5.8064725416842045E-3</v>
      </c>
      <c r="I460" s="93">
        <f t="shared" si="292"/>
        <v>-6.7257004856007274E-3</v>
      </c>
      <c r="J460">
        <v>13109.1</v>
      </c>
      <c r="K460">
        <v>13062.72</v>
      </c>
      <c r="L460" s="93">
        <f t="shared" ref="L460" si="811">+K460/J460-1</f>
        <v>-3.5380003203882016E-3</v>
      </c>
      <c r="M460" s="92">
        <f t="shared" ref="M460" si="812">WEEKDAY(A460,2)</f>
        <v>3</v>
      </c>
    </row>
    <row r="461" spans="1:14" x14ac:dyDescent="0.15">
      <c r="A461" s="90">
        <v>43055</v>
      </c>
      <c r="B461">
        <v>15.52</v>
      </c>
      <c r="C461" s="93">
        <f t="shared" ref="C461" si="813">B461/B460-1</f>
        <v>1.437908496732021E-2</v>
      </c>
      <c r="D461" s="26">
        <f t="shared" ref="D461" si="814">+F460*(1+L461)</f>
        <v>15.57695464864898</v>
      </c>
      <c r="E461" s="26">
        <f>D461*(1-VLOOKUP(A461,FX!A:K,9,0))</f>
        <v>15.580239213446253</v>
      </c>
      <c r="F461">
        <v>15.5906</v>
      </c>
      <c r="G461" s="93">
        <f t="shared" ref="G461" si="815">+B461/D461-1</f>
        <v>-3.6563404037336378E-3</v>
      </c>
      <c r="H461" s="93">
        <f>(+B461/(D461*(1-VLOOKUP(A461,FX!A:K,9,0)))-1)</f>
        <v>-3.8663856582038525E-3</v>
      </c>
      <c r="I461" s="93">
        <f t="shared" si="292"/>
        <v>-4.528369658640452E-3</v>
      </c>
      <c r="J461">
        <v>13062.72</v>
      </c>
      <c r="K461">
        <v>13209.73</v>
      </c>
      <c r="L461" s="93">
        <f t="shared" ref="L461" si="816">+K461/J461-1</f>
        <v>1.125416452316208E-2</v>
      </c>
      <c r="M461" s="92">
        <f t="shared" ref="M461" si="817">WEEKDAY(A461,2)</f>
        <v>4</v>
      </c>
    </row>
    <row r="462" spans="1:14" x14ac:dyDescent="0.15">
      <c r="A462" s="90">
        <v>43056</v>
      </c>
      <c r="B462">
        <v>15.74</v>
      </c>
      <c r="C462" s="93">
        <f t="shared" ref="C462" si="818">B462/B461-1</f>
        <v>1.4175257731958713E-2</v>
      </c>
      <c r="D462" s="26">
        <f t="shared" ref="D462" si="819">+F461*(1+L462)</f>
        <v>15.837056898967656</v>
      </c>
      <c r="E462" s="26">
        <f>D462*(1-VLOOKUP(A462,FX!A:K,9,0))</f>
        <v>15.845682990853229</v>
      </c>
      <c r="F462">
        <v>15.840400000000001</v>
      </c>
      <c r="G462" s="93">
        <f t="shared" ref="G462" si="820">+B462/D462-1</f>
        <v>-6.1284681608981817E-3</v>
      </c>
      <c r="H462" s="93">
        <f>(+B462/(D462*(1-VLOOKUP(A462,FX!A:K,9,0)))-1)</f>
        <v>-6.6695131358006643E-3</v>
      </c>
      <c r="I462" s="93">
        <f t="shared" si="292"/>
        <v>-6.3382237822277032E-3</v>
      </c>
      <c r="J462">
        <v>13209.73</v>
      </c>
      <c r="K462">
        <v>13418.55</v>
      </c>
      <c r="L462" s="93">
        <f t="shared" ref="L462" si="821">+K462/J462-1</f>
        <v>1.5808044524755704E-2</v>
      </c>
      <c r="M462" s="92">
        <f t="shared" ref="M462" si="822">WEEKDAY(A462,2)</f>
        <v>5</v>
      </c>
    </row>
    <row r="463" spans="1:14" x14ac:dyDescent="0.15">
      <c r="A463" s="90">
        <v>43059</v>
      </c>
      <c r="B463">
        <v>15.86</v>
      </c>
      <c r="C463" s="93">
        <f t="shared" ref="C463" si="823">B463/B462-1</f>
        <v>7.6238881829733263E-3</v>
      </c>
      <c r="D463" s="26">
        <f t="shared" ref="D463" si="824">+F462*(1+L463)</f>
        <v>15.931887604845533</v>
      </c>
      <c r="E463" s="26">
        <f>D463*(1-VLOOKUP(A463,FX!A:K,9,0))</f>
        <v>15.914608796577006</v>
      </c>
      <c r="F463">
        <v>15.9116</v>
      </c>
      <c r="G463" s="93">
        <f t="shared" ref="G463" si="825">+B463/D463-1</f>
        <v>-4.5121837806381127E-3</v>
      </c>
      <c r="H463" s="93">
        <f>(+B463/(D463*(1-VLOOKUP(A463,FX!A:K,9,0)))-1)</f>
        <v>-3.4313627984844386E-3</v>
      </c>
      <c r="I463" s="93">
        <f t="shared" si="292"/>
        <v>-3.2429171170718085E-3</v>
      </c>
      <c r="J463">
        <v>13418.55</v>
      </c>
      <c r="K463">
        <v>13496.05</v>
      </c>
      <c r="L463" s="93">
        <f t="shared" ref="L463" si="826">+K463/J463-1</f>
        <v>5.7755867809861083E-3</v>
      </c>
      <c r="M463" s="92">
        <f t="shared" ref="M463" si="827">WEEKDAY(A463,2)</f>
        <v>1</v>
      </c>
    </row>
    <row r="464" spans="1:14" x14ac:dyDescent="0.15">
      <c r="A464" s="90">
        <v>43060</v>
      </c>
      <c r="B464">
        <v>16.22</v>
      </c>
      <c r="C464" s="93">
        <f t="shared" ref="C464" si="828">B464/B463-1</f>
        <v>2.2698612862547263E-2</v>
      </c>
      <c r="D464" s="26">
        <f t="shared" ref="D464" si="829">+F463*(1+L464)</f>
        <v>16.233238078993484</v>
      </c>
      <c r="E464" s="26">
        <f>D464*(1-VLOOKUP(A464,FX!A:K,9,0))</f>
        <v>16.227911247417687</v>
      </c>
      <c r="F464">
        <v>16.229900000000001</v>
      </c>
      <c r="G464" s="93">
        <f t="shared" ref="G464" si="830">+B464/D464-1</f>
        <v>-8.1549219749421642E-4</v>
      </c>
      <c r="H464" s="93">
        <f>(+B464/(D464*(1-VLOOKUP(A464,FX!A:K,9,0)))-1)</f>
        <v>-4.8750866929636594E-4</v>
      </c>
      <c r="I464" s="93">
        <f t="shared" si="292"/>
        <v>-6.0998527409295011E-4</v>
      </c>
      <c r="J464">
        <v>13496.05</v>
      </c>
      <c r="K464">
        <v>13768.86</v>
      </c>
      <c r="L464" s="93">
        <f t="shared" ref="L464" si="831">+K464/J464-1</f>
        <v>2.021406263314085E-2</v>
      </c>
      <c r="M464" s="92">
        <f t="shared" ref="M464" si="832">WEEKDAY(A464,2)</f>
        <v>2</v>
      </c>
    </row>
    <row r="465" spans="1:13" x14ac:dyDescent="0.15">
      <c r="A465" s="90">
        <v>43061</v>
      </c>
      <c r="B465">
        <v>16.36</v>
      </c>
      <c r="C465" s="93">
        <f t="shared" ref="C465" si="833">B465/B464-1</f>
        <v>8.6313193588163362E-3</v>
      </c>
      <c r="D465" s="26">
        <f t="shared" ref="D465" si="834">+F464*(1+L465)</f>
        <v>16.344709233298907</v>
      </c>
      <c r="E465" s="26">
        <f>D465*(1-VLOOKUP(A465,FX!A:K,9,0))</f>
        <v>16.411026560581206</v>
      </c>
      <c r="F465">
        <v>16.413900000000002</v>
      </c>
      <c r="G465" s="93">
        <f t="shared" ref="G465" si="835">+B465/D465-1</f>
        <v>9.3551781697898129E-4</v>
      </c>
      <c r="H465" s="93">
        <f>(+B465/(D465*(1-VLOOKUP(A465,FX!A:K,9,0)))-1)</f>
        <v>-3.1092851134475463E-3</v>
      </c>
      <c r="I465" s="93">
        <f t="shared" si="292"/>
        <v>-3.2838021433054809E-3</v>
      </c>
      <c r="J465">
        <v>13768.86</v>
      </c>
      <c r="K465">
        <v>13866.26</v>
      </c>
      <c r="L465" s="93">
        <f t="shared" ref="L465" si="836">+K465/J465-1</f>
        <v>7.0739334992149239E-3</v>
      </c>
      <c r="M465" s="92">
        <f t="shared" ref="M465" si="837">WEEKDAY(A465,2)</f>
        <v>3</v>
      </c>
    </row>
    <row r="466" spans="1:13" x14ac:dyDescent="0.15">
      <c r="A466" s="90">
        <v>43062</v>
      </c>
    </row>
    <row r="467" spans="1:13" x14ac:dyDescent="0.15">
      <c r="A467" s="90">
        <v>43063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N468"/>
  <sheetViews>
    <sheetView zoomScale="115" zoomScaleNormal="115" workbookViewId="0">
      <pane xSplit="1" ySplit="2" topLeftCell="B438" activePane="bottomRight" state="frozen"/>
      <selection pane="topRight" activeCell="B1" sqref="B1"/>
      <selection pane="bottomLeft" activeCell="A3" sqref="A3"/>
      <selection pane="bottomRight" activeCell="I466" sqref="I466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/>
    <col min="6" max="7" width="15" bestFit="1" customWidth="1" collapsed="1"/>
    <col min="8" max="8" width="15" customWidth="1" collapsed="1"/>
    <col min="9" max="10" width="16.125" bestFit="1" customWidth="1" collapsed="1"/>
    <col min="11" max="11" width="12.875" bestFit="1" customWidth="1" collapsed="1"/>
    <col min="12" max="12" width="13.875" bestFit="1" customWidth="1" collapsed="1"/>
    <col min="14" max="14" width="32.875" customWidth="1" collapsed="1"/>
  </cols>
  <sheetData>
    <row r="1" spans="1:14" x14ac:dyDescent="0.15">
      <c r="J1" t="s">
        <v>217</v>
      </c>
    </row>
    <row r="2" spans="1:14" x14ac:dyDescent="0.1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x14ac:dyDescent="0.15">
      <c r="A3" s="1">
        <v>42401</v>
      </c>
      <c r="B3">
        <v>8.73</v>
      </c>
      <c r="F3">
        <f>9.139/(1+L4)</f>
        <v>8.7752966091486009</v>
      </c>
      <c r="I3" s="25">
        <f t="shared" ref="I3:I38" si="0">+B3/F3-1</f>
        <v>-5.1618322623279145E-3</v>
      </c>
      <c r="M3">
        <f>WEEKDAY(A3,2)</f>
        <v>1</v>
      </c>
      <c r="N3" s="50"/>
    </row>
    <row r="4" spans="1:14" x14ac:dyDescent="0.15">
      <c r="A4" s="1">
        <f>A5-1</f>
        <v>42402</v>
      </c>
      <c r="B4">
        <v>9.0299999999999994</v>
      </c>
      <c r="C4" s="25">
        <f t="shared" ref="C4:C31" si="1">B4/B3-1</f>
        <v>3.4364261168384758E-2</v>
      </c>
      <c r="D4" s="26">
        <f t="shared" ref="D4:D10" si="2">+F3*(1+L4)</f>
        <v>9.1389999999999993</v>
      </c>
      <c r="E4" s="26"/>
      <c r="F4">
        <v>9.1389999999999993</v>
      </c>
      <c r="G4" s="25">
        <f t="shared" ref="G4:G10" si="3">+B4/D4-1</f>
        <v>-1.1926906663748738E-2</v>
      </c>
      <c r="H4" s="25"/>
      <c r="I4" s="25">
        <f t="shared" si="0"/>
        <v>-1.1926906663748738E-2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6" si="5">WEEKDAY(A4,2)</f>
        <v>2</v>
      </c>
      <c r="N4" s="50"/>
    </row>
    <row r="5" spans="1:14" x14ac:dyDescent="0.15">
      <c r="A5" s="1">
        <v>42403</v>
      </c>
      <c r="B5">
        <v>9.0399999999999991</v>
      </c>
      <c r="C5" s="25">
        <f t="shared" si="1"/>
        <v>1.1074197120708451E-3</v>
      </c>
      <c r="D5" s="26">
        <f t="shared" si="2"/>
        <v>9.2060246471577472</v>
      </c>
      <c r="E5" s="26"/>
      <c r="F5">
        <v>9.1869999999999994</v>
      </c>
      <c r="G5" s="25">
        <f t="shared" si="3"/>
        <v>-1.8034347454088828E-2</v>
      </c>
      <c r="H5" s="25"/>
      <c r="I5" s="25">
        <f t="shared" si="0"/>
        <v>-1.600087079568957E-2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x14ac:dyDescent="0.15">
      <c r="A6" s="1">
        <v>42404</v>
      </c>
      <c r="B6">
        <v>9.2899999999999991</v>
      </c>
      <c r="C6" s="25">
        <f t="shared" si="1"/>
        <v>2.7654867256637239E-2</v>
      </c>
      <c r="D6" s="26">
        <f t="shared" si="2"/>
        <v>9.3457776714772915</v>
      </c>
      <c r="E6" s="26"/>
      <c r="F6">
        <v>9.3780000000000001</v>
      </c>
      <c r="G6" s="25">
        <f t="shared" si="3"/>
        <v>-5.9682215261253058E-3</v>
      </c>
      <c r="H6" s="25"/>
      <c r="I6" s="25">
        <f t="shared" si="0"/>
        <v>-9.3836638942206285E-3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x14ac:dyDescent="0.15">
      <c r="A7" s="1">
        <v>42405</v>
      </c>
      <c r="B7">
        <v>9.0500000000000007</v>
      </c>
      <c r="C7" s="25">
        <f t="shared" si="1"/>
        <v>-2.5834230355220478E-2</v>
      </c>
      <c r="D7" s="26">
        <f t="shared" si="2"/>
        <v>9.247250225708159</v>
      </c>
      <c r="E7" s="26"/>
      <c r="F7">
        <v>9.2970000000000006</v>
      </c>
      <c r="G7" s="25">
        <f t="shared" si="3"/>
        <v>-2.1330689761134169E-2</v>
      </c>
      <c r="H7" s="25"/>
      <c r="I7" s="25">
        <f t="shared" si="0"/>
        <v>-2.6567710013982948E-2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x14ac:dyDescent="0.15">
      <c r="A8" s="1">
        <v>42411</v>
      </c>
      <c r="B8">
        <v>8.68</v>
      </c>
      <c r="C8" s="25">
        <f t="shared" si="1"/>
        <v>-4.0883977900552648E-2</v>
      </c>
      <c r="D8" s="26">
        <f t="shared" si="2"/>
        <v>9.2970000000000006</v>
      </c>
      <c r="E8" s="26"/>
      <c r="F8" s="27">
        <v>9.2970000000000006</v>
      </c>
      <c r="G8" s="25">
        <f t="shared" si="3"/>
        <v>-6.636549424545557E-2</v>
      </c>
      <c r="H8" s="25"/>
      <c r="I8" s="25">
        <f t="shared" si="0"/>
        <v>-6.636549424545557E-2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4</v>
      </c>
      <c r="N8" s="50"/>
    </row>
    <row r="9" spans="1:14" x14ac:dyDescent="0.15">
      <c r="A9" s="1">
        <v>42412</v>
      </c>
      <c r="B9">
        <v>8.58</v>
      </c>
      <c r="C9" s="25">
        <f t="shared" si="1"/>
        <v>-1.1520737327188946E-2</v>
      </c>
      <c r="D9" s="26">
        <f t="shared" si="2"/>
        <v>9.2970000000000006</v>
      </c>
      <c r="E9" s="26"/>
      <c r="F9" s="27">
        <v>9.2970000000000006</v>
      </c>
      <c r="G9" s="25">
        <f t="shared" si="3"/>
        <v>-7.7121652145853536E-2</v>
      </c>
      <c r="H9" s="25"/>
      <c r="I9" s="25">
        <f t="shared" si="0"/>
        <v>-7.7121652145853536E-2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5</v>
      </c>
      <c r="N9" s="50"/>
    </row>
    <row r="10" spans="1:14" x14ac:dyDescent="0.15">
      <c r="A10" s="1">
        <v>42415</v>
      </c>
      <c r="B10">
        <v>9.25</v>
      </c>
      <c r="C10" s="25">
        <f t="shared" si="1"/>
        <v>7.8088578088578053E-2</v>
      </c>
      <c r="D10" s="26">
        <f t="shared" si="2"/>
        <v>9.3850049261083761</v>
      </c>
      <c r="E10" s="26"/>
      <c r="F10">
        <v>9.4939999999999998</v>
      </c>
      <c r="G10" s="25">
        <f t="shared" si="3"/>
        <v>-1.4385173707560095E-2</v>
      </c>
      <c r="H10" s="25"/>
      <c r="I10" s="25">
        <f t="shared" si="0"/>
        <v>-2.5700442384663957E-2</v>
      </c>
      <c r="J10">
        <v>2096.9899999999998</v>
      </c>
      <c r="K10">
        <v>2116.84</v>
      </c>
      <c r="L10" s="25">
        <f>+K10/J10-1</f>
        <v>9.465948812345415E-3</v>
      </c>
      <c r="M10">
        <f t="shared" si="5"/>
        <v>1</v>
      </c>
      <c r="N10" s="50"/>
    </row>
    <row r="11" spans="1:14" x14ac:dyDescent="0.15">
      <c r="A11" s="1">
        <v>42416</v>
      </c>
      <c r="B11">
        <v>9.6199999999999992</v>
      </c>
      <c r="C11" s="25">
        <f t="shared" si="1"/>
        <v>3.9999999999999813E-2</v>
      </c>
      <c r="D11" s="26">
        <f t="shared" ref="D11:D22" si="6">+F10*(1+L11)</f>
        <v>9.8756275486101917</v>
      </c>
      <c r="E11" s="26"/>
      <c r="F11">
        <v>9.8729999999999993</v>
      </c>
      <c r="G11" s="25">
        <f t="shared" ref="G11:G22" si="7">+B11/D11-1</f>
        <v>-2.5884689084509582E-2</v>
      </c>
      <c r="H11" s="25"/>
      <c r="I11" s="25">
        <f t="shared" si="0"/>
        <v>-2.5625443127722081E-2</v>
      </c>
      <c r="J11">
        <v>2116.84</v>
      </c>
      <c r="K11">
        <v>2201.9299999999998</v>
      </c>
      <c r="L11" s="25">
        <f>+K11/J11-1</f>
        <v>4.0196708301052375E-2</v>
      </c>
      <c r="M11">
        <f t="shared" si="5"/>
        <v>2</v>
      </c>
      <c r="N11" s="50"/>
    </row>
    <row r="12" spans="1:14" x14ac:dyDescent="0.15">
      <c r="A12" s="1">
        <v>42417</v>
      </c>
      <c r="B12">
        <v>9.58</v>
      </c>
      <c r="C12" s="25">
        <f t="shared" si="1"/>
        <v>-4.1580041580040472E-3</v>
      </c>
      <c r="D12" s="26">
        <f t="shared" si="6"/>
        <v>9.9331727855689582</v>
      </c>
      <c r="E12" s="26"/>
      <c r="F12">
        <v>9.9320000000000004</v>
      </c>
      <c r="G12" s="25">
        <f t="shared" si="7"/>
        <v>-3.5554881928768212E-2</v>
      </c>
      <c r="H12" s="25"/>
      <c r="I12" s="25">
        <f t="shared" si="0"/>
        <v>-3.5440998791784195E-2</v>
      </c>
      <c r="J12">
        <v>2201.92</v>
      </c>
      <c r="K12">
        <v>2215.34</v>
      </c>
      <c r="L12" s="25">
        <f>+K12/J12-1</f>
        <v>6.0946810056679013E-3</v>
      </c>
      <c r="M12">
        <f t="shared" si="5"/>
        <v>3</v>
      </c>
      <c r="N12" s="50"/>
    </row>
    <row r="13" spans="1:14" x14ac:dyDescent="0.15">
      <c r="A13" s="1">
        <v>42418</v>
      </c>
      <c r="B13">
        <v>9.69</v>
      </c>
      <c r="C13" s="25">
        <f t="shared" si="1"/>
        <v>1.1482254697285921E-2</v>
      </c>
      <c r="D13" s="26">
        <f t="shared" si="6"/>
        <v>9.8224733539772675</v>
      </c>
      <c r="E13" s="26"/>
      <c r="F13">
        <v>9.7880000000000003</v>
      </c>
      <c r="G13" s="25">
        <f t="shared" si="7"/>
        <v>-1.3486761348517895E-2</v>
      </c>
      <c r="H13" s="25"/>
      <c r="I13" s="25">
        <f t="shared" si="0"/>
        <v>-1.0012259910094023E-2</v>
      </c>
      <c r="J13">
        <v>2215.3399999999997</v>
      </c>
      <c r="K13">
        <v>2190.91</v>
      </c>
      <c r="L13" s="25">
        <f t="shared" ref="L13:L23" si="8">+K13/J13-1</f>
        <v>-1.1027652640226759E-2</v>
      </c>
      <c r="M13">
        <f t="shared" si="5"/>
        <v>4</v>
      </c>
      <c r="N13" s="50"/>
    </row>
    <row r="14" spans="1:14" x14ac:dyDescent="0.15">
      <c r="A14" s="1">
        <v>42419</v>
      </c>
      <c r="B14">
        <v>9.7200000000000006</v>
      </c>
      <c r="C14" s="25">
        <f t="shared" si="1"/>
        <v>3.0959752321981782E-3</v>
      </c>
      <c r="D14" s="26">
        <f t="shared" si="6"/>
        <v>9.8777977552706417</v>
      </c>
      <c r="E14" s="26"/>
      <c r="F14">
        <v>9.8620000000000001</v>
      </c>
      <c r="G14" s="25">
        <f t="shared" si="7"/>
        <v>-1.5974993534003334E-2</v>
      </c>
      <c r="H14" s="25"/>
      <c r="I14" s="25">
        <f t="shared" si="0"/>
        <v>-1.4398702088825766E-2</v>
      </c>
      <c r="J14">
        <v>2190.91</v>
      </c>
      <c r="K14">
        <v>2211.0100000000002</v>
      </c>
      <c r="L14" s="25">
        <f t="shared" si="8"/>
        <v>9.174270052170197E-3</v>
      </c>
      <c r="M14">
        <f t="shared" si="5"/>
        <v>5</v>
      </c>
      <c r="N14" s="50"/>
    </row>
    <row r="15" spans="1:14" x14ac:dyDescent="0.15">
      <c r="A15" s="1">
        <v>42422</v>
      </c>
      <c r="B15">
        <v>9.89</v>
      </c>
      <c r="C15" s="25">
        <f t="shared" si="1"/>
        <v>1.7489711934156382E-2</v>
      </c>
      <c r="D15" s="26">
        <f t="shared" si="6"/>
        <v>10.016106991827264</v>
      </c>
      <c r="E15" s="26"/>
      <c r="F15">
        <v>10.012</v>
      </c>
      <c r="G15" s="25">
        <f t="shared" si="7"/>
        <v>-1.2590419803838127E-2</v>
      </c>
      <c r="H15" s="25"/>
      <c r="I15" s="25">
        <f t="shared" si="0"/>
        <v>-1.218537754694371E-2</v>
      </c>
      <c r="J15">
        <v>2211.0100000000002</v>
      </c>
      <c r="K15">
        <v>2245.56</v>
      </c>
      <c r="L15" s="25">
        <f t="shared" si="8"/>
        <v>1.5626342712154129E-2</v>
      </c>
      <c r="M15">
        <f t="shared" si="5"/>
        <v>1</v>
      </c>
      <c r="N15" s="50"/>
    </row>
    <row r="16" spans="1:14" x14ac:dyDescent="0.15">
      <c r="A16" s="1">
        <v>42423</v>
      </c>
      <c r="B16">
        <v>9.57</v>
      </c>
      <c r="C16" s="25">
        <f t="shared" si="1"/>
        <v>-3.2355915065722995E-2</v>
      </c>
      <c r="D16" s="26">
        <f t="shared" si="6"/>
        <v>9.8896566736137093</v>
      </c>
      <c r="E16" s="26"/>
      <c r="F16">
        <v>9.8689999999999998</v>
      </c>
      <c r="G16" s="25">
        <f t="shared" si="7"/>
        <v>-3.232232262082213E-2</v>
      </c>
      <c r="H16" s="25"/>
      <c r="I16" s="25">
        <f t="shared" si="0"/>
        <v>-3.0296889249163961E-2</v>
      </c>
      <c r="J16">
        <v>2245.56</v>
      </c>
      <c r="K16">
        <v>2218.12</v>
      </c>
      <c r="L16" s="25">
        <f t="shared" si="8"/>
        <v>-1.2219669035786196E-2</v>
      </c>
      <c r="M16">
        <f t="shared" si="5"/>
        <v>2</v>
      </c>
      <c r="N16" s="50"/>
    </row>
    <row r="17" spans="1:14" x14ac:dyDescent="0.15">
      <c r="A17" s="1">
        <v>42424</v>
      </c>
      <c r="B17">
        <v>9.6300000000000008</v>
      </c>
      <c r="C17" s="25">
        <f t="shared" si="1"/>
        <v>6.2695924764890609E-3</v>
      </c>
      <c r="D17" s="26">
        <f t="shared" si="6"/>
        <v>9.8050195931689892</v>
      </c>
      <c r="E17" s="26"/>
      <c r="F17">
        <v>9.8059999999999992</v>
      </c>
      <c r="G17" s="25">
        <f t="shared" si="7"/>
        <v>-1.7849999330029065E-2</v>
      </c>
      <c r="H17" s="25"/>
      <c r="I17" s="25">
        <f t="shared" si="0"/>
        <v>-1.7948194982663535E-2</v>
      </c>
      <c r="J17">
        <v>2218.12</v>
      </c>
      <c r="K17">
        <v>2203.7399999999998</v>
      </c>
      <c r="L17" s="25">
        <f t="shared" si="8"/>
        <v>-6.4829675581122848E-3</v>
      </c>
      <c r="M17">
        <f t="shared" si="5"/>
        <v>3</v>
      </c>
      <c r="N17" s="50"/>
    </row>
    <row r="18" spans="1:14" x14ac:dyDescent="0.15">
      <c r="A18" s="1">
        <v>42425</v>
      </c>
      <c r="B18">
        <v>8.84</v>
      </c>
      <c r="C18" s="25">
        <f t="shared" si="1"/>
        <v>-8.2035306334371838E-2</v>
      </c>
      <c r="D18" s="26">
        <f t="shared" si="6"/>
        <v>9.0646786099993655</v>
      </c>
      <c r="E18" s="26"/>
      <c r="F18">
        <v>9.0630000000000006</v>
      </c>
      <c r="G18" s="25">
        <f t="shared" si="7"/>
        <v>-2.4786163929906957E-2</v>
      </c>
      <c r="H18" s="25"/>
      <c r="I18" s="25">
        <f t="shared" si="0"/>
        <v>-2.4605539004744603E-2</v>
      </c>
      <c r="J18">
        <v>2203.7399999999998</v>
      </c>
      <c r="K18">
        <v>2037.14</v>
      </c>
      <c r="L18" s="25">
        <f t="shared" si="8"/>
        <v>-7.5598754844037774E-2</v>
      </c>
      <c r="M18">
        <f t="shared" si="5"/>
        <v>4</v>
      </c>
      <c r="N18" s="50"/>
    </row>
    <row r="19" spans="1:14" x14ac:dyDescent="0.15">
      <c r="A19" s="1">
        <v>42426</v>
      </c>
      <c r="B19">
        <v>8.91</v>
      </c>
      <c r="C19" s="25">
        <f t="shared" si="1"/>
        <v>7.9185520361990669E-3</v>
      </c>
      <c r="D19" s="26">
        <f t="shared" si="6"/>
        <v>8.9641457926308465</v>
      </c>
      <c r="E19" s="26"/>
      <c r="F19">
        <v>8.9670000000000005</v>
      </c>
      <c r="G19" s="25">
        <f t="shared" si="7"/>
        <v>-6.0402623834340252E-3</v>
      </c>
      <c r="H19" s="25"/>
      <c r="I19" s="25">
        <f t="shared" si="0"/>
        <v>-6.3566410170625698E-3</v>
      </c>
      <c r="J19">
        <v>2037.14</v>
      </c>
      <c r="K19">
        <v>2014.92</v>
      </c>
      <c r="L19" s="25">
        <f t="shared" si="8"/>
        <v>-1.0907448678048604E-2</v>
      </c>
      <c r="M19">
        <f t="shared" si="5"/>
        <v>5</v>
      </c>
      <c r="N19" s="50"/>
    </row>
    <row r="20" spans="1:14" x14ac:dyDescent="0.15">
      <c r="A20" s="1">
        <v>42429</v>
      </c>
      <c r="B20">
        <v>8.51</v>
      </c>
      <c r="C20" s="25">
        <f t="shared" si="1"/>
        <v>-4.4893378226711578E-2</v>
      </c>
      <c r="D20" s="26">
        <f t="shared" si="6"/>
        <v>8.3672329670656911</v>
      </c>
      <c r="E20" s="26"/>
      <c r="F20">
        <v>8.3710000000000004</v>
      </c>
      <c r="G20" s="25">
        <f t="shared" si="7"/>
        <v>1.706263390732099E-2</v>
      </c>
      <c r="H20" s="25"/>
      <c r="I20" s="25">
        <f t="shared" si="0"/>
        <v>1.6604945645681379E-2</v>
      </c>
      <c r="J20">
        <v>2014.92</v>
      </c>
      <c r="K20">
        <v>1880.15</v>
      </c>
      <c r="L20" s="25">
        <f t="shared" si="8"/>
        <v>-6.6886030214599046E-2</v>
      </c>
      <c r="M20">
        <f t="shared" si="5"/>
        <v>1</v>
      </c>
      <c r="N20" s="50"/>
    </row>
    <row r="21" spans="1:14" x14ac:dyDescent="0.15">
      <c r="A21" s="1">
        <v>42430</v>
      </c>
      <c r="B21">
        <v>8.85</v>
      </c>
      <c r="C21" s="25">
        <f t="shared" si="1"/>
        <v>3.9952996474735603E-2</v>
      </c>
      <c r="D21" s="26">
        <f t="shared" si="6"/>
        <v>8.6148527085604876</v>
      </c>
      <c r="E21" s="26"/>
      <c r="F21">
        <v>8.6059999999999999</v>
      </c>
      <c r="G21" s="25">
        <f t="shared" si="7"/>
        <v>2.7295567248160735E-2</v>
      </c>
      <c r="H21" s="25"/>
      <c r="I21" s="25">
        <f t="shared" si="0"/>
        <v>2.8352312340227614E-2</v>
      </c>
      <c r="J21">
        <v>1880.15</v>
      </c>
      <c r="K21">
        <v>1934.92</v>
      </c>
      <c r="L21" s="25">
        <f t="shared" si="8"/>
        <v>2.9130654469058381E-2</v>
      </c>
      <c r="M21">
        <f t="shared" si="5"/>
        <v>2</v>
      </c>
      <c r="N21" s="50"/>
    </row>
    <row r="22" spans="1:14" x14ac:dyDescent="0.15">
      <c r="A22" s="1">
        <v>42431</v>
      </c>
      <c r="B22">
        <v>8.94</v>
      </c>
      <c r="C22" s="25">
        <f t="shared" si="1"/>
        <v>1.0169491525423791E-2</v>
      </c>
      <c r="D22" s="26">
        <f t="shared" si="6"/>
        <v>8.9737382424079541</v>
      </c>
      <c r="E22" s="26"/>
      <c r="G22" s="25">
        <f t="shared" si="7"/>
        <v>-3.7596641997551528E-3</v>
      </c>
      <c r="H22" s="25"/>
      <c r="J22">
        <v>1934.92</v>
      </c>
      <c r="K22">
        <v>2017.6</v>
      </c>
      <c r="L22" s="25">
        <f t="shared" si="8"/>
        <v>4.2730448804084942E-2</v>
      </c>
      <c r="M22">
        <f t="shared" si="5"/>
        <v>3</v>
      </c>
      <c r="N22" s="50"/>
    </row>
    <row r="23" spans="1:14" x14ac:dyDescent="0.15">
      <c r="A23" s="1">
        <v>42432</v>
      </c>
      <c r="B23">
        <v>8.84</v>
      </c>
      <c r="C23" s="25">
        <f t="shared" si="1"/>
        <v>-1.1185682326621871E-2</v>
      </c>
      <c r="D23" s="26"/>
      <c r="E23" s="26"/>
      <c r="F23">
        <v>8.9260000000000002</v>
      </c>
      <c r="G23" s="25"/>
      <c r="H23" s="25"/>
      <c r="I23" s="25">
        <f t="shared" si="0"/>
        <v>-9.6347748151467405E-3</v>
      </c>
      <c r="J23">
        <v>2017.6</v>
      </c>
      <c r="K23">
        <v>2007.08</v>
      </c>
      <c r="L23" s="25">
        <f t="shared" si="8"/>
        <v>-5.2141157811260719E-3</v>
      </c>
      <c r="M23">
        <f t="shared" si="5"/>
        <v>4</v>
      </c>
      <c r="N23" s="50"/>
    </row>
    <row r="24" spans="1:14" x14ac:dyDescent="0.15">
      <c r="A24" s="1">
        <v>42433</v>
      </c>
      <c r="B24">
        <v>8.66</v>
      </c>
      <c r="C24" s="25">
        <f t="shared" si="1"/>
        <v>-2.0361990950226172E-2</v>
      </c>
      <c r="D24" s="26">
        <f t="shared" ref="D24:D31" si="9">+F23*(1+L24)</f>
        <v>8.4810964386073309</v>
      </c>
      <c r="E24" s="26"/>
      <c r="F24">
        <v>8.5169999999999995</v>
      </c>
      <c r="G24" s="25">
        <f t="shared" ref="G24:G31" si="10">+B24/D24-1</f>
        <v>2.1094390647212968E-2</v>
      </c>
      <c r="H24" s="25"/>
      <c r="I24" s="25">
        <f t="shared" si="0"/>
        <v>1.6789949512739266E-2</v>
      </c>
      <c r="J24">
        <v>2007.08</v>
      </c>
      <c r="K24">
        <v>1907.04</v>
      </c>
      <c r="L24" s="25">
        <f t="shared" ref="L24:L40" si="11">+K24/J24-1</f>
        <v>-4.9843553819479025E-2</v>
      </c>
      <c r="M24">
        <f t="shared" si="5"/>
        <v>5</v>
      </c>
      <c r="N24" s="50"/>
    </row>
    <row r="25" spans="1:14" x14ac:dyDescent="0.15">
      <c r="A25" s="1">
        <v>42436</v>
      </c>
      <c r="B25">
        <v>8.7899999999999991</v>
      </c>
      <c r="C25" s="25">
        <f t="shared" si="1"/>
        <v>1.5011547344110809E-2</v>
      </c>
      <c r="D25" s="26">
        <f t="shared" si="9"/>
        <v>8.723735008180217</v>
      </c>
      <c r="E25" s="26"/>
      <c r="F25">
        <v>8.718</v>
      </c>
      <c r="G25" s="25">
        <f t="shared" si="10"/>
        <v>7.5959427650709177E-3</v>
      </c>
      <c r="H25" s="25"/>
      <c r="I25" s="25">
        <f t="shared" si="0"/>
        <v>8.2587749483824524E-3</v>
      </c>
      <c r="J25">
        <v>1907.04</v>
      </c>
      <c r="K25">
        <v>1953.33</v>
      </c>
      <c r="L25" s="25">
        <f t="shared" si="11"/>
        <v>2.4273219229801191E-2</v>
      </c>
      <c r="M25">
        <f t="shared" si="5"/>
        <v>1</v>
      </c>
      <c r="N25" s="50"/>
    </row>
    <row r="26" spans="1:14" x14ac:dyDescent="0.15">
      <c r="A26" s="1">
        <v>42437</v>
      </c>
      <c r="B26">
        <v>8.8800000000000008</v>
      </c>
      <c r="C26" s="25">
        <f t="shared" si="1"/>
        <v>1.0238907849829504E-2</v>
      </c>
      <c r="D26" s="26">
        <f t="shared" si="9"/>
        <v>8.9360693891969092</v>
      </c>
      <c r="E26" s="26"/>
      <c r="F26">
        <v>8.9420000000000002</v>
      </c>
      <c r="G26" s="25">
        <f t="shared" si="10"/>
        <v>-6.2745024411618999E-3</v>
      </c>
      <c r="H26" s="25"/>
      <c r="I26" s="25">
        <f t="shared" si="0"/>
        <v>-6.9335719078504887E-3</v>
      </c>
      <c r="J26">
        <v>1953.33</v>
      </c>
      <c r="K26">
        <v>2002.19</v>
      </c>
      <c r="L26" s="25">
        <f t="shared" si="11"/>
        <v>2.5013694562618705E-2</v>
      </c>
      <c r="M26">
        <f t="shared" si="5"/>
        <v>2</v>
      </c>
      <c r="N26" s="50"/>
    </row>
    <row r="27" spans="1:14" x14ac:dyDescent="0.15">
      <c r="A27" s="1">
        <v>42438</v>
      </c>
      <c r="B27">
        <v>8.74</v>
      </c>
      <c r="C27" s="25">
        <f t="shared" si="1"/>
        <v>-1.5765765765765827E-2</v>
      </c>
      <c r="D27" s="26">
        <f t="shared" si="9"/>
        <v>8.8018534804389184</v>
      </c>
      <c r="E27" s="26"/>
      <c r="F27">
        <v>8.7889999999999997</v>
      </c>
      <c r="G27" s="25">
        <f t="shared" si="10"/>
        <v>-7.02732448073351E-3</v>
      </c>
      <c r="H27" s="25"/>
      <c r="I27" s="25">
        <f t="shared" si="0"/>
        <v>-5.5751507566275116E-3</v>
      </c>
      <c r="J27">
        <v>2002.19</v>
      </c>
      <c r="K27">
        <v>1970.81</v>
      </c>
      <c r="L27" s="25">
        <f t="shared" si="11"/>
        <v>-1.5672838242124953E-2</v>
      </c>
      <c r="M27">
        <f t="shared" si="5"/>
        <v>3</v>
      </c>
      <c r="N27" s="50"/>
    </row>
    <row r="28" spans="1:14" x14ac:dyDescent="0.15">
      <c r="A28" s="1">
        <v>42439</v>
      </c>
      <c r="B28">
        <v>8.7100000000000009</v>
      </c>
      <c r="C28" s="25">
        <f t="shared" si="1"/>
        <v>-3.4324942791761348E-3</v>
      </c>
      <c r="D28" s="26">
        <f t="shared" si="9"/>
        <v>8.638087552833607</v>
      </c>
      <c r="E28" s="26"/>
      <c r="F28">
        <v>8.6379999999999999</v>
      </c>
      <c r="G28" s="25">
        <f t="shared" si="10"/>
        <v>8.3250426354852802E-3</v>
      </c>
      <c r="H28" s="25"/>
      <c r="I28" s="25">
        <f t="shared" si="0"/>
        <v>8.335262792313225E-3</v>
      </c>
      <c r="J28">
        <v>1970.81</v>
      </c>
      <c r="K28">
        <v>1936.97</v>
      </c>
      <c r="L28" s="25">
        <f t="shared" si="11"/>
        <v>-1.7170604979678372E-2</v>
      </c>
      <c r="M28">
        <f t="shared" si="5"/>
        <v>4</v>
      </c>
      <c r="N28" s="50"/>
    </row>
    <row r="29" spans="1:14" x14ac:dyDescent="0.15">
      <c r="A29" s="1">
        <v>42440</v>
      </c>
      <c r="B29">
        <v>8.69</v>
      </c>
      <c r="C29" s="25">
        <f t="shared" si="1"/>
        <v>-2.2962112514353095E-3</v>
      </c>
      <c r="D29" s="26">
        <f t="shared" si="9"/>
        <v>8.6286349607892738</v>
      </c>
      <c r="E29" s="26"/>
      <c r="F29">
        <v>8.6609999999999996</v>
      </c>
      <c r="G29" s="25">
        <f t="shared" si="10"/>
        <v>7.1117899284862673E-3</v>
      </c>
      <c r="H29" s="25"/>
      <c r="I29" s="25">
        <f t="shared" si="0"/>
        <v>3.3483431474425895E-3</v>
      </c>
      <c r="J29">
        <v>1936.97</v>
      </c>
      <c r="K29">
        <v>1934.87</v>
      </c>
      <c r="L29" s="25">
        <f t="shared" si="11"/>
        <v>-1.0841675400239392E-3</v>
      </c>
      <c r="M29">
        <f t="shared" si="5"/>
        <v>5</v>
      </c>
      <c r="N29" s="50"/>
    </row>
    <row r="30" spans="1:14" x14ac:dyDescent="0.15">
      <c r="A30" s="1">
        <v>42443</v>
      </c>
      <c r="B30">
        <v>9.0500000000000007</v>
      </c>
      <c r="C30" s="25">
        <f t="shared" si="1"/>
        <v>4.1426927502876909E-2</v>
      </c>
      <c r="D30" s="26">
        <f t="shared" si="9"/>
        <v>9.0560755658002883</v>
      </c>
      <c r="E30" s="26"/>
      <c r="F30">
        <v>9.0459999999999994</v>
      </c>
      <c r="G30" s="25">
        <f t="shared" si="10"/>
        <v>-6.7088285164396133E-4</v>
      </c>
      <c r="H30" s="25"/>
      <c r="I30" s="25">
        <f t="shared" si="0"/>
        <v>4.4218439089105388E-4</v>
      </c>
      <c r="J30">
        <v>1934.87</v>
      </c>
      <c r="K30">
        <v>2023.13</v>
      </c>
      <c r="L30" s="25">
        <f t="shared" si="11"/>
        <v>4.5615467705840906E-2</v>
      </c>
      <c r="M30">
        <f t="shared" si="5"/>
        <v>1</v>
      </c>
      <c r="N30" s="50"/>
    </row>
    <row r="31" spans="1:14" x14ac:dyDescent="0.15">
      <c r="A31" s="1">
        <v>42444</v>
      </c>
      <c r="B31">
        <v>9.01</v>
      </c>
      <c r="C31" s="25">
        <f t="shared" si="1"/>
        <v>-4.4198895027625085E-3</v>
      </c>
      <c r="D31" s="26">
        <f t="shared" si="9"/>
        <v>8.9288075012480661</v>
      </c>
      <c r="E31" s="26"/>
      <c r="F31">
        <v>8.9260000000000002</v>
      </c>
      <c r="G31" s="25">
        <f t="shared" si="10"/>
        <v>9.0933194315796495E-3</v>
      </c>
      <c r="H31" s="25"/>
      <c r="I31" s="25">
        <f t="shared" si="0"/>
        <v>9.4107102845619739E-3</v>
      </c>
      <c r="J31">
        <v>2023.13</v>
      </c>
      <c r="K31">
        <v>1996.92</v>
      </c>
      <c r="L31" s="25">
        <f t="shared" si="11"/>
        <v>-1.2955173419404553E-2</v>
      </c>
      <c r="M31">
        <f t="shared" si="5"/>
        <v>2</v>
      </c>
      <c r="N31" s="50"/>
    </row>
    <row r="32" spans="1:14" x14ac:dyDescent="0.15">
      <c r="A32" s="1">
        <v>42445</v>
      </c>
      <c r="B32">
        <v>8.9700000000000006</v>
      </c>
      <c r="C32" s="25">
        <f t="shared" ref="C32:C55" si="12">B32/B31-1</f>
        <v>-4.4395116537180312E-3</v>
      </c>
      <c r="D32" s="26">
        <f t="shared" ref="D32:D39" si="13">+F31*(1+L32)</f>
        <v>8.8393736554293607</v>
      </c>
      <c r="E32" s="26"/>
      <c r="F32">
        <v>8.7959999999999994</v>
      </c>
      <c r="G32" s="25">
        <f t="shared" ref="G32:G39" si="14">+B32/D32-1</f>
        <v>1.4777782868179434E-2</v>
      </c>
      <c r="H32" s="25"/>
      <c r="I32" s="25">
        <f t="shared" si="0"/>
        <v>1.9781718963165273E-2</v>
      </c>
      <c r="J32">
        <v>1996.92</v>
      </c>
      <c r="K32">
        <v>1977.54</v>
      </c>
      <c r="L32" s="25">
        <f t="shared" si="11"/>
        <v>-9.7049456162491277E-3</v>
      </c>
      <c r="M32">
        <f t="shared" si="5"/>
        <v>3</v>
      </c>
      <c r="N32" s="50"/>
    </row>
    <row r="33" spans="1:14" x14ac:dyDescent="0.15">
      <c r="A33" s="1">
        <v>42446</v>
      </c>
      <c r="B33">
        <v>9.5</v>
      </c>
      <c r="C33" s="25">
        <f t="shared" si="12"/>
        <v>5.9085841694537233E-2</v>
      </c>
      <c r="D33" s="26">
        <f t="shared" si="13"/>
        <v>9.2841625656118207</v>
      </c>
      <c r="E33" s="26"/>
      <c r="F33">
        <v>9.2829999999999995</v>
      </c>
      <c r="G33" s="25">
        <f t="shared" si="14"/>
        <v>2.3247916315859429E-2</v>
      </c>
      <c r="H33" s="25"/>
      <c r="I33" s="25">
        <f t="shared" si="0"/>
        <v>2.3376063772487354E-2</v>
      </c>
      <c r="J33">
        <v>1977.54</v>
      </c>
      <c r="K33">
        <v>2087.29</v>
      </c>
      <c r="L33" s="25">
        <f t="shared" si="11"/>
        <v>5.5498245294659077E-2</v>
      </c>
      <c r="M33">
        <f t="shared" si="5"/>
        <v>4</v>
      </c>
      <c r="N33" s="50"/>
    </row>
    <row r="34" spans="1:14" x14ac:dyDescent="0.15">
      <c r="A34" s="1">
        <v>42447</v>
      </c>
      <c r="B34">
        <v>9.99</v>
      </c>
      <c r="C34" s="25">
        <f t="shared" si="12"/>
        <v>5.1578947368421169E-2</v>
      </c>
      <c r="D34" s="26">
        <f t="shared" si="13"/>
        <v>9.6858449041580226</v>
      </c>
      <c r="E34" s="26"/>
      <c r="F34">
        <v>9.7550000000000008</v>
      </c>
      <c r="G34" s="25">
        <f t="shared" si="14"/>
        <v>3.1402020045913304E-2</v>
      </c>
      <c r="H34" s="25"/>
      <c r="I34" s="25">
        <f t="shared" si="0"/>
        <v>2.4090210148641766E-2</v>
      </c>
      <c r="J34">
        <v>2087.29</v>
      </c>
      <c r="K34">
        <v>2177.87</v>
      </c>
      <c r="L34" s="25">
        <f t="shared" si="11"/>
        <v>4.3395982350320272E-2</v>
      </c>
      <c r="M34">
        <f t="shared" si="5"/>
        <v>5</v>
      </c>
      <c r="N34" s="50"/>
    </row>
    <row r="35" spans="1:14" x14ac:dyDescent="0.15">
      <c r="A35" s="1">
        <v>42450</v>
      </c>
      <c r="B35">
        <v>10.1</v>
      </c>
      <c r="C35" s="25">
        <f t="shared" si="12"/>
        <v>1.1011011011010874E-2</v>
      </c>
      <c r="D35" s="26">
        <f t="shared" si="13"/>
        <v>9.975194869298905</v>
      </c>
      <c r="E35" s="26"/>
      <c r="F35">
        <v>9.9499999999999993</v>
      </c>
      <c r="G35" s="25">
        <f t="shared" si="14"/>
        <v>1.2511548128770089E-2</v>
      </c>
      <c r="H35" s="25"/>
      <c r="I35" s="25">
        <f t="shared" si="0"/>
        <v>1.5075376884422065E-2</v>
      </c>
      <c r="J35">
        <v>2177.87</v>
      </c>
      <c r="K35">
        <v>2227.0300000000002</v>
      </c>
      <c r="L35" s="25">
        <f t="shared" si="11"/>
        <v>2.257251351090761E-2</v>
      </c>
      <c r="M35">
        <f t="shared" si="5"/>
        <v>1</v>
      </c>
      <c r="N35" s="50"/>
    </row>
    <row r="36" spans="1:14" x14ac:dyDescent="0.15">
      <c r="A36" s="1">
        <v>42451</v>
      </c>
      <c r="B36">
        <v>9.99</v>
      </c>
      <c r="C36" s="25">
        <f t="shared" si="12"/>
        <v>-1.089108910891079E-2</v>
      </c>
      <c r="D36" s="26">
        <f t="shared" si="13"/>
        <v>9.9261864456248876</v>
      </c>
      <c r="E36" s="26"/>
      <c r="F36">
        <v>9.9149999999999991</v>
      </c>
      <c r="G36" s="25">
        <f t="shared" si="14"/>
        <v>6.4288087600086197E-3</v>
      </c>
      <c r="H36" s="25"/>
      <c r="I36" s="25">
        <f t="shared" si="0"/>
        <v>7.5642965204236745E-3</v>
      </c>
      <c r="J36">
        <v>2227.0300000000002</v>
      </c>
      <c r="K36">
        <v>2221.6999999999998</v>
      </c>
      <c r="L36" s="25">
        <f t="shared" si="11"/>
        <v>-2.3933220477498907E-3</v>
      </c>
      <c r="M36">
        <f t="shared" si="5"/>
        <v>2</v>
      </c>
      <c r="N36" s="50"/>
    </row>
    <row r="37" spans="1:14" x14ac:dyDescent="0.15">
      <c r="A37" s="1">
        <v>42452</v>
      </c>
      <c r="B37">
        <v>10.02</v>
      </c>
      <c r="C37" s="25">
        <f t="shared" si="12"/>
        <v>3.0030030030030463E-3</v>
      </c>
      <c r="D37" s="26">
        <f t="shared" si="13"/>
        <v>10.081953301525859</v>
      </c>
      <c r="E37" s="26"/>
      <c r="F37">
        <v>10.066000000000001</v>
      </c>
      <c r="G37" s="25">
        <f t="shared" si="14"/>
        <v>-6.144970093888702E-3</v>
      </c>
      <c r="H37" s="25"/>
      <c r="I37" s="25">
        <f t="shared" si="0"/>
        <v>-4.5698390621896623E-3</v>
      </c>
      <c r="J37">
        <v>2221.6999999999998</v>
      </c>
      <c r="K37">
        <v>2259.11</v>
      </c>
      <c r="L37" s="25">
        <f t="shared" si="11"/>
        <v>1.6838457037403831E-2</v>
      </c>
      <c r="M37">
        <f t="shared" si="5"/>
        <v>3</v>
      </c>
      <c r="N37" s="50"/>
    </row>
    <row r="38" spans="1:14" x14ac:dyDescent="0.15">
      <c r="A38" s="1">
        <v>42453</v>
      </c>
      <c r="B38">
        <v>9.67</v>
      </c>
      <c r="C38" s="25">
        <f t="shared" si="12"/>
        <v>-3.4930139720558806E-2</v>
      </c>
      <c r="D38" s="26">
        <f t="shared" si="13"/>
        <v>9.8907113066650147</v>
      </c>
      <c r="E38" s="26"/>
      <c r="F38">
        <v>9.8659999999999997</v>
      </c>
      <c r="G38" s="25">
        <f t="shared" si="14"/>
        <v>-2.2315008478337117E-2</v>
      </c>
      <c r="H38" s="25"/>
      <c r="I38" s="25">
        <f t="shared" si="0"/>
        <v>-1.98662071761605E-2</v>
      </c>
      <c r="J38">
        <v>2259.11</v>
      </c>
      <c r="K38">
        <v>2219.77</v>
      </c>
      <c r="L38" s="25">
        <f t="shared" si="11"/>
        <v>-1.7413937347008357E-2</v>
      </c>
      <c r="M38">
        <f t="shared" si="5"/>
        <v>4</v>
      </c>
      <c r="N38" s="50"/>
    </row>
    <row r="39" spans="1:14" x14ac:dyDescent="0.15">
      <c r="A39" s="1">
        <v>42454</v>
      </c>
      <c r="B39">
        <v>9.67</v>
      </c>
      <c r="C39" s="25">
        <f t="shared" si="12"/>
        <v>0</v>
      </c>
      <c r="D39" s="26">
        <f t="shared" si="13"/>
        <v>9.8496438549939871</v>
      </c>
      <c r="E39" s="26"/>
      <c r="G39" s="25">
        <f t="shared" si="14"/>
        <v>-1.8238614272627074E-2</v>
      </c>
      <c r="H39" s="25"/>
      <c r="J39">
        <v>2219.77</v>
      </c>
      <c r="K39">
        <v>2216.09</v>
      </c>
      <c r="L39" s="25">
        <f t="shared" si="11"/>
        <v>-1.6578294147591155E-3</v>
      </c>
      <c r="M39">
        <f t="shared" si="5"/>
        <v>5</v>
      </c>
      <c r="N39" s="50"/>
    </row>
    <row r="40" spans="1:14" x14ac:dyDescent="0.15">
      <c r="A40" s="1">
        <v>42457</v>
      </c>
      <c r="B40">
        <v>9.67</v>
      </c>
      <c r="C40" s="25">
        <f t="shared" si="12"/>
        <v>0</v>
      </c>
      <c r="J40">
        <v>2216.09</v>
      </c>
      <c r="K40">
        <v>2199.69</v>
      </c>
      <c r="L40" s="25">
        <f t="shared" si="11"/>
        <v>-7.400421463027218E-3</v>
      </c>
      <c r="M40">
        <f t="shared" si="5"/>
        <v>1</v>
      </c>
      <c r="N40" s="50"/>
    </row>
    <row r="41" spans="1:14" x14ac:dyDescent="0.15">
      <c r="A41" s="1">
        <v>42458</v>
      </c>
      <c r="B41">
        <v>9.39</v>
      </c>
      <c r="C41" s="25">
        <f t="shared" si="12"/>
        <v>-2.8955532574974074E-2</v>
      </c>
      <c r="F41">
        <v>9.5220000000000002</v>
      </c>
      <c r="I41" s="25">
        <f t="shared" ref="I41:I51" si="15">+B41/F41-1</f>
        <v>-1.3862633900441068E-2</v>
      </c>
      <c r="J41">
        <v>2199.69</v>
      </c>
      <c r="K41">
        <v>2152.5500000000002</v>
      </c>
      <c r="L41" s="25">
        <f t="shared" ref="L41:L55" si="16">+K41/J41-1</f>
        <v>-2.1430292450299704E-2</v>
      </c>
      <c r="M41">
        <f t="shared" si="5"/>
        <v>2</v>
      </c>
      <c r="N41" s="50"/>
    </row>
    <row r="42" spans="1:14" x14ac:dyDescent="0.15">
      <c r="A42" s="1">
        <v>42459</v>
      </c>
      <c r="B42">
        <v>9.9700000000000006</v>
      </c>
      <c r="C42" s="25">
        <f t="shared" si="12"/>
        <v>6.1767838125665664E-2</v>
      </c>
      <c r="D42" s="26">
        <f t="shared" ref="D42:D49" si="17">+F41*(1+L42)</f>
        <v>9.9476821258507346</v>
      </c>
      <c r="E42" s="26"/>
      <c r="F42">
        <v>10.032999999999999</v>
      </c>
      <c r="G42" s="25">
        <f>+B42/D42-1</f>
        <v>2.2435250611063662E-3</v>
      </c>
      <c r="H42" s="25"/>
      <c r="I42" s="25">
        <f t="shared" si="15"/>
        <v>-6.2792783813414577E-3</v>
      </c>
      <c r="J42">
        <v>2152.5500000000002</v>
      </c>
      <c r="K42">
        <v>2248.7800000000002</v>
      </c>
      <c r="L42" s="25">
        <f t="shared" si="16"/>
        <v>4.4705117186592647E-2</v>
      </c>
      <c r="M42">
        <f t="shared" si="5"/>
        <v>3</v>
      </c>
      <c r="N42" s="50"/>
    </row>
    <row r="43" spans="1:14" x14ac:dyDescent="0.15">
      <c r="A43" s="1">
        <v>42460</v>
      </c>
      <c r="B43">
        <v>9.84</v>
      </c>
      <c r="C43" s="25">
        <f t="shared" si="12"/>
        <v>-1.3039117352056206E-2</v>
      </c>
      <c r="D43" s="26">
        <f t="shared" si="17"/>
        <v>9.9861985476569508</v>
      </c>
      <c r="E43" s="26"/>
      <c r="F43">
        <v>10.02</v>
      </c>
      <c r="G43" s="25">
        <f>+B43/D43-1</f>
        <v>-1.4640060174975544E-2</v>
      </c>
      <c r="H43" s="25"/>
      <c r="I43" s="25">
        <f t="shared" si="15"/>
        <v>-1.7964071856287345E-2</v>
      </c>
      <c r="J43">
        <v>2248.7800000000002</v>
      </c>
      <c r="K43">
        <v>2238.29</v>
      </c>
      <c r="L43" s="25">
        <f t="shared" si="16"/>
        <v>-4.6647515541761164E-3</v>
      </c>
      <c r="M43">
        <f t="shared" si="5"/>
        <v>4</v>
      </c>
      <c r="N43" s="50"/>
    </row>
    <row r="44" spans="1:14" x14ac:dyDescent="0.15">
      <c r="A44" s="1">
        <v>42461</v>
      </c>
      <c r="B44">
        <v>9.77</v>
      </c>
      <c r="C44" s="25">
        <f t="shared" si="12"/>
        <v>-7.1138211382114624E-3</v>
      </c>
      <c r="D44" s="26">
        <f t="shared" si="17"/>
        <v>9.8726292839623095</v>
      </c>
      <c r="E44" s="26"/>
      <c r="F44">
        <v>9.8919999999999995</v>
      </c>
      <c r="G44" s="25">
        <f t="shared" ref="G44:G51" si="18">+B44/D44-1</f>
        <v>-1.0395334516310362E-2</v>
      </c>
      <c r="H44" s="25"/>
      <c r="I44" s="25">
        <f t="shared" si="15"/>
        <v>-1.2333198544278168E-2</v>
      </c>
      <c r="J44">
        <v>2238.29</v>
      </c>
      <c r="K44">
        <v>2205.37</v>
      </c>
      <c r="L44" s="25">
        <f t="shared" si="16"/>
        <v>-1.4707656291186644E-2</v>
      </c>
      <c r="M44">
        <f t="shared" si="5"/>
        <v>5</v>
      </c>
      <c r="N44" s="50"/>
    </row>
    <row r="45" spans="1:14" x14ac:dyDescent="0.15">
      <c r="A45" s="1">
        <v>42465</v>
      </c>
      <c r="B45">
        <v>10.06</v>
      </c>
      <c r="C45" s="25">
        <f t="shared" si="12"/>
        <v>2.9682702149437246E-2</v>
      </c>
      <c r="D45" s="26">
        <f t="shared" si="17"/>
        <v>10.224593533057945</v>
      </c>
      <c r="E45" s="26"/>
      <c r="F45">
        <v>10.210000000000001</v>
      </c>
      <c r="G45" s="25">
        <f t="shared" si="18"/>
        <v>-1.6097806971571482E-2</v>
      </c>
      <c r="H45" s="25"/>
      <c r="I45" s="25">
        <f t="shared" si="15"/>
        <v>-1.4691478942213565E-2</v>
      </c>
      <c r="J45">
        <v>2205.37</v>
      </c>
      <c r="K45">
        <v>2279.52</v>
      </c>
      <c r="L45" s="25">
        <f t="shared" si="16"/>
        <v>3.3622476047103333E-2</v>
      </c>
      <c r="M45">
        <f t="shared" si="5"/>
        <v>2</v>
      </c>
      <c r="N45" s="50"/>
    </row>
    <row r="46" spans="1:14" x14ac:dyDescent="0.15">
      <c r="A46" s="1">
        <v>42466</v>
      </c>
      <c r="B46">
        <v>10.199999999999999</v>
      </c>
      <c r="C46" s="25">
        <f t="shared" si="12"/>
        <v>1.391650099403563E-2</v>
      </c>
      <c r="D46" s="26">
        <f t="shared" si="17"/>
        <v>10.288472309959992</v>
      </c>
      <c r="E46" s="26"/>
      <c r="F46">
        <v>10.281000000000001</v>
      </c>
      <c r="G46" s="25">
        <f t="shared" si="18"/>
        <v>-8.599168787609579E-3</v>
      </c>
      <c r="H46" s="25"/>
      <c r="I46" s="25">
        <f t="shared" si="15"/>
        <v>-7.8786110300556045E-3</v>
      </c>
      <c r="J46">
        <v>2279.52</v>
      </c>
      <c r="K46">
        <v>2297.04</v>
      </c>
      <c r="L46" s="25">
        <f t="shared" si="16"/>
        <v>7.6858285954937156E-3</v>
      </c>
      <c r="M46">
        <f t="shared" si="5"/>
        <v>3</v>
      </c>
      <c r="N46" s="50"/>
    </row>
    <row r="47" spans="1:14" x14ac:dyDescent="0.15">
      <c r="A47" s="1">
        <v>42467</v>
      </c>
      <c r="B47">
        <v>9.9700000000000006</v>
      </c>
      <c r="C47" s="25">
        <f t="shared" si="12"/>
        <v>-2.2549019607843057E-2</v>
      </c>
      <c r="D47" s="26">
        <f t="shared" si="17"/>
        <v>10.064552241145126</v>
      </c>
      <c r="E47" s="26"/>
      <c r="F47">
        <v>10.081</v>
      </c>
      <c r="G47" s="25">
        <f t="shared" si="18"/>
        <v>-9.3945799951818953E-3</v>
      </c>
      <c r="H47" s="25"/>
      <c r="I47" s="25">
        <f t="shared" si="15"/>
        <v>-1.1010812419402716E-2</v>
      </c>
      <c r="J47">
        <v>2297.04</v>
      </c>
      <c r="K47">
        <v>2248.6799999999998</v>
      </c>
      <c r="L47" s="25">
        <f t="shared" si="16"/>
        <v>-2.1053181485738204E-2</v>
      </c>
      <c r="M47">
        <f t="shared" si="5"/>
        <v>4</v>
      </c>
      <c r="N47" s="50"/>
    </row>
    <row r="48" spans="1:14" x14ac:dyDescent="0.15">
      <c r="A48" s="1">
        <v>42468</v>
      </c>
      <c r="B48">
        <v>9.92</v>
      </c>
      <c r="C48" s="25">
        <f t="shared" si="12"/>
        <v>-5.015045135406293E-3</v>
      </c>
      <c r="D48" s="26">
        <f t="shared" si="17"/>
        <v>9.9969423528470038</v>
      </c>
      <c r="E48" s="26"/>
      <c r="F48">
        <v>9.98</v>
      </c>
      <c r="G48" s="25">
        <f t="shared" si="18"/>
        <v>-7.6965886299316111E-3</v>
      </c>
      <c r="H48" s="25"/>
      <c r="I48" s="25">
        <f t="shared" si="15"/>
        <v>-6.0120240480961984E-3</v>
      </c>
      <c r="J48">
        <v>2248.6799999999998</v>
      </c>
      <c r="K48">
        <v>2229.9299999999998</v>
      </c>
      <c r="L48" s="25">
        <f t="shared" si="16"/>
        <v>-8.3382250920539525E-3</v>
      </c>
      <c r="M48">
        <f t="shared" si="5"/>
        <v>5</v>
      </c>
      <c r="N48" s="50"/>
    </row>
    <row r="49" spans="1:14" x14ac:dyDescent="0.15">
      <c r="A49" s="1">
        <v>42471</v>
      </c>
      <c r="B49">
        <v>10.16</v>
      </c>
      <c r="C49" s="25">
        <f t="shared" si="12"/>
        <v>2.4193548387096753E-2</v>
      </c>
      <c r="D49" s="26">
        <f t="shared" si="17"/>
        <v>10.218140120990347</v>
      </c>
      <c r="E49" s="26"/>
      <c r="F49">
        <v>10.233000000000001</v>
      </c>
      <c r="G49" s="25">
        <f t="shared" si="18"/>
        <v>-5.6898927106033836E-3</v>
      </c>
      <c r="H49" s="25"/>
      <c r="I49" s="25">
        <f t="shared" si="15"/>
        <v>-7.1337828593766028E-3</v>
      </c>
      <c r="J49">
        <v>2229.9299999999998</v>
      </c>
      <c r="K49">
        <v>2283.14</v>
      </c>
      <c r="L49" s="25">
        <f t="shared" si="16"/>
        <v>2.3861735570174902E-2</v>
      </c>
      <c r="M49">
        <f t="shared" si="5"/>
        <v>1</v>
      </c>
      <c r="N49" s="50"/>
    </row>
    <row r="50" spans="1:14" x14ac:dyDescent="0.15">
      <c r="A50" s="1">
        <v>42472</v>
      </c>
      <c r="B50">
        <v>10.18</v>
      </c>
      <c r="C50" s="25">
        <f t="shared" si="12"/>
        <v>1.9685039370078705E-3</v>
      </c>
      <c r="D50" s="26">
        <f t="shared" ref="D50:D55" si="19">+F49*(1+L50)</f>
        <v>10.147304440375974</v>
      </c>
      <c r="E50" s="26"/>
      <c r="F50">
        <v>10.148</v>
      </c>
      <c r="G50" s="25">
        <f t="shared" si="18"/>
        <v>3.2220931003046349E-3</v>
      </c>
      <c r="H50" s="25"/>
      <c r="I50" s="25">
        <f t="shared" si="15"/>
        <v>3.1533307055577886E-3</v>
      </c>
      <c r="J50">
        <v>2283.14</v>
      </c>
      <c r="K50">
        <v>2264.02</v>
      </c>
      <c r="L50" s="25">
        <f t="shared" si="16"/>
        <v>-8.3744317037062199E-3</v>
      </c>
      <c r="M50">
        <f t="shared" si="5"/>
        <v>2</v>
      </c>
      <c r="N50" s="50"/>
    </row>
    <row r="51" spans="1:14" x14ac:dyDescent="0.15">
      <c r="A51" s="1">
        <v>42473</v>
      </c>
      <c r="B51">
        <v>10.7</v>
      </c>
      <c r="C51" s="25">
        <f t="shared" si="12"/>
        <v>5.1080550098231869E-2</v>
      </c>
      <c r="D51" s="26">
        <f t="shared" si="19"/>
        <v>10.282423953852</v>
      </c>
      <c r="E51" s="26"/>
      <c r="F51">
        <v>10.278</v>
      </c>
      <c r="G51" s="25">
        <f t="shared" si="18"/>
        <v>4.0610662235101458E-2</v>
      </c>
      <c r="H51" s="25"/>
      <c r="I51" s="25">
        <f t="shared" si="15"/>
        <v>4.1058571706557689E-2</v>
      </c>
      <c r="J51">
        <v>2264.02</v>
      </c>
      <c r="K51">
        <v>2294.0100000000002</v>
      </c>
      <c r="L51" s="25">
        <f t="shared" si="16"/>
        <v>1.3246349413874592E-2</v>
      </c>
      <c r="M51">
        <f t="shared" si="5"/>
        <v>3</v>
      </c>
      <c r="N51" s="50"/>
    </row>
    <row r="52" spans="1:14" x14ac:dyDescent="0.15">
      <c r="A52" s="1">
        <v>42474</v>
      </c>
      <c r="B52">
        <v>10.5</v>
      </c>
      <c r="C52" s="25">
        <f t="shared" si="12"/>
        <v>-1.869158878504662E-2</v>
      </c>
      <c r="D52" s="26">
        <f t="shared" si="19"/>
        <v>10.41411346070854</v>
      </c>
      <c r="E52" s="26"/>
      <c r="F52">
        <v>10.385999999999999</v>
      </c>
      <c r="G52" s="25">
        <f>+B52/D52-1</f>
        <v>8.2471292074455249E-3</v>
      </c>
      <c r="H52" s="25"/>
      <c r="I52" s="25">
        <f>+B52/F52-1</f>
        <v>1.0976314269208531E-2</v>
      </c>
      <c r="J52">
        <v>2294.0100000000002</v>
      </c>
      <c r="K52">
        <v>2324.39</v>
      </c>
      <c r="L52" s="25">
        <f t="shared" si="16"/>
        <v>1.3243185513576616E-2</v>
      </c>
      <c r="M52">
        <f t="shared" si="5"/>
        <v>4</v>
      </c>
      <c r="N52" s="50"/>
    </row>
    <row r="53" spans="1:14" x14ac:dyDescent="0.15">
      <c r="A53" s="1">
        <v>42475</v>
      </c>
      <c r="B53">
        <v>10.4</v>
      </c>
      <c r="C53" s="25">
        <f t="shared" si="12"/>
        <v>-9.52380952380949E-3</v>
      </c>
      <c r="D53" s="26">
        <f t="shared" si="19"/>
        <v>10.320271761623479</v>
      </c>
      <c r="E53" s="26"/>
      <c r="F53">
        <v>10.33</v>
      </c>
      <c r="G53" s="25">
        <f>+B53/D53-1</f>
        <v>7.725401057072423E-3</v>
      </c>
      <c r="H53" s="25"/>
      <c r="I53" s="25">
        <f>+B53/F53-1</f>
        <v>6.776379477250849E-3</v>
      </c>
      <c r="J53">
        <v>2324.39</v>
      </c>
      <c r="K53">
        <v>2309.6799999999998</v>
      </c>
      <c r="L53" s="25">
        <f t="shared" si="16"/>
        <v>-6.3285421121240804E-3</v>
      </c>
      <c r="M53">
        <f t="shared" si="5"/>
        <v>5</v>
      </c>
      <c r="N53" s="50"/>
    </row>
    <row r="54" spans="1:14" x14ac:dyDescent="0.15">
      <c r="A54" s="1">
        <v>42478</v>
      </c>
      <c r="B54">
        <v>10.16</v>
      </c>
      <c r="C54" s="25">
        <f t="shared" si="12"/>
        <v>-2.3076923076923106E-2</v>
      </c>
      <c r="D54" s="26">
        <f t="shared" si="19"/>
        <v>10.132808311108032</v>
      </c>
      <c r="E54" s="26"/>
      <c r="F54">
        <v>10.135</v>
      </c>
      <c r="G54" s="25">
        <f>+B54/D54-1</f>
        <v>2.683529388605832E-3</v>
      </c>
      <c r="H54" s="25"/>
      <c r="I54" s="25">
        <f>+B54/F54-1</f>
        <v>2.4666995559941007E-3</v>
      </c>
      <c r="J54">
        <v>2309.6799999999998</v>
      </c>
      <c r="K54">
        <v>2265.59</v>
      </c>
      <c r="L54" s="25">
        <f t="shared" si="16"/>
        <v>-1.9089224481313338E-2</v>
      </c>
      <c r="M54">
        <f t="shared" si="5"/>
        <v>1</v>
      </c>
      <c r="N54" s="50"/>
    </row>
    <row r="55" spans="1:14" x14ac:dyDescent="0.15">
      <c r="A55" s="1">
        <v>42479</v>
      </c>
      <c r="B55">
        <v>10.199999999999999</v>
      </c>
      <c r="C55" s="25">
        <f t="shared" si="12"/>
        <v>3.937007874015741E-3</v>
      </c>
      <c r="D55" s="26">
        <f t="shared" si="19"/>
        <v>10.165921882017688</v>
      </c>
      <c r="E55" s="26"/>
      <c r="F55">
        <v>10.186</v>
      </c>
      <c r="G55" s="25">
        <f>+B55/D55-1</f>
        <v>3.3521916042451583E-3</v>
      </c>
      <c r="H55" s="25"/>
      <c r="I55" s="25">
        <f>+B55/F55-1</f>
        <v>1.3744354997053954E-3</v>
      </c>
      <c r="J55">
        <v>3228.45</v>
      </c>
      <c r="K55">
        <v>3238.3</v>
      </c>
      <c r="L55" s="25">
        <f t="shared" si="16"/>
        <v>3.0509997057412974E-3</v>
      </c>
      <c r="M55">
        <f t="shared" si="5"/>
        <v>2</v>
      </c>
      <c r="N55" s="50"/>
    </row>
    <row r="56" spans="1:14" x14ac:dyDescent="0.15">
      <c r="A56" s="1">
        <v>42480</v>
      </c>
      <c r="M56">
        <f t="shared" si="5"/>
        <v>3</v>
      </c>
      <c r="N56" s="50"/>
    </row>
    <row r="57" spans="1:14" x14ac:dyDescent="0.15">
      <c r="A57" s="1">
        <v>42481</v>
      </c>
      <c r="B57">
        <v>9.75</v>
      </c>
      <c r="M57">
        <f t="shared" si="5"/>
        <v>4</v>
      </c>
      <c r="N57" s="50"/>
    </row>
    <row r="58" spans="1:14" x14ac:dyDescent="0.15">
      <c r="A58" s="1">
        <v>42482</v>
      </c>
      <c r="B58">
        <v>9.52</v>
      </c>
      <c r="C58" s="25">
        <f t="shared" ref="C58:C75" si="20">B58/B57-1</f>
        <v>-2.3589743589743639E-2</v>
      </c>
      <c r="F58">
        <v>9.4629999999999992</v>
      </c>
      <c r="I58" s="25">
        <f t="shared" ref="I58:I85" si="21">+B58/F58-1</f>
        <v>6.0234597907640186E-3</v>
      </c>
      <c r="J58">
        <v>2145.2399999999998</v>
      </c>
      <c r="K58">
        <v>2110.16</v>
      </c>
      <c r="L58" s="25">
        <f t="shared" ref="L58:L90" si="22">+K58/J58-1</f>
        <v>-1.6352482705897731E-2</v>
      </c>
      <c r="M58">
        <f t="shared" si="5"/>
        <v>5</v>
      </c>
      <c r="N58" s="50"/>
    </row>
    <row r="59" spans="1:14" x14ac:dyDescent="0.15">
      <c r="A59" s="1">
        <v>42485</v>
      </c>
      <c r="B59">
        <v>9.59</v>
      </c>
      <c r="C59" s="25">
        <f t="shared" si="20"/>
        <v>7.3529411764705621E-3</v>
      </c>
      <c r="F59">
        <v>9.5559999999999992</v>
      </c>
      <c r="I59" s="25">
        <f t="shared" si="21"/>
        <v>3.5579740477187372E-3</v>
      </c>
      <c r="J59">
        <v>2110.16</v>
      </c>
      <c r="K59">
        <v>2126.8399999999997</v>
      </c>
      <c r="L59" s="25">
        <f t="shared" si="22"/>
        <v>7.9046138681426736E-3</v>
      </c>
      <c r="M59">
        <f t="shared" si="5"/>
        <v>1</v>
      </c>
      <c r="N59" s="50"/>
    </row>
    <row r="60" spans="1:14" x14ac:dyDescent="0.15">
      <c r="A60" s="1">
        <v>42486</v>
      </c>
      <c r="B60">
        <v>9.5500000000000007</v>
      </c>
      <c r="C60" s="25">
        <f t="shared" si="20"/>
        <v>-4.1710114702814272E-3</v>
      </c>
      <c r="D60" s="26">
        <f t="shared" ref="D60:D75" si="23">+F59*(1+L60)</f>
        <v>9.685669443869779</v>
      </c>
      <c r="E60" s="26"/>
      <c r="F60">
        <v>9.6029999999999998</v>
      </c>
      <c r="G60" s="25">
        <f t="shared" ref="G60:G85" si="24">+B60/D60-1</f>
        <v>-1.4007234570207805E-2</v>
      </c>
      <c r="H60" s="25"/>
      <c r="I60" s="25">
        <f t="shared" si="21"/>
        <v>-5.5191086118919763E-3</v>
      </c>
      <c r="J60">
        <v>2126.8399999999997</v>
      </c>
      <c r="K60">
        <v>2155.6999999999998</v>
      </c>
      <c r="L60" s="25">
        <f t="shared" si="22"/>
        <v>1.3569426943258689E-2</v>
      </c>
      <c r="M60">
        <f t="shared" si="5"/>
        <v>2</v>
      </c>
      <c r="N60" s="50"/>
    </row>
    <row r="61" spans="1:14" x14ac:dyDescent="0.15">
      <c r="A61" s="1">
        <v>42487</v>
      </c>
      <c r="B61">
        <v>9.51</v>
      </c>
      <c r="C61" s="25">
        <f t="shared" si="20"/>
        <v>-4.1884816753927634E-3</v>
      </c>
      <c r="D61" s="26">
        <f t="shared" si="23"/>
        <v>9.5625067634643042</v>
      </c>
      <c r="E61" s="26"/>
      <c r="F61">
        <v>9.58</v>
      </c>
      <c r="G61" s="25">
        <f t="shared" si="24"/>
        <v>-5.4908994851556869E-3</v>
      </c>
      <c r="H61" s="25"/>
      <c r="I61" s="25">
        <f t="shared" si="21"/>
        <v>-7.3068893528184242E-3</v>
      </c>
      <c r="J61">
        <v>2155.6999999999998</v>
      </c>
      <c r="K61">
        <v>2146.61</v>
      </c>
      <c r="L61" s="25">
        <f t="shared" si="22"/>
        <v>-4.2167277450478879E-3</v>
      </c>
      <c r="M61">
        <f t="shared" si="5"/>
        <v>3</v>
      </c>
      <c r="N61" s="50"/>
    </row>
    <row r="62" spans="1:14" x14ac:dyDescent="0.15">
      <c r="A62" s="1">
        <v>42488</v>
      </c>
      <c r="B62">
        <v>9.4700000000000006</v>
      </c>
      <c r="C62" s="25">
        <f t="shared" si="20"/>
        <v>-4.2060988433226809E-3</v>
      </c>
      <c r="D62" s="26">
        <f t="shared" si="23"/>
        <v>9.6184697732704123</v>
      </c>
      <c r="E62" s="26"/>
      <c r="F62">
        <v>9.6389999999999993</v>
      </c>
      <c r="G62" s="25">
        <f t="shared" si="24"/>
        <v>-1.5435903711316645E-2</v>
      </c>
      <c r="H62" s="25"/>
      <c r="I62" s="25">
        <f t="shared" si="21"/>
        <v>-1.7532939101566392E-2</v>
      </c>
      <c r="J62">
        <v>2146.61</v>
      </c>
      <c r="K62">
        <v>2155.23</v>
      </c>
      <c r="L62" s="25">
        <f t="shared" si="22"/>
        <v>4.0156339530701413E-3</v>
      </c>
      <c r="M62">
        <f t="shared" si="5"/>
        <v>4</v>
      </c>
      <c r="N62" s="50"/>
    </row>
    <row r="63" spans="1:14" x14ac:dyDescent="0.15">
      <c r="A63" s="1">
        <v>42489</v>
      </c>
      <c r="B63">
        <v>9.44</v>
      </c>
      <c r="C63" s="25">
        <f t="shared" si="20"/>
        <v>-3.1678986272440923E-3</v>
      </c>
      <c r="D63" s="26">
        <f t="shared" si="23"/>
        <v>9.5652505115463295</v>
      </c>
      <c r="E63" s="26"/>
      <c r="F63">
        <v>9.5690000000000008</v>
      </c>
      <c r="G63" s="25">
        <f t="shared" si="24"/>
        <v>-1.3094326321630434E-2</v>
      </c>
      <c r="H63" s="25"/>
      <c r="I63" s="25">
        <f t="shared" si="21"/>
        <v>-1.3481032500783918E-2</v>
      </c>
      <c r="J63">
        <v>2155.23</v>
      </c>
      <c r="K63">
        <v>2138.7399999999998</v>
      </c>
      <c r="L63" s="25">
        <f t="shared" si="22"/>
        <v>-7.6511555611235016E-3</v>
      </c>
      <c r="M63">
        <f t="shared" si="5"/>
        <v>5</v>
      </c>
      <c r="N63" s="50"/>
    </row>
    <row r="64" spans="1:14" x14ac:dyDescent="0.15">
      <c r="A64" s="1">
        <v>42493</v>
      </c>
      <c r="B64">
        <v>9.73</v>
      </c>
      <c r="C64" s="25">
        <f t="shared" si="20"/>
        <v>3.0720338983051043E-2</v>
      </c>
      <c r="D64" s="26">
        <f t="shared" si="23"/>
        <v>9.920174434480117</v>
      </c>
      <c r="E64" s="26"/>
      <c r="F64">
        <v>9.9290000000000003</v>
      </c>
      <c r="G64" s="25">
        <f t="shared" si="24"/>
        <v>-1.9170472831517626E-2</v>
      </c>
      <c r="H64" s="25"/>
      <c r="I64" s="25">
        <f t="shared" si="21"/>
        <v>-2.0042300332359764E-2</v>
      </c>
      <c r="J64">
        <v>2138.7399999999998</v>
      </c>
      <c r="K64">
        <v>2217.23</v>
      </c>
      <c r="L64" s="25">
        <f t="shared" si="22"/>
        <v>3.6699178020703993E-2</v>
      </c>
      <c r="M64">
        <f t="shared" si="5"/>
        <v>2</v>
      </c>
      <c r="N64" s="50"/>
    </row>
    <row r="65" spans="1:14" x14ac:dyDescent="0.15">
      <c r="A65" s="1">
        <v>42494</v>
      </c>
      <c r="B65">
        <v>9.76</v>
      </c>
      <c r="C65" s="25">
        <f t="shared" si="20"/>
        <v>3.0832476875641834E-3</v>
      </c>
      <c r="D65" s="26">
        <f t="shared" si="23"/>
        <v>9.9011909364387094</v>
      </c>
      <c r="E65" s="26"/>
      <c r="F65">
        <v>9.8640000000000008</v>
      </c>
      <c r="G65" s="25">
        <f t="shared" si="24"/>
        <v>-1.4259995322289387E-2</v>
      </c>
      <c r="H65" s="25"/>
      <c r="I65" s="25">
        <f t="shared" si="21"/>
        <v>-1.0543390105434036E-2</v>
      </c>
      <c r="J65">
        <v>2217.23</v>
      </c>
      <c r="K65">
        <v>2211.02</v>
      </c>
      <c r="L65" s="25">
        <f t="shared" si="22"/>
        <v>-2.8007919791812608E-3</v>
      </c>
      <c r="M65">
        <f t="shared" si="5"/>
        <v>3</v>
      </c>
      <c r="N65" s="50"/>
    </row>
    <row r="66" spans="1:14" x14ac:dyDescent="0.15">
      <c r="A66" s="1">
        <v>42495</v>
      </c>
      <c r="B66">
        <v>9.8000000000000007</v>
      </c>
      <c r="C66" s="25">
        <f t="shared" si="20"/>
        <v>4.098360655737876E-3</v>
      </c>
      <c r="D66" s="26">
        <f t="shared" si="23"/>
        <v>9.9223090519307853</v>
      </c>
      <c r="E66" s="26"/>
      <c r="F66">
        <v>9.9179999999999993</v>
      </c>
      <c r="G66" s="25">
        <f t="shared" si="24"/>
        <v>-1.2326672278665241E-2</v>
      </c>
      <c r="H66" s="25"/>
      <c r="I66" s="25">
        <f t="shared" si="21"/>
        <v>-1.1897559991933759E-2</v>
      </c>
      <c r="J66">
        <v>2211.02</v>
      </c>
      <c r="K66">
        <v>2224.09</v>
      </c>
      <c r="L66" s="25">
        <f t="shared" si="22"/>
        <v>5.9112988575409364E-3</v>
      </c>
      <c r="M66">
        <f t="shared" si="5"/>
        <v>4</v>
      </c>
      <c r="N66" s="50"/>
    </row>
    <row r="67" spans="1:14" x14ac:dyDescent="0.15">
      <c r="A67" s="1">
        <v>42496</v>
      </c>
      <c r="B67">
        <v>9.31</v>
      </c>
      <c r="C67" s="25">
        <f t="shared" si="20"/>
        <v>-5.0000000000000044E-2</v>
      </c>
      <c r="D67" s="26">
        <f t="shared" si="23"/>
        <v>9.4948075032934796</v>
      </c>
      <c r="E67" s="26"/>
      <c r="F67">
        <v>9.4830000000000005</v>
      </c>
      <c r="G67" s="25">
        <f t="shared" si="24"/>
        <v>-1.946406003801282E-2</v>
      </c>
      <c r="H67" s="25"/>
      <c r="I67" s="25">
        <f t="shared" si="21"/>
        <v>-1.8243171991985663E-2</v>
      </c>
      <c r="J67">
        <f>+K67+94.9</f>
        <v>2224.09</v>
      </c>
      <c r="K67">
        <v>2129.19</v>
      </c>
      <c r="L67" s="25">
        <f t="shared" si="22"/>
        <v>-4.26691365906956E-2</v>
      </c>
      <c r="M67">
        <f t="shared" ref="M67:M98" si="25">WEEKDAY(A67,2)</f>
        <v>5</v>
      </c>
      <c r="N67" s="50"/>
    </row>
    <row r="68" spans="1:14" x14ac:dyDescent="0.15">
      <c r="A68" s="1">
        <v>42499</v>
      </c>
      <c r="B68">
        <v>9.01</v>
      </c>
      <c r="C68" s="25">
        <f t="shared" si="20"/>
        <v>-3.2223415682062329E-2</v>
      </c>
      <c r="D68" s="26">
        <f t="shared" si="23"/>
        <v>9.1463367759570531</v>
      </c>
      <c r="E68" s="26"/>
      <c r="F68">
        <v>9.1489999999999991</v>
      </c>
      <c r="G68" s="25">
        <f t="shared" si="24"/>
        <v>-1.4906161810643304E-2</v>
      </c>
      <c r="H68" s="25"/>
      <c r="I68" s="25">
        <f t="shared" si="21"/>
        <v>-1.5192917258716743E-2</v>
      </c>
      <c r="J68">
        <v>2129.19</v>
      </c>
      <c r="K68">
        <v>2053.6</v>
      </c>
      <c r="L68" s="25">
        <f t="shared" si="22"/>
        <v>-3.5501763581455958E-2</v>
      </c>
      <c r="M68">
        <f t="shared" si="25"/>
        <v>1</v>
      </c>
      <c r="N68" s="50"/>
    </row>
    <row r="69" spans="1:14" x14ac:dyDescent="0.15">
      <c r="A69" s="1">
        <v>42500</v>
      </c>
      <c r="B69">
        <v>9.02</v>
      </c>
      <c r="C69" s="25">
        <f t="shared" si="20"/>
        <v>1.1098779134295356E-3</v>
      </c>
      <c r="D69" s="26">
        <f t="shared" si="23"/>
        <v>9.1517621640046745</v>
      </c>
      <c r="E69" s="26"/>
      <c r="F69">
        <v>9.1189999999999998</v>
      </c>
      <c r="G69" s="25">
        <f t="shared" si="24"/>
        <v>-1.4397463749977746E-2</v>
      </c>
      <c r="H69" s="25"/>
      <c r="I69" s="25">
        <f t="shared" si="21"/>
        <v>-1.0856453558504287E-2</v>
      </c>
      <c r="J69">
        <v>2053.6</v>
      </c>
      <c r="K69">
        <v>2054.2199999999998</v>
      </c>
      <c r="L69" s="25">
        <f t="shared" si="22"/>
        <v>3.019088430074035E-4</v>
      </c>
      <c r="M69">
        <f t="shared" si="25"/>
        <v>2</v>
      </c>
      <c r="N69" s="50"/>
    </row>
    <row r="70" spans="1:14" x14ac:dyDescent="0.15">
      <c r="A70" s="1">
        <v>42501</v>
      </c>
      <c r="B70">
        <v>8.94</v>
      </c>
      <c r="C70" s="25">
        <f t="shared" si="20"/>
        <v>-8.8691796008869561E-3</v>
      </c>
      <c r="D70" s="26">
        <f t="shared" si="23"/>
        <v>9.0333687092911177</v>
      </c>
      <c r="E70" s="26"/>
      <c r="F70">
        <v>9.0380000000000003</v>
      </c>
      <c r="G70" s="25">
        <f t="shared" si="24"/>
        <v>-1.0335979001397932E-2</v>
      </c>
      <c r="H70" s="25"/>
      <c r="I70" s="25">
        <f t="shared" si="21"/>
        <v>-1.0843106882053588E-2</v>
      </c>
      <c r="J70">
        <v>2054.2199999999998</v>
      </c>
      <c r="K70">
        <v>2034.93</v>
      </c>
      <c r="L70" s="25">
        <f t="shared" si="22"/>
        <v>-9.3904255629873035E-3</v>
      </c>
      <c r="M70">
        <f t="shared" si="25"/>
        <v>3</v>
      </c>
      <c r="N70" s="50"/>
    </row>
    <row r="71" spans="1:14" x14ac:dyDescent="0.15">
      <c r="A71" s="1">
        <v>42502</v>
      </c>
      <c r="B71">
        <v>8.91</v>
      </c>
      <c r="C71" s="25">
        <f t="shared" si="20"/>
        <v>-3.3557046979865168E-3</v>
      </c>
      <c r="D71" s="26">
        <f t="shared" si="23"/>
        <v>9.0363566707454304</v>
      </c>
      <c r="E71" s="26"/>
      <c r="F71">
        <v>9.0310000000000006</v>
      </c>
      <c r="G71" s="25">
        <f t="shared" si="24"/>
        <v>-1.3983143356271155E-2</v>
      </c>
      <c r="H71" s="25"/>
      <c r="I71" s="25">
        <f t="shared" si="21"/>
        <v>-1.3398294762484775E-2</v>
      </c>
      <c r="J71">
        <v>2034.93</v>
      </c>
      <c r="K71">
        <v>2034.56</v>
      </c>
      <c r="L71" s="25">
        <f t="shared" si="22"/>
        <v>-1.8182443622150046E-4</v>
      </c>
      <c r="M71">
        <f t="shared" si="25"/>
        <v>4</v>
      </c>
      <c r="N71" s="50"/>
    </row>
    <row r="72" spans="1:14" x14ac:dyDescent="0.15">
      <c r="A72" s="1">
        <v>42503</v>
      </c>
      <c r="B72">
        <v>8.86</v>
      </c>
      <c r="C72" s="25">
        <f t="shared" si="20"/>
        <v>-5.6116722783390305E-3</v>
      </c>
      <c r="D72" s="26">
        <f t="shared" si="23"/>
        <v>8.9895416306228384</v>
      </c>
      <c r="E72" s="26"/>
      <c r="F72">
        <v>8.9779999999999998</v>
      </c>
      <c r="G72" s="25">
        <f t="shared" si="24"/>
        <v>-1.4410259826992289E-2</v>
      </c>
      <c r="H72" s="25"/>
      <c r="I72" s="25">
        <f t="shared" si="21"/>
        <v>-1.3143239028736931E-2</v>
      </c>
      <c r="J72">
        <v>2034.56</v>
      </c>
      <c r="K72">
        <v>2025.22</v>
      </c>
      <c r="L72" s="25">
        <f t="shared" si="22"/>
        <v>-4.5906731676627066E-3</v>
      </c>
      <c r="M72">
        <f t="shared" si="25"/>
        <v>5</v>
      </c>
      <c r="N72" s="50"/>
    </row>
    <row r="73" spans="1:14" x14ac:dyDescent="0.15">
      <c r="A73" s="1">
        <v>42506</v>
      </c>
      <c r="B73">
        <v>8.92</v>
      </c>
      <c r="C73" s="25">
        <f t="shared" si="20"/>
        <v>6.7720090293454938E-3</v>
      </c>
      <c r="D73" s="26">
        <f t="shared" si="23"/>
        <v>9.1226963391631539</v>
      </c>
      <c r="E73" s="26"/>
      <c r="F73">
        <v>9.1219999999999999</v>
      </c>
      <c r="G73" s="25">
        <f t="shared" si="24"/>
        <v>-2.2218906738459721E-2</v>
      </c>
      <c r="H73" s="25"/>
      <c r="I73" s="25">
        <f t="shared" si="21"/>
        <v>-2.2144266608199903E-2</v>
      </c>
      <c r="J73">
        <v>2025.22</v>
      </c>
      <c r="K73">
        <v>2057.86</v>
      </c>
      <c r="L73" s="25">
        <f t="shared" si="22"/>
        <v>1.6116767561055179E-2</v>
      </c>
      <c r="M73">
        <f t="shared" si="25"/>
        <v>1</v>
      </c>
      <c r="N73" s="50"/>
    </row>
    <row r="74" spans="1:14" x14ac:dyDescent="0.15">
      <c r="A74" s="1">
        <v>42507</v>
      </c>
      <c r="B74">
        <v>9.11</v>
      </c>
      <c r="C74" s="25">
        <f t="shared" si="20"/>
        <v>2.130044843049328E-2</v>
      </c>
      <c r="D74" s="26">
        <f t="shared" si="23"/>
        <v>9.2265244866025871</v>
      </c>
      <c r="E74" s="26"/>
      <c r="F74">
        <v>9.2370000000000001</v>
      </c>
      <c r="G74" s="25">
        <f t="shared" si="24"/>
        <v>-1.2629293594981217E-2</v>
      </c>
      <c r="H74" s="25"/>
      <c r="I74" s="25">
        <f t="shared" si="21"/>
        <v>-1.3749052722745514E-2</v>
      </c>
      <c r="J74">
        <v>2057.86</v>
      </c>
      <c r="K74">
        <v>2081.44</v>
      </c>
      <c r="L74" s="25">
        <f t="shared" si="22"/>
        <v>1.1458505437687672E-2</v>
      </c>
      <c r="M74">
        <f t="shared" si="25"/>
        <v>2</v>
      </c>
      <c r="N74" s="50"/>
    </row>
    <row r="75" spans="1:14" x14ac:dyDescent="0.15">
      <c r="A75" s="1">
        <v>42508</v>
      </c>
      <c r="B75">
        <v>8.85</v>
      </c>
      <c r="C75" s="25">
        <f t="shared" si="20"/>
        <v>-2.8540065861690445E-2</v>
      </c>
      <c r="D75" s="26">
        <f t="shared" si="23"/>
        <v>8.9664277567453308</v>
      </c>
      <c r="E75" s="26"/>
      <c r="F75">
        <v>8.9529999999999994</v>
      </c>
      <c r="G75" s="25">
        <f t="shared" si="24"/>
        <v>-1.2984854158641257E-2</v>
      </c>
      <c r="H75" s="25"/>
      <c r="I75" s="25">
        <f t="shared" si="21"/>
        <v>-1.1504523623366403E-2</v>
      </c>
      <c r="J75">
        <v>2081.44</v>
      </c>
      <c r="K75">
        <v>2020.47</v>
      </c>
      <c r="L75" s="25">
        <f t="shared" si="22"/>
        <v>-2.9292220770235966E-2</v>
      </c>
      <c r="M75">
        <f t="shared" si="25"/>
        <v>3</v>
      </c>
      <c r="N75" s="50"/>
    </row>
    <row r="76" spans="1:14" x14ac:dyDescent="0.15">
      <c r="A76" s="1">
        <v>42509</v>
      </c>
      <c r="B76">
        <v>8.91</v>
      </c>
      <c r="C76" s="25">
        <f t="shared" ref="C76:C88" si="26">B76/B75-1</f>
        <v>6.7796610169492677E-3</v>
      </c>
      <c r="D76" s="26">
        <f t="shared" ref="D76:D85" si="27">+F75*(1+L76)</f>
        <v>9.0280193222369043</v>
      </c>
      <c r="E76" s="26"/>
      <c r="F76">
        <v>9.0180000000000007</v>
      </c>
      <c r="G76" s="25">
        <f t="shared" si="24"/>
        <v>-1.3072559774679582E-2</v>
      </c>
      <c r="H76" s="25"/>
      <c r="I76" s="25">
        <f t="shared" si="21"/>
        <v>-1.1976047904191711E-2</v>
      </c>
      <c r="J76">
        <v>2020.47</v>
      </c>
      <c r="K76">
        <v>2037.4</v>
      </c>
      <c r="L76" s="25">
        <f t="shared" si="22"/>
        <v>8.3792384940137854E-3</v>
      </c>
      <c r="M76">
        <f t="shared" si="25"/>
        <v>4</v>
      </c>
      <c r="N76" s="50"/>
    </row>
    <row r="77" spans="1:14" x14ac:dyDescent="0.15">
      <c r="A77" s="1">
        <v>42510</v>
      </c>
      <c r="B77">
        <v>9.02</v>
      </c>
      <c r="C77" s="25">
        <f t="shared" si="26"/>
        <v>1.2345679012345512E-2</v>
      </c>
      <c r="D77" s="26">
        <f t="shared" si="27"/>
        <v>9.1414918032786883</v>
      </c>
      <c r="E77" s="26"/>
      <c r="F77">
        <v>9.1530000000000005</v>
      </c>
      <c r="G77" s="25">
        <f t="shared" si="24"/>
        <v>-1.3290150655182353E-2</v>
      </c>
      <c r="H77" s="25"/>
      <c r="I77" s="25">
        <f t="shared" si="21"/>
        <v>-1.4530754943734348E-2</v>
      </c>
      <c r="J77">
        <v>2037.4</v>
      </c>
      <c r="K77">
        <v>2065.3000000000002</v>
      </c>
      <c r="L77" s="25">
        <f t="shared" si="22"/>
        <v>1.369392362815347E-2</v>
      </c>
      <c r="M77">
        <f t="shared" si="25"/>
        <v>5</v>
      </c>
      <c r="N77" s="50"/>
    </row>
    <row r="78" spans="1:14" x14ac:dyDescent="0.15">
      <c r="A78" s="1">
        <v>42513</v>
      </c>
      <c r="B78">
        <v>9.11</v>
      </c>
      <c r="C78" s="25">
        <f t="shared" si="26"/>
        <v>9.9778270509978118E-3</v>
      </c>
      <c r="D78" s="26">
        <f t="shared" si="27"/>
        <v>9.2989392291676758</v>
      </c>
      <c r="E78" s="26"/>
      <c r="F78">
        <v>9.2949999999999999</v>
      </c>
      <c r="G78" s="25">
        <f t="shared" si="24"/>
        <v>-2.0318363687659824E-2</v>
      </c>
      <c r="H78" s="25"/>
      <c r="I78" s="25">
        <f t="shared" si="21"/>
        <v>-1.9903173749327596E-2</v>
      </c>
      <c r="J78">
        <v>2065.3000000000002</v>
      </c>
      <c r="K78">
        <v>2098.23</v>
      </c>
      <c r="L78" s="25">
        <f t="shared" si="22"/>
        <v>1.5944414854984768E-2</v>
      </c>
      <c r="M78">
        <f t="shared" si="25"/>
        <v>1</v>
      </c>
      <c r="N78" s="50"/>
    </row>
    <row r="79" spans="1:14" x14ac:dyDescent="0.15">
      <c r="A79" s="1">
        <v>42514</v>
      </c>
      <c r="B79">
        <v>9.0500000000000007</v>
      </c>
      <c r="C79" s="25">
        <f t="shared" si="26"/>
        <v>-6.5861690450053079E-3</v>
      </c>
      <c r="D79" s="26">
        <f t="shared" si="27"/>
        <v>9.1943521205968857</v>
      </c>
      <c r="E79" s="26"/>
      <c r="F79">
        <v>9.19</v>
      </c>
      <c r="G79" s="25">
        <f t="shared" si="24"/>
        <v>-1.5700086172848682E-2</v>
      </c>
      <c r="H79" s="25"/>
      <c r="I79" s="25">
        <f t="shared" si="21"/>
        <v>-1.5233949945592906E-2</v>
      </c>
      <c r="J79">
        <v>2098.23</v>
      </c>
      <c r="K79">
        <v>2075.5100000000002</v>
      </c>
      <c r="L79" s="25">
        <f t="shared" si="22"/>
        <v>-1.0828174223035503E-2</v>
      </c>
      <c r="M79">
        <f t="shared" si="25"/>
        <v>2</v>
      </c>
      <c r="N79" s="50"/>
    </row>
    <row r="80" spans="1:14" x14ac:dyDescent="0.15">
      <c r="A80" s="1">
        <v>42515</v>
      </c>
      <c r="B80">
        <v>9.0399999999999991</v>
      </c>
      <c r="C80" s="25">
        <f t="shared" si="26"/>
        <v>-1.1049723756907381E-3</v>
      </c>
      <c r="D80" s="26">
        <f t="shared" si="27"/>
        <v>9.1534261458629427</v>
      </c>
      <c r="E80" s="26"/>
      <c r="F80">
        <v>9.1539999999999999</v>
      </c>
      <c r="G80" s="25">
        <f t="shared" si="24"/>
        <v>-1.239166013419013E-2</v>
      </c>
      <c r="H80" s="25"/>
      <c r="I80" s="25">
        <f t="shared" si="21"/>
        <v>-1.2453572208870556E-2</v>
      </c>
      <c r="J80">
        <v>2075.5100000000002</v>
      </c>
      <c r="K80">
        <v>2067.25</v>
      </c>
      <c r="L80" s="25">
        <f t="shared" si="22"/>
        <v>-3.9797447374381179E-3</v>
      </c>
      <c r="M80">
        <f t="shared" si="25"/>
        <v>3</v>
      </c>
      <c r="N80" s="50"/>
    </row>
    <row r="81" spans="1:14" x14ac:dyDescent="0.15">
      <c r="A81" s="1">
        <v>42516</v>
      </c>
      <c r="B81">
        <v>9.1</v>
      </c>
      <c r="C81" s="25">
        <f t="shared" si="26"/>
        <v>6.6371681415928752E-3</v>
      </c>
      <c r="D81" s="26">
        <f t="shared" si="27"/>
        <v>9.2370712492441633</v>
      </c>
      <c r="E81" s="26"/>
      <c r="G81" s="25">
        <f t="shared" si="24"/>
        <v>-1.4839254298853577E-2</v>
      </c>
      <c r="H81" s="25"/>
      <c r="J81">
        <v>2067.25</v>
      </c>
      <c r="K81">
        <v>2086.0099999999998</v>
      </c>
      <c r="L81" s="25">
        <f t="shared" si="22"/>
        <v>9.0748579030111021E-3</v>
      </c>
      <c r="M81">
        <f t="shared" si="25"/>
        <v>4</v>
      </c>
      <c r="N81" s="50"/>
    </row>
    <row r="82" spans="1:14" x14ac:dyDescent="0.15">
      <c r="A82" s="1">
        <v>42517</v>
      </c>
      <c r="B82">
        <v>9.1</v>
      </c>
      <c r="C82" s="25">
        <f t="shared" si="26"/>
        <v>0</v>
      </c>
      <c r="F82">
        <v>9.1609999999999996</v>
      </c>
      <c r="I82" s="25">
        <f t="shared" si="21"/>
        <v>-6.6586617181529917E-3</v>
      </c>
      <c r="J82">
        <v>2086.0099999999998</v>
      </c>
      <c r="K82">
        <v>2069.89</v>
      </c>
      <c r="L82" s="25">
        <f t="shared" si="22"/>
        <v>-7.727671487672616E-3</v>
      </c>
      <c r="M82">
        <f t="shared" si="25"/>
        <v>5</v>
      </c>
      <c r="N82" s="50"/>
    </row>
    <row r="83" spans="1:14" x14ac:dyDescent="0.15">
      <c r="A83" s="1">
        <v>42520</v>
      </c>
      <c r="B83">
        <v>9.0299999999999994</v>
      </c>
      <c r="C83" s="25">
        <f t="shared" si="26"/>
        <v>-7.692307692307776E-3</v>
      </c>
      <c r="D83" s="26">
        <f t="shared" si="27"/>
        <v>9.1106782099531856</v>
      </c>
      <c r="E83" s="26"/>
      <c r="F83">
        <v>9.0820000000000007</v>
      </c>
      <c r="G83" s="25">
        <f t="shared" si="24"/>
        <v>-8.8553462315293929E-3</v>
      </c>
      <c r="H83" s="25"/>
      <c r="I83" s="25">
        <f t="shared" si="21"/>
        <v>-5.725611098877037E-3</v>
      </c>
      <c r="J83">
        <v>2069.89</v>
      </c>
      <c r="K83">
        <v>2058.52</v>
      </c>
      <c r="L83" s="25">
        <f t="shared" si="22"/>
        <v>-5.493045524158191E-3</v>
      </c>
      <c r="M83">
        <f t="shared" si="25"/>
        <v>1</v>
      </c>
      <c r="N83" s="50"/>
    </row>
    <row r="84" spans="1:14" x14ac:dyDescent="0.15">
      <c r="A84" s="1">
        <v>42521</v>
      </c>
      <c r="B84">
        <v>9.49</v>
      </c>
      <c r="C84" s="25">
        <f t="shared" si="26"/>
        <v>5.0941306755260429E-2</v>
      </c>
      <c r="D84" s="26">
        <f t="shared" si="27"/>
        <v>9.5288380001165898</v>
      </c>
      <c r="E84" s="26"/>
      <c r="F84">
        <v>9.4870000000000001</v>
      </c>
      <c r="G84" s="25">
        <f t="shared" si="24"/>
        <v>-4.0758380104808367E-3</v>
      </c>
      <c r="H84" s="25"/>
      <c r="I84" s="25">
        <f t="shared" si="21"/>
        <v>3.1622219879845481E-4</v>
      </c>
      <c r="J84">
        <v>2058.52</v>
      </c>
      <c r="K84">
        <v>2159.8000000000002</v>
      </c>
      <c r="L84" s="25">
        <f t="shared" si="22"/>
        <v>4.9200396401298141E-2</v>
      </c>
      <c r="M84">
        <f t="shared" si="25"/>
        <v>2</v>
      </c>
      <c r="N84" s="50"/>
    </row>
    <row r="85" spans="1:14" x14ac:dyDescent="0.15">
      <c r="A85" s="1">
        <v>42522</v>
      </c>
      <c r="B85">
        <v>9.5</v>
      </c>
      <c r="C85" s="25">
        <f t="shared" si="26"/>
        <v>1.0537407797681642E-3</v>
      </c>
      <c r="D85" s="26">
        <f t="shared" si="27"/>
        <v>9.5266206778405405</v>
      </c>
      <c r="E85" s="26"/>
      <c r="F85">
        <v>9.5210000000000008</v>
      </c>
      <c r="G85" s="25">
        <f t="shared" si="24"/>
        <v>-2.7943463627623233E-3</v>
      </c>
      <c r="H85" s="25"/>
      <c r="I85" s="25">
        <f t="shared" si="21"/>
        <v>-2.205650666946779E-3</v>
      </c>
      <c r="J85">
        <v>2159.8000000000002</v>
      </c>
      <c r="K85">
        <v>2168.8200000000002</v>
      </c>
      <c r="L85" s="25">
        <f t="shared" si="22"/>
        <v>4.1763126215390578E-3</v>
      </c>
      <c r="M85">
        <f t="shared" si="25"/>
        <v>3</v>
      </c>
      <c r="N85" s="50"/>
    </row>
    <row r="86" spans="1:14" x14ac:dyDescent="0.15">
      <c r="A86" s="1">
        <v>42523</v>
      </c>
      <c r="B86">
        <v>9.61</v>
      </c>
      <c r="C86" s="25">
        <f t="shared" si="26"/>
        <v>1.1578947368420911E-2</v>
      </c>
      <c r="D86" s="26">
        <f>+F85*(1+L86)</f>
        <v>9.6076575096135208</v>
      </c>
      <c r="E86" s="26"/>
      <c r="F86">
        <v>9.625</v>
      </c>
      <c r="G86" s="25">
        <f>+B86/D86-1</f>
        <v>2.438149345076468E-4</v>
      </c>
      <c r="H86" s="25"/>
      <c r="I86" s="25">
        <f>+B86/F86-1</f>
        <v>-1.5584415584416478E-3</v>
      </c>
      <c r="J86">
        <v>2168.8200000000002</v>
      </c>
      <c r="K86">
        <v>2188.56</v>
      </c>
      <c r="L86" s="25">
        <f t="shared" si="22"/>
        <v>9.1017235178574296E-3</v>
      </c>
      <c r="M86">
        <f t="shared" si="25"/>
        <v>4</v>
      </c>
      <c r="N86" s="50"/>
    </row>
    <row r="87" spans="1:14" x14ac:dyDescent="0.15">
      <c r="A87" s="1">
        <v>42524</v>
      </c>
      <c r="B87">
        <v>9.76</v>
      </c>
      <c r="C87" s="25">
        <f t="shared" si="26"/>
        <v>1.5608740894901274E-2</v>
      </c>
      <c r="D87" s="26">
        <f>+F86*(1+L87)</f>
        <v>9.6971690289505421</v>
      </c>
      <c r="E87" s="26"/>
      <c r="F87">
        <v>9.6940000000000008</v>
      </c>
      <c r="G87" s="25">
        <f>+B87/D87-1</f>
        <v>6.4793107000484795E-3</v>
      </c>
      <c r="H87" s="25"/>
      <c r="I87" s="25">
        <f>+B87/F87-1</f>
        <v>6.8083350526098041E-3</v>
      </c>
      <c r="J87">
        <v>2188.56</v>
      </c>
      <c r="K87">
        <v>2204.9699999999998</v>
      </c>
      <c r="L87" s="25">
        <f t="shared" si="22"/>
        <v>7.4980809299265427E-3</v>
      </c>
      <c r="M87">
        <f t="shared" si="25"/>
        <v>5</v>
      </c>
      <c r="N87" s="50"/>
    </row>
    <row r="88" spans="1:14" x14ac:dyDescent="0.15">
      <c r="A88" s="1">
        <v>42527</v>
      </c>
      <c r="B88">
        <v>9.76</v>
      </c>
      <c r="C88" s="25">
        <f t="shared" si="26"/>
        <v>0</v>
      </c>
      <c r="D88" s="26">
        <f>+F87*(1+L88)</f>
        <v>9.6690722322752709</v>
      </c>
      <c r="E88" s="26"/>
      <c r="F88">
        <v>9.6969999999999992</v>
      </c>
      <c r="G88" s="25">
        <f>+B88/D88-1</f>
        <v>9.4039806033523465E-3</v>
      </c>
      <c r="H88" s="25"/>
      <c r="I88" s="25">
        <f>+B88/F88-1</f>
        <v>6.4968546973291907E-3</v>
      </c>
      <c r="J88">
        <v>2204.9699999999998</v>
      </c>
      <c r="K88" s="39">
        <v>2199.3000000000002</v>
      </c>
      <c r="L88" s="25">
        <f t="shared" si="22"/>
        <v>-2.5714635573271805E-3</v>
      </c>
      <c r="M88">
        <f t="shared" si="25"/>
        <v>1</v>
      </c>
      <c r="N88" s="50"/>
    </row>
    <row r="89" spans="1:14" x14ac:dyDescent="0.15">
      <c r="A89" s="1">
        <v>42528</v>
      </c>
      <c r="B89">
        <v>9.7100000000000009</v>
      </c>
      <c r="C89" s="25">
        <f>B89/B88-1</f>
        <v>-5.1229508196720674E-3</v>
      </c>
      <c r="D89" s="26">
        <f t="shared" ref="D89:D95" si="28">+F88*(1+L89)</f>
        <v>9.685668535443094</v>
      </c>
      <c r="E89" s="26"/>
      <c r="F89">
        <v>9.673</v>
      </c>
      <c r="G89" s="25">
        <f>+B89/D89-1</f>
        <v>2.5121099764946475E-3</v>
      </c>
      <c r="H89" s="25"/>
      <c r="I89" s="25">
        <f>+B89/F89-1</f>
        <v>3.8250801199215534E-3</v>
      </c>
      <c r="J89" s="39">
        <v>2199.3000000000002</v>
      </c>
      <c r="K89" s="39">
        <v>2196.73</v>
      </c>
      <c r="L89" s="25">
        <f t="shared" si="22"/>
        <v>-1.168553630700786E-3</v>
      </c>
      <c r="M89">
        <f t="shared" si="25"/>
        <v>2</v>
      </c>
      <c r="N89" s="50"/>
    </row>
    <row r="90" spans="1:14" x14ac:dyDescent="0.15">
      <c r="A90" s="1">
        <v>42529</v>
      </c>
      <c r="B90">
        <v>9.6199999999999992</v>
      </c>
      <c r="C90" s="25">
        <f>B90/B89-1</f>
        <v>-9.2687950566427979E-3</v>
      </c>
      <c r="D90" s="26">
        <f t="shared" si="28"/>
        <v>9.6281297291883838</v>
      </c>
      <c r="E90" s="26"/>
      <c r="F90">
        <v>9.625</v>
      </c>
      <c r="G90" s="25">
        <f>+B90/D90-1</f>
        <v>-8.4437262656933409E-4</v>
      </c>
      <c r="H90" s="25"/>
      <c r="I90" s="25">
        <f>+B90/F90-1</f>
        <v>-5.1948051948058627E-4</v>
      </c>
      <c r="J90" s="39">
        <v>2196.73</v>
      </c>
      <c r="K90" s="39">
        <v>2186.54</v>
      </c>
      <c r="L90" s="25">
        <f t="shared" si="22"/>
        <v>-4.6387129961351636E-3</v>
      </c>
      <c r="M90">
        <f t="shared" si="25"/>
        <v>3</v>
      </c>
      <c r="N90" s="50"/>
    </row>
    <row r="91" spans="1:14" x14ac:dyDescent="0.15">
      <c r="A91" s="1">
        <v>42530</v>
      </c>
      <c r="B91">
        <v>9.6199999999999992</v>
      </c>
      <c r="C91" s="25">
        <f t="shared" ref="C91:C98" si="29">B91/B90-1</f>
        <v>0</v>
      </c>
      <c r="D91" s="26"/>
      <c r="E91" s="26"/>
      <c r="F91">
        <v>9.625</v>
      </c>
      <c r="G91" s="25"/>
      <c r="H91" s="25"/>
      <c r="I91" s="25">
        <f t="shared" ref="I91:I106" si="30">+B91/F91-1</f>
        <v>-5.1948051948058627E-4</v>
      </c>
      <c r="J91" s="39">
        <v>2186.54</v>
      </c>
      <c r="K91" s="39">
        <v>2186.54</v>
      </c>
      <c r="L91" s="25">
        <f t="shared" ref="L91:L114" si="31">+K91/J91-1</f>
        <v>0</v>
      </c>
      <c r="M91">
        <f t="shared" si="25"/>
        <v>4</v>
      </c>
      <c r="N91" s="50"/>
    </row>
    <row r="92" spans="1:14" x14ac:dyDescent="0.15">
      <c r="A92" s="1">
        <v>42531</v>
      </c>
      <c r="B92">
        <v>9.49</v>
      </c>
      <c r="C92" s="25">
        <f t="shared" si="29"/>
        <v>-1.3513513513513375E-2</v>
      </c>
      <c r="D92" s="26">
        <f t="shared" si="28"/>
        <v>9.625</v>
      </c>
      <c r="E92" s="26"/>
      <c r="G92" s="25">
        <f t="shared" ref="G92:G101" si="32">+B92/D92-1</f>
        <v>-1.4025974025974053E-2</v>
      </c>
      <c r="H92" s="25"/>
      <c r="I92" s="25"/>
      <c r="J92" s="39">
        <v>2186.54</v>
      </c>
      <c r="K92" s="39">
        <v>2186.54</v>
      </c>
      <c r="L92" s="25">
        <f t="shared" si="31"/>
        <v>0</v>
      </c>
      <c r="M92">
        <f t="shared" si="25"/>
        <v>5</v>
      </c>
      <c r="N92" s="50"/>
    </row>
    <row r="93" spans="1:14" x14ac:dyDescent="0.15">
      <c r="A93" s="1">
        <v>42534</v>
      </c>
      <c r="B93">
        <v>8.9600000000000009</v>
      </c>
      <c r="C93" s="25">
        <f t="shared" si="29"/>
        <v>-5.5848261327713367E-2</v>
      </c>
      <c r="D93" s="26"/>
      <c r="E93" s="26"/>
      <c r="F93">
        <v>9.0060000000000002</v>
      </c>
      <c r="I93" s="25">
        <f t="shared" si="30"/>
        <v>-5.1077059737951735E-3</v>
      </c>
      <c r="J93" s="39">
        <v>2186.54</v>
      </c>
      <c r="K93" s="39">
        <v>2054.71</v>
      </c>
      <c r="L93" s="25">
        <f t="shared" si="31"/>
        <v>-6.0291602257447785E-2</v>
      </c>
      <c r="M93">
        <f t="shared" si="25"/>
        <v>1</v>
      </c>
      <c r="N93" s="50"/>
    </row>
    <row r="94" spans="1:14" x14ac:dyDescent="0.15">
      <c r="A94" s="1">
        <v>42535</v>
      </c>
      <c r="B94">
        <v>9.01</v>
      </c>
      <c r="C94" s="25">
        <f t="shared" si="29"/>
        <v>5.5803571428569843E-3</v>
      </c>
      <c r="D94" s="26">
        <f t="shared" si="28"/>
        <v>9.0217791610494906</v>
      </c>
      <c r="E94" s="26"/>
      <c r="F94">
        <v>9.0129999999999999</v>
      </c>
      <c r="G94" s="25">
        <f t="shared" si="32"/>
        <v>-1.305636154379175E-3</v>
      </c>
      <c r="H94" s="25"/>
      <c r="I94" s="25">
        <f t="shared" si="30"/>
        <v>-3.3285254632198225E-4</v>
      </c>
      <c r="J94" s="39">
        <v>2054.71</v>
      </c>
      <c r="K94" s="39">
        <v>2058.31</v>
      </c>
      <c r="L94" s="25">
        <f t="shared" si="31"/>
        <v>1.7520720685644253E-3</v>
      </c>
      <c r="M94">
        <f t="shared" si="25"/>
        <v>2</v>
      </c>
      <c r="N94" s="50"/>
    </row>
    <row r="95" spans="1:14" x14ac:dyDescent="0.15">
      <c r="A95" s="1">
        <v>42536</v>
      </c>
      <c r="B95">
        <v>9.25</v>
      </c>
      <c r="C95" s="25">
        <f t="shared" si="29"/>
        <v>2.6637069922308632E-2</v>
      </c>
      <c r="D95" s="26">
        <f t="shared" si="28"/>
        <v>9.3216640836414353</v>
      </c>
      <c r="E95" s="26"/>
      <c r="F95">
        <v>9.3149999999999995</v>
      </c>
      <c r="G95" s="25">
        <f t="shared" si="32"/>
        <v>-7.6879066868755785E-3</v>
      </c>
      <c r="H95" s="25"/>
      <c r="I95" s="25">
        <f t="shared" si="30"/>
        <v>-6.977992485238782E-3</v>
      </c>
      <c r="J95" s="39">
        <v>2058.31</v>
      </c>
      <c r="K95" s="39">
        <v>2128.8000000000002</v>
      </c>
      <c r="L95" s="25">
        <f t="shared" si="31"/>
        <v>3.4246542066064034E-2</v>
      </c>
      <c r="M95">
        <f t="shared" si="25"/>
        <v>3</v>
      </c>
      <c r="N95" s="50"/>
    </row>
    <row r="96" spans="1:14" x14ac:dyDescent="0.15">
      <c r="A96" s="1">
        <v>42537</v>
      </c>
      <c r="B96">
        <v>9.1199999999999992</v>
      </c>
      <c r="C96" s="25">
        <f t="shared" si="29"/>
        <v>-1.4054054054054133E-2</v>
      </c>
      <c r="D96" s="26">
        <f>+F95*(1+L96)</f>
        <v>9.1951932074408109</v>
      </c>
      <c r="E96" s="26"/>
      <c r="F96">
        <v>9.2210000000000001</v>
      </c>
      <c r="G96" s="25">
        <f t="shared" si="32"/>
        <v>-8.1774472536330078E-3</v>
      </c>
      <c r="H96" s="25"/>
      <c r="I96" s="25">
        <f t="shared" si="30"/>
        <v>-1.095325886563292E-2</v>
      </c>
      <c r="J96" s="39">
        <v>2128.8000000000002</v>
      </c>
      <c r="K96" s="39">
        <v>2101.42</v>
      </c>
      <c r="L96" s="25">
        <f t="shared" si="31"/>
        <v>-1.2861706125516736E-2</v>
      </c>
      <c r="M96">
        <f t="shared" si="25"/>
        <v>4</v>
      </c>
      <c r="N96" s="50"/>
    </row>
    <row r="97" spans="1:14" x14ac:dyDescent="0.15">
      <c r="A97" s="1">
        <v>42538</v>
      </c>
      <c r="B97">
        <v>9.1999999999999993</v>
      </c>
      <c r="C97" s="25">
        <f t="shared" si="29"/>
        <v>8.7719298245614308E-3</v>
      </c>
      <c r="D97" s="26">
        <f>+F96*(1+L97)</f>
        <v>9.3152100436847469</v>
      </c>
      <c r="E97" s="26"/>
      <c r="F97">
        <v>9.3030000000000008</v>
      </c>
      <c r="G97" s="25">
        <f t="shared" si="32"/>
        <v>-1.2367949100928199E-2</v>
      </c>
      <c r="H97" s="25"/>
      <c r="I97" s="25">
        <f t="shared" si="30"/>
        <v>-1.1071697301945793E-2</v>
      </c>
      <c r="J97" s="39">
        <v>2101.42</v>
      </c>
      <c r="K97">
        <v>2122.89</v>
      </c>
      <c r="L97" s="25">
        <f t="shared" si="31"/>
        <v>1.0216900952689123E-2</v>
      </c>
      <c r="M97">
        <f t="shared" si="25"/>
        <v>5</v>
      </c>
      <c r="N97" s="50"/>
    </row>
    <row r="98" spans="1:14" x14ac:dyDescent="0.15">
      <c r="A98" s="1">
        <v>42541</v>
      </c>
      <c r="B98">
        <v>9.25</v>
      </c>
      <c r="C98" s="25">
        <f t="shared" si="29"/>
        <v>5.4347826086957873E-3</v>
      </c>
      <c r="D98" s="26">
        <f>+F97*(1+L98)</f>
        <v>9.2887139182906342</v>
      </c>
      <c r="E98" s="26"/>
      <c r="G98" s="25">
        <f t="shared" si="32"/>
        <v>-4.1678448309622196E-3</v>
      </c>
      <c r="H98" s="25"/>
      <c r="J98">
        <v>2122.89</v>
      </c>
      <c r="K98">
        <v>2119.63</v>
      </c>
      <c r="L98" s="25">
        <f t="shared" si="31"/>
        <v>-1.5356424496792975E-3</v>
      </c>
      <c r="M98">
        <f t="shared" si="25"/>
        <v>1</v>
      </c>
      <c r="N98" s="50"/>
    </row>
    <row r="99" spans="1:14" x14ac:dyDescent="0.15">
      <c r="A99" s="1">
        <v>42542</v>
      </c>
      <c r="B99">
        <v>9.1300000000000008</v>
      </c>
      <c r="C99" s="25">
        <f t="shared" ref="C99:C135" si="33">B99/B98-1</f>
        <v>-1.297297297297284E-2</v>
      </c>
      <c r="D99" s="26"/>
      <c r="E99" s="26"/>
      <c r="F99">
        <v>9.1850000000000005</v>
      </c>
      <c r="G99" s="25"/>
      <c r="H99" s="25"/>
      <c r="I99" s="25">
        <f t="shared" si="30"/>
        <v>-5.9880239520957446E-3</v>
      </c>
      <c r="J99">
        <v>2119.63</v>
      </c>
      <c r="K99">
        <v>2092</v>
      </c>
      <c r="L99" s="25">
        <f t="shared" si="31"/>
        <v>-1.3035293895632738E-2</v>
      </c>
      <c r="M99">
        <f t="shared" ref="M99:M129" si="34">WEEKDAY(A99,2)</f>
        <v>2</v>
      </c>
      <c r="N99" s="50"/>
    </row>
    <row r="100" spans="1:14" x14ac:dyDescent="0.15">
      <c r="A100" s="1">
        <v>42543</v>
      </c>
      <c r="B100">
        <v>9.2799999999999994</v>
      </c>
      <c r="C100" s="25">
        <f t="shared" si="33"/>
        <v>1.642935377875121E-2</v>
      </c>
      <c r="D100" s="26">
        <f>+F99*(1+L100)</f>
        <v>9.4169080783938828</v>
      </c>
      <c r="E100" s="26"/>
      <c r="F100">
        <v>9.4</v>
      </c>
      <c r="G100" s="25">
        <f t="shared" si="32"/>
        <v>-1.4538538260557621E-2</v>
      </c>
      <c r="H100" s="25"/>
      <c r="I100" s="25">
        <f t="shared" si="30"/>
        <v>-1.276595744680864E-2</v>
      </c>
      <c r="J100">
        <v>2092</v>
      </c>
      <c r="K100">
        <v>2144.8200000000002</v>
      </c>
      <c r="L100" s="25">
        <f t="shared" si="31"/>
        <v>2.5248565965583225E-2</v>
      </c>
      <c r="M100">
        <f t="shared" si="34"/>
        <v>3</v>
      </c>
      <c r="N100" s="50"/>
    </row>
    <row r="101" spans="1:14" x14ac:dyDescent="0.15">
      <c r="A101" s="1">
        <v>42544</v>
      </c>
      <c r="B101">
        <v>9.2899999999999991</v>
      </c>
      <c r="C101" s="25">
        <f t="shared" si="33"/>
        <v>1.0775862068965747E-3</v>
      </c>
      <c r="D101" s="26">
        <f>+F100*(1+L101)</f>
        <v>9.367875159687058</v>
      </c>
      <c r="E101" s="26"/>
      <c r="F101">
        <v>9.375</v>
      </c>
      <c r="G101" s="25">
        <f t="shared" si="32"/>
        <v>-8.3130014394492413E-3</v>
      </c>
      <c r="H101" s="25"/>
      <c r="I101" s="25">
        <f t="shared" si="30"/>
        <v>-9.0666666666667783E-3</v>
      </c>
      <c r="J101">
        <v>2144.8200000000002</v>
      </c>
      <c r="K101">
        <v>2137.4899999999998</v>
      </c>
      <c r="L101" s="25">
        <f t="shared" si="31"/>
        <v>-3.4175362035044898E-3</v>
      </c>
      <c r="M101">
        <f t="shared" si="34"/>
        <v>4</v>
      </c>
      <c r="N101" s="50"/>
    </row>
    <row r="102" spans="1:14" x14ac:dyDescent="0.15">
      <c r="A102" s="1">
        <v>42545</v>
      </c>
      <c r="B102">
        <v>9.19</v>
      </c>
      <c r="C102" s="25">
        <f t="shared" si="33"/>
        <v>-1.076426264800856E-2</v>
      </c>
      <c r="J102">
        <v>2137.4899999999998</v>
      </c>
      <c r="K102">
        <v>2127.36</v>
      </c>
      <c r="L102" s="25">
        <f t="shared" si="31"/>
        <v>-4.7392034582616205E-3</v>
      </c>
      <c r="M102">
        <f t="shared" si="34"/>
        <v>5</v>
      </c>
      <c r="N102" s="50"/>
    </row>
    <row r="103" spans="1:14" x14ac:dyDescent="0.15">
      <c r="A103" s="1">
        <v>42548</v>
      </c>
      <c r="B103">
        <v>9.48</v>
      </c>
      <c r="C103" s="25">
        <f t="shared" si="33"/>
        <v>3.1556039173014305E-2</v>
      </c>
      <c r="F103">
        <v>9.516</v>
      </c>
      <c r="I103" s="25">
        <f t="shared" si="30"/>
        <v>-3.7831021437578771E-3</v>
      </c>
      <c r="J103">
        <v>2127.36</v>
      </c>
      <c r="K103">
        <v>2191.81</v>
      </c>
      <c r="L103" s="25">
        <f t="shared" si="31"/>
        <v>3.0295765643802541E-2</v>
      </c>
      <c r="M103">
        <f t="shared" si="34"/>
        <v>1</v>
      </c>
      <c r="N103" s="50"/>
    </row>
    <row r="104" spans="1:14" x14ac:dyDescent="0.15">
      <c r="A104" s="1">
        <v>42549</v>
      </c>
      <c r="B104">
        <v>9.59</v>
      </c>
      <c r="C104" s="25">
        <f t="shared" si="33"/>
        <v>1.1603375527426074E-2</v>
      </c>
      <c r="D104" s="26">
        <f>+F103*(1+L104)</f>
        <v>9.6241062683353018</v>
      </c>
      <c r="E104" s="26"/>
      <c r="F104">
        <v>9.5960000000000001</v>
      </c>
      <c r="G104" s="25">
        <f>+B104/D104-1</f>
        <v>-3.5438374623435465E-3</v>
      </c>
      <c r="H104" s="25"/>
      <c r="I104" s="25">
        <f t="shared" si="30"/>
        <v>-6.2526052521882924E-4</v>
      </c>
      <c r="J104">
        <v>2191.81</v>
      </c>
      <c r="K104">
        <v>2216.71</v>
      </c>
      <c r="L104" s="25">
        <f t="shared" si="31"/>
        <v>1.136047376369298E-2</v>
      </c>
      <c r="M104">
        <f t="shared" si="34"/>
        <v>2</v>
      </c>
      <c r="N104" s="50"/>
    </row>
    <row r="105" spans="1:14" x14ac:dyDescent="0.15">
      <c r="A105" s="1">
        <v>42550</v>
      </c>
      <c r="B105">
        <v>9.52</v>
      </c>
      <c r="C105" s="25">
        <f t="shared" si="33"/>
        <v>-7.2992700729926918E-3</v>
      </c>
      <c r="D105" s="26">
        <f>+F104*(1+L105)</f>
        <v>9.566043749520686</v>
      </c>
      <c r="E105" s="26"/>
      <c r="F105">
        <v>9.5820000000000007</v>
      </c>
      <c r="G105" s="25">
        <f>+B105/D105-1</f>
        <v>-4.8132488964409692E-3</v>
      </c>
      <c r="H105" s="25"/>
      <c r="I105" s="25">
        <f t="shared" si="30"/>
        <v>-6.4704654560635566E-3</v>
      </c>
      <c r="J105">
        <v>2216.71</v>
      </c>
      <c r="K105">
        <v>2209.79</v>
      </c>
      <c r="L105" s="25">
        <f t="shared" si="31"/>
        <v>-3.1217434847138348E-3</v>
      </c>
      <c r="M105">
        <f t="shared" si="34"/>
        <v>3</v>
      </c>
      <c r="N105" s="50"/>
    </row>
    <row r="106" spans="1:14" x14ac:dyDescent="0.15">
      <c r="A106" s="1">
        <v>42551</v>
      </c>
      <c r="B106">
        <v>9.6199999999999992</v>
      </c>
      <c r="C106" s="25">
        <f t="shared" si="33"/>
        <v>1.0504201680672232E-2</v>
      </c>
      <c r="D106" s="26">
        <f>+F105*(1+L106)</f>
        <v>9.6600508555111588</v>
      </c>
      <c r="E106" s="26"/>
      <c r="F106">
        <v>9.6649999999999991</v>
      </c>
      <c r="G106" s="25">
        <f>+B106/D106-1</f>
        <v>-4.1460294681896492E-3</v>
      </c>
      <c r="H106" s="25"/>
      <c r="I106" s="25">
        <f t="shared" si="30"/>
        <v>-4.6559751681324313E-3</v>
      </c>
      <c r="J106">
        <v>2209.79</v>
      </c>
      <c r="K106">
        <v>2227.79</v>
      </c>
      <c r="L106" s="25">
        <f t="shared" si="31"/>
        <v>8.1455703935668922E-3</v>
      </c>
      <c r="M106">
        <f t="shared" si="34"/>
        <v>4</v>
      </c>
      <c r="N106" s="50"/>
    </row>
    <row r="107" spans="1:14" x14ac:dyDescent="0.15">
      <c r="A107" s="1">
        <v>42552</v>
      </c>
      <c r="B107">
        <v>9.6199999999999992</v>
      </c>
      <c r="C107" s="25">
        <f t="shared" si="33"/>
        <v>0</v>
      </c>
      <c r="J107">
        <v>2227.79</v>
      </c>
      <c r="K107">
        <v>2211.1799999999998</v>
      </c>
      <c r="L107" s="25">
        <f t="shared" si="31"/>
        <v>-7.4558194443821169E-3</v>
      </c>
      <c r="M107">
        <f t="shared" si="34"/>
        <v>5</v>
      </c>
      <c r="N107" s="50"/>
    </row>
    <row r="108" spans="1:14" x14ac:dyDescent="0.15">
      <c r="A108" s="1">
        <v>42555</v>
      </c>
      <c r="B108">
        <v>9.7100000000000009</v>
      </c>
      <c r="C108" s="25">
        <f t="shared" si="33"/>
        <v>9.3555093555095503E-3</v>
      </c>
      <c r="J108">
        <v>2211.1799999999998</v>
      </c>
      <c r="K108">
        <v>2248.71</v>
      </c>
      <c r="L108" s="25">
        <f t="shared" si="31"/>
        <v>1.697283803218208E-2</v>
      </c>
      <c r="M108">
        <f t="shared" si="34"/>
        <v>1</v>
      </c>
      <c r="N108" s="50"/>
    </row>
    <row r="109" spans="1:14" x14ac:dyDescent="0.15">
      <c r="A109" s="1">
        <v>42556</v>
      </c>
      <c r="B109">
        <v>9.61</v>
      </c>
      <c r="C109" s="25">
        <f t="shared" si="33"/>
        <v>-1.0298661174047541E-2</v>
      </c>
      <c r="F109">
        <v>9.7170000000000005</v>
      </c>
      <c r="I109" s="25">
        <f>+B109/F109-1</f>
        <v>-1.1011629103632958E-2</v>
      </c>
      <c r="J109">
        <v>2248.71</v>
      </c>
      <c r="K109">
        <v>2246.02</v>
      </c>
      <c r="L109" s="25">
        <f t="shared" si="31"/>
        <v>-1.196241400625242E-3</v>
      </c>
      <c r="M109">
        <f t="shared" si="34"/>
        <v>2</v>
      </c>
      <c r="N109" s="50"/>
    </row>
    <row r="110" spans="1:14" x14ac:dyDescent="0.15">
      <c r="A110" s="1">
        <v>42557</v>
      </c>
      <c r="B110">
        <v>9.59</v>
      </c>
      <c r="C110" s="25">
        <f t="shared" si="33"/>
        <v>-2.0811654526534662E-3</v>
      </c>
      <c r="D110" s="26">
        <f>+F109*(1+L110)</f>
        <v>9.6977046152750201</v>
      </c>
      <c r="E110" s="26"/>
      <c r="F110">
        <v>9.6690000000000005</v>
      </c>
      <c r="G110" s="25">
        <f>+B110/D110-1</f>
        <v>-1.1106196728798423E-2</v>
      </c>
      <c r="H110" s="25"/>
      <c r="I110" s="25">
        <f>+B110/F110-1</f>
        <v>-8.170441617540658E-3</v>
      </c>
      <c r="J110">
        <v>2246.02</v>
      </c>
      <c r="K110">
        <v>2241.56</v>
      </c>
      <c r="L110" s="25">
        <f t="shared" si="31"/>
        <v>-1.9857347663867486E-3</v>
      </c>
      <c r="M110">
        <f t="shared" si="34"/>
        <v>3</v>
      </c>
      <c r="N110" s="50"/>
    </row>
    <row r="111" spans="1:14" x14ac:dyDescent="0.15">
      <c r="A111" s="1">
        <v>42558</v>
      </c>
      <c r="B111">
        <v>9.57</v>
      </c>
      <c r="C111" s="25">
        <f t="shared" si="33"/>
        <v>-2.0855057351407691E-3</v>
      </c>
      <c r="D111" s="26">
        <f>+F110*(1+L111)</f>
        <v>9.6360447545459422</v>
      </c>
      <c r="E111" s="26"/>
      <c r="F111">
        <v>9.6460000000000008</v>
      </c>
      <c r="G111" s="25">
        <f>+B111/D111-1</f>
        <v>-6.8539277502612794E-3</v>
      </c>
      <c r="H111" s="25"/>
      <c r="I111" s="25">
        <f>+B111/F111-1</f>
        <v>-7.8789135392909326E-3</v>
      </c>
      <c r="J111">
        <v>2241.56</v>
      </c>
      <c r="K111">
        <v>2233.92</v>
      </c>
      <c r="L111" s="25">
        <f t="shared" si="31"/>
        <v>-3.408340619925343E-3</v>
      </c>
      <c r="M111">
        <f t="shared" si="34"/>
        <v>4</v>
      </c>
      <c r="N111" s="50"/>
    </row>
    <row r="112" spans="1:14" x14ac:dyDescent="0.15">
      <c r="A112" s="1">
        <v>42559</v>
      </c>
      <c r="B112">
        <v>9.57</v>
      </c>
      <c r="C112" s="25">
        <f t="shared" si="33"/>
        <v>0</v>
      </c>
      <c r="D112" s="26">
        <f>+F111*(1+L112)</f>
        <v>9.6679352886405958</v>
      </c>
      <c r="E112" s="26"/>
      <c r="G112" s="25">
        <f t="shared" ref="G112:G118" si="35">+B112/D112-1</f>
        <v>-1.0129907339746613E-2</v>
      </c>
      <c r="H112" s="25"/>
      <c r="I112" s="25"/>
      <c r="J112">
        <v>2233.92</v>
      </c>
      <c r="K112">
        <v>2239</v>
      </c>
      <c r="L112" s="25">
        <f t="shared" si="31"/>
        <v>2.2740295086662865E-3</v>
      </c>
      <c r="M112">
        <f t="shared" si="34"/>
        <v>5</v>
      </c>
      <c r="N112" s="50"/>
    </row>
    <row r="113" spans="1:14" x14ac:dyDescent="0.15">
      <c r="A113" s="1">
        <v>42562</v>
      </c>
      <c r="B113">
        <v>9.5399999999999991</v>
      </c>
      <c r="C113" s="25">
        <f t="shared" si="33"/>
        <v>-3.1347962382446415E-3</v>
      </c>
      <c r="D113" s="26"/>
      <c r="E113" s="26"/>
      <c r="F113">
        <v>9.5719999999999992</v>
      </c>
      <c r="G113" s="25"/>
      <c r="H113" s="25"/>
      <c r="I113" s="25">
        <f>+B113/F113-1</f>
        <v>-3.3430839949853963E-3</v>
      </c>
      <c r="J113">
        <v>2239</v>
      </c>
      <c r="K113">
        <v>2218.59</v>
      </c>
      <c r="L113" s="25">
        <f t="shared" si="31"/>
        <v>-9.1156766413577062E-3</v>
      </c>
      <c r="M113">
        <f t="shared" si="34"/>
        <v>1</v>
      </c>
      <c r="N113" s="50"/>
    </row>
    <row r="114" spans="1:14" x14ac:dyDescent="0.15">
      <c r="A114" s="1">
        <v>42563</v>
      </c>
      <c r="B114">
        <v>9.6999999999999993</v>
      </c>
      <c r="C114" s="25">
        <f t="shared" si="33"/>
        <v>1.6771488469601747E-2</v>
      </c>
      <c r="D114">
        <v>9.5719999999999992</v>
      </c>
      <c r="F114">
        <v>9.6890000000000001</v>
      </c>
      <c r="G114" s="25">
        <f t="shared" si="35"/>
        <v>1.3372335979941585E-2</v>
      </c>
      <c r="H114" s="25"/>
      <c r="I114" s="25">
        <f>+B114/F114-1</f>
        <v>1.1353080813292227E-3</v>
      </c>
      <c r="J114">
        <v>2218.59</v>
      </c>
      <c r="K114">
        <v>2247.35</v>
      </c>
      <c r="L114" s="25">
        <f t="shared" si="31"/>
        <v>1.296318833132748E-2</v>
      </c>
      <c r="M114">
        <f t="shared" si="34"/>
        <v>2</v>
      </c>
      <c r="N114" s="50"/>
    </row>
    <row r="115" spans="1:14" x14ac:dyDescent="0.15">
      <c r="A115" s="1">
        <v>42564</v>
      </c>
      <c r="B115">
        <v>9.7899999999999991</v>
      </c>
      <c r="C115" s="25">
        <f t="shared" si="33"/>
        <v>9.2783505154638846E-3</v>
      </c>
      <c r="D115" s="26">
        <f>+F114*(1+L115)</f>
        <v>9.8529156250695262</v>
      </c>
      <c r="E115" s="26"/>
      <c r="G115" s="25">
        <f t="shared" si="35"/>
        <v>-6.3854829842900918E-3</v>
      </c>
      <c r="H115" s="25"/>
      <c r="I115" s="25"/>
      <c r="J115">
        <v>2247.35</v>
      </c>
      <c r="K115">
        <v>2285.37</v>
      </c>
      <c r="L115" s="25">
        <f t="shared" ref="L115:L121" si="36">+K115/J115-1</f>
        <v>1.6917703072507617E-2</v>
      </c>
      <c r="M115">
        <f t="shared" si="34"/>
        <v>3</v>
      </c>
      <c r="N115" s="50"/>
    </row>
    <row r="116" spans="1:14" x14ac:dyDescent="0.15">
      <c r="A116" s="1">
        <v>42565</v>
      </c>
      <c r="B116">
        <v>9.81</v>
      </c>
      <c r="C116" s="25">
        <f t="shared" si="33"/>
        <v>2.0429009193054792E-3</v>
      </c>
      <c r="F116">
        <v>9.8919999999999995</v>
      </c>
      <c r="G116" s="25"/>
      <c r="H116" s="25"/>
      <c r="I116" s="25">
        <f>+B116/F116-1</f>
        <v>-8.2895268904163988E-3</v>
      </c>
      <c r="J116">
        <v>2285.37</v>
      </c>
      <c r="K116">
        <v>2293.08</v>
      </c>
      <c r="L116" s="25">
        <f t="shared" si="36"/>
        <v>3.3736331534937047E-3</v>
      </c>
      <c r="M116">
        <f t="shared" si="34"/>
        <v>4</v>
      </c>
      <c r="N116" s="50"/>
    </row>
    <row r="117" spans="1:14" x14ac:dyDescent="0.15">
      <c r="A117" s="1">
        <v>42566</v>
      </c>
      <c r="B117">
        <v>9.75</v>
      </c>
      <c r="C117" s="25">
        <f t="shared" si="33"/>
        <v>-6.1162079510703737E-3</v>
      </c>
      <c r="D117" s="26">
        <f>+F116*(1+L117)</f>
        <v>9.7656042353515797</v>
      </c>
      <c r="E117" s="26"/>
      <c r="F117">
        <v>9.7729999999999997</v>
      </c>
      <c r="G117" s="25">
        <f t="shared" si="35"/>
        <v>-1.597877097567868E-3</v>
      </c>
      <c r="H117" s="25"/>
      <c r="I117" s="25">
        <f>+B117/F117-1</f>
        <v>-2.3534226951805737E-3</v>
      </c>
      <c r="J117">
        <v>2293.08</v>
      </c>
      <c r="K117">
        <v>2263.7800000000002</v>
      </c>
      <c r="L117" s="25">
        <f t="shared" si="36"/>
        <v>-1.2777574266924718E-2</v>
      </c>
      <c r="M117">
        <f t="shared" si="34"/>
        <v>5</v>
      </c>
      <c r="N117" s="50"/>
    </row>
    <row r="118" spans="1:14" x14ac:dyDescent="0.15">
      <c r="A118" s="1">
        <v>42569</v>
      </c>
      <c r="B118">
        <v>9.66</v>
      </c>
      <c r="C118" s="25">
        <f t="shared" si="33"/>
        <v>-9.2307692307692646E-3</v>
      </c>
      <c r="D118" s="26">
        <f>+F117*(1+L118)</f>
        <v>9.7129489217150056</v>
      </c>
      <c r="E118" s="26"/>
      <c r="F118">
        <v>9.6880000000000006</v>
      </c>
      <c r="G118" s="25">
        <f t="shared" si="35"/>
        <v>-5.4513744632825878E-3</v>
      </c>
      <c r="H118" s="25"/>
      <c r="I118" s="25">
        <f>+B118/F118-1</f>
        <v>-2.8901734104046506E-3</v>
      </c>
      <c r="J118">
        <v>2263.7800000000002</v>
      </c>
      <c r="K118">
        <v>2249.87</v>
      </c>
      <c r="L118" s="25">
        <f t="shared" si="36"/>
        <v>-6.1445900219987415E-3</v>
      </c>
      <c r="M118">
        <f t="shared" si="34"/>
        <v>1</v>
      </c>
      <c r="N118" s="50"/>
    </row>
    <row r="119" spans="1:14" x14ac:dyDescent="0.15">
      <c r="A119" s="1">
        <v>42570</v>
      </c>
      <c r="B119">
        <v>9.69</v>
      </c>
      <c r="C119" s="25">
        <f t="shared" si="33"/>
        <v>3.1055900621117516E-3</v>
      </c>
      <c r="D119" s="26"/>
      <c r="E119" s="26"/>
      <c r="G119" s="25"/>
      <c r="H119" s="25"/>
      <c r="I119" s="25"/>
      <c r="J119">
        <v>2249.87</v>
      </c>
      <c r="K119">
        <v>2273.7199999999998</v>
      </c>
      <c r="L119" s="25">
        <f t="shared" si="36"/>
        <v>1.0600612479832128E-2</v>
      </c>
      <c r="M119">
        <f t="shared" si="34"/>
        <v>2</v>
      </c>
      <c r="N119" s="50"/>
    </row>
    <row r="120" spans="1:14" x14ac:dyDescent="0.15">
      <c r="A120" s="1">
        <v>42571</v>
      </c>
      <c r="B120">
        <v>9.73</v>
      </c>
      <c r="C120" s="25">
        <f t="shared" si="33"/>
        <v>4.1279669762643856E-3</v>
      </c>
      <c r="J120">
        <v>2273.7199999999998</v>
      </c>
      <c r="K120">
        <v>2268.54</v>
      </c>
      <c r="L120" s="25">
        <f t="shared" si="36"/>
        <v>-2.2782048801083254E-3</v>
      </c>
      <c r="M120">
        <f t="shared" si="34"/>
        <v>3</v>
      </c>
      <c r="N120" s="50"/>
    </row>
    <row r="121" spans="1:14" x14ac:dyDescent="0.15">
      <c r="A121" s="1">
        <v>42572</v>
      </c>
      <c r="B121">
        <v>9.75</v>
      </c>
      <c r="C121" s="25">
        <f t="shared" si="33"/>
        <v>2.0554984583760483E-3</v>
      </c>
      <c r="D121" s="26"/>
      <c r="E121" s="26"/>
      <c r="F121">
        <v>9.8059999999999992</v>
      </c>
      <c r="G121" s="25"/>
      <c r="H121" s="25"/>
      <c r="I121" s="25">
        <f t="shared" ref="I121:I127" si="37">+B121/F121-1</f>
        <v>-5.710789312665665E-3</v>
      </c>
      <c r="J121">
        <v>2268.54</v>
      </c>
      <c r="K121">
        <v>2265.13</v>
      </c>
      <c r="L121" s="25">
        <f t="shared" si="36"/>
        <v>-1.5031694393750072E-3</v>
      </c>
      <c r="M121">
        <f t="shared" si="34"/>
        <v>4</v>
      </c>
      <c r="N121" s="50"/>
    </row>
    <row r="122" spans="1:14" x14ac:dyDescent="0.15">
      <c r="A122" s="1">
        <v>42573</v>
      </c>
      <c r="B122">
        <v>9.66</v>
      </c>
      <c r="C122" s="25">
        <f t="shared" si="33"/>
        <v>-9.2307692307692646E-3</v>
      </c>
      <c r="D122" s="26">
        <f t="shared" ref="D122:D135" si="38">+F121*(1+L122)</f>
        <v>9.7405005452225684</v>
      </c>
      <c r="E122" s="26"/>
      <c r="F122">
        <v>9.7370000000000001</v>
      </c>
      <c r="G122" s="25">
        <f t="shared" ref="G122:G127" si="39">+B122/D122-1</f>
        <v>-8.2645183221154994E-3</v>
      </c>
      <c r="H122" s="25"/>
      <c r="I122" s="25">
        <f t="shared" si="37"/>
        <v>-7.9079798705966597E-3</v>
      </c>
      <c r="J122">
        <v>2265.13</v>
      </c>
      <c r="K122">
        <v>2250</v>
      </c>
      <c r="L122" s="25">
        <f t="shared" ref="L122:L128" si="40">+K122/J122-1</f>
        <v>-6.6795283272925721E-3</v>
      </c>
      <c r="M122">
        <f t="shared" si="34"/>
        <v>5</v>
      </c>
      <c r="N122" s="50"/>
    </row>
    <row r="123" spans="1:14" x14ac:dyDescent="0.15">
      <c r="A123" s="1">
        <v>42576</v>
      </c>
      <c r="B123">
        <v>9.6300000000000008</v>
      </c>
      <c r="C123" s="25">
        <f t="shared" si="33"/>
        <v>-3.1055900621117516E-3</v>
      </c>
      <c r="D123" s="26">
        <f t="shared" si="38"/>
        <v>9.7192137466666662</v>
      </c>
      <c r="E123" s="26"/>
      <c r="F123">
        <v>9.7029999999999994</v>
      </c>
      <c r="G123" s="25">
        <f t="shared" si="39"/>
        <v>-9.1791114993496903E-3</v>
      </c>
      <c r="H123" s="25"/>
      <c r="I123" s="25">
        <f t="shared" si="37"/>
        <v>-7.5234463567966925E-3</v>
      </c>
      <c r="J123">
        <v>2250</v>
      </c>
      <c r="K123">
        <v>2245.89</v>
      </c>
      <c r="L123" s="25">
        <f t="shared" si="40"/>
        <v>-1.8266666666667541E-3</v>
      </c>
      <c r="M123">
        <f t="shared" si="34"/>
        <v>1</v>
      </c>
      <c r="N123" s="50"/>
    </row>
    <row r="124" spans="1:14" x14ac:dyDescent="0.15">
      <c r="A124" s="1">
        <v>42577</v>
      </c>
      <c r="B124">
        <v>9.7799999999999994</v>
      </c>
      <c r="C124" s="25">
        <f t="shared" si="33"/>
        <v>1.5576323987538832E-2</v>
      </c>
      <c r="D124" s="26">
        <f t="shared" si="38"/>
        <v>9.8484225184670677</v>
      </c>
      <c r="E124" s="26"/>
      <c r="F124">
        <v>9.8539999999999992</v>
      </c>
      <c r="G124" s="25">
        <f t="shared" si="39"/>
        <v>-6.9475612301124201E-3</v>
      </c>
      <c r="H124" s="25"/>
      <c r="I124" s="25">
        <f t="shared" si="37"/>
        <v>-7.5096407550233613E-3</v>
      </c>
      <c r="J124">
        <v>2245.89</v>
      </c>
      <c r="K124">
        <v>2279.5500000000002</v>
      </c>
      <c r="L124" s="25">
        <f t="shared" si="40"/>
        <v>1.4987376941880681E-2</v>
      </c>
      <c r="M124">
        <f t="shared" si="34"/>
        <v>2</v>
      </c>
      <c r="N124" s="50"/>
    </row>
    <row r="125" spans="1:14" x14ac:dyDescent="0.15">
      <c r="A125" s="1">
        <v>42578</v>
      </c>
      <c r="B125">
        <v>9.43</v>
      </c>
      <c r="C125" s="25">
        <f t="shared" si="33"/>
        <v>-3.5787321063394661E-2</v>
      </c>
      <c r="D125" s="26">
        <f t="shared" si="38"/>
        <v>9.3172832620473311</v>
      </c>
      <c r="E125" s="26"/>
      <c r="F125">
        <v>9.3290000000000006</v>
      </c>
      <c r="G125" s="25">
        <f t="shared" si="39"/>
        <v>1.2097596990724213E-2</v>
      </c>
      <c r="H125" s="25"/>
      <c r="I125" s="25">
        <f t="shared" si="37"/>
        <v>1.0826455139886226E-2</v>
      </c>
      <c r="J125">
        <v>2279.5500000000002</v>
      </c>
      <c r="K125">
        <v>2155.39</v>
      </c>
      <c r="L125" s="25">
        <f t="shared" si="40"/>
        <v>-5.4466890395034273E-2</v>
      </c>
      <c r="M125">
        <f t="shared" si="34"/>
        <v>3</v>
      </c>
      <c r="N125" s="50"/>
    </row>
    <row r="126" spans="1:14" x14ac:dyDescent="0.15">
      <c r="A126" s="1">
        <v>42579</v>
      </c>
      <c r="B126">
        <v>9.35</v>
      </c>
      <c r="C126" s="25">
        <f t="shared" si="33"/>
        <v>-8.4835630965005571E-3</v>
      </c>
      <c r="D126" s="26">
        <f t="shared" si="38"/>
        <v>9.2612633722899336</v>
      </c>
      <c r="E126" s="26"/>
      <c r="F126">
        <v>9.2729999999999997</v>
      </c>
      <c r="G126" s="25">
        <f t="shared" si="39"/>
        <v>9.5814819364246073E-3</v>
      </c>
      <c r="H126" s="25"/>
      <c r="I126" s="25">
        <f t="shared" si="37"/>
        <v>8.3036773428233346E-3</v>
      </c>
      <c r="J126">
        <v>2155.39</v>
      </c>
      <c r="K126">
        <v>2139.7399999999998</v>
      </c>
      <c r="L126" s="25">
        <f t="shared" si="40"/>
        <v>-7.260866942873534E-3</v>
      </c>
      <c r="M126">
        <f t="shared" si="34"/>
        <v>4</v>
      </c>
      <c r="N126" s="50"/>
    </row>
    <row r="127" spans="1:14" x14ac:dyDescent="0.15">
      <c r="A127" s="1">
        <v>42580</v>
      </c>
      <c r="B127">
        <v>9.27</v>
      </c>
      <c r="C127" s="25">
        <f t="shared" si="33"/>
        <v>-8.5561497326203106E-3</v>
      </c>
      <c r="D127" s="26">
        <f t="shared" si="38"/>
        <v>9.1978969080355562</v>
      </c>
      <c r="E127" s="26"/>
      <c r="F127">
        <v>9.2080000000000002</v>
      </c>
      <c r="G127" s="25">
        <f t="shared" si="39"/>
        <v>7.8390845956810562E-3</v>
      </c>
      <c r="H127" s="25"/>
      <c r="I127" s="25">
        <f t="shared" si="37"/>
        <v>6.7332754126845362E-3</v>
      </c>
      <c r="J127">
        <v>2139.7399999999998</v>
      </c>
      <c r="K127">
        <v>2122.41</v>
      </c>
      <c r="L127" s="25">
        <f t="shared" si="40"/>
        <v>-8.0991148457288942E-3</v>
      </c>
      <c r="M127">
        <f t="shared" si="34"/>
        <v>5</v>
      </c>
      <c r="N127" s="50"/>
    </row>
    <row r="128" spans="1:14" x14ac:dyDescent="0.15">
      <c r="A128" s="1">
        <v>42583</v>
      </c>
      <c r="B128">
        <v>9.32</v>
      </c>
      <c r="C128" s="25">
        <f t="shared" si="33"/>
        <v>5.3937432578210487E-3</v>
      </c>
      <c r="D128" s="26">
        <f t="shared" si="38"/>
        <v>9.1072174744747709</v>
      </c>
      <c r="E128" s="26"/>
      <c r="F128">
        <v>9.1389999999999993</v>
      </c>
      <c r="G128" s="25">
        <f t="shared" ref="G128:G137" si="41">+B128/D128-1</f>
        <v>2.3364164314907843E-2</v>
      </c>
      <c r="H128" s="25"/>
      <c r="I128" s="25">
        <f t="shared" ref="I128:I143" si="42">+B128/F128-1</f>
        <v>1.9805230331546131E-2</v>
      </c>
      <c r="J128">
        <v>2122.41</v>
      </c>
      <c r="K128">
        <v>2099.1799999999998</v>
      </c>
      <c r="L128" s="25">
        <f t="shared" si="40"/>
        <v>-1.0945104857214227E-2</v>
      </c>
      <c r="M128">
        <f t="shared" si="34"/>
        <v>1</v>
      </c>
      <c r="N128" s="50"/>
    </row>
    <row r="129" spans="1:14" x14ac:dyDescent="0.15">
      <c r="A129" s="1">
        <v>42584</v>
      </c>
      <c r="B129">
        <v>9.32</v>
      </c>
      <c r="C129" s="25">
        <f t="shared" si="33"/>
        <v>0</v>
      </c>
      <c r="D129" s="26">
        <f t="shared" si="38"/>
        <v>9.2000810745148112</v>
      </c>
      <c r="E129" s="26"/>
      <c r="G129" s="25">
        <f t="shared" si="41"/>
        <v>1.3034550947314649E-2</v>
      </c>
      <c r="H129" s="25"/>
      <c r="I129" s="25"/>
      <c r="J129">
        <v>2099.1799999999998</v>
      </c>
      <c r="K129">
        <v>2113.21</v>
      </c>
      <c r="L129" s="25">
        <f t="shared" ref="L129:L142" si="43">+K129/J129-1</f>
        <v>6.6835621528407163E-3</v>
      </c>
      <c r="M129">
        <f t="shared" si="34"/>
        <v>2</v>
      </c>
      <c r="N129" s="50"/>
    </row>
    <row r="130" spans="1:14" x14ac:dyDescent="0.15">
      <c r="A130" s="1">
        <v>42585</v>
      </c>
      <c r="B130">
        <v>9.24</v>
      </c>
      <c r="C130" s="25">
        <f t="shared" si="33"/>
        <v>-8.5836909871245259E-3</v>
      </c>
      <c r="D130" s="26"/>
      <c r="E130" s="26"/>
      <c r="F130">
        <v>9.1809999999999992</v>
      </c>
      <c r="G130" s="25"/>
      <c r="H130" s="25"/>
      <c r="I130" s="25">
        <f t="shared" si="42"/>
        <v>6.4263152162074011E-3</v>
      </c>
      <c r="J130">
        <v>2113.21</v>
      </c>
      <c r="K130">
        <v>2108.31</v>
      </c>
      <c r="L130" s="25">
        <f t="shared" si="43"/>
        <v>-2.3187473085969357E-3</v>
      </c>
      <c r="M130">
        <f t="shared" ref="M130:M135" si="44">WEEKDAY(A130,2)</f>
        <v>3</v>
      </c>
      <c r="N130" s="50"/>
    </row>
    <row r="131" spans="1:14" x14ac:dyDescent="0.15">
      <c r="A131" s="1">
        <v>42586</v>
      </c>
      <c r="B131">
        <v>9.2799999999999994</v>
      </c>
      <c r="C131" s="25">
        <f t="shared" si="33"/>
        <v>4.3290043290042934E-3</v>
      </c>
      <c r="D131" s="26">
        <f t="shared" si="38"/>
        <v>9.2739287154166128</v>
      </c>
      <c r="E131" s="26"/>
      <c r="F131">
        <v>9.2629999999999999</v>
      </c>
      <c r="G131" s="25">
        <f t="shared" si="41"/>
        <v>6.5466155387783331E-4</v>
      </c>
      <c r="H131" s="25"/>
      <c r="I131" s="25">
        <f t="shared" si="42"/>
        <v>1.8352585555434509E-3</v>
      </c>
      <c r="J131">
        <v>2108.31</v>
      </c>
      <c r="K131">
        <v>2129.65</v>
      </c>
      <c r="L131" s="25">
        <f t="shared" si="43"/>
        <v>1.012185115092179E-2</v>
      </c>
      <c r="M131">
        <f t="shared" si="44"/>
        <v>4</v>
      </c>
      <c r="N131" s="50"/>
    </row>
    <row r="132" spans="1:14" x14ac:dyDescent="0.15">
      <c r="A132" s="1">
        <v>42587</v>
      </c>
      <c r="B132">
        <v>9.27</v>
      </c>
      <c r="C132" s="25">
        <f t="shared" si="33"/>
        <v>-1.0775862068965747E-3</v>
      </c>
      <c r="D132" s="26">
        <f t="shared" si="38"/>
        <v>9.1733994553095588</v>
      </c>
      <c r="E132" s="26"/>
      <c r="G132" s="25">
        <f t="shared" si="41"/>
        <v>1.0530506728836375E-2</v>
      </c>
      <c r="H132" s="25"/>
      <c r="I132" s="25"/>
      <c r="J132">
        <v>2129.65</v>
      </c>
      <c r="K132">
        <v>2109.0500000000002</v>
      </c>
      <c r="L132" s="25">
        <f t="shared" si="43"/>
        <v>-9.6729509543821424E-3</v>
      </c>
      <c r="M132">
        <f t="shared" si="44"/>
        <v>5</v>
      </c>
      <c r="N132" s="50"/>
    </row>
    <row r="133" spans="1:14" x14ac:dyDescent="0.15">
      <c r="A133" s="1">
        <v>42590</v>
      </c>
      <c r="B133">
        <v>9.36</v>
      </c>
      <c r="C133" s="25">
        <f t="shared" si="33"/>
        <v>9.7087378640776656E-3</v>
      </c>
      <c r="D133" s="26"/>
      <c r="E133" s="26"/>
      <c r="F133">
        <v>9.2230000000000008</v>
      </c>
      <c r="G133" s="25"/>
      <c r="H133" s="25"/>
      <c r="I133" s="25">
        <f t="shared" si="42"/>
        <v>1.4854168925512168E-2</v>
      </c>
      <c r="J133">
        <v>2109.0500000000002</v>
      </c>
      <c r="K133">
        <v>2130.59</v>
      </c>
      <c r="L133" s="25">
        <f t="shared" si="43"/>
        <v>1.0213129133970211E-2</v>
      </c>
      <c r="M133">
        <f t="shared" si="44"/>
        <v>1</v>
      </c>
      <c r="N133" s="50"/>
    </row>
    <row r="134" spans="1:14" x14ac:dyDescent="0.15">
      <c r="A134" s="1">
        <v>42591</v>
      </c>
      <c r="B134">
        <v>9.4</v>
      </c>
      <c r="C134" s="25">
        <f t="shared" si="33"/>
        <v>4.2735042735044804E-3</v>
      </c>
      <c r="D134" s="26">
        <f t="shared" si="38"/>
        <v>9.3265027527586248</v>
      </c>
      <c r="E134" s="26"/>
      <c r="F134">
        <v>9.3279999999999994</v>
      </c>
      <c r="G134" s="25">
        <f t="shared" si="41"/>
        <v>7.8804723688776779E-3</v>
      </c>
      <c r="H134" s="25"/>
      <c r="I134" s="25">
        <f t="shared" si="42"/>
        <v>7.718696397941871E-3</v>
      </c>
      <c r="J134">
        <v>2130.59</v>
      </c>
      <c r="K134">
        <v>2154.5</v>
      </c>
      <c r="L134" s="25">
        <f t="shared" si="43"/>
        <v>1.1222243603884241E-2</v>
      </c>
      <c r="M134">
        <f t="shared" si="44"/>
        <v>2</v>
      </c>
      <c r="N134" s="50"/>
    </row>
    <row r="135" spans="1:14" x14ac:dyDescent="0.15">
      <c r="A135" s="1">
        <v>42592</v>
      </c>
      <c r="B135">
        <v>9.2899999999999991</v>
      </c>
      <c r="C135" s="25">
        <f t="shared" si="33"/>
        <v>-1.1702127659574568E-2</v>
      </c>
      <c r="D135" s="26">
        <f t="shared" si="38"/>
        <v>9.2522330006962168</v>
      </c>
      <c r="E135" s="26"/>
      <c r="F135">
        <v>9.2739999999999991</v>
      </c>
      <c r="G135" s="25">
        <f t="shared" si="41"/>
        <v>4.0819334425474807E-3</v>
      </c>
      <c r="H135" s="25"/>
      <c r="I135" s="25">
        <f t="shared" si="42"/>
        <v>1.7252533965925743E-3</v>
      </c>
      <c r="J135">
        <v>2154.5</v>
      </c>
      <c r="K135">
        <v>2137</v>
      </c>
      <c r="L135" s="25">
        <f t="shared" si="43"/>
        <v>-8.1225342306799897E-3</v>
      </c>
      <c r="M135">
        <f t="shared" si="44"/>
        <v>3</v>
      </c>
      <c r="N135" s="50"/>
    </row>
    <row r="136" spans="1:14" x14ac:dyDescent="0.15">
      <c r="A136" s="1">
        <v>42593</v>
      </c>
      <c r="B136">
        <v>9.24</v>
      </c>
      <c r="C136" s="25">
        <f t="shared" ref="C136:C144" si="45">B136/B135-1</f>
        <v>-5.3821313240042246E-3</v>
      </c>
      <c r="D136" s="26">
        <f t="shared" ref="D136:D144" si="46">+F135*(1+L136)</f>
        <v>9.1281851193261581</v>
      </c>
      <c r="E136" s="26"/>
      <c r="F136">
        <v>9.1370000000000005</v>
      </c>
      <c r="G136" s="25">
        <f t="shared" si="41"/>
        <v>1.2249409845677572E-2</v>
      </c>
      <c r="H136" s="25"/>
      <c r="I136" s="25">
        <f t="shared" si="42"/>
        <v>1.1272846667396363E-2</v>
      </c>
      <c r="J136">
        <v>2137</v>
      </c>
      <c r="K136">
        <v>2103.4</v>
      </c>
      <c r="L136" s="25">
        <f t="shared" si="43"/>
        <v>-1.5722976134768363E-2</v>
      </c>
      <c r="M136">
        <f t="shared" ref="M136:M167" si="47">WEEKDAY(A136,2)</f>
        <v>4</v>
      </c>
      <c r="N136" s="50"/>
    </row>
    <row r="137" spans="1:14" x14ac:dyDescent="0.15">
      <c r="A137" s="1">
        <v>42594</v>
      </c>
      <c r="B137">
        <v>9.4499999999999993</v>
      </c>
      <c r="C137" s="25">
        <f t="shared" si="45"/>
        <v>2.2727272727272707E-2</v>
      </c>
      <c r="D137" s="26">
        <f t="shared" si="46"/>
        <v>9.2257897118950272</v>
      </c>
      <c r="E137" s="26"/>
      <c r="F137">
        <v>9.2200000000000006</v>
      </c>
      <c r="G137" s="25">
        <f t="shared" si="41"/>
        <v>2.4302557841296979E-2</v>
      </c>
      <c r="H137" s="25"/>
      <c r="I137" s="25">
        <f t="shared" si="42"/>
        <v>2.4945770065075701E-2</v>
      </c>
      <c r="J137">
        <v>2103.4</v>
      </c>
      <c r="K137">
        <v>2123.84</v>
      </c>
      <c r="L137" s="25">
        <f t="shared" si="43"/>
        <v>9.7176000760672565E-3</v>
      </c>
      <c r="M137">
        <f t="shared" si="47"/>
        <v>5</v>
      </c>
      <c r="N137" s="50" t="s">
        <v>81</v>
      </c>
    </row>
    <row r="138" spans="1:14" x14ac:dyDescent="0.15">
      <c r="A138" s="1">
        <v>42597</v>
      </c>
      <c r="B138">
        <v>9.75</v>
      </c>
      <c r="C138" s="25">
        <f t="shared" si="45"/>
        <v>3.1746031746031855E-2</v>
      </c>
      <c r="D138" s="26">
        <f t="shared" si="46"/>
        <v>9.5211485799306921</v>
      </c>
      <c r="E138" s="26"/>
      <c r="F138">
        <v>9.5229999999999997</v>
      </c>
      <c r="G138" s="25">
        <f t="shared" ref="G138:G159" si="48">+B138/D138-1</f>
        <v>2.4036114776288198E-2</v>
      </c>
      <c r="H138" s="25"/>
      <c r="I138" s="25">
        <f t="shared" si="42"/>
        <v>2.3837026147222495E-2</v>
      </c>
      <c r="J138">
        <v>2123.84</v>
      </c>
      <c r="K138">
        <v>2193.21</v>
      </c>
      <c r="L138" s="25">
        <f t="shared" si="43"/>
        <v>3.2662535784239832E-2</v>
      </c>
      <c r="M138">
        <f t="shared" si="47"/>
        <v>1</v>
      </c>
      <c r="N138" s="50"/>
    </row>
    <row r="139" spans="1:14" x14ac:dyDescent="0.15">
      <c r="A139" s="1">
        <v>42598</v>
      </c>
      <c r="B139">
        <v>9.76</v>
      </c>
      <c r="C139" s="25">
        <f t="shared" si="45"/>
        <v>1.0256410256410664E-3</v>
      </c>
      <c r="D139" s="26">
        <f t="shared" si="46"/>
        <v>9.5572586756398152</v>
      </c>
      <c r="E139" s="26"/>
      <c r="F139">
        <v>9.5719999999999992</v>
      </c>
      <c r="G139" s="25">
        <f t="shared" si="48"/>
        <v>2.1213334413239693E-2</v>
      </c>
      <c r="H139" s="25"/>
      <c r="I139" s="25">
        <f t="shared" si="42"/>
        <v>1.9640618470539106E-2</v>
      </c>
      <c r="J139">
        <v>2193.21</v>
      </c>
      <c r="K139">
        <v>2201.1</v>
      </c>
      <c r="L139" s="25">
        <f t="shared" si="43"/>
        <v>3.5974667268523497E-3</v>
      </c>
      <c r="M139">
        <f t="shared" si="47"/>
        <v>2</v>
      </c>
      <c r="N139" s="50"/>
    </row>
    <row r="140" spans="1:14" x14ac:dyDescent="0.15">
      <c r="A140" s="1">
        <v>42599</v>
      </c>
      <c r="B140">
        <v>9.64</v>
      </c>
      <c r="C140" s="25">
        <f t="shared" si="45"/>
        <v>-1.2295081967213073E-2</v>
      </c>
      <c r="D140" s="26">
        <f t="shared" si="46"/>
        <v>9.6028760165371843</v>
      </c>
      <c r="E140" s="26"/>
      <c r="F140">
        <v>9.6020000000000003</v>
      </c>
      <c r="G140" s="25">
        <f t="shared" si="48"/>
        <v>3.8659234378206619E-3</v>
      </c>
      <c r="H140" s="25"/>
      <c r="I140" s="25">
        <f t="shared" si="42"/>
        <v>3.9575088523224888E-3</v>
      </c>
      <c r="J140">
        <v>2201.1</v>
      </c>
      <c r="K140">
        <v>2208.1999999999998</v>
      </c>
      <c r="L140" s="25">
        <f t="shared" si="43"/>
        <v>3.2256598973239292E-3</v>
      </c>
      <c r="M140">
        <f t="shared" si="47"/>
        <v>3</v>
      </c>
      <c r="N140" s="50"/>
    </row>
    <row r="141" spans="1:14" x14ac:dyDescent="0.15">
      <c r="A141" s="1">
        <v>42600</v>
      </c>
      <c r="B141">
        <v>9.65</v>
      </c>
      <c r="C141" s="25">
        <f t="shared" si="45"/>
        <v>1.0373443983402453E-3</v>
      </c>
      <c r="D141" s="26">
        <f t="shared" si="46"/>
        <v>9.5732574857349899</v>
      </c>
      <c r="E141" s="26"/>
      <c r="F141">
        <v>9.577</v>
      </c>
      <c r="G141" s="25">
        <f t="shared" si="48"/>
        <v>8.0163428571062845E-3</v>
      </c>
      <c r="H141" s="25"/>
      <c r="I141" s="25">
        <f t="shared" si="42"/>
        <v>7.6224287355122211E-3</v>
      </c>
      <c r="J141">
        <v>2208.1999999999998</v>
      </c>
      <c r="K141">
        <v>2201.59</v>
      </c>
      <c r="L141" s="25">
        <f t="shared" si="43"/>
        <v>-2.9933882800469158E-3</v>
      </c>
      <c r="M141">
        <f t="shared" si="47"/>
        <v>4</v>
      </c>
      <c r="N141" s="50"/>
    </row>
    <row r="142" spans="1:14" x14ac:dyDescent="0.15">
      <c r="A142" s="1">
        <v>42601</v>
      </c>
      <c r="B142">
        <v>9.59</v>
      </c>
      <c r="C142" s="25">
        <f t="shared" si="45"/>
        <v>-6.2176165803109473E-3</v>
      </c>
      <c r="D142" s="26">
        <f t="shared" si="46"/>
        <v>9.5899196126435875</v>
      </c>
      <c r="E142" s="26"/>
      <c r="F142">
        <v>9.5709999999999997</v>
      </c>
      <c r="G142" s="25">
        <f t="shared" si="48"/>
        <v>8.3824849070879281E-6</v>
      </c>
      <c r="H142" s="25"/>
      <c r="I142" s="25">
        <f t="shared" si="42"/>
        <v>1.9851635147842828E-3</v>
      </c>
      <c r="J142">
        <v>2201.59</v>
      </c>
      <c r="K142">
        <v>2204.56</v>
      </c>
      <c r="L142" s="25">
        <f t="shared" si="43"/>
        <v>1.3490250228243017E-3</v>
      </c>
      <c r="M142">
        <f t="shared" si="47"/>
        <v>5</v>
      </c>
      <c r="N142" s="50"/>
    </row>
    <row r="143" spans="1:14" x14ac:dyDescent="0.15">
      <c r="A143" s="1">
        <v>42604</v>
      </c>
      <c r="B143">
        <v>9.4600000000000009</v>
      </c>
      <c r="C143" s="25">
        <f t="shared" si="45"/>
        <v>-1.3555787278414888E-2</v>
      </c>
      <c r="D143" s="26">
        <f t="shared" si="46"/>
        <v>9.409671499074646</v>
      </c>
      <c r="E143" s="26"/>
      <c r="F143">
        <v>9.3770000000000007</v>
      </c>
      <c r="G143" s="25">
        <f t="shared" si="48"/>
        <v>5.3485927675906986E-3</v>
      </c>
      <c r="H143" s="25"/>
      <c r="I143" s="25">
        <f t="shared" si="42"/>
        <v>8.8514450250614107E-3</v>
      </c>
      <c r="J143">
        <v>2204.56</v>
      </c>
      <c r="K143">
        <v>2167.4</v>
      </c>
      <c r="L143" s="25">
        <f t="shared" ref="L143:L148" si="49">+K143/J143-1</f>
        <v>-1.6855971259571056E-2</v>
      </c>
      <c r="M143">
        <f t="shared" si="47"/>
        <v>1</v>
      </c>
      <c r="N143" s="50"/>
    </row>
    <row r="144" spans="1:14" x14ac:dyDescent="0.15">
      <c r="A144" s="1">
        <v>42605</v>
      </c>
      <c r="B144">
        <v>9.4700000000000006</v>
      </c>
      <c r="C144" s="25">
        <f t="shared" si="45"/>
        <v>1.0570824524311906E-3</v>
      </c>
      <c r="D144" s="26">
        <f t="shared" si="46"/>
        <v>9.406246341238349</v>
      </c>
      <c r="E144" s="26"/>
      <c r="F144">
        <v>9.4280000000000008</v>
      </c>
      <c r="G144" s="25">
        <f t="shared" si="48"/>
        <v>6.7778002455820552E-3</v>
      </c>
      <c r="H144" s="25"/>
      <c r="I144" s="25">
        <f t="shared" ref="I144:I156" si="50">+B144/F144-1</f>
        <v>4.4548154433601272E-3</v>
      </c>
      <c r="J144">
        <v>2167.4</v>
      </c>
      <c r="K144">
        <v>2174.16</v>
      </c>
      <c r="L144" s="25">
        <f t="shared" si="49"/>
        <v>3.1189443572943176E-3</v>
      </c>
      <c r="M144">
        <f t="shared" si="47"/>
        <v>2</v>
      </c>
      <c r="N144" s="50"/>
    </row>
    <row r="145" spans="1:14" x14ac:dyDescent="0.15">
      <c r="A145" s="1">
        <v>42606</v>
      </c>
      <c r="B145">
        <v>9.5</v>
      </c>
      <c r="C145" s="25">
        <f t="shared" ref="C145:C158" si="51">B145/B144-1</f>
        <v>3.1678986272438703E-3</v>
      </c>
      <c r="D145" s="26">
        <f t="shared" ref="D145:D152" si="52">+F144*(1+L145)</f>
        <v>9.5060983368289378</v>
      </c>
      <c r="E145" s="26"/>
      <c r="F145">
        <v>9.4879999999999995</v>
      </c>
      <c r="G145" s="25">
        <f t="shared" si="48"/>
        <v>-6.4151838250103843E-4</v>
      </c>
      <c r="H145" s="25"/>
      <c r="I145" s="25">
        <f t="shared" si="50"/>
        <v>1.264755480607116E-3</v>
      </c>
      <c r="J145">
        <v>2174.16</v>
      </c>
      <c r="K145">
        <v>2192.17</v>
      </c>
      <c r="L145" s="25">
        <f t="shared" si="49"/>
        <v>8.2836589763404245E-3</v>
      </c>
      <c r="M145">
        <f t="shared" si="47"/>
        <v>3</v>
      </c>
      <c r="N145" s="50"/>
    </row>
    <row r="146" spans="1:14" x14ac:dyDescent="0.15">
      <c r="A146" s="1">
        <v>42607</v>
      </c>
      <c r="B146">
        <v>9.43</v>
      </c>
      <c r="C146" s="25">
        <f t="shared" si="51"/>
        <v>-7.3684210526315796E-3</v>
      </c>
      <c r="D146" s="26">
        <f t="shared" si="52"/>
        <v>9.4381832065943776</v>
      </c>
      <c r="E146" s="26"/>
      <c r="F146">
        <v>9.4339999999999993</v>
      </c>
      <c r="G146" s="25">
        <f t="shared" si="48"/>
        <v>-8.6703197164683665E-4</v>
      </c>
      <c r="H146" s="25"/>
      <c r="I146" s="25">
        <f t="shared" si="50"/>
        <v>-4.2399830400674521E-4</v>
      </c>
      <c r="J146">
        <v>2192.17</v>
      </c>
      <c r="K146">
        <v>2180.66</v>
      </c>
      <c r="L146" s="25">
        <f t="shared" si="49"/>
        <v>-5.2505052071692981E-3</v>
      </c>
      <c r="M146">
        <f t="shared" si="47"/>
        <v>4</v>
      </c>
      <c r="N146" s="50"/>
    </row>
    <row r="147" spans="1:14" x14ac:dyDescent="0.15">
      <c r="A147" s="1">
        <v>42608</v>
      </c>
      <c r="B147">
        <v>9.44</v>
      </c>
      <c r="C147" s="25">
        <f t="shared" si="51"/>
        <v>1.0604453870626251E-3</v>
      </c>
      <c r="D147" s="26">
        <f t="shared" si="52"/>
        <v>9.4733252776682288</v>
      </c>
      <c r="E147" s="26"/>
      <c r="F147">
        <v>9.4619999999999997</v>
      </c>
      <c r="G147" s="25">
        <f t="shared" si="48"/>
        <v>-3.5178014785144374E-3</v>
      </c>
      <c r="H147" s="25"/>
      <c r="I147" s="25">
        <f t="shared" si="50"/>
        <v>-2.3250898330162695E-3</v>
      </c>
      <c r="J147">
        <v>2180.66</v>
      </c>
      <c r="K147">
        <v>2189.75</v>
      </c>
      <c r="L147" s="25">
        <f t="shared" si="49"/>
        <v>4.1684627589813061E-3</v>
      </c>
      <c r="M147">
        <f t="shared" si="47"/>
        <v>5</v>
      </c>
      <c r="N147" s="50"/>
    </row>
    <row r="148" spans="1:14" x14ac:dyDescent="0.15">
      <c r="A148" s="1">
        <v>42611</v>
      </c>
      <c r="B148">
        <v>9.48</v>
      </c>
      <c r="C148" s="25">
        <f t="shared" si="51"/>
        <v>4.237288135593209E-3</v>
      </c>
      <c r="D148" s="26">
        <f t="shared" si="52"/>
        <v>9.476907592190889</v>
      </c>
      <c r="E148" s="26"/>
      <c r="F148">
        <v>9.4619999999999997</v>
      </c>
      <c r="G148" s="25">
        <f t="shared" si="48"/>
        <v>3.2630979874270771E-4</v>
      </c>
      <c r="H148" s="25"/>
      <c r="I148" s="25">
        <f t="shared" si="50"/>
        <v>1.9023462270133518E-3</v>
      </c>
      <c r="J148">
        <v>2189.75</v>
      </c>
      <c r="K148">
        <v>2193.1999999999998</v>
      </c>
      <c r="L148" s="25">
        <f t="shared" si="49"/>
        <v>1.5755223198994361E-3</v>
      </c>
      <c r="M148">
        <f t="shared" si="47"/>
        <v>1</v>
      </c>
      <c r="N148" s="50"/>
    </row>
    <row r="149" spans="1:14" x14ac:dyDescent="0.15">
      <c r="A149" s="1">
        <v>42612</v>
      </c>
      <c r="B149">
        <v>9.51</v>
      </c>
      <c r="C149" s="25">
        <f t="shared" si="51"/>
        <v>3.1645569620253333E-3</v>
      </c>
      <c r="D149" s="26">
        <f t="shared" si="52"/>
        <v>9.472052188582893</v>
      </c>
      <c r="E149" s="26"/>
      <c r="F149">
        <v>9.4619999999999997</v>
      </c>
      <c r="G149" s="25">
        <f t="shared" si="48"/>
        <v>4.0062924761803398E-3</v>
      </c>
      <c r="H149" s="25"/>
      <c r="I149" s="25">
        <f t="shared" si="50"/>
        <v>5.0729232720354567E-3</v>
      </c>
      <c r="J149">
        <v>2193.1999999999998</v>
      </c>
      <c r="K149">
        <v>2195.5300000000002</v>
      </c>
      <c r="L149" s="25">
        <f t="shared" ref="L149:L154" si="53">+K149/J149-1</f>
        <v>1.0623746124385214E-3</v>
      </c>
      <c r="M149">
        <f t="shared" si="47"/>
        <v>2</v>
      </c>
      <c r="N149" s="50"/>
    </row>
    <row r="150" spans="1:14" x14ac:dyDescent="0.15">
      <c r="A150" s="1">
        <v>42613</v>
      </c>
      <c r="B150">
        <v>9.5</v>
      </c>
      <c r="C150" s="25">
        <f t="shared" si="51"/>
        <v>-1.051524710830698E-3</v>
      </c>
      <c r="D150" s="26">
        <f t="shared" si="52"/>
        <v>9.4457525608850705</v>
      </c>
      <c r="E150" s="26"/>
      <c r="F150">
        <v>9.4529999999999994</v>
      </c>
      <c r="G150" s="25">
        <f t="shared" si="48"/>
        <v>5.7430510449287819E-3</v>
      </c>
      <c r="H150" s="25"/>
      <c r="I150" s="25">
        <f t="shared" si="50"/>
        <v>4.9719665714589301E-3</v>
      </c>
      <c r="J150">
        <v>2195.5300000000002</v>
      </c>
      <c r="K150">
        <v>2191.7600000000002</v>
      </c>
      <c r="L150" s="25">
        <f t="shared" si="53"/>
        <v>-1.7171252499396106E-3</v>
      </c>
      <c r="M150">
        <f t="shared" si="47"/>
        <v>3</v>
      </c>
      <c r="N150" s="50"/>
    </row>
    <row r="151" spans="1:14" x14ac:dyDescent="0.15">
      <c r="A151" s="1">
        <v>42614</v>
      </c>
      <c r="B151">
        <v>9.41</v>
      </c>
      <c r="C151" s="25">
        <f t="shared" si="51"/>
        <v>-9.4736842105263008E-3</v>
      </c>
      <c r="D151" s="26">
        <f t="shared" si="52"/>
        <v>9.4080156997116458</v>
      </c>
      <c r="E151" s="26"/>
      <c r="F151">
        <v>9.4079999999999995</v>
      </c>
      <c r="G151" s="25">
        <f t="shared" si="48"/>
        <v>2.1091592017796756E-4</v>
      </c>
      <c r="H151" s="25"/>
      <c r="I151" s="25">
        <f t="shared" si="50"/>
        <v>2.1258503401377915E-4</v>
      </c>
      <c r="J151">
        <v>2191.7600000000002</v>
      </c>
      <c r="K151">
        <v>2181.33</v>
      </c>
      <c r="L151" s="25">
        <f t="shared" si="53"/>
        <v>-4.7587327079608999E-3</v>
      </c>
      <c r="M151">
        <f t="shared" si="47"/>
        <v>4</v>
      </c>
      <c r="N151" s="50"/>
    </row>
    <row r="152" spans="1:14" x14ac:dyDescent="0.15">
      <c r="A152" s="1">
        <v>42615</v>
      </c>
      <c r="B152">
        <v>9.43</v>
      </c>
      <c r="C152" s="25">
        <f t="shared" si="51"/>
        <v>2.1253985122209329E-3</v>
      </c>
      <c r="D152" s="26">
        <f t="shared" si="52"/>
        <v>9.3628432561785697</v>
      </c>
      <c r="E152" s="26"/>
      <c r="F152">
        <v>9.3620000000000001</v>
      </c>
      <c r="G152" s="25">
        <f t="shared" si="48"/>
        <v>7.1726869695392104E-3</v>
      </c>
      <c r="H152" s="25"/>
      <c r="I152" s="25">
        <f t="shared" si="50"/>
        <v>7.2634052552873474E-3</v>
      </c>
      <c r="J152">
        <v>2181.33</v>
      </c>
      <c r="K152">
        <v>2170.86</v>
      </c>
      <c r="L152" s="25">
        <f t="shared" si="53"/>
        <v>-4.7998239606110715E-3</v>
      </c>
      <c r="M152">
        <f t="shared" si="47"/>
        <v>5</v>
      </c>
      <c r="N152" s="50"/>
    </row>
    <row r="153" spans="1:14" x14ac:dyDescent="0.15">
      <c r="A153" s="1">
        <v>42618</v>
      </c>
      <c r="B153">
        <v>9.4600000000000009</v>
      </c>
      <c r="C153" s="25">
        <f t="shared" si="51"/>
        <v>3.1813361611878754E-3</v>
      </c>
      <c r="D153" s="26">
        <f t="shared" ref="D153:D158" si="54">+F152*(1+L153)</f>
        <v>9.4130177809715967</v>
      </c>
      <c r="E153" s="26"/>
      <c r="F153">
        <v>9.4139999999999997</v>
      </c>
      <c r="G153" s="25">
        <f t="shared" si="48"/>
        <v>4.9911962477515726E-3</v>
      </c>
      <c r="H153" s="25"/>
      <c r="I153" s="25">
        <f t="shared" si="50"/>
        <v>4.8863394943701177E-3</v>
      </c>
      <c r="J153">
        <v>2170.86</v>
      </c>
      <c r="K153">
        <v>2182.69</v>
      </c>
      <c r="L153" s="25">
        <f t="shared" si="53"/>
        <v>5.4494532120910044E-3</v>
      </c>
      <c r="M153">
        <f t="shared" si="47"/>
        <v>1</v>
      </c>
      <c r="N153" s="50"/>
    </row>
    <row r="154" spans="1:14" x14ac:dyDescent="0.15">
      <c r="A154" s="1">
        <v>42619</v>
      </c>
      <c r="B154">
        <v>9.6199999999999992</v>
      </c>
      <c r="C154" s="25">
        <f t="shared" si="51"/>
        <v>1.6913319238900382E-2</v>
      </c>
      <c r="D154" s="26">
        <f t="shared" si="54"/>
        <v>9.5871680174463627</v>
      </c>
      <c r="E154" s="26"/>
      <c r="F154">
        <v>9.5850000000000009</v>
      </c>
      <c r="G154" s="25">
        <f t="shared" si="48"/>
        <v>3.4245756926227777E-3</v>
      </c>
      <c r="H154" s="25"/>
      <c r="I154" s="25">
        <f t="shared" si="50"/>
        <v>3.6515388628062251E-3</v>
      </c>
      <c r="J154">
        <v>2182.69</v>
      </c>
      <c r="K154">
        <v>2222.84</v>
      </c>
      <c r="L154" s="25">
        <f t="shared" si="53"/>
        <v>1.8394733104563743E-2</v>
      </c>
      <c r="M154">
        <f t="shared" si="47"/>
        <v>2</v>
      </c>
      <c r="N154" s="50"/>
    </row>
    <row r="155" spans="1:14" x14ac:dyDescent="0.15">
      <c r="A155" s="1">
        <v>42620</v>
      </c>
      <c r="B155">
        <v>9.6</v>
      </c>
      <c r="C155" s="25">
        <f t="shared" si="51"/>
        <v>-2.0790020790020236E-3</v>
      </c>
      <c r="D155" s="26">
        <f t="shared" si="54"/>
        <v>9.5384729670151707</v>
      </c>
      <c r="E155" s="26"/>
      <c r="F155">
        <v>9.5660000000000007</v>
      </c>
      <c r="G155" s="25">
        <f t="shared" si="48"/>
        <v>6.4504070198232455E-3</v>
      </c>
      <c r="H155" s="25"/>
      <c r="I155" s="25">
        <f t="shared" si="50"/>
        <v>3.5542546518920748E-3</v>
      </c>
      <c r="J155">
        <v>2222.84</v>
      </c>
      <c r="K155">
        <v>2212.0500000000002</v>
      </c>
      <c r="L155" s="25">
        <f>+K155/J155-1</f>
        <v>-4.8541505461481282E-3</v>
      </c>
      <c r="M155">
        <f t="shared" si="47"/>
        <v>3</v>
      </c>
      <c r="N155" s="50"/>
    </row>
    <row r="156" spans="1:14" x14ac:dyDescent="0.15">
      <c r="A156" s="1">
        <v>42621</v>
      </c>
      <c r="B156">
        <v>9.64</v>
      </c>
      <c r="C156" s="25">
        <f t="shared" si="51"/>
        <v>4.1666666666668739E-3</v>
      </c>
      <c r="D156" s="26">
        <f t="shared" si="54"/>
        <v>9.6153857372120886</v>
      </c>
      <c r="E156" s="26"/>
      <c r="F156">
        <v>9.6110000000000007</v>
      </c>
      <c r="G156" s="25">
        <f t="shared" si="48"/>
        <v>2.5598830312811849E-3</v>
      </c>
      <c r="H156" s="25"/>
      <c r="I156" s="25">
        <f t="shared" si="50"/>
        <v>3.0173759234211062E-3</v>
      </c>
      <c r="J156">
        <v>2212.0500000000002</v>
      </c>
      <c r="K156">
        <v>2223.4699999999998</v>
      </c>
      <c r="L156" s="25">
        <f>+K156/J156-1</f>
        <v>5.1626319477406923E-3</v>
      </c>
      <c r="M156">
        <f t="shared" si="47"/>
        <v>4</v>
      </c>
      <c r="N156" s="50"/>
    </row>
    <row r="157" spans="1:14" x14ac:dyDescent="0.15">
      <c r="A157" s="1">
        <v>42622</v>
      </c>
      <c r="B157">
        <v>9.5399999999999991</v>
      </c>
      <c r="C157" s="25">
        <f t="shared" si="51"/>
        <v>-1.0373443983402675E-2</v>
      </c>
      <c r="D157" s="26">
        <f t="shared" si="54"/>
        <v>9.5223882804805111</v>
      </c>
      <c r="E157" s="26"/>
      <c r="F157">
        <v>9.5009999999999994</v>
      </c>
      <c r="G157" s="25">
        <f t="shared" si="48"/>
        <v>1.8495065524255505E-3</v>
      </c>
      <c r="H157" s="25"/>
      <c r="I157" s="25">
        <f t="shared" ref="I157:I176" si="55">+B157/F157-1</f>
        <v>4.1048310704137059E-3</v>
      </c>
      <c r="J157">
        <v>2223.4699999999998</v>
      </c>
      <c r="K157">
        <v>2202.9699999999998</v>
      </c>
      <c r="L157" s="25">
        <f t="shared" ref="L157:L221" si="56">+K157/J157-1</f>
        <v>-9.2198230693465444E-3</v>
      </c>
      <c r="M157">
        <f t="shared" si="47"/>
        <v>5</v>
      </c>
      <c r="N157" s="50"/>
    </row>
    <row r="158" spans="1:14" x14ac:dyDescent="0.15">
      <c r="A158" s="1">
        <v>42625</v>
      </c>
      <c r="B158">
        <v>9.31</v>
      </c>
      <c r="C158" s="25">
        <f t="shared" si="51"/>
        <v>-2.4109014675052221E-2</v>
      </c>
      <c r="D158" s="26">
        <f t="shared" si="54"/>
        <v>9.2534013445484948</v>
      </c>
      <c r="E158" s="26"/>
      <c r="F158">
        <v>9.2530000000000001</v>
      </c>
      <c r="G158" s="25">
        <f t="shared" si="48"/>
        <v>6.1165244372383132E-3</v>
      </c>
      <c r="H158" s="25"/>
      <c r="I158" s="25">
        <f t="shared" si="55"/>
        <v>6.1601642710473747E-3</v>
      </c>
      <c r="J158">
        <v>2202.9699999999998</v>
      </c>
      <c r="K158">
        <v>2145.56</v>
      </c>
      <c r="L158" s="25">
        <f t="shared" si="56"/>
        <v>-2.6060273176666038E-2</v>
      </c>
      <c r="M158">
        <f t="shared" si="47"/>
        <v>1</v>
      </c>
      <c r="N158" s="50"/>
    </row>
    <row r="159" spans="1:14" x14ac:dyDescent="0.15">
      <c r="A159" s="1">
        <v>42626</v>
      </c>
      <c r="B159">
        <v>9.2899999999999991</v>
      </c>
      <c r="C159" s="25">
        <f>B159/B158-1</f>
        <v>-2.1482277121376292E-3</v>
      </c>
      <c r="D159" s="26">
        <f>+F158*(1+L159)</f>
        <v>9.2166209187036419</v>
      </c>
      <c r="E159" s="26"/>
      <c r="F159">
        <v>9.2550000000000008</v>
      </c>
      <c r="G159" s="25">
        <f t="shared" si="48"/>
        <v>7.9616034926039969E-3</v>
      </c>
      <c r="H159" s="25"/>
      <c r="I159" s="25">
        <f t="shared" si="55"/>
        <v>3.7817396002159942E-3</v>
      </c>
      <c r="J159">
        <f>K159+8.47</f>
        <v>2154.3399999999997</v>
      </c>
      <c r="K159">
        <v>2145.87</v>
      </c>
      <c r="L159" s="25">
        <f t="shared" si="56"/>
        <v>-3.9315985406201959E-3</v>
      </c>
      <c r="M159">
        <f t="shared" si="47"/>
        <v>2</v>
      </c>
      <c r="N159" s="50"/>
    </row>
    <row r="160" spans="1:14" x14ac:dyDescent="0.15">
      <c r="A160" s="1">
        <v>42627</v>
      </c>
      <c r="B160">
        <v>9.25</v>
      </c>
      <c r="C160" s="25">
        <f>B160/B159-1</f>
        <v>-4.3057050592033574E-3</v>
      </c>
      <c r="D160" s="26">
        <f>+F159*(1+L160)</f>
        <v>9.2493500538243243</v>
      </c>
      <c r="E160" s="26"/>
      <c r="F160">
        <v>9.2629999999999999</v>
      </c>
      <c r="G160" s="25">
        <f t="shared" ref="G160:G176" si="57">+B160/D160-1</f>
        <v>7.0269388864563354E-5</v>
      </c>
      <c r="H160" s="25"/>
      <c r="I160" s="25">
        <f t="shared" si="55"/>
        <v>-1.4034330130626715E-3</v>
      </c>
      <c r="J160">
        <v>2145.87</v>
      </c>
      <c r="K160">
        <v>2144.56</v>
      </c>
      <c r="L160" s="25">
        <f t="shared" si="56"/>
        <v>-6.1047500547561917E-4</v>
      </c>
      <c r="M160">
        <f t="shared" si="47"/>
        <v>3</v>
      </c>
      <c r="N160" s="50"/>
    </row>
    <row r="161" spans="1:14" x14ac:dyDescent="0.15">
      <c r="A161" s="1">
        <v>42628</v>
      </c>
      <c r="B161">
        <v>9.3000000000000007</v>
      </c>
      <c r="C161" s="25">
        <f t="shared" ref="C161:C185" si="58">B161/B160-1</f>
        <v>5.4054054054055722E-3</v>
      </c>
      <c r="D161" s="26">
        <f>+F160*(1+L161)</f>
        <v>9.2629999999999999</v>
      </c>
      <c r="E161" s="26"/>
      <c r="F161" s="27">
        <v>9.2629999999999999</v>
      </c>
      <c r="G161" s="25">
        <f t="shared" si="57"/>
        <v>3.9943862679479025E-3</v>
      </c>
      <c r="H161" s="25"/>
      <c r="I161" s="35">
        <f t="shared" si="55"/>
        <v>3.9943862679479025E-3</v>
      </c>
      <c r="J161">
        <v>2144.56</v>
      </c>
      <c r="K161">
        <v>2144.56</v>
      </c>
      <c r="L161" s="25">
        <f t="shared" si="56"/>
        <v>0</v>
      </c>
      <c r="M161">
        <f t="shared" si="47"/>
        <v>4</v>
      </c>
      <c r="N161" s="50"/>
    </row>
    <row r="162" spans="1:14" x14ac:dyDescent="0.15">
      <c r="A162" s="1">
        <v>42632</v>
      </c>
      <c r="B162">
        <v>9.3800000000000008</v>
      </c>
      <c r="C162" s="25">
        <f t="shared" si="58"/>
        <v>8.6021505376343566E-3</v>
      </c>
      <c r="D162" s="31">
        <f>+F161*(1+L162)</f>
        <v>9.3478347051585597</v>
      </c>
      <c r="E162" s="31"/>
      <c r="F162">
        <v>9.3659999999999997</v>
      </c>
      <c r="G162" s="35">
        <f t="shared" si="57"/>
        <v>3.4409353455608915E-3</v>
      </c>
      <c r="H162" s="35"/>
      <c r="I162" s="25">
        <f t="shared" si="55"/>
        <v>1.494768310911887E-3</v>
      </c>
      <c r="J162">
        <v>2145.56</v>
      </c>
      <c r="K162">
        <v>2165.21</v>
      </c>
      <c r="L162" s="25">
        <f t="shared" si="56"/>
        <v>9.1584481440742938E-3</v>
      </c>
      <c r="M162">
        <f t="shared" si="47"/>
        <v>1</v>
      </c>
      <c r="N162" s="50"/>
    </row>
    <row r="163" spans="1:14" x14ac:dyDescent="0.15">
      <c r="A163" s="1">
        <v>42633</v>
      </c>
      <c r="B163">
        <v>9.35</v>
      </c>
      <c r="C163" s="25">
        <f t="shared" si="58"/>
        <v>-3.1982942430704986E-3</v>
      </c>
      <c r="D163" s="38">
        <f>+F162*(1+L163)</f>
        <v>9.3366719071129349</v>
      </c>
      <c r="E163" s="38"/>
      <c r="F163">
        <v>9.33</v>
      </c>
      <c r="G163" s="42">
        <f t="shared" si="57"/>
        <v>1.4274993294891569E-3</v>
      </c>
      <c r="H163" s="42"/>
      <c r="I163" s="25">
        <f t="shared" si="55"/>
        <v>2.143622722400762E-3</v>
      </c>
      <c r="J163">
        <v>2165.21</v>
      </c>
      <c r="K163">
        <v>2158.4299999999998</v>
      </c>
      <c r="L163" s="25">
        <f t="shared" si="56"/>
        <v>-3.1313359905045246E-3</v>
      </c>
      <c r="M163">
        <f t="shared" si="47"/>
        <v>2</v>
      </c>
      <c r="N163" s="50"/>
    </row>
    <row r="164" spans="1:14" x14ac:dyDescent="0.15">
      <c r="A164" s="1">
        <v>42634</v>
      </c>
      <c r="B164">
        <v>9.3699999999999992</v>
      </c>
      <c r="C164" s="25">
        <f t="shared" si="58"/>
        <v>2.1390374331551332E-3</v>
      </c>
      <c r="D164" s="38">
        <f t="shared" ref="D164:D185" si="59">+F163*(1+L164)</f>
        <v>9.3459935693999814</v>
      </c>
      <c r="E164" s="38"/>
      <c r="F164">
        <v>9.33</v>
      </c>
      <c r="G164" s="42">
        <f t="shared" si="57"/>
        <v>2.5686333316790044E-3</v>
      </c>
      <c r="H164" s="42"/>
      <c r="I164" s="25">
        <f t="shared" si="55"/>
        <v>4.287245444801524E-3</v>
      </c>
      <c r="J164">
        <v>2158.4299999999998</v>
      </c>
      <c r="K164">
        <v>2162.13</v>
      </c>
      <c r="L164" s="25">
        <f t="shared" si="56"/>
        <v>1.7142089389048376E-3</v>
      </c>
      <c r="M164">
        <f t="shared" si="47"/>
        <v>3</v>
      </c>
      <c r="N164" s="50"/>
    </row>
    <row r="165" spans="1:14" x14ac:dyDescent="0.15">
      <c r="A165" s="1">
        <v>42635</v>
      </c>
      <c r="B165">
        <v>9.3800000000000008</v>
      </c>
      <c r="C165" s="25">
        <f t="shared" si="58"/>
        <v>1.0672358591250486E-3</v>
      </c>
      <c r="D165" s="38">
        <f t="shared" si="59"/>
        <v>9.3571425399952819</v>
      </c>
      <c r="E165" s="38"/>
      <c r="F165">
        <v>9.3689999999999998</v>
      </c>
      <c r="G165" s="42">
        <f t="shared" si="57"/>
        <v>2.4427820680319456E-3</v>
      </c>
      <c r="H165" s="42"/>
      <c r="I165" s="25">
        <f t="shared" si="55"/>
        <v>1.1740847475718574E-3</v>
      </c>
      <c r="J165">
        <v>2162.13</v>
      </c>
      <c r="K165">
        <v>2168.42</v>
      </c>
      <c r="L165" s="25">
        <f t="shared" si="56"/>
        <v>2.9091682738779934E-3</v>
      </c>
      <c r="M165">
        <f t="shared" si="47"/>
        <v>4</v>
      </c>
      <c r="N165" s="50"/>
    </row>
    <row r="166" spans="1:14" x14ac:dyDescent="0.15">
      <c r="A166" s="1">
        <v>42636</v>
      </c>
      <c r="B166">
        <v>9.3000000000000007</v>
      </c>
      <c r="C166" s="25">
        <f t="shared" si="58"/>
        <v>-8.5287846481876262E-3</v>
      </c>
      <c r="D166" s="38">
        <f t="shared" si="59"/>
        <v>9.3175409699228009</v>
      </c>
      <c r="E166" s="38"/>
      <c r="F166">
        <v>9.3179999999999996</v>
      </c>
      <c r="G166" s="42">
        <f t="shared" si="57"/>
        <v>-1.8825750248292472E-3</v>
      </c>
      <c r="H166" s="42"/>
      <c r="I166" s="25">
        <f t="shared" si="55"/>
        <v>-1.9317450096586475E-3</v>
      </c>
      <c r="J166">
        <v>2168.42</v>
      </c>
      <c r="K166">
        <v>2156.5100000000002</v>
      </c>
      <c r="L166" s="25">
        <f t="shared" si="56"/>
        <v>-5.4924783944069189E-3</v>
      </c>
      <c r="M166">
        <f t="shared" si="47"/>
        <v>5</v>
      </c>
      <c r="N166" s="50"/>
    </row>
    <row r="167" spans="1:14" x14ac:dyDescent="0.15">
      <c r="A167" s="1">
        <v>42639</v>
      </c>
      <c r="B167">
        <v>9.1300000000000008</v>
      </c>
      <c r="C167" s="25">
        <f t="shared" si="58"/>
        <v>-1.8279569892473146E-2</v>
      </c>
      <c r="D167" s="38">
        <f t="shared" si="59"/>
        <v>9.1727755493830294</v>
      </c>
      <c r="E167" s="38"/>
      <c r="F167">
        <v>9.1649999999999991</v>
      </c>
      <c r="G167" s="42">
        <f t="shared" si="57"/>
        <v>-4.6633158254816287E-3</v>
      </c>
      <c r="H167" s="42"/>
      <c r="I167" s="25">
        <f t="shared" si="55"/>
        <v>-3.818876159301543E-3</v>
      </c>
      <c r="J167">
        <v>2156.5100000000002</v>
      </c>
      <c r="K167">
        <v>2122.9</v>
      </c>
      <c r="L167" s="25">
        <f t="shared" si="56"/>
        <v>-1.558536709776448E-2</v>
      </c>
      <c r="M167">
        <f t="shared" si="47"/>
        <v>1</v>
      </c>
      <c r="N167" s="50"/>
    </row>
    <row r="168" spans="1:14" x14ac:dyDescent="0.15">
      <c r="A168" s="1">
        <v>42640</v>
      </c>
      <c r="B168">
        <v>9.1999999999999993</v>
      </c>
      <c r="C168" s="25">
        <f t="shared" si="58"/>
        <v>7.6670317634170981E-3</v>
      </c>
      <c r="D168" s="38">
        <f t="shared" si="59"/>
        <v>9.2422780159216167</v>
      </c>
      <c r="E168" s="38"/>
      <c r="F168">
        <v>9.2420000000000009</v>
      </c>
      <c r="G168" s="42">
        <f t="shared" si="57"/>
        <v>-4.5744150791380278E-3</v>
      </c>
      <c r="H168" s="42"/>
      <c r="I168" s="25">
        <f t="shared" si="55"/>
        <v>-4.5444708937460998E-3</v>
      </c>
      <c r="J168">
        <v>2122.9</v>
      </c>
      <c r="K168">
        <v>2140.8000000000002</v>
      </c>
      <c r="L168" s="25">
        <f t="shared" si="56"/>
        <v>8.4318620754628704E-3</v>
      </c>
      <c r="M168">
        <f t="shared" ref="M168:M199" si="60">WEEKDAY(A168,2)</f>
        <v>2</v>
      </c>
      <c r="N168" s="50"/>
    </row>
    <row r="169" spans="1:14" x14ac:dyDescent="0.15">
      <c r="A169" s="1">
        <v>42641</v>
      </c>
      <c r="B169">
        <v>9.19</v>
      </c>
      <c r="C169" s="25">
        <f t="shared" si="58"/>
        <v>-1.0869565217390686E-3</v>
      </c>
      <c r="D169" s="38">
        <f t="shared" si="59"/>
        <v>9.2369490190582955</v>
      </c>
      <c r="E169" s="38"/>
      <c r="F169">
        <v>9.2289999999999992</v>
      </c>
      <c r="G169" s="42">
        <f t="shared" si="57"/>
        <v>-5.082740952821907E-3</v>
      </c>
      <c r="H169" s="42"/>
      <c r="I169" s="25">
        <f t="shared" si="55"/>
        <v>-4.2258099469064669E-3</v>
      </c>
      <c r="J169">
        <v>2140.8000000000002</v>
      </c>
      <c r="K169">
        <v>2139.63</v>
      </c>
      <c r="L169" s="25">
        <f t="shared" si="56"/>
        <v>-5.4652466367721697E-4</v>
      </c>
      <c r="M169">
        <f t="shared" si="60"/>
        <v>3</v>
      </c>
      <c r="N169" s="50"/>
    </row>
    <row r="170" spans="1:14" x14ac:dyDescent="0.15">
      <c r="A170" s="1">
        <v>42642</v>
      </c>
      <c r="B170">
        <v>9.23</v>
      </c>
      <c r="C170" s="25">
        <f t="shared" si="58"/>
        <v>4.3525571273124175E-3</v>
      </c>
      <c r="D170" s="38">
        <f t="shared" si="59"/>
        <v>9.2572525249692692</v>
      </c>
      <c r="E170" s="38"/>
      <c r="F170">
        <v>9.2609999999999992</v>
      </c>
      <c r="G170" s="42">
        <f t="shared" si="57"/>
        <v>-2.9439107225130989E-3</v>
      </c>
      <c r="H170" s="42"/>
      <c r="I170" s="25">
        <f t="shared" si="55"/>
        <v>-3.3473706943093484E-3</v>
      </c>
      <c r="J170">
        <v>2139.63</v>
      </c>
      <c r="K170">
        <v>2146.1799999999998</v>
      </c>
      <c r="L170" s="25">
        <f t="shared" si="56"/>
        <v>3.0612769497528891E-3</v>
      </c>
      <c r="M170">
        <f t="shared" si="60"/>
        <v>4</v>
      </c>
      <c r="N170" s="50"/>
    </row>
    <row r="171" spans="1:14" x14ac:dyDescent="0.15">
      <c r="A171" s="1">
        <v>42643</v>
      </c>
      <c r="B171">
        <v>9.2200000000000006</v>
      </c>
      <c r="C171" s="25">
        <f t="shared" si="58"/>
        <v>-1.0834236186348933E-3</v>
      </c>
      <c r="D171" s="38">
        <f t="shared" si="59"/>
        <v>9.2770522043817394</v>
      </c>
      <c r="E171" s="38"/>
      <c r="F171">
        <v>9.2789999999999999</v>
      </c>
      <c r="G171" s="42">
        <f t="shared" si="57"/>
        <v>-6.1498203443106636E-3</v>
      </c>
      <c r="H171" s="42"/>
      <c r="I171" s="25">
        <f t="shared" si="55"/>
        <v>-6.3584437978229102E-3</v>
      </c>
      <c r="J171">
        <v>2146.1799999999998</v>
      </c>
      <c r="K171">
        <v>2149.9</v>
      </c>
      <c r="L171" s="25">
        <f t="shared" si="56"/>
        <v>1.7333122105323007E-3</v>
      </c>
      <c r="M171">
        <f t="shared" si="60"/>
        <v>5</v>
      </c>
      <c r="N171" s="50"/>
    </row>
    <row r="172" spans="1:14" x14ac:dyDescent="0.15">
      <c r="A172" s="1">
        <v>42646</v>
      </c>
      <c r="B172">
        <v>9.25</v>
      </c>
      <c r="C172" s="25">
        <f t="shared" si="58"/>
        <v>3.2537960954446277E-3</v>
      </c>
      <c r="D172" s="38">
        <f t="shared" si="59"/>
        <v>9.2789999999999999</v>
      </c>
      <c r="E172" s="38"/>
      <c r="F172">
        <v>9.2789999999999999</v>
      </c>
      <c r="G172" s="42">
        <f t="shared" si="57"/>
        <v>-3.125336781980792E-3</v>
      </c>
      <c r="H172" s="42"/>
      <c r="I172" s="25">
        <f t="shared" si="55"/>
        <v>-3.125336781980792E-3</v>
      </c>
      <c r="J172">
        <v>2149.9</v>
      </c>
      <c r="K172">
        <v>2149.9</v>
      </c>
      <c r="L172" s="25">
        <f t="shared" si="56"/>
        <v>0</v>
      </c>
      <c r="M172">
        <f t="shared" si="60"/>
        <v>1</v>
      </c>
      <c r="N172" s="50"/>
    </row>
    <row r="173" spans="1:14" x14ac:dyDescent="0.15">
      <c r="A173" s="1">
        <v>42647</v>
      </c>
      <c r="B173">
        <v>9.27</v>
      </c>
      <c r="C173" s="25">
        <f t="shared" si="58"/>
        <v>2.1621621621621401E-3</v>
      </c>
      <c r="D173" s="38">
        <f t="shared" si="59"/>
        <v>9.2789999999999999</v>
      </c>
      <c r="E173" s="38"/>
      <c r="F173">
        <v>9.2789999999999999</v>
      </c>
      <c r="G173" s="42">
        <f t="shared" si="57"/>
        <v>-9.6993210475271319E-4</v>
      </c>
      <c r="H173" s="42"/>
      <c r="I173" s="25">
        <f t="shared" si="55"/>
        <v>-9.6993210475271319E-4</v>
      </c>
      <c r="J173">
        <v>2149.9</v>
      </c>
      <c r="K173">
        <v>2149.9</v>
      </c>
      <c r="L173" s="25">
        <f t="shared" si="56"/>
        <v>0</v>
      </c>
      <c r="M173">
        <f t="shared" si="60"/>
        <v>2</v>
      </c>
      <c r="N173" s="50"/>
    </row>
    <row r="174" spans="1:14" x14ac:dyDescent="0.15">
      <c r="A174" s="1">
        <v>42648</v>
      </c>
      <c r="B174">
        <v>9.26</v>
      </c>
      <c r="C174" s="25">
        <f t="shared" si="58"/>
        <v>-1.0787486515642097E-3</v>
      </c>
      <c r="D174" s="38">
        <f t="shared" si="59"/>
        <v>9.2789999999999999</v>
      </c>
      <c r="E174" s="38"/>
      <c r="F174">
        <v>9.2789999999999999</v>
      </c>
      <c r="G174" s="42">
        <f t="shared" si="57"/>
        <v>-2.0476344433667526E-3</v>
      </c>
      <c r="H174" s="42"/>
      <c r="I174" s="25">
        <f t="shared" si="55"/>
        <v>-2.0476344433667526E-3</v>
      </c>
      <c r="J174">
        <v>2149.9</v>
      </c>
      <c r="K174">
        <v>2149.9</v>
      </c>
      <c r="L174" s="25">
        <f t="shared" si="56"/>
        <v>0</v>
      </c>
      <c r="M174">
        <f t="shared" si="60"/>
        <v>3</v>
      </c>
      <c r="N174" s="50"/>
    </row>
    <row r="175" spans="1:14" x14ac:dyDescent="0.15">
      <c r="A175" s="1">
        <v>42649</v>
      </c>
      <c r="B175">
        <v>9.3000000000000007</v>
      </c>
      <c r="C175" s="25">
        <f t="shared" si="58"/>
        <v>4.3196544276458138E-3</v>
      </c>
      <c r="D175" s="38">
        <f t="shared" si="59"/>
        <v>9.2789999999999999</v>
      </c>
      <c r="E175" s="38"/>
      <c r="F175">
        <v>9.2789999999999999</v>
      </c>
      <c r="G175" s="42">
        <f t="shared" si="57"/>
        <v>2.2631749110897381E-3</v>
      </c>
      <c r="H175" s="42"/>
      <c r="I175" s="25">
        <f t="shared" si="55"/>
        <v>2.2631749110897381E-3</v>
      </c>
      <c r="J175">
        <v>2149.9</v>
      </c>
      <c r="K175">
        <v>2149.9</v>
      </c>
      <c r="L175" s="25">
        <f t="shared" si="56"/>
        <v>0</v>
      </c>
      <c r="M175">
        <f t="shared" si="60"/>
        <v>4</v>
      </c>
      <c r="N175" s="50"/>
    </row>
    <row r="176" spans="1:14" x14ac:dyDescent="0.15">
      <c r="A176" s="1">
        <v>42650</v>
      </c>
      <c r="B176">
        <v>9.2899999999999991</v>
      </c>
      <c r="C176" s="25">
        <f t="shared" si="58"/>
        <v>-1.0752688172044333E-3</v>
      </c>
      <c r="D176" s="38">
        <f t="shared" si="59"/>
        <v>9.2789999999999999</v>
      </c>
      <c r="E176" s="38"/>
      <c r="F176">
        <v>9.2789999999999999</v>
      </c>
      <c r="G176" s="42">
        <f t="shared" si="57"/>
        <v>1.1854725724753656E-3</v>
      </c>
      <c r="H176" s="42"/>
      <c r="I176" s="25">
        <f t="shared" si="55"/>
        <v>1.1854725724753656E-3</v>
      </c>
      <c r="J176">
        <v>2149.9</v>
      </c>
      <c r="K176">
        <v>2149.9</v>
      </c>
      <c r="L176" s="25">
        <f t="shared" si="56"/>
        <v>0</v>
      </c>
      <c r="M176">
        <f t="shared" si="60"/>
        <v>5</v>
      </c>
      <c r="N176" s="50"/>
    </row>
    <row r="177" spans="1:14" x14ac:dyDescent="0.15">
      <c r="A177" s="1">
        <v>42653</v>
      </c>
      <c r="B177">
        <v>9.2899999999999991</v>
      </c>
      <c r="C177" s="25">
        <f t="shared" si="58"/>
        <v>0</v>
      </c>
      <c r="D177" s="38">
        <f t="shared" si="59"/>
        <v>9.5317889808828298</v>
      </c>
      <c r="E177" s="38"/>
      <c r="F177">
        <v>9.5299999999999994</v>
      </c>
      <c r="G177" s="42">
        <f t="shared" ref="G177:G185" si="61">+B177/D177-1</f>
        <v>-2.536658977320716E-2</v>
      </c>
      <c r="H177" s="42"/>
      <c r="I177" s="25">
        <f t="shared" ref="I177:I211" si="62">+B177/F177-1</f>
        <v>-2.5183630640083998E-2</v>
      </c>
      <c r="J177">
        <v>2149.9</v>
      </c>
      <c r="K177">
        <v>2208.4699999999998</v>
      </c>
      <c r="L177" s="25">
        <f t="shared" si="56"/>
        <v>2.7243127587329496E-2</v>
      </c>
      <c r="M177">
        <f t="shared" si="60"/>
        <v>1</v>
      </c>
      <c r="N177" s="50"/>
    </row>
    <row r="178" spans="1:14" x14ac:dyDescent="0.15">
      <c r="A178" s="1">
        <v>42654</v>
      </c>
      <c r="B178">
        <v>9.43</v>
      </c>
      <c r="C178" s="25">
        <f t="shared" si="58"/>
        <v>1.506996770721214E-2</v>
      </c>
      <c r="D178" s="38">
        <f t="shared" si="59"/>
        <v>9.5403133390990149</v>
      </c>
      <c r="E178" s="38"/>
      <c r="F178">
        <v>9.4830000000000005</v>
      </c>
      <c r="G178" s="42">
        <f t="shared" si="61"/>
        <v>-1.1562863312562177E-2</v>
      </c>
      <c r="H178" s="42"/>
      <c r="I178" s="25">
        <f t="shared" si="62"/>
        <v>-5.5889486449436365E-3</v>
      </c>
      <c r="J178">
        <v>2208.4699999999998</v>
      </c>
      <c r="K178">
        <v>2210.86</v>
      </c>
      <c r="L178" s="25">
        <f t="shared" si="56"/>
        <v>1.0821971772314587E-3</v>
      </c>
      <c r="M178">
        <f t="shared" si="60"/>
        <v>2</v>
      </c>
      <c r="N178" s="50"/>
    </row>
    <row r="179" spans="1:14" x14ac:dyDescent="0.15">
      <c r="A179" s="1">
        <v>42655</v>
      </c>
      <c r="B179">
        <v>9.4</v>
      </c>
      <c r="C179" s="25">
        <f t="shared" si="58"/>
        <v>-3.1813361611876534E-3</v>
      </c>
      <c r="D179" s="38">
        <f t="shared" si="59"/>
        <v>9.4779815411197461</v>
      </c>
      <c r="E179" s="38"/>
      <c r="F179">
        <v>9.4990000000000006</v>
      </c>
      <c r="G179" s="42">
        <f t="shared" si="61"/>
        <v>-8.2276527741087513E-3</v>
      </c>
      <c r="H179" s="42"/>
      <c r="I179" s="25">
        <f t="shared" si="62"/>
        <v>-1.0422149699968464E-2</v>
      </c>
      <c r="J179">
        <v>2210.86</v>
      </c>
      <c r="K179">
        <v>2209.69</v>
      </c>
      <c r="L179" s="25">
        <f t="shared" si="56"/>
        <v>-5.2920582940574334E-4</v>
      </c>
      <c r="M179">
        <f t="shared" si="60"/>
        <v>3</v>
      </c>
      <c r="N179" s="50"/>
    </row>
    <row r="180" spans="1:14" x14ac:dyDescent="0.15">
      <c r="A180" s="1">
        <v>42656</v>
      </c>
      <c r="B180">
        <v>9.34</v>
      </c>
      <c r="C180" s="25">
        <f t="shared" si="58"/>
        <v>-6.38297872340432E-3</v>
      </c>
      <c r="D180" s="38">
        <f t="shared" si="59"/>
        <v>9.4941853517914279</v>
      </c>
      <c r="E180" s="38"/>
      <c r="F180">
        <v>9.4719999999999995</v>
      </c>
      <c r="G180" s="42">
        <f t="shared" si="61"/>
        <v>-1.6239977004697481E-2</v>
      </c>
      <c r="H180" s="42"/>
      <c r="I180" s="25">
        <f t="shared" si="62"/>
        <v>-1.3935810810810745E-2</v>
      </c>
      <c r="J180">
        <v>2209.69</v>
      </c>
      <c r="K180">
        <v>2208.5700000000002</v>
      </c>
      <c r="L180" s="25">
        <f t="shared" si="56"/>
        <v>-5.0685842810527237E-4</v>
      </c>
      <c r="M180">
        <f t="shared" si="60"/>
        <v>4</v>
      </c>
      <c r="N180" s="50"/>
    </row>
    <row r="181" spans="1:14" x14ac:dyDescent="0.15">
      <c r="A181" s="1">
        <v>42657</v>
      </c>
      <c r="B181">
        <v>9.35</v>
      </c>
      <c r="C181" s="25">
        <f t="shared" si="58"/>
        <v>1.0706638115631772E-3</v>
      </c>
      <c r="D181" s="38">
        <f t="shared" si="59"/>
        <v>9.4104993547861273</v>
      </c>
      <c r="E181" s="38"/>
      <c r="F181">
        <v>9.4169999999999998</v>
      </c>
      <c r="G181" s="42">
        <f t="shared" si="61"/>
        <v>-6.4289207729829601E-3</v>
      </c>
      <c r="H181" s="42"/>
      <c r="I181" s="25">
        <f t="shared" si="62"/>
        <v>-7.114792396729297E-3</v>
      </c>
      <c r="J181">
        <v>2208.5700000000002</v>
      </c>
      <c r="K181">
        <v>2194.23</v>
      </c>
      <c r="L181" s="25">
        <f t="shared" si="56"/>
        <v>-6.492889063964502E-3</v>
      </c>
      <c r="M181">
        <f t="shared" si="60"/>
        <v>5</v>
      </c>
      <c r="N181" s="50"/>
    </row>
    <row r="182" spans="1:14" x14ac:dyDescent="0.15">
      <c r="A182" s="1">
        <v>42660</v>
      </c>
      <c r="B182">
        <v>9.1999999999999993</v>
      </c>
      <c r="C182" s="25">
        <f t="shared" si="58"/>
        <v>-1.6042780748663166E-2</v>
      </c>
      <c r="D182" s="38">
        <f t="shared" si="59"/>
        <v>9.3038275932787364</v>
      </c>
      <c r="E182" s="38"/>
      <c r="F182">
        <v>9.2899999999999991</v>
      </c>
      <c r="G182" s="42">
        <f t="shared" si="61"/>
        <v>-1.1159664368000977E-2</v>
      </c>
      <c r="H182" s="42"/>
      <c r="I182" s="25">
        <f t="shared" si="62"/>
        <v>-9.687836383207693E-3</v>
      </c>
      <c r="J182">
        <v>2194.23</v>
      </c>
      <c r="K182">
        <v>2167.86</v>
      </c>
      <c r="L182" s="25">
        <f t="shared" si="56"/>
        <v>-1.2017883266567275E-2</v>
      </c>
      <c r="M182">
        <f t="shared" si="60"/>
        <v>1</v>
      </c>
      <c r="N182" s="50"/>
    </row>
    <row r="183" spans="1:14" x14ac:dyDescent="0.15">
      <c r="A183" s="1">
        <v>42661</v>
      </c>
      <c r="B183">
        <v>9.34</v>
      </c>
      <c r="C183" s="25">
        <f t="shared" si="58"/>
        <v>1.5217391304347849E-2</v>
      </c>
      <c r="D183" s="38">
        <f t="shared" si="59"/>
        <v>9.4197598553412103</v>
      </c>
      <c r="E183" s="38"/>
      <c r="F183">
        <v>9.4179999999999993</v>
      </c>
      <c r="G183" s="42">
        <f t="shared" si="61"/>
        <v>-8.4672917957653304E-3</v>
      </c>
      <c r="H183" s="42"/>
      <c r="I183" s="25">
        <f t="shared" si="62"/>
        <v>-8.2820131662773022E-3</v>
      </c>
      <c r="J183">
        <v>2167.86</v>
      </c>
      <c r="K183">
        <v>2198.14</v>
      </c>
      <c r="L183" s="25">
        <f t="shared" si="56"/>
        <v>1.3967691640603963E-2</v>
      </c>
      <c r="M183">
        <f t="shared" si="60"/>
        <v>2</v>
      </c>
      <c r="N183" s="50"/>
    </row>
    <row r="184" spans="1:14" x14ac:dyDescent="0.15">
      <c r="A184" s="1">
        <v>42662</v>
      </c>
      <c r="B184">
        <v>9.31</v>
      </c>
      <c r="C184" s="25">
        <f t="shared" si="58"/>
        <v>-3.2119914346894207E-3</v>
      </c>
      <c r="D184" s="38">
        <f t="shared" si="59"/>
        <v>9.3613156486847959</v>
      </c>
      <c r="E184" s="38"/>
      <c r="F184">
        <v>9.36</v>
      </c>
      <c r="G184" s="42">
        <f t="shared" si="61"/>
        <v>-5.4816705910354369E-3</v>
      </c>
      <c r="H184" s="42"/>
      <c r="I184" s="25">
        <f t="shared" si="62"/>
        <v>-5.3418803418802119E-3</v>
      </c>
      <c r="J184">
        <v>2198.14</v>
      </c>
      <c r="K184">
        <v>2184.91</v>
      </c>
      <c r="L184" s="25">
        <f t="shared" si="56"/>
        <v>-6.0187249219795236E-3</v>
      </c>
      <c r="M184">
        <f t="shared" si="60"/>
        <v>3</v>
      </c>
      <c r="N184" s="50"/>
    </row>
    <row r="185" spans="1:14" x14ac:dyDescent="0.15">
      <c r="A185" s="1">
        <v>42663</v>
      </c>
      <c r="B185">
        <v>9.34</v>
      </c>
      <c r="C185" s="25">
        <f t="shared" si="58"/>
        <v>3.2223415682062218E-3</v>
      </c>
      <c r="D185" s="38">
        <f t="shared" si="59"/>
        <v>9.3957708097816397</v>
      </c>
      <c r="E185" s="38"/>
      <c r="F185">
        <v>9.3940000000000001</v>
      </c>
      <c r="G185" s="42">
        <f t="shared" si="61"/>
        <v>-5.9357354399894868E-3</v>
      </c>
      <c r="H185" s="42"/>
      <c r="I185" s="25">
        <f t="shared" si="62"/>
        <v>-5.7483500106451091E-3</v>
      </c>
      <c r="J185">
        <v>2184.91</v>
      </c>
      <c r="K185">
        <v>2193.2600000000002</v>
      </c>
      <c r="L185" s="25">
        <f t="shared" si="56"/>
        <v>3.8216677117137721E-3</v>
      </c>
      <c r="M185">
        <f t="shared" si="60"/>
        <v>4</v>
      </c>
      <c r="N185" s="50"/>
    </row>
    <row r="186" spans="1:14" x14ac:dyDescent="0.15">
      <c r="A186" s="1">
        <v>42664</v>
      </c>
      <c r="B186">
        <v>9.34</v>
      </c>
      <c r="C186" s="25">
        <f t="shared" ref="C186:C215" si="63">B186/B185-1</f>
        <v>0</v>
      </c>
      <c r="D186" s="38">
        <f t="shared" ref="D186:D199" si="64">+F185*(1+L186)</f>
        <v>9.3414889251616309</v>
      </c>
      <c r="E186" s="38"/>
      <c r="F186" s="27">
        <v>9.34</v>
      </c>
      <c r="G186" s="42">
        <f t="shared" ref="G186:G211" si="65">+B186/D186-1</f>
        <v>-1.5938842015006394E-4</v>
      </c>
      <c r="H186" s="42"/>
      <c r="I186" s="25">
        <f t="shared" si="62"/>
        <v>0</v>
      </c>
      <c r="J186">
        <v>2193.2600000000002</v>
      </c>
      <c r="K186">
        <v>2181</v>
      </c>
      <c r="L186" s="25">
        <f t="shared" si="56"/>
        <v>-5.589852548261609E-3</v>
      </c>
      <c r="M186">
        <f t="shared" si="60"/>
        <v>5</v>
      </c>
      <c r="N186" s="50"/>
    </row>
    <row r="187" spans="1:14" x14ac:dyDescent="0.15">
      <c r="A187" s="1">
        <v>42667</v>
      </c>
      <c r="B187">
        <v>9.35</v>
      </c>
      <c r="C187" s="25">
        <f t="shared" si="63"/>
        <v>1.0706638115631772E-3</v>
      </c>
      <c r="D187" s="31">
        <f t="shared" si="64"/>
        <v>9.4247922971114182</v>
      </c>
      <c r="E187" s="31"/>
      <c r="F187">
        <v>9.3829999999999991</v>
      </c>
      <c r="G187" s="35">
        <f t="shared" si="65"/>
        <v>-7.9356971224014972E-3</v>
      </c>
      <c r="H187" s="35"/>
      <c r="I187" s="25">
        <f t="shared" si="62"/>
        <v>-3.5169988276669839E-3</v>
      </c>
      <c r="J187">
        <v>2181</v>
      </c>
      <c r="K187">
        <v>2200.8000000000002</v>
      </c>
      <c r="L187" s="25">
        <f t="shared" si="56"/>
        <v>9.0784044016507526E-3</v>
      </c>
      <c r="M187">
        <f t="shared" si="60"/>
        <v>1</v>
      </c>
      <c r="N187" s="50"/>
    </row>
    <row r="188" spans="1:14" x14ac:dyDescent="0.15">
      <c r="A188" s="1">
        <v>42668</v>
      </c>
      <c r="B188">
        <v>9.32</v>
      </c>
      <c r="C188" s="25">
        <f t="shared" si="63"/>
        <v>-3.2085561497325887E-3</v>
      </c>
      <c r="D188" s="38">
        <f t="shared" si="64"/>
        <v>9.3804845647037425</v>
      </c>
      <c r="E188" s="38"/>
      <c r="F188">
        <v>9.3650000000000002</v>
      </c>
      <c r="G188" s="42">
        <f t="shared" si="65"/>
        <v>-6.4479147411349302E-3</v>
      </c>
      <c r="H188" s="42"/>
      <c r="I188" s="25">
        <f t="shared" si="62"/>
        <v>-4.805125467164939E-3</v>
      </c>
      <c r="J188">
        <v>2200.8000000000002</v>
      </c>
      <c r="K188">
        <v>2200.21</v>
      </c>
      <c r="L188" s="25">
        <f t="shared" si="56"/>
        <v>-2.6808433296987566E-4</v>
      </c>
      <c r="M188">
        <f t="shared" si="60"/>
        <v>2</v>
      </c>
      <c r="N188" s="50"/>
    </row>
    <row r="189" spans="1:14" x14ac:dyDescent="0.15">
      <c r="A189" s="1">
        <v>42669</v>
      </c>
      <c r="B189">
        <v>9.3000000000000007</v>
      </c>
      <c r="C189" s="25">
        <f t="shared" si="63"/>
        <v>-2.1459227467810482E-3</v>
      </c>
      <c r="D189" s="38">
        <f t="shared" si="64"/>
        <v>9.2980892051213289</v>
      </c>
      <c r="E189" s="38"/>
      <c r="F189">
        <v>9.3070000000000004</v>
      </c>
      <c r="G189" s="42">
        <f t="shared" si="65"/>
        <v>2.055040381436779E-4</v>
      </c>
      <c r="H189" s="42"/>
      <c r="I189" s="25">
        <f t="shared" si="62"/>
        <v>-7.521220586654831E-4</v>
      </c>
      <c r="J189">
        <v>2200.21</v>
      </c>
      <c r="K189">
        <v>2184.4899999999998</v>
      </c>
      <c r="L189" s="25">
        <f t="shared" si="56"/>
        <v>-7.1447725444390153E-3</v>
      </c>
      <c r="M189">
        <f t="shared" si="60"/>
        <v>3</v>
      </c>
      <c r="N189" s="50"/>
    </row>
    <row r="190" spans="1:14" x14ac:dyDescent="0.15">
      <c r="A190" s="1">
        <v>42670</v>
      </c>
      <c r="B190">
        <v>9.2899999999999991</v>
      </c>
      <c r="C190" s="25">
        <f t="shared" si="63"/>
        <v>-1.0752688172044333E-3</v>
      </c>
      <c r="D190" s="38">
        <f t="shared" si="64"/>
        <v>9.298436413075823</v>
      </c>
      <c r="E190" s="38"/>
      <c r="F190">
        <v>9.2850000000000001</v>
      </c>
      <c r="G190" s="42">
        <f t="shared" si="65"/>
        <v>-9.072937320903085E-4</v>
      </c>
      <c r="H190" s="42"/>
      <c r="I190" s="25">
        <f t="shared" si="62"/>
        <v>5.3850296176616297E-4</v>
      </c>
      <c r="J190">
        <v>2184.4899999999998</v>
      </c>
      <c r="K190">
        <v>2182.48</v>
      </c>
      <c r="L190" s="25">
        <f t="shared" si="56"/>
        <v>-9.2012323242485206E-4</v>
      </c>
      <c r="M190">
        <f t="shared" si="60"/>
        <v>4</v>
      </c>
      <c r="N190" s="50"/>
    </row>
    <row r="191" spans="1:14" x14ac:dyDescent="0.15">
      <c r="A191" s="1">
        <v>42671</v>
      </c>
      <c r="B191">
        <v>9.1999999999999993</v>
      </c>
      <c r="C191" s="25">
        <f t="shared" si="63"/>
        <v>-9.687836383207693E-3</v>
      </c>
      <c r="D191" s="38">
        <f t="shared" si="64"/>
        <v>9.2124635964590738</v>
      </c>
      <c r="E191" s="38"/>
      <c r="F191">
        <v>9.2059999999999995</v>
      </c>
      <c r="G191" s="42">
        <f t="shared" si="65"/>
        <v>-1.3529059114941733E-3</v>
      </c>
      <c r="H191" s="42"/>
      <c r="I191" s="25">
        <f t="shared" si="62"/>
        <v>-6.517488594395271E-4</v>
      </c>
      <c r="J191">
        <v>2182.48</v>
      </c>
      <c r="K191">
        <v>2165.4299999999998</v>
      </c>
      <c r="L191" s="25">
        <f t="shared" si="56"/>
        <v>-7.8122136285327937E-3</v>
      </c>
      <c r="M191">
        <f t="shared" si="60"/>
        <v>5</v>
      </c>
      <c r="N191" s="50"/>
    </row>
    <row r="192" spans="1:14" x14ac:dyDescent="0.15">
      <c r="A192" s="1">
        <v>42674</v>
      </c>
      <c r="B192">
        <v>9.17</v>
      </c>
      <c r="C192" s="25">
        <f t="shared" si="63"/>
        <v>-3.260869565217317E-3</v>
      </c>
      <c r="D192" s="38">
        <f t="shared" si="64"/>
        <v>9.181894847674597</v>
      </c>
      <c r="E192" s="38"/>
      <c r="F192">
        <v>9.1969999999999992</v>
      </c>
      <c r="G192" s="42">
        <f t="shared" si="65"/>
        <v>-1.2954676427828771E-3</v>
      </c>
      <c r="H192" s="42"/>
      <c r="I192" s="25">
        <f t="shared" si="62"/>
        <v>-2.9357399151896946E-3</v>
      </c>
      <c r="J192">
        <v>2165.4299999999998</v>
      </c>
      <c r="K192">
        <v>2159.7600000000002</v>
      </c>
      <c r="L192" s="25">
        <f t="shared" si="56"/>
        <v>-2.6184175891160733E-3</v>
      </c>
      <c r="M192">
        <f t="shared" si="60"/>
        <v>1</v>
      </c>
      <c r="N192" s="50"/>
    </row>
    <row r="193" spans="1:14" x14ac:dyDescent="0.15">
      <c r="A193" s="1">
        <f>A192+1</f>
        <v>42675</v>
      </c>
      <c r="B193">
        <v>9.2799999999999994</v>
      </c>
      <c r="C193" s="25">
        <f t="shared" si="63"/>
        <v>1.1995637949836269E-2</v>
      </c>
      <c r="D193" s="38">
        <f t="shared" si="64"/>
        <v>9.2680717533429622</v>
      </c>
      <c r="E193" s="38"/>
      <c r="F193">
        <v>9.2609999999999992</v>
      </c>
      <c r="G193" s="42">
        <f t="shared" si="65"/>
        <v>1.2870257130599416E-3</v>
      </c>
      <c r="H193" s="42"/>
      <c r="I193" s="25">
        <f t="shared" si="62"/>
        <v>2.0516142965123496E-3</v>
      </c>
      <c r="J193">
        <v>2159.7600000000002</v>
      </c>
      <c r="K193">
        <v>2176.4499999999998</v>
      </c>
      <c r="L193" s="25">
        <f t="shared" si="56"/>
        <v>7.7277104863502366E-3</v>
      </c>
      <c r="M193">
        <f t="shared" si="60"/>
        <v>2</v>
      </c>
      <c r="N193" s="50"/>
    </row>
    <row r="194" spans="1:14" x14ac:dyDescent="0.15">
      <c r="A194" s="1">
        <f>A193+1</f>
        <v>42676</v>
      </c>
      <c r="B194">
        <v>9.14</v>
      </c>
      <c r="C194" s="25">
        <f t="shared" si="63"/>
        <v>-1.5086206896551602E-2</v>
      </c>
      <c r="D194" s="38">
        <f t="shared" si="64"/>
        <v>9.1331344161363681</v>
      </c>
      <c r="E194" s="38"/>
      <c r="F194">
        <v>9.15</v>
      </c>
      <c r="G194" s="42">
        <f t="shared" si="65"/>
        <v>7.5172263440048681E-4</v>
      </c>
      <c r="H194" s="42"/>
      <c r="I194" s="25">
        <f t="shared" si="62"/>
        <v>-1.0928961748634114E-3</v>
      </c>
      <c r="J194">
        <v>2176.4499999999998</v>
      </c>
      <c r="K194">
        <v>2146.4</v>
      </c>
      <c r="L194" s="25">
        <f t="shared" si="56"/>
        <v>-1.380688736244795E-2</v>
      </c>
      <c r="M194">
        <f t="shared" si="60"/>
        <v>3</v>
      </c>
      <c r="N194" s="50"/>
    </row>
    <row r="195" spans="1:14" x14ac:dyDescent="0.15">
      <c r="A195" s="1">
        <f>A194+1</f>
        <v>42677</v>
      </c>
      <c r="B195">
        <v>9.2100000000000009</v>
      </c>
      <c r="C195" s="25">
        <f t="shared" si="63"/>
        <v>7.6586433260394937E-3</v>
      </c>
      <c r="D195" s="38">
        <f t="shared" si="64"/>
        <v>9.1789028140141617</v>
      </c>
      <c r="E195" s="38"/>
      <c r="F195">
        <v>9.15</v>
      </c>
      <c r="G195" s="42">
        <f t="shared" si="65"/>
        <v>3.3878979455321812E-3</v>
      </c>
      <c r="H195" s="42"/>
      <c r="I195" s="25">
        <f t="shared" si="62"/>
        <v>6.5573770491804684E-3</v>
      </c>
      <c r="J195">
        <v>2146.4</v>
      </c>
      <c r="K195">
        <v>2153.1799999999998</v>
      </c>
      <c r="L195" s="25">
        <f t="shared" si="56"/>
        <v>3.1587774878865105E-3</v>
      </c>
      <c r="M195">
        <f t="shared" si="60"/>
        <v>4</v>
      </c>
      <c r="N195" s="50"/>
    </row>
    <row r="196" spans="1:14" x14ac:dyDescent="0.15">
      <c r="A196" s="1">
        <f>A195+1</f>
        <v>42678</v>
      </c>
      <c r="B196">
        <v>9.1999999999999993</v>
      </c>
      <c r="C196" s="25">
        <f t="shared" si="63"/>
        <v>-1.0857763300762269E-3</v>
      </c>
      <c r="D196" s="38">
        <f t="shared" si="64"/>
        <v>9.1162162475965793</v>
      </c>
      <c r="E196" s="38"/>
      <c r="F196">
        <v>9.1539999999999999</v>
      </c>
      <c r="G196" s="42">
        <f t="shared" si="65"/>
        <v>9.1906280114306682E-3</v>
      </c>
      <c r="H196" s="42"/>
      <c r="I196" s="25">
        <f t="shared" si="62"/>
        <v>5.0251256281406143E-3</v>
      </c>
      <c r="J196">
        <v>2153.1799999999998</v>
      </c>
      <c r="K196">
        <v>2145.23</v>
      </c>
      <c r="L196" s="25">
        <f t="shared" si="56"/>
        <v>-3.6922133774230925E-3</v>
      </c>
      <c r="M196">
        <f t="shared" si="60"/>
        <v>5</v>
      </c>
      <c r="N196" s="50"/>
    </row>
    <row r="197" spans="1:14" x14ac:dyDescent="0.15">
      <c r="A197" s="1">
        <v>42681</v>
      </c>
      <c r="B197">
        <v>9.1</v>
      </c>
      <c r="C197" s="25">
        <f t="shared" si="63"/>
        <v>-1.0869565217391242E-2</v>
      </c>
      <c r="D197" s="38">
        <f t="shared" si="64"/>
        <v>9.0902915771269281</v>
      </c>
      <c r="E197" s="38"/>
      <c r="F197">
        <v>9.0730000000000004</v>
      </c>
      <c r="G197" s="42">
        <f t="shared" si="65"/>
        <v>1.0679990614932411E-3</v>
      </c>
      <c r="H197" s="42"/>
      <c r="I197" s="25">
        <f t="shared" si="62"/>
        <v>2.9758624490245911E-3</v>
      </c>
      <c r="J197">
        <v>2145.23</v>
      </c>
      <c r="K197">
        <v>2130.3000000000002</v>
      </c>
      <c r="L197" s="25">
        <f t="shared" si="56"/>
        <v>-6.959626706693367E-3</v>
      </c>
      <c r="M197">
        <f t="shared" si="60"/>
        <v>1</v>
      </c>
      <c r="N197" s="50"/>
    </row>
    <row r="198" spans="1:14" x14ac:dyDescent="0.15">
      <c r="A198" s="1">
        <v>42682</v>
      </c>
      <c r="B198">
        <v>9.19</v>
      </c>
      <c r="C198" s="25">
        <f t="shared" si="63"/>
        <v>9.890109890109855E-3</v>
      </c>
      <c r="D198" s="38">
        <f t="shared" si="64"/>
        <v>9.1581804910106559</v>
      </c>
      <c r="E198" s="38"/>
      <c r="F198">
        <v>9.1509999999999998</v>
      </c>
      <c r="G198" s="42">
        <f t="shared" si="65"/>
        <v>3.4744356720832759E-3</v>
      </c>
      <c r="H198" s="42"/>
      <c r="I198" s="25">
        <f t="shared" si="62"/>
        <v>4.2618293082723469E-3</v>
      </c>
      <c r="J198">
        <v>2130.3000000000002</v>
      </c>
      <c r="K198">
        <v>2150.3000000000002</v>
      </c>
      <c r="L198" s="25">
        <f t="shared" si="56"/>
        <v>9.3883490588180241E-3</v>
      </c>
      <c r="M198">
        <f t="shared" si="60"/>
        <v>2</v>
      </c>
      <c r="N198" s="50"/>
    </row>
    <row r="199" spans="1:14" x14ac:dyDescent="0.15">
      <c r="A199" s="1">
        <v>42683</v>
      </c>
      <c r="B199">
        <v>9.08</v>
      </c>
      <c r="C199" s="25">
        <f t="shared" si="63"/>
        <v>-1.196953210010876E-2</v>
      </c>
      <c r="D199" s="38">
        <f t="shared" si="64"/>
        <v>9.0383945681997861</v>
      </c>
      <c r="E199" s="38"/>
      <c r="F199">
        <v>9.0429999999999993</v>
      </c>
      <c r="G199" s="42">
        <f t="shared" si="65"/>
        <v>4.603188263831326E-3</v>
      </c>
      <c r="H199" s="42"/>
      <c r="I199" s="25">
        <f t="shared" si="62"/>
        <v>4.0915625345572249E-3</v>
      </c>
      <c r="J199">
        <v>2150.3000000000002</v>
      </c>
      <c r="K199">
        <v>2123.84</v>
      </c>
      <c r="L199" s="25">
        <f t="shared" si="56"/>
        <v>-1.2305259731200335E-2</v>
      </c>
      <c r="M199">
        <f t="shared" si="60"/>
        <v>3</v>
      </c>
      <c r="N199" s="50"/>
    </row>
    <row r="200" spans="1:14" x14ac:dyDescent="0.15">
      <c r="A200" s="1">
        <v>42684</v>
      </c>
      <c r="B200">
        <v>9.16</v>
      </c>
      <c r="C200" s="25">
        <f t="shared" si="63"/>
        <v>8.8105726872247381E-3</v>
      </c>
      <c r="D200" s="38">
        <f t="shared" ref="D200:D213" si="66">+F199*(1+L200)</f>
        <v>9.1259429900557478</v>
      </c>
      <c r="E200" s="38"/>
      <c r="F200">
        <v>9.0939999999999994</v>
      </c>
      <c r="G200" s="42">
        <f t="shared" si="65"/>
        <v>3.7318894037978723E-3</v>
      </c>
      <c r="H200" s="42"/>
      <c r="I200" s="25">
        <f t="shared" si="62"/>
        <v>7.2575324389707596E-3</v>
      </c>
      <c r="J200">
        <v>2123.84</v>
      </c>
      <c r="K200">
        <v>2143.3200000000002</v>
      </c>
      <c r="L200" s="25">
        <f t="shared" si="56"/>
        <v>9.1720656923308663E-3</v>
      </c>
      <c r="M200">
        <f t="shared" ref="M200:M231" si="67">WEEKDAY(A200,2)</f>
        <v>4</v>
      </c>
      <c r="N200" s="50"/>
    </row>
    <row r="201" spans="1:14" x14ac:dyDescent="0.15">
      <c r="A201" s="1">
        <v>42685</v>
      </c>
      <c r="B201">
        <v>9.14</v>
      </c>
      <c r="C201" s="25">
        <f t="shared" si="63"/>
        <v>-2.1834061135370675E-3</v>
      </c>
      <c r="D201" s="38">
        <f t="shared" si="66"/>
        <v>9.1100807812179241</v>
      </c>
      <c r="E201" s="38"/>
      <c r="F201">
        <v>9.0850000000000009</v>
      </c>
      <c r="G201" s="42">
        <f t="shared" si="65"/>
        <v>3.2841880879652674E-3</v>
      </c>
      <c r="H201" s="42"/>
      <c r="I201" s="25">
        <f t="shared" si="62"/>
        <v>6.0539350577875073E-3</v>
      </c>
      <c r="J201">
        <v>2143.3200000000002</v>
      </c>
      <c r="K201">
        <v>2147.11</v>
      </c>
      <c r="L201" s="25">
        <f t="shared" si="56"/>
        <v>1.768284717167834E-3</v>
      </c>
      <c r="M201">
        <f t="shared" si="67"/>
        <v>5</v>
      </c>
      <c r="N201" s="50"/>
    </row>
    <row r="202" spans="1:14" x14ac:dyDescent="0.15">
      <c r="A202" s="1">
        <v>42688</v>
      </c>
      <c r="B202">
        <v>9.19</v>
      </c>
      <c r="C202" s="25">
        <f t="shared" si="63"/>
        <v>5.4704595185994798E-3</v>
      </c>
      <c r="D202" s="38">
        <f t="shared" si="66"/>
        <v>9.1466919021382243</v>
      </c>
      <c r="E202" s="38"/>
      <c r="F202">
        <v>9.1310000000000002</v>
      </c>
      <c r="G202" s="42">
        <f t="shared" si="65"/>
        <v>4.7348372859974397E-3</v>
      </c>
      <c r="H202" s="42"/>
      <c r="I202" s="25">
        <f t="shared" si="62"/>
        <v>6.4615047639906553E-3</v>
      </c>
      <c r="J202">
        <v>2147.11</v>
      </c>
      <c r="K202">
        <v>2161.69</v>
      </c>
      <c r="L202" s="25">
        <f t="shared" si="56"/>
        <v>6.7905230752034473E-3</v>
      </c>
      <c r="M202">
        <f t="shared" si="67"/>
        <v>1</v>
      </c>
      <c r="N202" s="50"/>
    </row>
    <row r="203" spans="1:14" x14ac:dyDescent="0.15">
      <c r="A203" s="1">
        <v>42689</v>
      </c>
      <c r="B203">
        <v>9.2200000000000006</v>
      </c>
      <c r="C203" s="25">
        <f t="shared" si="63"/>
        <v>3.2644178454843686E-3</v>
      </c>
      <c r="D203" s="38">
        <f t="shared" si="66"/>
        <v>9.2053848146589008</v>
      </c>
      <c r="E203" s="38"/>
      <c r="F203">
        <v>9.1669999999999998</v>
      </c>
      <c r="G203" s="42">
        <f t="shared" si="65"/>
        <v>1.5876778250298873E-3</v>
      </c>
      <c r="H203" s="42"/>
      <c r="I203" s="25">
        <f t="shared" si="62"/>
        <v>5.7816079415295984E-3</v>
      </c>
      <c r="J203">
        <v>2161.69</v>
      </c>
      <c r="K203">
        <v>2179.3000000000002</v>
      </c>
      <c r="L203" s="25">
        <f t="shared" si="56"/>
        <v>8.1464039709671088E-3</v>
      </c>
      <c r="M203">
        <f t="shared" si="67"/>
        <v>2</v>
      </c>
      <c r="N203" s="50"/>
    </row>
    <row r="204" spans="1:14" x14ac:dyDescent="0.15">
      <c r="A204" s="1">
        <v>42690</v>
      </c>
      <c r="B204">
        <v>9.1999999999999993</v>
      </c>
      <c r="C204" s="25">
        <f t="shared" si="63"/>
        <v>-2.1691973969633072E-3</v>
      </c>
      <c r="D204" s="38">
        <f t="shared" si="66"/>
        <v>9.1803342770614389</v>
      </c>
      <c r="E204" s="38"/>
      <c r="F204">
        <v>9.1639999999999997</v>
      </c>
      <c r="G204" s="42">
        <f t="shared" si="65"/>
        <v>2.1421576105020712E-3</v>
      </c>
      <c r="H204" s="42"/>
      <c r="I204" s="25">
        <f t="shared" si="62"/>
        <v>3.9284155390657549E-3</v>
      </c>
      <c r="J204">
        <v>2179.3000000000002</v>
      </c>
      <c r="K204">
        <v>2182.4699999999998</v>
      </c>
      <c r="L204" s="25">
        <f t="shared" si="56"/>
        <v>1.4545955123201892E-3</v>
      </c>
      <c r="M204">
        <f t="shared" si="67"/>
        <v>3</v>
      </c>
      <c r="N204" s="50"/>
    </row>
    <row r="205" spans="1:14" x14ac:dyDescent="0.15">
      <c r="A205" s="1">
        <v>42691</v>
      </c>
      <c r="B205">
        <v>9.1300000000000008</v>
      </c>
      <c r="C205" s="25">
        <f t="shared" si="63"/>
        <v>-7.6086956521737026E-3</v>
      </c>
      <c r="D205" s="38">
        <f t="shared" si="66"/>
        <v>9.0824151351450428</v>
      </c>
      <c r="E205" s="38"/>
      <c r="F205">
        <v>9.077</v>
      </c>
      <c r="G205" s="42">
        <f t="shared" si="65"/>
        <v>5.2392303310189181E-3</v>
      </c>
      <c r="H205" s="42"/>
      <c r="I205" s="25">
        <f t="shared" si="62"/>
        <v>5.8389335683597388E-3</v>
      </c>
      <c r="J205">
        <v>2182.4699999999998</v>
      </c>
      <c r="K205">
        <v>2163.04</v>
      </c>
      <c r="L205" s="25">
        <f t="shared" si="56"/>
        <v>-8.9027569680223406E-3</v>
      </c>
      <c r="M205">
        <f t="shared" si="67"/>
        <v>4</v>
      </c>
      <c r="N205" s="50"/>
    </row>
    <row r="206" spans="1:14" x14ac:dyDescent="0.15">
      <c r="A206" s="1">
        <v>42692</v>
      </c>
      <c r="B206">
        <v>9.06</v>
      </c>
      <c r="C206" s="25">
        <f t="shared" si="63"/>
        <v>-7.6670317634173202E-3</v>
      </c>
      <c r="D206" s="38">
        <f t="shared" si="66"/>
        <v>9.0556822435091355</v>
      </c>
      <c r="E206" s="38"/>
      <c r="F206">
        <v>9.02</v>
      </c>
      <c r="G206" s="42">
        <f t="shared" si="65"/>
        <v>4.7680079476730697E-4</v>
      </c>
      <c r="H206" s="42"/>
      <c r="I206" s="25">
        <f t="shared" si="62"/>
        <v>4.4345898004436446E-3</v>
      </c>
      <c r="J206">
        <v>2163.04</v>
      </c>
      <c r="K206">
        <v>2157.96</v>
      </c>
      <c r="L206" s="25">
        <f t="shared" si="56"/>
        <v>-2.3485464901249475E-3</v>
      </c>
      <c r="M206">
        <f t="shared" si="67"/>
        <v>5</v>
      </c>
      <c r="N206" s="50"/>
    </row>
    <row r="207" spans="1:14" x14ac:dyDescent="0.15">
      <c r="A207" s="1">
        <v>42695</v>
      </c>
      <c r="B207">
        <v>9.06</v>
      </c>
      <c r="C207" s="25">
        <f t="shared" si="63"/>
        <v>0</v>
      </c>
      <c r="D207" s="38">
        <f t="shared" si="66"/>
        <v>8.9934160040037803</v>
      </c>
      <c r="E207" s="38"/>
      <c r="F207">
        <v>8.99</v>
      </c>
      <c r="G207" s="42">
        <f t="shared" si="65"/>
        <v>7.403637946535202E-3</v>
      </c>
      <c r="H207" s="42"/>
      <c r="I207" s="25">
        <f t="shared" si="62"/>
        <v>7.7864293659621886E-3</v>
      </c>
      <c r="J207">
        <v>2157.96</v>
      </c>
      <c r="K207">
        <v>2151.6</v>
      </c>
      <c r="L207" s="25">
        <f t="shared" si="56"/>
        <v>-2.9472279374965771E-3</v>
      </c>
      <c r="M207">
        <f t="shared" si="67"/>
        <v>1</v>
      </c>
      <c r="N207" s="50"/>
    </row>
    <row r="208" spans="1:14" x14ac:dyDescent="0.15">
      <c r="A208" s="1">
        <v>42696</v>
      </c>
      <c r="B208">
        <v>9.16</v>
      </c>
      <c r="C208" s="25">
        <f t="shared" si="63"/>
        <v>1.1037527593819041E-2</v>
      </c>
      <c r="D208" s="38">
        <f t="shared" si="66"/>
        <v>9.0988443483918946</v>
      </c>
      <c r="E208" s="38"/>
      <c r="F208">
        <v>9.0920000000000005</v>
      </c>
      <c r="G208" s="42">
        <f t="shared" si="65"/>
        <v>6.7212548392383553E-3</v>
      </c>
      <c r="H208" s="42"/>
      <c r="I208" s="25">
        <f t="shared" si="62"/>
        <v>7.4791025076990092E-3</v>
      </c>
      <c r="J208">
        <v>2151.6</v>
      </c>
      <c r="K208">
        <v>2177.65</v>
      </c>
      <c r="L208" s="25">
        <f t="shared" si="56"/>
        <v>1.2107269009109523E-2</v>
      </c>
      <c r="M208">
        <f t="shared" si="67"/>
        <v>2</v>
      </c>
      <c r="N208" s="50"/>
    </row>
    <row r="209" spans="1:14" x14ac:dyDescent="0.15">
      <c r="A209" s="1">
        <v>42697</v>
      </c>
      <c r="B209">
        <v>9.08</v>
      </c>
      <c r="C209" s="25">
        <f t="shared" si="63"/>
        <v>-8.733624454148492E-3</v>
      </c>
      <c r="D209" s="38">
        <f t="shared" si="66"/>
        <v>9.0421487934241043</v>
      </c>
      <c r="E209" s="38"/>
      <c r="F209">
        <v>9.0380000000000003</v>
      </c>
      <c r="G209" s="42">
        <f t="shared" si="65"/>
        <v>4.1860853477022619E-3</v>
      </c>
      <c r="H209" s="42"/>
      <c r="I209" s="25">
        <f t="shared" si="62"/>
        <v>4.6470458065943632E-3</v>
      </c>
      <c r="J209">
        <v>2177.65</v>
      </c>
      <c r="K209">
        <v>2165.71</v>
      </c>
      <c r="L209" s="25">
        <f t="shared" si="56"/>
        <v>-5.4829747663766026E-3</v>
      </c>
      <c r="M209">
        <f t="shared" si="67"/>
        <v>3</v>
      </c>
      <c r="N209" s="50"/>
    </row>
    <row r="210" spans="1:14" x14ac:dyDescent="0.15">
      <c r="A210" s="1">
        <v>42698</v>
      </c>
      <c r="B210">
        <v>9.0399999999999991</v>
      </c>
      <c r="C210" s="25">
        <f t="shared" si="63"/>
        <v>-4.4052863436124801E-3</v>
      </c>
      <c r="D210" s="38">
        <f t="shared" si="66"/>
        <v>8.9583748239607335</v>
      </c>
      <c r="E210" s="38"/>
      <c r="F210">
        <v>8.9169999999999998</v>
      </c>
      <c r="G210" s="42">
        <f t="shared" si="65"/>
        <v>9.1116053573629952E-3</v>
      </c>
      <c r="H210" s="42"/>
      <c r="I210" s="25">
        <f t="shared" si="62"/>
        <v>1.3793876864416132E-2</v>
      </c>
      <c r="J210">
        <v>2165.71</v>
      </c>
      <c r="K210">
        <v>2146.63</v>
      </c>
      <c r="L210" s="25">
        <f t="shared" si="56"/>
        <v>-8.8100438193479125E-3</v>
      </c>
      <c r="M210">
        <f t="shared" si="67"/>
        <v>4</v>
      </c>
      <c r="N210" s="50"/>
    </row>
    <row r="211" spans="1:14" x14ac:dyDescent="0.15">
      <c r="A211" s="1">
        <v>42699</v>
      </c>
      <c r="B211">
        <v>9.0399999999999991</v>
      </c>
      <c r="C211" s="25">
        <f t="shared" si="63"/>
        <v>0</v>
      </c>
      <c r="D211" s="38">
        <f t="shared" si="66"/>
        <v>9.0038176164499699</v>
      </c>
      <c r="E211" s="38"/>
      <c r="F211">
        <v>9.016</v>
      </c>
      <c r="G211" s="42">
        <f t="shared" si="65"/>
        <v>4.0185602475915072E-3</v>
      </c>
      <c r="H211" s="42"/>
      <c r="I211" s="25">
        <f t="shared" si="62"/>
        <v>2.6619343389528982E-3</v>
      </c>
      <c r="J211">
        <v>2146.63</v>
      </c>
      <c r="K211">
        <v>2167.5300000000002</v>
      </c>
      <c r="L211" s="25">
        <f t="shared" si="56"/>
        <v>9.7361911461220085E-3</v>
      </c>
      <c r="M211">
        <f t="shared" si="67"/>
        <v>5</v>
      </c>
      <c r="N211" s="50"/>
    </row>
    <row r="212" spans="1:14" x14ac:dyDescent="0.15">
      <c r="A212" s="1">
        <v>42702</v>
      </c>
      <c r="B212">
        <v>9.0399999999999991</v>
      </c>
      <c r="C212" s="25">
        <f t="shared" si="63"/>
        <v>0</v>
      </c>
      <c r="D212" s="38">
        <f t="shared" si="66"/>
        <v>9.0098022357245338</v>
      </c>
      <c r="E212" s="38"/>
      <c r="F212">
        <v>9.032</v>
      </c>
      <c r="G212" s="42">
        <f>+B212/D212-1</f>
        <v>3.3516567273506048E-3</v>
      </c>
      <c r="H212" s="42"/>
      <c r="I212" s="25">
        <f>+B212/F212-1</f>
        <v>8.857395925596645E-4</v>
      </c>
      <c r="J212">
        <v>2167.5300000000002</v>
      </c>
      <c r="K212">
        <v>2166.04</v>
      </c>
      <c r="L212" s="25">
        <f t="shared" si="56"/>
        <v>-6.8741839789998593E-4</v>
      </c>
      <c r="M212">
        <f t="shared" si="67"/>
        <v>1</v>
      </c>
      <c r="N212" s="50"/>
    </row>
    <row r="213" spans="1:14" x14ac:dyDescent="0.15">
      <c r="A213" s="1">
        <v>42703</v>
      </c>
      <c r="B213">
        <v>9.0399999999999991</v>
      </c>
      <c r="C213" s="25">
        <f t="shared" si="63"/>
        <v>0</v>
      </c>
      <c r="D213" s="38">
        <f t="shared" si="66"/>
        <v>9.0082737160901925</v>
      </c>
      <c r="E213" s="38"/>
      <c r="F213">
        <v>9.01</v>
      </c>
      <c r="G213" s="42">
        <f t="shared" ref="G213:G218" si="68">+B213/D213-1</f>
        <v>3.521904963116107E-3</v>
      </c>
      <c r="H213" s="42"/>
      <c r="I213" s="25">
        <f t="shared" ref="I213:I219" si="69">+B213/F213-1</f>
        <v>3.3296337402886067E-3</v>
      </c>
      <c r="J213">
        <v>2166.04</v>
      </c>
      <c r="K213">
        <v>2160.35</v>
      </c>
      <c r="L213" s="25">
        <f t="shared" si="56"/>
        <v>-2.6269136304039042E-3</v>
      </c>
      <c r="M213">
        <f t="shared" si="67"/>
        <v>2</v>
      </c>
      <c r="N213" s="50"/>
    </row>
    <row r="214" spans="1:14" x14ac:dyDescent="0.15">
      <c r="A214" s="1">
        <v>42704</v>
      </c>
      <c r="B214">
        <v>9.07</v>
      </c>
      <c r="C214" s="25">
        <f t="shared" si="63"/>
        <v>3.3185840707965486E-3</v>
      </c>
      <c r="D214" s="38">
        <f t="shared" ref="D214:D242" si="70">+F213*(1+L214)</f>
        <v>9.1046730853796856</v>
      </c>
      <c r="E214" s="38"/>
      <c r="F214">
        <v>9.1319999999999997</v>
      </c>
      <c r="G214" s="42">
        <f t="shared" si="68"/>
        <v>-3.8082735156480529E-3</v>
      </c>
      <c r="H214" s="42"/>
      <c r="I214" s="25">
        <f t="shared" si="69"/>
        <v>-6.7893123083661022E-3</v>
      </c>
      <c r="J214">
        <v>2160.35</v>
      </c>
      <c r="K214">
        <v>2183.0500000000002</v>
      </c>
      <c r="L214" s="25">
        <f t="shared" si="56"/>
        <v>1.0507556645914073E-2</v>
      </c>
      <c r="M214">
        <f t="shared" si="67"/>
        <v>3</v>
      </c>
      <c r="N214" s="50"/>
    </row>
    <row r="215" spans="1:14" x14ac:dyDescent="0.15">
      <c r="A215" s="1">
        <v>42705</v>
      </c>
      <c r="B215">
        <v>9.07</v>
      </c>
      <c r="C215" s="25">
        <f t="shared" si="63"/>
        <v>0</v>
      </c>
      <c r="D215" s="38">
        <f t="shared" si="70"/>
        <v>9.1273148851377641</v>
      </c>
      <c r="E215" s="38"/>
      <c r="F215">
        <v>9.1280000000000001</v>
      </c>
      <c r="G215" s="42">
        <f t="shared" si="68"/>
        <v>-6.2794902837296496E-3</v>
      </c>
      <c r="H215" s="42"/>
      <c r="I215" s="25">
        <f t="shared" si="69"/>
        <v>-6.3540753724802279E-3</v>
      </c>
      <c r="J215">
        <v>2183.0500000000002</v>
      </c>
      <c r="K215">
        <v>2181.9299999999998</v>
      </c>
      <c r="L215" s="25">
        <f t="shared" si="56"/>
        <v>-5.1304367742399659E-4</v>
      </c>
      <c r="M215">
        <f t="shared" si="67"/>
        <v>4</v>
      </c>
      <c r="N215" s="50"/>
    </row>
    <row r="216" spans="1:14" x14ac:dyDescent="0.15">
      <c r="A216" s="1">
        <v>42706</v>
      </c>
      <c r="B216">
        <v>9</v>
      </c>
      <c r="C216" s="25">
        <f t="shared" ref="C216:C242" si="71">B216/B215-1</f>
        <v>-7.717750826901959E-3</v>
      </c>
      <c r="D216" s="38">
        <f t="shared" si="70"/>
        <v>8.9670207568528788</v>
      </c>
      <c r="E216" s="38"/>
      <c r="F216">
        <v>8.984</v>
      </c>
      <c r="G216" s="42">
        <f t="shared" si="68"/>
        <v>3.6778372707475526E-3</v>
      </c>
      <c r="H216" s="42"/>
      <c r="I216" s="25">
        <f t="shared" si="69"/>
        <v>1.7809439002671734E-3</v>
      </c>
      <c r="J216">
        <v>2181.9299999999998</v>
      </c>
      <c r="K216">
        <v>2143.4499999999998</v>
      </c>
      <c r="L216" s="25">
        <f t="shared" si="56"/>
        <v>-1.76357628338214E-2</v>
      </c>
      <c r="M216">
        <f t="shared" si="67"/>
        <v>5</v>
      </c>
      <c r="N216" s="50"/>
    </row>
    <row r="217" spans="1:14" x14ac:dyDescent="0.15">
      <c r="A217" s="1">
        <v>42709</v>
      </c>
      <c r="B217">
        <v>8.93</v>
      </c>
      <c r="C217" s="25">
        <f t="shared" si="71"/>
        <v>-7.7777777777777724E-3</v>
      </c>
      <c r="D217" s="38">
        <f t="shared" si="70"/>
        <v>8.9858022906995743</v>
      </c>
      <c r="E217" s="38"/>
      <c r="F217">
        <v>9.0009999999999994</v>
      </c>
      <c r="G217" s="42">
        <f t="shared" si="68"/>
        <v>-6.2100510220807204E-3</v>
      </c>
      <c r="H217" s="42"/>
      <c r="I217" s="25">
        <f t="shared" si="69"/>
        <v>-7.8880124430618093E-3</v>
      </c>
      <c r="J217">
        <v>2143.4499999999998</v>
      </c>
      <c r="K217">
        <v>2143.88</v>
      </c>
      <c r="L217" s="25">
        <f t="shared" si="56"/>
        <v>2.0061116424474612E-4</v>
      </c>
      <c r="M217">
        <f t="shared" si="67"/>
        <v>1</v>
      </c>
      <c r="N217" s="50"/>
    </row>
    <row r="218" spans="1:14" x14ac:dyDescent="0.15">
      <c r="A218" s="1">
        <v>42710</v>
      </c>
      <c r="B218">
        <v>8.89</v>
      </c>
      <c r="C218" s="25">
        <f t="shared" si="71"/>
        <v>-4.4792833146695132E-3</v>
      </c>
      <c r="D218" s="38">
        <f t="shared" si="70"/>
        <v>8.9102292385767861</v>
      </c>
      <c r="E218" s="38"/>
      <c r="F218">
        <v>8.9030000000000005</v>
      </c>
      <c r="G218" s="42">
        <f t="shared" si="68"/>
        <v>-2.2703387348558257E-3</v>
      </c>
      <c r="H218" s="42"/>
      <c r="I218" s="25">
        <f t="shared" si="69"/>
        <v>-1.4601819611367306E-3</v>
      </c>
      <c r="J218">
        <v>2143.88</v>
      </c>
      <c r="K218">
        <v>2122.2600000000002</v>
      </c>
      <c r="L218" s="25">
        <f t="shared" si="56"/>
        <v>-1.0084519655950808E-2</v>
      </c>
      <c r="M218">
        <f t="shared" si="67"/>
        <v>2</v>
      </c>
      <c r="N218" s="50"/>
    </row>
    <row r="219" spans="1:14" x14ac:dyDescent="0.15">
      <c r="A219" s="1">
        <v>42711</v>
      </c>
      <c r="B219">
        <v>8.8800000000000008</v>
      </c>
      <c r="C219" s="25">
        <f t="shared" si="71"/>
        <v>-1.1248593925758943E-3</v>
      </c>
      <c r="D219" s="38">
        <f t="shared" si="70"/>
        <v>8.9564030655998774</v>
      </c>
      <c r="E219" s="38"/>
      <c r="F219" s="31">
        <v>8.9600000000000009</v>
      </c>
      <c r="G219" s="42">
        <f t="shared" ref="G219:G231" si="72">+B219/D219-1</f>
        <v>-8.5305523925479632E-3</v>
      </c>
      <c r="H219" s="42"/>
      <c r="I219" s="25">
        <f t="shared" si="69"/>
        <v>-8.9285714285713969E-3</v>
      </c>
      <c r="J219">
        <v>2122.2600000000002</v>
      </c>
      <c r="K219">
        <v>2134.9899999999998</v>
      </c>
      <c r="L219" s="25">
        <f t="shared" si="56"/>
        <v>5.998322542949186E-3</v>
      </c>
      <c r="M219">
        <f t="shared" si="67"/>
        <v>3</v>
      </c>
      <c r="N219" s="50"/>
    </row>
    <row r="220" spans="1:14" x14ac:dyDescent="0.15">
      <c r="A220" s="1">
        <v>42712</v>
      </c>
      <c r="B220">
        <v>8.82</v>
      </c>
      <c r="C220" s="25">
        <f t="shared" si="71"/>
        <v>-6.7567567567567988E-3</v>
      </c>
      <c r="D220" s="31">
        <f t="shared" si="70"/>
        <v>8.8748900931620316</v>
      </c>
      <c r="E220" s="31"/>
      <c r="F220">
        <v>8.8550000000000004</v>
      </c>
      <c r="G220" s="42">
        <f t="shared" si="72"/>
        <v>-6.1848758222170508E-3</v>
      </c>
      <c r="H220" s="42"/>
      <c r="I220" s="25">
        <f>+B220/F220-1</f>
        <v>-3.9525691699604515E-3</v>
      </c>
      <c r="J220">
        <v>2134.9899999999998</v>
      </c>
      <c r="K220">
        <v>2114.71</v>
      </c>
      <c r="L220" s="25">
        <f t="shared" si="56"/>
        <v>-9.4988735310234107E-3</v>
      </c>
      <c r="M220">
        <f t="shared" si="67"/>
        <v>4</v>
      </c>
      <c r="N220" s="50"/>
    </row>
    <row r="221" spans="1:14" x14ac:dyDescent="0.15">
      <c r="A221" s="1">
        <v>42713</v>
      </c>
      <c r="B221">
        <v>8.73</v>
      </c>
      <c r="C221" s="25">
        <f t="shared" si="71"/>
        <v>-1.0204081632653073E-2</v>
      </c>
      <c r="D221" s="38">
        <f t="shared" si="70"/>
        <v>8.7929436896784896</v>
      </c>
      <c r="E221" s="38"/>
      <c r="F221">
        <v>8.7650000000000006</v>
      </c>
      <c r="G221" s="42">
        <f t="shared" si="72"/>
        <v>-7.1584320223015974E-3</v>
      </c>
      <c r="H221" s="42"/>
      <c r="I221" s="25">
        <f t="shared" ref="I221:I231" si="73">+B221/F221-1</f>
        <v>-3.99315459212779E-3</v>
      </c>
      <c r="J221">
        <v>2114.71</v>
      </c>
      <c r="K221">
        <v>2099.89</v>
      </c>
      <c r="L221" s="25">
        <f t="shared" si="56"/>
        <v>-7.0080531136658131E-3</v>
      </c>
      <c r="M221">
        <f t="shared" si="67"/>
        <v>5</v>
      </c>
      <c r="N221" s="50"/>
    </row>
    <row r="222" spans="1:14" x14ac:dyDescent="0.15">
      <c r="A222" s="1">
        <v>42716</v>
      </c>
      <c r="B222">
        <v>8.27</v>
      </c>
      <c r="C222" s="25">
        <f t="shared" si="71"/>
        <v>-5.2691867124856961E-2</v>
      </c>
      <c r="D222" s="38">
        <f t="shared" si="70"/>
        <v>8.2828997471296137</v>
      </c>
      <c r="E222" s="38"/>
      <c r="F222" s="27">
        <v>8.2799999999999994</v>
      </c>
      <c r="G222" s="42">
        <f t="shared" si="72"/>
        <v>-1.5573950577012496E-3</v>
      </c>
      <c r="H222" s="42"/>
      <c r="I222" s="25">
        <f t="shared" si="73"/>
        <v>-1.2077294685990392E-3</v>
      </c>
      <c r="J222">
        <v>2099.89</v>
      </c>
      <c r="K222">
        <v>1984.39</v>
      </c>
      <c r="L222" s="25">
        <f t="shared" ref="L222:L249" si="74">+K222/J222-1</f>
        <v>-5.5002881103295764E-2</v>
      </c>
      <c r="M222">
        <f t="shared" si="67"/>
        <v>1</v>
      </c>
      <c r="N222" s="50"/>
    </row>
    <row r="223" spans="1:14" x14ac:dyDescent="0.15">
      <c r="A223" s="1">
        <v>42717</v>
      </c>
      <c r="B223">
        <v>8.26</v>
      </c>
      <c r="C223" s="25">
        <f t="shared" si="71"/>
        <v>-1.2091898428052694E-3</v>
      </c>
      <c r="D223" s="31">
        <f t="shared" si="70"/>
        <v>8.2827121684749461</v>
      </c>
      <c r="E223" s="31"/>
      <c r="F223">
        <v>8.2759999999999998</v>
      </c>
      <c r="G223" s="42">
        <f t="shared" si="72"/>
        <v>-2.7421173177297753E-3</v>
      </c>
      <c r="H223" s="42"/>
      <c r="I223" s="25">
        <f t="shared" si="73"/>
        <v>-1.9333011116481336E-3</v>
      </c>
      <c r="J223">
        <v>1984.39</v>
      </c>
      <c r="K223">
        <v>1985.04</v>
      </c>
      <c r="L223" s="25">
        <f t="shared" si="74"/>
        <v>3.2755657909988578E-4</v>
      </c>
      <c r="M223">
        <f t="shared" si="67"/>
        <v>2</v>
      </c>
      <c r="N223" s="50"/>
    </row>
    <row r="224" spans="1:14" x14ac:dyDescent="0.15">
      <c r="A224" s="1">
        <v>42718</v>
      </c>
      <c r="B224">
        <v>8.18</v>
      </c>
      <c r="C224" s="25">
        <f t="shared" si="71"/>
        <v>-9.6852300242130651E-3</v>
      </c>
      <c r="D224" s="31">
        <f t="shared" si="70"/>
        <v>8.1844446862531743</v>
      </c>
      <c r="E224" s="31"/>
      <c r="F224">
        <v>8.1920000000000002</v>
      </c>
      <c r="G224" s="42">
        <f t="shared" si="72"/>
        <v>-5.4306509770174483E-4</v>
      </c>
      <c r="H224" s="42"/>
      <c r="I224" s="25">
        <f t="shared" si="73"/>
        <v>-1.46484375E-3</v>
      </c>
      <c r="J224">
        <v>1985.04</v>
      </c>
      <c r="K224">
        <v>1963.08</v>
      </c>
      <c r="L224" s="25">
        <f t="shared" si="74"/>
        <v>-1.1062749365252089E-2</v>
      </c>
      <c r="M224">
        <f t="shared" si="67"/>
        <v>3</v>
      </c>
      <c r="N224" s="50"/>
    </row>
    <row r="225" spans="1:14" x14ac:dyDescent="0.15">
      <c r="A225" s="1">
        <v>42719</v>
      </c>
      <c r="B225">
        <v>8.15</v>
      </c>
      <c r="C225" s="25">
        <f t="shared" si="71"/>
        <v>-3.6674816625915652E-3</v>
      </c>
      <c r="D225" s="38">
        <f t="shared" si="70"/>
        <v>8.2452896468814316</v>
      </c>
      <c r="E225" s="38"/>
      <c r="F225">
        <v>8.2279999999999998</v>
      </c>
      <c r="G225" s="42">
        <f t="shared" si="72"/>
        <v>-1.1556858638370859E-2</v>
      </c>
      <c r="H225" s="42"/>
      <c r="I225" s="25">
        <f t="shared" si="73"/>
        <v>-9.4798249878462748E-3</v>
      </c>
      <c r="J225">
        <v>1963.08</v>
      </c>
      <c r="K225">
        <v>1975.85</v>
      </c>
      <c r="L225" s="25">
        <f t="shared" si="74"/>
        <v>6.5050838478308837E-3</v>
      </c>
      <c r="M225">
        <f t="shared" si="67"/>
        <v>4</v>
      </c>
      <c r="N225" s="50"/>
    </row>
    <row r="226" spans="1:14" x14ac:dyDescent="0.15">
      <c r="A226" s="1">
        <v>42720</v>
      </c>
      <c r="B226">
        <v>8.2200000000000006</v>
      </c>
      <c r="C226" s="25">
        <f t="shared" si="71"/>
        <v>8.5889570552146743E-3</v>
      </c>
      <c r="D226" s="38">
        <f t="shared" si="70"/>
        <v>8.3206969557405674</v>
      </c>
      <c r="E226" s="38"/>
      <c r="F226">
        <v>8.3260000000000005</v>
      </c>
      <c r="G226" s="42">
        <f t="shared" si="72"/>
        <v>-1.2101985720209929E-2</v>
      </c>
      <c r="H226" s="42"/>
      <c r="I226" s="25">
        <f t="shared" si="73"/>
        <v>-1.2731203459043994E-2</v>
      </c>
      <c r="J226">
        <v>1975.85</v>
      </c>
      <c r="K226">
        <v>1998.11</v>
      </c>
      <c r="L226" s="25">
        <f t="shared" si="74"/>
        <v>1.1266037401624684E-2</v>
      </c>
      <c r="M226">
        <f t="shared" si="67"/>
        <v>5</v>
      </c>
      <c r="N226" s="50"/>
    </row>
    <row r="227" spans="1:14" x14ac:dyDescent="0.15">
      <c r="A227" s="1">
        <v>42723</v>
      </c>
      <c r="B227">
        <v>8.1</v>
      </c>
      <c r="C227" s="25">
        <f t="shared" si="71"/>
        <v>-1.4598540145985495E-2</v>
      </c>
      <c r="D227" s="38">
        <f t="shared" si="70"/>
        <v>8.2522452017156223</v>
      </c>
      <c r="E227" s="38"/>
      <c r="F227">
        <v>8.2460000000000004</v>
      </c>
      <c r="G227" s="42">
        <f t="shared" si="72"/>
        <v>-1.8448943044490629E-2</v>
      </c>
      <c r="H227" s="42"/>
      <c r="I227" s="25">
        <f t="shared" si="73"/>
        <v>-1.7705554208100938E-2</v>
      </c>
      <c r="J227">
        <v>1998.11</v>
      </c>
      <c r="K227">
        <v>1980.41</v>
      </c>
      <c r="L227" s="25">
        <f t="shared" si="74"/>
        <v>-8.8583711607468363E-3</v>
      </c>
      <c r="M227">
        <f t="shared" si="67"/>
        <v>1</v>
      </c>
      <c r="N227" s="50"/>
    </row>
    <row r="228" spans="1:14" x14ac:dyDescent="0.15">
      <c r="A228" s="1">
        <v>42724</v>
      </c>
      <c r="B228">
        <v>8.11</v>
      </c>
      <c r="C228" s="25">
        <f t="shared" si="71"/>
        <v>1.2345679012344402E-3</v>
      </c>
      <c r="D228" s="38">
        <f t="shared" si="70"/>
        <v>8.2538695522644296</v>
      </c>
      <c r="E228" s="38"/>
      <c r="F228">
        <v>8.2469999999999999</v>
      </c>
      <c r="G228" s="42">
        <f t="shared" si="72"/>
        <v>-1.7430558037467403E-2</v>
      </c>
      <c r="H228" s="42"/>
      <c r="I228" s="25">
        <f t="shared" si="73"/>
        <v>-1.6612101370195309E-2</v>
      </c>
      <c r="J228">
        <v>1980.41</v>
      </c>
      <c r="K228">
        <v>1982.3</v>
      </c>
      <c r="L228" s="25">
        <f t="shared" si="74"/>
        <v>9.5434783706394022E-4</v>
      </c>
      <c r="M228">
        <f t="shared" si="67"/>
        <v>2</v>
      </c>
      <c r="N228" s="50"/>
    </row>
    <row r="229" spans="1:14" x14ac:dyDescent="0.15">
      <c r="A229" s="1">
        <v>42725</v>
      </c>
      <c r="B229">
        <v>8.1300000000000008</v>
      </c>
      <c r="C229" s="25">
        <f t="shared" si="71"/>
        <v>2.4660912453762229E-3</v>
      </c>
      <c r="D229" s="38">
        <f t="shared" si="70"/>
        <v>8.2861069969227668</v>
      </c>
      <c r="E229" s="38"/>
      <c r="F229">
        <v>8.2970000000000006</v>
      </c>
      <c r="G229" s="42">
        <f t="shared" si="72"/>
        <v>-1.8839606703212941E-2</v>
      </c>
      <c r="H229" s="42"/>
      <c r="I229" s="25">
        <f t="shared" si="73"/>
        <v>-2.0127757020609871E-2</v>
      </c>
      <c r="J229">
        <v>1982.3</v>
      </c>
      <c r="K229">
        <v>1991.7</v>
      </c>
      <c r="L229" s="25">
        <f t="shared" si="74"/>
        <v>4.7419664026635555E-3</v>
      </c>
      <c r="M229">
        <f t="shared" si="67"/>
        <v>3</v>
      </c>
      <c r="N229" s="50"/>
    </row>
    <row r="230" spans="1:14" x14ac:dyDescent="0.15">
      <c r="A230" s="1">
        <v>42726</v>
      </c>
      <c r="B230">
        <v>8.1300000000000008</v>
      </c>
      <c r="C230" s="25">
        <f t="shared" si="71"/>
        <v>0</v>
      </c>
      <c r="D230" s="38">
        <f t="shared" si="70"/>
        <v>8.2743797710498566</v>
      </c>
      <c r="E230" s="38"/>
      <c r="F230">
        <v>8.2710000000000008</v>
      </c>
      <c r="G230" s="42">
        <f t="shared" si="72"/>
        <v>-1.7449014312227673E-2</v>
      </c>
      <c r="H230" s="42"/>
      <c r="I230" s="25">
        <f t="shared" si="73"/>
        <v>-1.7047515415306469E-2</v>
      </c>
      <c r="J230">
        <v>1991.7</v>
      </c>
      <c r="K230">
        <v>1986.27</v>
      </c>
      <c r="L230" s="25">
        <f t="shared" si="74"/>
        <v>-2.7263142039464228E-3</v>
      </c>
      <c r="M230">
        <f t="shared" si="67"/>
        <v>4</v>
      </c>
      <c r="N230" s="50"/>
    </row>
    <row r="231" spans="1:14" x14ac:dyDescent="0.15">
      <c r="A231" s="1">
        <v>42727</v>
      </c>
      <c r="B231">
        <v>8.0399999999999991</v>
      </c>
      <c r="C231" s="25">
        <f t="shared" si="71"/>
        <v>-1.1070110701107194E-2</v>
      </c>
      <c r="D231" s="38">
        <f t="shared" si="70"/>
        <v>8.1805144013653752</v>
      </c>
      <c r="E231" s="38"/>
      <c r="F231">
        <v>8.1750000000000007</v>
      </c>
      <c r="G231" s="42">
        <f t="shared" si="72"/>
        <v>-1.717671951557509E-2</v>
      </c>
      <c r="H231" s="42"/>
      <c r="I231" s="25">
        <f t="shared" si="73"/>
        <v>-1.6513761467890076E-2</v>
      </c>
      <c r="J231">
        <v>1986.27</v>
      </c>
      <c r="K231">
        <v>1964.54</v>
      </c>
      <c r="L231" s="25">
        <f t="shared" si="74"/>
        <v>-1.0940103812673962E-2</v>
      </c>
      <c r="M231">
        <f t="shared" si="67"/>
        <v>5</v>
      </c>
      <c r="N231" s="50"/>
    </row>
    <row r="232" spans="1:14" x14ac:dyDescent="0.15">
      <c r="A232" s="1">
        <v>42730</v>
      </c>
      <c r="B232">
        <v>8.0399999999999991</v>
      </c>
      <c r="C232" s="25">
        <f t="shared" si="71"/>
        <v>0</v>
      </c>
      <c r="D232" s="38">
        <f t="shared" si="70"/>
        <v>8.2144073167255431</v>
      </c>
      <c r="E232" s="38"/>
      <c r="F232">
        <v>8.1750000000000007</v>
      </c>
      <c r="G232" s="42">
        <f t="shared" ref="G232:G242" si="75">+B232/D232-1</f>
        <v>-2.123188076763971E-2</v>
      </c>
      <c r="H232" s="42"/>
      <c r="I232" s="25">
        <f t="shared" ref="I232:I256" si="76">+B232/F232-1</f>
        <v>-1.6513761467890076E-2</v>
      </c>
      <c r="J232">
        <v>1964.54</v>
      </c>
      <c r="K232">
        <v>1974.01</v>
      </c>
      <c r="L232" s="25">
        <f t="shared" si="74"/>
        <v>4.820466877742291E-3</v>
      </c>
      <c r="M232">
        <f t="shared" ref="M232:M256" si="77">WEEKDAY(A232,2)</f>
        <v>1</v>
      </c>
      <c r="N232" s="50"/>
    </row>
    <row r="233" spans="1:14" x14ac:dyDescent="0.15">
      <c r="A233" s="1">
        <v>42731</v>
      </c>
      <c r="B233">
        <v>8.0399999999999991</v>
      </c>
      <c r="C233" s="25">
        <f t="shared" si="71"/>
        <v>0</v>
      </c>
      <c r="D233" s="38">
        <f t="shared" si="70"/>
        <v>8.1526783045678588</v>
      </c>
      <c r="E233" s="38"/>
      <c r="F233">
        <v>8.1750000000000007</v>
      </c>
      <c r="G233" s="42">
        <f t="shared" si="75"/>
        <v>-1.3821016892660576E-2</v>
      </c>
      <c r="H233" s="42"/>
      <c r="I233" s="25">
        <f t="shared" si="76"/>
        <v>-1.6513761467890076E-2</v>
      </c>
      <c r="J233">
        <v>1974.01</v>
      </c>
      <c r="K233">
        <v>1968.62</v>
      </c>
      <c r="L233" s="25">
        <f t="shared" si="74"/>
        <v>-2.7304826216686395E-3</v>
      </c>
      <c r="M233">
        <f t="shared" si="77"/>
        <v>2</v>
      </c>
      <c r="N233" s="50"/>
    </row>
    <row r="234" spans="1:14" x14ac:dyDescent="0.15">
      <c r="A234" s="1">
        <v>42732</v>
      </c>
      <c r="B234">
        <v>8</v>
      </c>
      <c r="C234" s="25">
        <f t="shared" si="71"/>
        <v>-4.9751243781093191E-3</v>
      </c>
      <c r="D234" s="38">
        <f t="shared" si="70"/>
        <v>8.1273690453210889</v>
      </c>
      <c r="E234" s="38"/>
      <c r="F234">
        <v>8.1259999999999994</v>
      </c>
      <c r="G234" s="42">
        <f t="shared" si="75"/>
        <v>-1.5671620743543668E-2</v>
      </c>
      <c r="H234" s="42"/>
      <c r="I234" s="25">
        <f t="shared" si="76"/>
        <v>-1.5505783903519532E-2</v>
      </c>
      <c r="J234">
        <v>1968.62</v>
      </c>
      <c r="K234">
        <v>1957.15</v>
      </c>
      <c r="L234" s="25">
        <f t="shared" si="74"/>
        <v>-5.8264164744845637E-3</v>
      </c>
      <c r="M234">
        <f t="shared" si="77"/>
        <v>3</v>
      </c>
      <c r="N234" s="50"/>
    </row>
    <row r="235" spans="1:14" x14ac:dyDescent="0.15">
      <c r="A235" s="1">
        <v>42733</v>
      </c>
      <c r="B235">
        <v>7.98</v>
      </c>
      <c r="C235" s="25">
        <f t="shared" si="71"/>
        <v>-2.4999999999999467E-3</v>
      </c>
      <c r="D235" s="38">
        <f t="shared" si="70"/>
        <v>8.1342208721865958</v>
      </c>
      <c r="E235" s="38"/>
      <c r="F235">
        <v>8.11</v>
      </c>
      <c r="G235" s="42">
        <f t="shared" si="75"/>
        <v>-1.8959513714942755E-2</v>
      </c>
      <c r="H235" s="42"/>
      <c r="I235" s="25">
        <f t="shared" si="76"/>
        <v>-1.6029593094944339E-2</v>
      </c>
      <c r="J235">
        <v>1957.15</v>
      </c>
      <c r="K235">
        <v>1959.13</v>
      </c>
      <c r="L235" s="25">
        <f t="shared" si="74"/>
        <v>1.0116751398716595E-3</v>
      </c>
      <c r="M235">
        <f t="shared" si="77"/>
        <v>4</v>
      </c>
      <c r="N235" s="50"/>
    </row>
    <row r="236" spans="1:14" x14ac:dyDescent="0.15">
      <c r="A236" s="1">
        <v>42734</v>
      </c>
      <c r="B236">
        <v>8</v>
      </c>
      <c r="C236" s="25">
        <f t="shared" si="71"/>
        <v>2.5062656641603454E-3</v>
      </c>
      <c r="D236" s="38">
        <f t="shared" si="70"/>
        <v>8.1221290062425666</v>
      </c>
      <c r="E236" s="38"/>
      <c r="F236">
        <v>8.1210000000000004</v>
      </c>
      <c r="G236" s="42">
        <f t="shared" si="75"/>
        <v>-1.5036575527020091E-2</v>
      </c>
      <c r="H236" s="42"/>
      <c r="I236" s="25">
        <f t="shared" si="76"/>
        <v>-1.4899642901120558E-2</v>
      </c>
      <c r="J236">
        <v>1959.13</v>
      </c>
      <c r="K236">
        <v>1962.06</v>
      </c>
      <c r="L236" s="25">
        <f t="shared" si="74"/>
        <v>1.4955618054952602E-3</v>
      </c>
      <c r="M236">
        <f t="shared" si="77"/>
        <v>5</v>
      </c>
      <c r="N236" s="50"/>
    </row>
    <row r="237" spans="1:14" x14ac:dyDescent="0.15">
      <c r="A237" s="1">
        <v>42738</v>
      </c>
      <c r="B237">
        <v>7.98</v>
      </c>
      <c r="C237" s="25">
        <f t="shared" si="71"/>
        <v>-2.4999999999999467E-3</v>
      </c>
      <c r="D237" s="38">
        <f t="shared" si="70"/>
        <v>8.1259668205865268</v>
      </c>
      <c r="E237" s="38"/>
      <c r="F237">
        <v>8.1319999999999997</v>
      </c>
      <c r="G237" s="42">
        <f t="shared" si="75"/>
        <v>-1.7963009671259078E-2</v>
      </c>
      <c r="H237" s="42"/>
      <c r="I237" s="25">
        <f t="shared" si="76"/>
        <v>-1.869158878504662E-2</v>
      </c>
      <c r="J237">
        <v>1962.06</v>
      </c>
      <c r="K237">
        <v>1963.26</v>
      </c>
      <c r="L237" s="25">
        <f t="shared" si="74"/>
        <v>6.1160209167909763E-4</v>
      </c>
      <c r="M237">
        <f t="shared" si="77"/>
        <v>2</v>
      </c>
      <c r="N237" s="50"/>
    </row>
    <row r="238" spans="1:14" x14ac:dyDescent="0.15">
      <c r="A238" s="1">
        <v>42739</v>
      </c>
      <c r="B238">
        <v>8.16</v>
      </c>
      <c r="C238" s="25">
        <f t="shared" si="71"/>
        <v>2.2556390977443552E-2</v>
      </c>
      <c r="D238" s="38">
        <f t="shared" si="70"/>
        <v>8.2492211525727601</v>
      </c>
      <c r="E238" s="38">
        <f>D238*(1-VLOOKUP(A238,FX!A:K,9,0))</f>
        <v>8.2786719368142148</v>
      </c>
      <c r="F238">
        <v>8.2759999999999998</v>
      </c>
      <c r="G238" s="42">
        <f t="shared" si="75"/>
        <v>-1.0815706225179023E-2</v>
      </c>
      <c r="H238" s="42">
        <f>(+B238/(D238*(1-VLOOKUP(A238,FX!A:K,9,0)))-1)</f>
        <v>-1.4334658713373472E-2</v>
      </c>
      <c r="I238" s="25">
        <f t="shared" si="76"/>
        <v>-1.4016433059448996E-2</v>
      </c>
      <c r="J238">
        <v>1963.26</v>
      </c>
      <c r="K238">
        <v>1991.56</v>
      </c>
      <c r="L238" s="25">
        <f t="shared" si="74"/>
        <v>1.441479987367944E-2</v>
      </c>
      <c r="M238">
        <f t="shared" si="77"/>
        <v>3</v>
      </c>
      <c r="N238" s="50"/>
    </row>
    <row r="239" spans="1:14" x14ac:dyDescent="0.15">
      <c r="A239" s="1">
        <v>42740</v>
      </c>
      <c r="B239">
        <v>8.32</v>
      </c>
      <c r="C239" s="25">
        <f t="shared" si="71"/>
        <v>1.9607843137254832E-2</v>
      </c>
      <c r="D239" s="38">
        <f t="shared" si="70"/>
        <v>8.244459479001387</v>
      </c>
      <c r="E239" s="38">
        <f>D239*(1-VLOOKUP(A239,FX!A:K,9,0))</f>
        <v>8.3780012418942746</v>
      </c>
      <c r="F239">
        <v>8.4109999999999996</v>
      </c>
      <c r="G239" s="42">
        <f t="shared" si="75"/>
        <v>9.1625801777563964E-3</v>
      </c>
      <c r="H239" s="42">
        <f>(+B239/(D239*(1-VLOOKUP(A239,FX!A:K,9,0)))-1)</f>
        <v>-6.9230404985187732E-3</v>
      </c>
      <c r="I239" s="25">
        <f t="shared" si="76"/>
        <v>-1.081916537867067E-2</v>
      </c>
      <c r="J239">
        <v>1991.56</v>
      </c>
      <c r="K239">
        <v>1983.97</v>
      </c>
      <c r="L239" s="25">
        <f t="shared" si="74"/>
        <v>-3.8110827692863225E-3</v>
      </c>
      <c r="M239">
        <f t="shared" si="77"/>
        <v>4</v>
      </c>
      <c r="N239" s="50" t="s">
        <v>111</v>
      </c>
    </row>
    <row r="240" spans="1:14" x14ac:dyDescent="0.15">
      <c r="A240" s="1">
        <v>42741</v>
      </c>
      <c r="B240">
        <v>8.16</v>
      </c>
      <c r="C240" s="25">
        <f t="shared" si="71"/>
        <v>-1.9230769230769273E-2</v>
      </c>
      <c r="D240" s="38">
        <f t="shared" si="70"/>
        <v>8.3307042596410223</v>
      </c>
      <c r="E240" s="38">
        <f>D240*(1-VLOOKUP(A240,FX!A:K,9,0))</f>
        <v>8.3534233768741437</v>
      </c>
      <c r="F240">
        <v>8.2929999999999993</v>
      </c>
      <c r="G240" s="42">
        <f t="shared" si="75"/>
        <v>-2.0490975831181202E-2</v>
      </c>
      <c r="H240" s="42">
        <f>(+B240/(D240*(1-VLOOKUP(A240,FX!A:K,9,0)))-1)</f>
        <v>-2.3154983070727941E-2</v>
      </c>
      <c r="I240" s="25">
        <f t="shared" si="76"/>
        <v>-1.6037622090919967E-2</v>
      </c>
      <c r="J240">
        <v>1983.97</v>
      </c>
      <c r="K240">
        <v>1965.03</v>
      </c>
      <c r="L240" s="25">
        <f t="shared" si="74"/>
        <v>-9.5465153202921593E-3</v>
      </c>
      <c r="M240">
        <f t="shared" si="77"/>
        <v>5</v>
      </c>
      <c r="N240" s="50"/>
    </row>
    <row r="241" spans="1:14" x14ac:dyDescent="0.15">
      <c r="A241" s="1">
        <v>42744</v>
      </c>
      <c r="B241">
        <v>8.1199999999999992</v>
      </c>
      <c r="C241" s="25">
        <f t="shared" si="71"/>
        <v>-4.9019607843138191E-3</v>
      </c>
      <c r="D241" s="38">
        <f t="shared" si="70"/>
        <v>8.2786088049546311</v>
      </c>
      <c r="E241" s="38">
        <f>D241*(1-VLOOKUP(A241,FX!A:K,9,0))</f>
        <v>8.1878261208073617</v>
      </c>
      <c r="F241">
        <v>8.2249999999999996</v>
      </c>
      <c r="G241" s="42">
        <f t="shared" si="75"/>
        <v>-1.9158871821519874E-2</v>
      </c>
      <c r="H241" s="42">
        <f>(+B241/(D241*(1-VLOOKUP(A241,FX!A:K,9,0)))-1)</f>
        <v>-8.2837764025055494E-3</v>
      </c>
      <c r="I241" s="25">
        <f t="shared" si="76"/>
        <v>-1.2765957446808529E-2</v>
      </c>
      <c r="J241">
        <v>1965.03</v>
      </c>
      <c r="K241">
        <v>1961.62</v>
      </c>
      <c r="L241" s="25">
        <f t="shared" si="74"/>
        <v>-1.7353424629650283E-3</v>
      </c>
      <c r="M241">
        <f t="shared" si="77"/>
        <v>1</v>
      </c>
      <c r="N241" s="50"/>
    </row>
    <row r="242" spans="1:14" x14ac:dyDescent="0.15">
      <c r="A242" s="1">
        <v>42745</v>
      </c>
      <c r="B242">
        <v>8.08</v>
      </c>
      <c r="C242" s="25">
        <f t="shared" si="71"/>
        <v>-4.9261083743841194E-3</v>
      </c>
      <c r="D242" s="38">
        <f t="shared" si="70"/>
        <v>8.183321948185684</v>
      </c>
      <c r="E242" s="38">
        <f>D242*(1-VLOOKUP(A242,FX!A:K,9,0))</f>
        <v>8.1953334241254936</v>
      </c>
      <c r="F242">
        <v>8.1869999999999994</v>
      </c>
      <c r="G242" s="42">
        <f t="shared" si="75"/>
        <v>-1.2625917547896437E-2</v>
      </c>
      <c r="H242" s="42">
        <f>(+B242/(D242*(1-VLOOKUP(A242,FX!A:K,9,0)))-1)</f>
        <v>-1.4073060625693912E-2</v>
      </c>
      <c r="I242" s="25">
        <f t="shared" si="76"/>
        <v>-1.3069500427506986E-2</v>
      </c>
      <c r="J242">
        <v>1961.62</v>
      </c>
      <c r="K242">
        <v>1951.68</v>
      </c>
      <c r="L242" s="25">
        <f t="shared" si="74"/>
        <v>-5.0672403421661016E-3</v>
      </c>
      <c r="M242">
        <f t="shared" si="77"/>
        <v>2</v>
      </c>
      <c r="N242" s="50"/>
    </row>
    <row r="243" spans="1:14" x14ac:dyDescent="0.15">
      <c r="A243" s="1">
        <v>42746</v>
      </c>
      <c r="B243">
        <v>8.0299999999999994</v>
      </c>
      <c r="C243" s="25">
        <f t="shared" ref="C243:C248" si="78">B243/B242-1</f>
        <v>-6.1881188118813046E-3</v>
      </c>
      <c r="D243" s="38">
        <f t="shared" ref="D243:D248" si="79">+F242*(1+L243)</f>
        <v>8.127714220056566</v>
      </c>
      <c r="E243" s="38">
        <f>D243*(1-VLOOKUP(A243,FX!A:K,9,0))</f>
        <v>8.1002192222088869</v>
      </c>
      <c r="F243">
        <v>8.1110000000000007</v>
      </c>
      <c r="G243" s="42">
        <f t="shared" ref="G243:G274" si="80">+B243/D243-1</f>
        <v>-1.2022349385198527E-2</v>
      </c>
      <c r="H243" s="42">
        <f>(+B243/(D243*(1-VLOOKUP(A243,FX!A:K,9,0)))-1)</f>
        <v>-8.668805162255766E-3</v>
      </c>
      <c r="I243" s="25">
        <f t="shared" si="76"/>
        <v>-9.986438170386025E-3</v>
      </c>
      <c r="J243">
        <v>1951.68</v>
      </c>
      <c r="K243">
        <v>1937.547</v>
      </c>
      <c r="L243" s="25">
        <f t="shared" si="74"/>
        <v>-7.2414535169700311E-3</v>
      </c>
      <c r="M243">
        <f t="shared" si="77"/>
        <v>3</v>
      </c>
      <c r="N243" s="50" t="s">
        <v>122</v>
      </c>
    </row>
    <row r="244" spans="1:14" x14ac:dyDescent="0.15">
      <c r="A244" s="1">
        <v>42747</v>
      </c>
      <c r="B244">
        <v>8</v>
      </c>
      <c r="C244" s="25">
        <f t="shared" si="78"/>
        <v>-3.7359900373598043E-3</v>
      </c>
      <c r="D244" s="38">
        <f t="shared" si="79"/>
        <v>8.0800135919283509</v>
      </c>
      <c r="E244" s="38">
        <f>D244*(1-VLOOKUP(A244,FX!A:K,9,0))</f>
        <v>8.0899157501205412</v>
      </c>
      <c r="F244">
        <v>8.0839999999999996</v>
      </c>
      <c r="G244" s="42">
        <f t="shared" si="80"/>
        <v>-9.9026556104164776E-3</v>
      </c>
      <c r="H244" s="42">
        <f>(+B244/(D244*(1-VLOOKUP(A244,FX!A:K,9,0)))-1)</f>
        <v>-1.1114547159431387E-2</v>
      </c>
      <c r="I244" s="25">
        <f t="shared" si="76"/>
        <v>-1.0390895596239402E-2</v>
      </c>
      <c r="J244">
        <v>1937.547</v>
      </c>
      <c r="K244">
        <v>1930.145</v>
      </c>
      <c r="L244" s="25">
        <f t="shared" si="74"/>
        <v>-3.8202944238255876E-3</v>
      </c>
      <c r="M244">
        <f t="shared" si="77"/>
        <v>4</v>
      </c>
      <c r="N244" s="50"/>
    </row>
    <row r="245" spans="1:14" x14ac:dyDescent="0.15">
      <c r="A245" s="1">
        <v>42748</v>
      </c>
      <c r="B245">
        <v>7.93</v>
      </c>
      <c r="C245" s="25">
        <f t="shared" si="78"/>
        <v>-8.7500000000000355E-3</v>
      </c>
      <c r="D245" s="38">
        <f t="shared" si="79"/>
        <v>7.9575053749847813</v>
      </c>
      <c r="E245" s="38">
        <f>D245*(1-VLOOKUP(A245,FX!A:K,9,0))</f>
        <v>7.9910940312184167</v>
      </c>
      <c r="F245" s="27">
        <v>7.96</v>
      </c>
      <c r="G245" s="42">
        <f t="shared" si="80"/>
        <v>-3.4565323790101132E-3</v>
      </c>
      <c r="H245" s="42">
        <f>(+B245/(D245*(1-VLOOKUP(A245,FX!A:K,9,0)))-1)</f>
        <v>-7.6452649636887804E-3</v>
      </c>
      <c r="I245" s="35">
        <f t="shared" si="76"/>
        <v>-3.7688442211055717E-3</v>
      </c>
      <c r="J245">
        <v>1930.145</v>
      </c>
      <c r="K245">
        <v>1899.943</v>
      </c>
      <c r="L245" s="25">
        <f t="shared" si="74"/>
        <v>-1.5647529071650013E-2</v>
      </c>
      <c r="M245">
        <f t="shared" si="77"/>
        <v>5</v>
      </c>
      <c r="N245" s="50"/>
    </row>
    <row r="246" spans="1:14" x14ac:dyDescent="0.15">
      <c r="A246" s="1">
        <v>42751</v>
      </c>
      <c r="B246">
        <v>7.66</v>
      </c>
      <c r="C246" s="25">
        <f t="shared" si="78"/>
        <v>-3.4047919293820894E-2</v>
      </c>
      <c r="D246" s="31">
        <f t="shared" si="79"/>
        <v>7.670519631378415</v>
      </c>
      <c r="E246" s="38">
        <f>D246*(1-VLOOKUP(A246,FX!A:K,9,0))</f>
        <v>7.6787402629899821</v>
      </c>
      <c r="F246">
        <v>7.7069999999999999</v>
      </c>
      <c r="G246" s="35">
        <f t="shared" si="80"/>
        <v>-1.3714366019456081E-3</v>
      </c>
      <c r="H246" s="42">
        <f>(+B246/(D246*(1-VLOOKUP(A246,FX!A:K,9,0)))-1)</f>
        <v>-2.4405387274663015E-3</v>
      </c>
      <c r="I246" s="25">
        <f t="shared" si="76"/>
        <v>-6.0983521473984004E-3</v>
      </c>
      <c r="J246">
        <v>1899.943</v>
      </c>
      <c r="K246">
        <v>1830.848</v>
      </c>
      <c r="L246" s="25">
        <f t="shared" si="74"/>
        <v>-3.6366880480098618E-2</v>
      </c>
      <c r="M246">
        <f t="shared" si="77"/>
        <v>1</v>
      </c>
      <c r="N246" s="50"/>
    </row>
    <row r="247" spans="1:14" x14ac:dyDescent="0.15">
      <c r="A247" s="1">
        <v>42752</v>
      </c>
      <c r="B247">
        <v>7.82</v>
      </c>
      <c r="C247" s="25">
        <f t="shared" si="78"/>
        <v>2.088772845953013E-2</v>
      </c>
      <c r="D247" s="38">
        <f t="shared" si="79"/>
        <v>7.862836606861956</v>
      </c>
      <c r="E247" s="38">
        <f>D247*(1-VLOOKUP(A247,FX!A:K,9,0))</f>
        <v>7.8890918561156997</v>
      </c>
      <c r="F247">
        <v>7.89</v>
      </c>
      <c r="G247" s="42">
        <f t="shared" si="80"/>
        <v>-5.4479838516002799E-3</v>
      </c>
      <c r="H247" s="42">
        <f>(+B247/(D247*(1-VLOOKUP(A247,FX!A:K,9,0)))-1)</f>
        <v>-8.7578972809321254E-3</v>
      </c>
      <c r="I247" s="25">
        <f t="shared" si="76"/>
        <v>-8.8719898605829073E-3</v>
      </c>
      <c r="J247">
        <v>1830.848</v>
      </c>
      <c r="K247">
        <v>1867.8679999999999</v>
      </c>
      <c r="L247" s="25">
        <f t="shared" si="74"/>
        <v>2.0220138427657464E-2</v>
      </c>
      <c r="M247">
        <f t="shared" si="77"/>
        <v>2</v>
      </c>
      <c r="N247" s="50"/>
    </row>
    <row r="248" spans="1:14" x14ac:dyDescent="0.15">
      <c r="A248" s="1">
        <v>42753</v>
      </c>
      <c r="B248">
        <v>7.78</v>
      </c>
      <c r="C248" s="25">
        <f t="shared" si="78"/>
        <v>-5.1150895140664732E-3</v>
      </c>
      <c r="D248" s="38">
        <f t="shared" si="79"/>
        <v>7.7967283715979931</v>
      </c>
      <c r="E248" s="38">
        <f>D248*(1-VLOOKUP(A248,FX!A:K,9,0))</f>
        <v>7.8064066389343783</v>
      </c>
      <c r="F248">
        <v>7.8170000000000002</v>
      </c>
      <c r="G248" s="42">
        <f t="shared" si="80"/>
        <v>-2.1455629593216674E-3</v>
      </c>
      <c r="H248" s="42">
        <f>(+B248/(D248*(1-VLOOKUP(A248,FX!A:K,9,0)))-1)</f>
        <v>-3.3826881119253249E-3</v>
      </c>
      <c r="I248" s="25">
        <f t="shared" si="76"/>
        <v>-4.7332736343865811E-3</v>
      </c>
      <c r="J248">
        <v>1867.8679999999999</v>
      </c>
      <c r="K248">
        <v>1845.787</v>
      </c>
      <c r="L248" s="25">
        <f t="shared" si="74"/>
        <v>-1.1821499163752414E-2</v>
      </c>
      <c r="M248">
        <f t="shared" si="77"/>
        <v>3</v>
      </c>
      <c r="N248" s="50"/>
    </row>
    <row r="249" spans="1:14" x14ac:dyDescent="0.15">
      <c r="A249" s="1">
        <v>42754</v>
      </c>
      <c r="B249">
        <v>7.75</v>
      </c>
      <c r="C249" s="25">
        <f t="shared" ref="C249:C280" si="81">B249/B248-1</f>
        <v>-3.856041131105381E-3</v>
      </c>
      <c r="D249" s="38">
        <f t="shared" ref="D249:D258" si="82">+F248*(1+L249)</f>
        <v>7.8100248728591115</v>
      </c>
      <c r="E249" s="38">
        <f>D249*(1-VLOOKUP(A249,FX!A:K,9,0))</f>
        <v>7.8004730035959327</v>
      </c>
      <c r="F249">
        <v>7.7880000000000003</v>
      </c>
      <c r="G249" s="42">
        <f t="shared" si="80"/>
        <v>-7.6856186550322558E-3</v>
      </c>
      <c r="H249" s="42">
        <f>(+B249/(D249*(1-VLOOKUP(A249,FX!A:K,9,0)))-1)</f>
        <v>-6.4705055158404967E-3</v>
      </c>
      <c r="I249" s="25">
        <f t="shared" si="76"/>
        <v>-4.8793014894710218E-3</v>
      </c>
      <c r="J249">
        <v>1845.787</v>
      </c>
      <c r="K249">
        <v>1844.14</v>
      </c>
      <c r="L249" s="25">
        <f t="shared" si="74"/>
        <v>-8.9230230790438014E-4</v>
      </c>
      <c r="M249">
        <f t="shared" si="77"/>
        <v>4</v>
      </c>
      <c r="N249" s="50"/>
    </row>
    <row r="250" spans="1:14" x14ac:dyDescent="0.15">
      <c r="A250" s="1">
        <v>42755</v>
      </c>
      <c r="B250">
        <v>7.9</v>
      </c>
      <c r="C250" s="25">
        <f t="shared" si="81"/>
        <v>1.9354838709677358E-2</v>
      </c>
      <c r="D250" s="38">
        <f t="shared" si="82"/>
        <v>7.9425994902773116</v>
      </c>
      <c r="E250" s="38">
        <f>D250*(1-VLOOKUP(A250,FX!A:K,9,0))</f>
        <v>7.9333037835733231</v>
      </c>
      <c r="F250">
        <v>7.9370000000000003</v>
      </c>
      <c r="G250" s="42">
        <f t="shared" si="80"/>
        <v>-5.3634191588607383E-3</v>
      </c>
      <c r="H250" s="42">
        <f>(+B250/(D250*(1-VLOOKUP(A250,FX!A:K,9,0)))-1)</f>
        <v>-4.1979715490387814E-3</v>
      </c>
      <c r="I250" s="25">
        <f t="shared" si="76"/>
        <v>-4.6617109739196527E-3</v>
      </c>
      <c r="J250">
        <v>1844.14</v>
      </c>
      <c r="K250">
        <v>1880.748</v>
      </c>
      <c r="L250" s="25">
        <f t="shared" ref="L250:L255" si="83">+K250/J250-1</f>
        <v>1.9850987452145752E-2</v>
      </c>
      <c r="M250">
        <f t="shared" si="77"/>
        <v>5</v>
      </c>
      <c r="N250" s="50" t="s">
        <v>133</v>
      </c>
    </row>
    <row r="251" spans="1:14" x14ac:dyDescent="0.15">
      <c r="A251" s="1">
        <v>42758</v>
      </c>
      <c r="B251">
        <v>7.96</v>
      </c>
      <c r="C251" s="25">
        <f t="shared" si="81"/>
        <v>7.5949367088608E-3</v>
      </c>
      <c r="D251" s="38">
        <f t="shared" si="82"/>
        <v>7.9647515711833812</v>
      </c>
      <c r="E251" s="38">
        <f>D251*(1-VLOOKUP(A251,FX!A:K,9,0))</f>
        <v>7.9901787058405294</v>
      </c>
      <c r="F251">
        <v>7.9829999999999997</v>
      </c>
      <c r="G251" s="42">
        <f t="shared" si="80"/>
        <v>-5.965749390819397E-4</v>
      </c>
      <c r="H251" s="42">
        <f>(+B251/(D251*(1-VLOOKUP(A251,FX!A:K,9,0)))-1)</f>
        <v>-3.7769750779753641E-3</v>
      </c>
      <c r="I251" s="25">
        <f t="shared" si="76"/>
        <v>-2.8811223850682133E-3</v>
      </c>
      <c r="J251">
        <v>1880.748</v>
      </c>
      <c r="K251">
        <v>1887.3240000000001</v>
      </c>
      <c r="L251" s="25">
        <f t="shared" si="83"/>
        <v>3.4964811872724155E-3</v>
      </c>
      <c r="M251">
        <f t="shared" si="77"/>
        <v>1</v>
      </c>
      <c r="N251" s="50"/>
    </row>
    <row r="252" spans="1:14" x14ac:dyDescent="0.15">
      <c r="A252" s="1">
        <v>42759</v>
      </c>
      <c r="B252">
        <v>7.94</v>
      </c>
      <c r="C252" s="25">
        <f t="shared" si="81"/>
        <v>-2.5125628140703071E-3</v>
      </c>
      <c r="D252" s="38">
        <f t="shared" si="82"/>
        <v>7.8725684238636289</v>
      </c>
      <c r="E252" s="38">
        <f>D252*(1-VLOOKUP(A252,FX!A:K,9,0))</f>
        <v>7.875513523342458</v>
      </c>
      <c r="F252">
        <v>7.8760000000000003</v>
      </c>
      <c r="G252" s="42">
        <f t="shared" si="80"/>
        <v>8.5653845741080481E-3</v>
      </c>
      <c r="H252" s="42">
        <f>(+B252/(D252*(1-VLOOKUP(A252,FX!A:K,9,0)))-1)</f>
        <v>8.1882249921112482E-3</v>
      </c>
      <c r="I252" s="25">
        <f t="shared" si="76"/>
        <v>8.1259522600305445E-3</v>
      </c>
      <c r="J252">
        <v>1887.3240000000001</v>
      </c>
      <c r="K252">
        <v>1861.2159999999999</v>
      </c>
      <c r="L252" s="25">
        <f t="shared" si="83"/>
        <v>-1.3833342870646526E-2</v>
      </c>
      <c r="M252">
        <f t="shared" si="77"/>
        <v>2</v>
      </c>
      <c r="N252" s="50"/>
    </row>
    <row r="253" spans="1:14" x14ac:dyDescent="0.15">
      <c r="A253" s="1">
        <v>42760</v>
      </c>
      <c r="B253">
        <v>7.95</v>
      </c>
      <c r="C253" s="25">
        <f t="shared" si="81"/>
        <v>1.2594458438286438E-3</v>
      </c>
      <c r="D253" s="38">
        <f t="shared" si="82"/>
        <v>7.9161455886904051</v>
      </c>
      <c r="E253" s="38">
        <f>D253*(1-VLOOKUP(A253,FX!A:K,9,0))</f>
        <v>7.9014655861404188</v>
      </c>
      <c r="F253">
        <v>7.9009999999999998</v>
      </c>
      <c r="G253" s="42">
        <f t="shared" si="80"/>
        <v>4.2766281810129314E-3</v>
      </c>
      <c r="H253" s="42">
        <f>(+B253/(D253*(1-VLOOKUP(A253,FX!A:K,9,0)))-1)</f>
        <v>6.1424571594304034E-3</v>
      </c>
      <c r="I253" s="25">
        <f t="shared" si="76"/>
        <v>6.2017466143526878E-3</v>
      </c>
      <c r="J253">
        <v>1861.2159999999999</v>
      </c>
      <c r="K253">
        <v>1870.703</v>
      </c>
      <c r="L253" s="25">
        <f t="shared" si="83"/>
        <v>5.0972052679538749E-3</v>
      </c>
      <c r="M253">
        <f t="shared" si="77"/>
        <v>3</v>
      </c>
      <c r="N253" s="50"/>
    </row>
    <row r="254" spans="1:14" x14ac:dyDescent="0.15">
      <c r="A254" s="1">
        <v>42761</v>
      </c>
      <c r="B254">
        <v>7.99</v>
      </c>
      <c r="C254" s="25">
        <f t="shared" si="81"/>
        <v>5.031446540880502E-3</v>
      </c>
      <c r="D254" s="38">
        <f t="shared" si="82"/>
        <v>7.9665874443992433</v>
      </c>
      <c r="E254" s="38">
        <f>D254*(1-VLOOKUP(A254,FX!A:K,9,0))</f>
        <v>7.9696508488659221</v>
      </c>
      <c r="F254">
        <v>7.9710000000000001</v>
      </c>
      <c r="G254" s="42">
        <f t="shared" si="80"/>
        <v>2.9388437350570396E-3</v>
      </c>
      <c r="H254" s="42">
        <f>(+B254/(D254*(1-VLOOKUP(A254,FX!A:K,9,0)))-1)</f>
        <v>2.5533303177232014E-3</v>
      </c>
      <c r="I254" s="25">
        <f t="shared" si="76"/>
        <v>2.3836406975286106E-3</v>
      </c>
      <c r="J254">
        <v>1870.703</v>
      </c>
      <c r="K254">
        <v>1886.232</v>
      </c>
      <c r="L254" s="25">
        <f t="shared" si="83"/>
        <v>8.3011573723887899E-3</v>
      </c>
      <c r="M254">
        <f t="shared" si="77"/>
        <v>4</v>
      </c>
      <c r="N254" s="50"/>
    </row>
    <row r="255" spans="1:14" x14ac:dyDescent="0.15">
      <c r="A255" s="1">
        <v>42762</v>
      </c>
      <c r="B255">
        <v>7.99</v>
      </c>
      <c r="C255" s="25">
        <f t="shared" si="81"/>
        <v>0</v>
      </c>
      <c r="D255" s="38">
        <f t="shared" si="82"/>
        <v>7.9710000000000001</v>
      </c>
      <c r="E255" s="38">
        <f>D255*(1-VLOOKUP(A255,FX!A:K,9,0))</f>
        <v>7.9243920460198005</v>
      </c>
      <c r="F255">
        <v>7.9710000000000001</v>
      </c>
      <c r="G255" s="42">
        <f t="shared" si="80"/>
        <v>2.3836406975286106E-3</v>
      </c>
      <c r="H255" s="42">
        <f>(+B255/(D255*(1-VLOOKUP(A255,FX!A:K,9,0)))-1)</f>
        <v>8.279241309514962E-3</v>
      </c>
      <c r="I255" s="25">
        <f t="shared" si="76"/>
        <v>2.3836406975286106E-3</v>
      </c>
      <c r="J255">
        <v>1886.232</v>
      </c>
      <c r="K255">
        <v>1886.232</v>
      </c>
      <c r="L255" s="25">
        <f t="shared" si="83"/>
        <v>0</v>
      </c>
      <c r="M255">
        <f t="shared" si="77"/>
        <v>5</v>
      </c>
      <c r="N255" s="50"/>
    </row>
    <row r="256" spans="1:14" x14ac:dyDescent="0.15">
      <c r="A256" s="1">
        <v>42767</v>
      </c>
      <c r="B256">
        <v>7.96</v>
      </c>
      <c r="C256" s="25">
        <f t="shared" si="81"/>
        <v>-3.754693366708417E-3</v>
      </c>
      <c r="D256" s="38">
        <f t="shared" si="82"/>
        <v>7.9710000000000001</v>
      </c>
      <c r="E256" s="38">
        <f>D256*(1-VLOOKUP(A256,FX!A:K,9,0))</f>
        <v>7.9935946089336891</v>
      </c>
      <c r="F256">
        <v>7.9710000000000001</v>
      </c>
      <c r="G256" s="42">
        <f t="shared" si="80"/>
        <v>-1.3800025090955348E-3</v>
      </c>
      <c r="H256" s="42">
        <f>(+B256/(D256*(1-VLOOKUP(A256,FX!A:K,9,0)))-1)</f>
        <v>-4.2026911017157831E-3</v>
      </c>
      <c r="I256" s="25">
        <f t="shared" si="76"/>
        <v>-1.3800025090955348E-3</v>
      </c>
      <c r="J256">
        <v>1886.232</v>
      </c>
      <c r="K256">
        <v>1886.232</v>
      </c>
      <c r="L256" s="25">
        <f>+K256/J256-1</f>
        <v>0</v>
      </c>
      <c r="M256">
        <f t="shared" si="77"/>
        <v>3</v>
      </c>
      <c r="N256" s="50"/>
    </row>
    <row r="257" spans="1:14" x14ac:dyDescent="0.15">
      <c r="A257" s="1">
        <v>42768</v>
      </c>
      <c r="B257">
        <v>7.99</v>
      </c>
      <c r="C257" s="25">
        <f t="shared" si="81"/>
        <v>3.7688442211054607E-3</v>
      </c>
      <c r="D257" s="38">
        <f t="shared" si="82"/>
        <v>7.9710000000000001</v>
      </c>
      <c r="E257" s="38">
        <f>D257*(1-VLOOKUP(A257,FX!A:K,9,0))</f>
        <v>7.9943606544415271</v>
      </c>
      <c r="F257">
        <v>7.9710000000000001</v>
      </c>
      <c r="G257" s="42">
        <f t="shared" si="80"/>
        <v>2.3836406975286106E-3</v>
      </c>
      <c r="H257" s="42">
        <f>(+B257/(D257*(1-VLOOKUP(A257,FX!A:K,9,0)))-1)</f>
        <v>-5.4546631432050852E-4</v>
      </c>
      <c r="I257" s="25">
        <f>+B257/F257-1</f>
        <v>2.3836406975286106E-3</v>
      </c>
      <c r="J257">
        <v>1886.232</v>
      </c>
      <c r="K257">
        <v>1886.232</v>
      </c>
      <c r="L257" s="25">
        <f t="shared" ref="L257:L281" si="84">+K257/J257-1</f>
        <v>0</v>
      </c>
      <c r="M257">
        <f t="shared" ref="M257:M281" si="85">WEEKDAY(A257,2)</f>
        <v>4</v>
      </c>
      <c r="N257" s="50" t="s">
        <v>154</v>
      </c>
    </row>
    <row r="258" spans="1:14" x14ac:dyDescent="0.15">
      <c r="A258" s="1">
        <v>42769</v>
      </c>
      <c r="B258">
        <v>7.95</v>
      </c>
      <c r="C258" s="25">
        <f t="shared" si="81"/>
        <v>-5.0062578222778154E-3</v>
      </c>
      <c r="D258" s="38">
        <f t="shared" si="82"/>
        <v>7.9309766407313624</v>
      </c>
      <c r="E258" s="38">
        <f>D258*(1-VLOOKUP(A258,FX!A:K,9,0))</f>
        <v>7.9230662537052563</v>
      </c>
      <c r="F258">
        <v>7.9420000000000002</v>
      </c>
      <c r="G258" s="42">
        <f t="shared" si="80"/>
        <v>2.3986149664012579E-3</v>
      </c>
      <c r="H258" s="42">
        <f>(+B258/(D258*(1-VLOOKUP(A258,FX!A:K,9,0)))-1)</f>
        <v>3.3994094498639438E-3</v>
      </c>
      <c r="I258" s="25">
        <f t="shared" ref="I258:I264" si="86">+B258/F258-1</f>
        <v>1.0073029463610883E-3</v>
      </c>
      <c r="J258">
        <v>1886.232</v>
      </c>
      <c r="K258">
        <v>1876.761</v>
      </c>
      <c r="L258" s="25">
        <f t="shared" si="84"/>
        <v>-5.0211214739226406E-3</v>
      </c>
      <c r="M258">
        <f t="shared" si="85"/>
        <v>5</v>
      </c>
      <c r="N258" s="50"/>
    </row>
    <row r="259" spans="1:14" ht="40.5" x14ac:dyDescent="0.15">
      <c r="A259" s="1">
        <v>42772</v>
      </c>
      <c r="B259">
        <v>7.98</v>
      </c>
      <c r="C259" s="25">
        <f t="shared" si="81"/>
        <v>3.7735849056603765E-3</v>
      </c>
      <c r="D259" s="38">
        <f t="shared" ref="D259:D264" si="87">+F258*(1+L259)</f>
        <v>8.0422334404860294</v>
      </c>
      <c r="E259" s="38">
        <f>D259*(1-VLOOKUP(A259,FX!A:K,9,0))</f>
        <v>8.062183652935337</v>
      </c>
      <c r="F259">
        <v>8.0540000000000003</v>
      </c>
      <c r="G259" s="42">
        <f t="shared" si="80"/>
        <v>-7.7383280336945637E-3</v>
      </c>
      <c r="H259" s="42">
        <f>(+B259/(D259*(1-VLOOKUP(A259,FX!A:K,9,0)))-1)</f>
        <v>-1.0193721263768829E-2</v>
      </c>
      <c r="I259" s="25">
        <f t="shared" si="86"/>
        <v>-9.1879811273900547E-3</v>
      </c>
      <c r="J259">
        <v>1876.761</v>
      </c>
      <c r="K259">
        <v>1900.4469999999999</v>
      </c>
      <c r="L259" s="25">
        <f t="shared" si="84"/>
        <v>1.2620679990686057E-2</v>
      </c>
      <c r="M259">
        <f t="shared" si="85"/>
        <v>1</v>
      </c>
      <c r="N259" s="50" t="s">
        <v>185</v>
      </c>
    </row>
    <row r="260" spans="1:14" x14ac:dyDescent="0.15">
      <c r="A260" s="1">
        <v>42773</v>
      </c>
      <c r="B260">
        <v>7.96</v>
      </c>
      <c r="C260" s="25">
        <f t="shared" si="81"/>
        <v>-2.5062656641604564E-3</v>
      </c>
      <c r="D260" s="38">
        <f t="shared" si="87"/>
        <v>8.0060560678619304</v>
      </c>
      <c r="E260" s="38">
        <f>D260*(1-VLOOKUP(A260,FX!A:K,9,0))</f>
        <v>7.9907744139229813</v>
      </c>
      <c r="F260">
        <v>7.99</v>
      </c>
      <c r="G260" s="42">
        <f t="shared" si="80"/>
        <v>-5.7526536751110191E-3</v>
      </c>
      <c r="H260" s="42">
        <f>(+B260/(D260*(1-VLOOKUP(A260,FX!A:K,9,0)))-1)</f>
        <v>-3.8512429870827258E-3</v>
      </c>
      <c r="I260" s="25">
        <f t="shared" si="86"/>
        <v>-3.754693366708417E-3</v>
      </c>
      <c r="J260">
        <v>1900.4469999999999</v>
      </c>
      <c r="K260">
        <v>1889.134</v>
      </c>
      <c r="L260" s="25">
        <f t="shared" si="84"/>
        <v>-5.9528100494251612E-3</v>
      </c>
      <c r="M260">
        <f t="shared" si="85"/>
        <v>2</v>
      </c>
      <c r="N260" s="50"/>
    </row>
    <row r="261" spans="1:14" ht="40.5" x14ac:dyDescent="0.15">
      <c r="A261" s="1">
        <v>42774</v>
      </c>
      <c r="B261">
        <v>8.0500000000000007</v>
      </c>
      <c r="C261" s="25">
        <f t="shared" si="81"/>
        <v>1.1306532663316604E-2</v>
      </c>
      <c r="D261" s="38">
        <f t="shared" si="87"/>
        <v>8.0513016652074434</v>
      </c>
      <c r="E261" s="38">
        <f>D261*(1-VLOOKUP(A261,FX!A:K,9,0))</f>
        <v>8.0205357006872688</v>
      </c>
      <c r="F261">
        <v>8.0210000000000008</v>
      </c>
      <c r="G261" s="42">
        <f t="shared" si="80"/>
        <v>-1.6167139942946385E-4</v>
      </c>
      <c r="H261" s="42">
        <f>(+B261/(D261*(1-VLOOKUP(A261,FX!A:K,9,0)))-1)</f>
        <v>3.6736074013370423E-3</v>
      </c>
      <c r="I261" s="25">
        <f t="shared" si="86"/>
        <v>3.6155092881187123E-3</v>
      </c>
      <c r="J261">
        <v>1889.134</v>
      </c>
      <c r="K261">
        <v>1903.6279999999999</v>
      </c>
      <c r="L261" s="25">
        <f t="shared" si="84"/>
        <v>7.6722985240855746E-3</v>
      </c>
      <c r="M261">
        <f t="shared" si="85"/>
        <v>3</v>
      </c>
      <c r="N261" s="50" t="s">
        <v>171</v>
      </c>
    </row>
    <row r="262" spans="1:14" x14ac:dyDescent="0.15">
      <c r="A262" s="1">
        <v>42775</v>
      </c>
      <c r="B262">
        <v>8.07</v>
      </c>
      <c r="C262" s="25">
        <f t="shared" si="81"/>
        <v>2.4844720496894901E-3</v>
      </c>
      <c r="D262" s="38">
        <f t="shared" si="87"/>
        <v>8.0650482772894705</v>
      </c>
      <c r="E262" s="38">
        <f>D262*(1-VLOOKUP(A262,FX!A:K,9,0))</f>
        <v>8.0565673073691411</v>
      </c>
      <c r="F262">
        <v>8.0570000000000004</v>
      </c>
      <c r="G262" s="42">
        <f t="shared" si="80"/>
        <v>6.1397310224076129E-4</v>
      </c>
      <c r="H262" s="42">
        <f>(+B262/(D262*(1-VLOOKUP(A262,FX!A:K,9,0)))-1)</f>
        <v>1.6672972642546302E-3</v>
      </c>
      <c r="I262" s="25">
        <f t="shared" si="86"/>
        <v>1.6135037855280476E-3</v>
      </c>
      <c r="J262">
        <v>1903.6279999999999</v>
      </c>
      <c r="K262">
        <v>1914.0820000000001</v>
      </c>
      <c r="L262" s="25">
        <f t="shared" si="84"/>
        <v>5.4916191608864739E-3</v>
      </c>
      <c r="M262">
        <f t="shared" si="85"/>
        <v>4</v>
      </c>
      <c r="N262" s="50"/>
    </row>
    <row r="263" spans="1:14" ht="40.5" x14ac:dyDescent="0.15">
      <c r="A263" s="1">
        <v>42776</v>
      </c>
      <c r="B263">
        <v>8.02</v>
      </c>
      <c r="C263" s="25">
        <f t="shared" si="81"/>
        <v>-6.1957868649319403E-3</v>
      </c>
      <c r="D263" s="38">
        <f t="shared" si="87"/>
        <v>8.0174449396629814</v>
      </c>
      <c r="E263" s="38">
        <f>D263*(1-VLOOKUP(A263,FX!A:K,9,0))</f>
        <v>7.9986245005318093</v>
      </c>
      <c r="F263">
        <v>8.0060000000000002</v>
      </c>
      <c r="G263" s="42">
        <f t="shared" si="80"/>
        <v>3.1868760636921678E-4</v>
      </c>
      <c r="H263" s="42">
        <f>(+B263/(D263*(1-VLOOKUP(A263,FX!A:K,9,0)))-1)</f>
        <v>2.6723969185913354E-3</v>
      </c>
      <c r="I263" s="25">
        <f t="shared" si="86"/>
        <v>1.7486884836372951E-3</v>
      </c>
      <c r="J263">
        <v>1914.0820000000001</v>
      </c>
      <c r="K263">
        <v>1904.6849999999999</v>
      </c>
      <c r="L263" s="25">
        <f t="shared" si="84"/>
        <v>-4.9094030454286397E-3</v>
      </c>
      <c r="M263">
        <f t="shared" si="85"/>
        <v>5</v>
      </c>
      <c r="N263" s="50" t="s">
        <v>184</v>
      </c>
    </row>
    <row r="264" spans="1:14" x14ac:dyDescent="0.15">
      <c r="A264" s="1">
        <v>42779</v>
      </c>
      <c r="B264">
        <v>8.02</v>
      </c>
      <c r="C264" s="25">
        <f t="shared" si="81"/>
        <v>0</v>
      </c>
      <c r="D264" s="38">
        <f t="shared" si="87"/>
        <v>8.0438130641024639</v>
      </c>
      <c r="E264" s="38">
        <f>D264*(1-VLOOKUP(A264,FX!A:K,9,0))</f>
        <v>8.0275465002898247</v>
      </c>
      <c r="F264">
        <v>8.0250000000000004</v>
      </c>
      <c r="G264" s="42">
        <f t="shared" si="80"/>
        <v>-2.9604198795638581E-3</v>
      </c>
      <c r="H264" s="42">
        <f>(+B264/(D264*(1-VLOOKUP(A264,FX!A:K,9,0)))-1)</f>
        <v>-9.4007556225961242E-4</v>
      </c>
      <c r="I264" s="25">
        <f t="shared" si="86"/>
        <v>-6.2305295950160211E-4</v>
      </c>
      <c r="J264">
        <v>1904.6849999999999</v>
      </c>
      <c r="K264">
        <v>1913.681</v>
      </c>
      <c r="L264" s="25">
        <f t="shared" si="84"/>
        <v>4.7230906947868245E-3</v>
      </c>
      <c r="M264">
        <f t="shared" si="85"/>
        <v>1</v>
      </c>
      <c r="N264" s="50"/>
    </row>
    <row r="265" spans="1:14" x14ac:dyDescent="0.15">
      <c r="A265" s="1">
        <v>42780</v>
      </c>
      <c r="B265">
        <v>8.0299999999999994</v>
      </c>
      <c r="C265" s="25">
        <f t="shared" si="81"/>
        <v>1.2468827930174342E-3</v>
      </c>
      <c r="D265" s="38">
        <f t="shared" ref="D265:D296" si="88">+F264*(1+L265)</f>
        <v>8.0070267066454655</v>
      </c>
      <c r="E265" s="38">
        <f>D265*(1-VLOOKUP(A265,FX!A:K,9,0))</f>
        <v>8.0274178796503968</v>
      </c>
      <c r="F265">
        <v>8.0289999999999999</v>
      </c>
      <c r="G265" s="42">
        <f t="shared" si="80"/>
        <v>2.8691415922801333E-3</v>
      </c>
      <c r="H265" s="42">
        <f>(+B265/(D265*(1-VLOOKUP(A265,FX!A:K,9,0)))-1)</f>
        <v>3.2166263028976516E-4</v>
      </c>
      <c r="I265" s="25">
        <f>+B265/F265-1</f>
        <v>1.2454851164522829E-4</v>
      </c>
      <c r="J265">
        <v>1913.681</v>
      </c>
      <c r="K265">
        <v>1909.395</v>
      </c>
      <c r="L265" s="25">
        <f t="shared" si="84"/>
        <v>-2.2396627233065569E-3</v>
      </c>
      <c r="M265">
        <f t="shared" si="85"/>
        <v>2</v>
      </c>
      <c r="N265" s="50" t="s">
        <v>191</v>
      </c>
    </row>
    <row r="266" spans="1:14" x14ac:dyDescent="0.15">
      <c r="A266" s="1">
        <v>42781</v>
      </c>
      <c r="B266">
        <v>8.08</v>
      </c>
      <c r="C266" s="25">
        <f t="shared" si="81"/>
        <v>6.2266500622665255E-3</v>
      </c>
      <c r="D266" s="38">
        <f t="shared" si="88"/>
        <v>7.9573552633163906</v>
      </c>
      <c r="E266" s="38">
        <f>D266*(1-VLOOKUP(A266,FX!A:K,9,0))</f>
        <v>7.9700033943006856</v>
      </c>
      <c r="F266">
        <v>7.97</v>
      </c>
      <c r="G266" s="42">
        <f t="shared" si="80"/>
        <v>1.5412751174878947E-2</v>
      </c>
      <c r="H266" s="42">
        <f>(+B266/(D266*(1-VLOOKUP(A266,FX!A:K,9,0)))-1)</f>
        <v>1.3801324824776362E-2</v>
      </c>
      <c r="I266" s="25">
        <f>+B266/F266-1</f>
        <v>1.3801756587201952E-2</v>
      </c>
      <c r="J266">
        <v>1909.395</v>
      </c>
      <c r="K266">
        <v>1892.357</v>
      </c>
      <c r="L266" s="25">
        <f t="shared" si="84"/>
        <v>-8.9232453211619545E-3</v>
      </c>
      <c r="M266">
        <f t="shared" si="85"/>
        <v>3</v>
      </c>
      <c r="N266" s="50" t="s">
        <v>194</v>
      </c>
    </row>
    <row r="267" spans="1:14" x14ac:dyDescent="0.15">
      <c r="A267" s="1">
        <v>42782</v>
      </c>
      <c r="B267">
        <v>8.0500000000000007</v>
      </c>
      <c r="C267" s="25">
        <f t="shared" si="81"/>
        <v>-3.7128712871286051E-3</v>
      </c>
      <c r="D267" s="38">
        <f t="shared" si="88"/>
        <v>7.9922081827054825</v>
      </c>
      <c r="E267" s="38">
        <f>D267*(1-VLOOKUP(A267,FX!A:K,9,0))</f>
        <v>7.9986842599599584</v>
      </c>
      <c r="F267">
        <v>7.992</v>
      </c>
      <c r="G267" s="42">
        <f t="shared" si="80"/>
        <v>7.2310200101612931E-3</v>
      </c>
      <c r="H267" s="42">
        <f>(+B267/(D267*(1-VLOOKUP(A267,FX!A:K,9,0)))-1)</f>
        <v>6.4155226500088869E-3</v>
      </c>
      <c r="I267" s="25">
        <f>+B267/F267-1</f>
        <v>7.2572572572573435E-3</v>
      </c>
      <c r="J267">
        <v>1892.357</v>
      </c>
      <c r="K267">
        <v>1897.63</v>
      </c>
      <c r="L267" s="25">
        <f t="shared" si="84"/>
        <v>2.7864721085926192E-3</v>
      </c>
      <c r="M267">
        <f t="shared" si="85"/>
        <v>4</v>
      </c>
      <c r="N267" s="50" t="s">
        <v>198</v>
      </c>
    </row>
    <row r="268" spans="1:14" x14ac:dyDescent="0.15">
      <c r="A268" s="1">
        <v>42783</v>
      </c>
      <c r="B268">
        <v>7.95</v>
      </c>
      <c r="C268" s="25">
        <f t="shared" si="81"/>
        <v>-1.2422360248447228E-2</v>
      </c>
      <c r="D268" s="38">
        <f t="shared" si="88"/>
        <v>7.9298330275132658</v>
      </c>
      <c r="E268" s="38">
        <f>D268*(1-VLOOKUP(A268,FX!A:K,9,0))</f>
        <v>7.9234364249560487</v>
      </c>
      <c r="F268">
        <v>7.9269999999999996</v>
      </c>
      <c r="G268" s="42">
        <f t="shared" si="80"/>
        <v>2.5431774435555887E-3</v>
      </c>
      <c r="H268" s="42">
        <f>(+B268/(D268*(1-VLOOKUP(A268,FX!A:K,9,0)))-1)</f>
        <v>3.35253211097708E-3</v>
      </c>
      <c r="I268" s="25">
        <f t="shared" ref="I268:I293" si="89">+B268/F268-1</f>
        <v>2.9014759682099989E-3</v>
      </c>
      <c r="J268">
        <v>1897.63</v>
      </c>
      <c r="K268">
        <v>1882.8689999999999</v>
      </c>
      <c r="L268" s="25">
        <f t="shared" si="84"/>
        <v>-7.7786502110528399E-3</v>
      </c>
      <c r="M268">
        <f t="shared" si="85"/>
        <v>5</v>
      </c>
      <c r="N268" s="50"/>
    </row>
    <row r="269" spans="1:14" x14ac:dyDescent="0.15">
      <c r="A269" s="1">
        <v>42786</v>
      </c>
      <c r="B269">
        <v>7.96</v>
      </c>
      <c r="C269" s="25">
        <f t="shared" si="81"/>
        <v>1.2578616352201255E-3</v>
      </c>
      <c r="D269" s="38">
        <f t="shared" si="88"/>
        <v>7.9779207305447164</v>
      </c>
      <c r="E269" s="38">
        <f>D269*(1-VLOOKUP(A269,FX!A:K,9,0))</f>
        <v>7.9825210703585645</v>
      </c>
      <c r="F269">
        <v>7.98</v>
      </c>
      <c r="G269" s="42">
        <f t="shared" si="80"/>
        <v>-2.2462908757797662E-3</v>
      </c>
      <c r="H269" s="42">
        <f>(+B269/(D269*(1-VLOOKUP(A269,FX!A:K,9,0)))-1)</f>
        <v>-2.8212979533736027E-3</v>
      </c>
      <c r="I269" s="25">
        <f t="shared" si="89"/>
        <v>-2.5062656641604564E-3</v>
      </c>
      <c r="J269">
        <v>1882.8689999999999</v>
      </c>
      <c r="K269">
        <v>1894.9639999999999</v>
      </c>
      <c r="L269" s="25">
        <f t="shared" si="84"/>
        <v>6.4237076503994572E-3</v>
      </c>
      <c r="M269">
        <f t="shared" si="85"/>
        <v>1</v>
      </c>
      <c r="N269" s="50"/>
    </row>
    <row r="270" spans="1:14" x14ac:dyDescent="0.15">
      <c r="A270" s="1">
        <v>42787</v>
      </c>
      <c r="B270">
        <v>8</v>
      </c>
      <c r="C270" s="25">
        <f t="shared" si="81"/>
        <v>5.0251256281406143E-3</v>
      </c>
      <c r="D270" s="38">
        <f t="shared" si="88"/>
        <v>8.0899660679569649</v>
      </c>
      <c r="E270" s="38">
        <f>D270*(1-VLOOKUP(A270,FX!A:K,9,0))</f>
        <v>8.0709098834220079</v>
      </c>
      <c r="F270">
        <v>8.0730000000000004</v>
      </c>
      <c r="G270" s="42">
        <f t="shared" si="80"/>
        <v>-1.1120697812727065E-2</v>
      </c>
      <c r="H270" s="42">
        <f>(+B270/(D270*(1-VLOOKUP(A270,FX!A:K,9,0)))-1)</f>
        <v>-8.7858598901791041E-3</v>
      </c>
      <c r="I270" s="25">
        <f t="shared" si="89"/>
        <v>-9.0424873033568831E-3</v>
      </c>
      <c r="J270">
        <v>1894.9639999999999</v>
      </c>
      <c r="K270">
        <v>1921.077</v>
      </c>
      <c r="L270" s="25">
        <f t="shared" si="84"/>
        <v>1.3780209017163481E-2</v>
      </c>
      <c r="M270">
        <f t="shared" si="85"/>
        <v>2</v>
      </c>
      <c r="N270" s="50" t="s">
        <v>202</v>
      </c>
    </row>
    <row r="271" spans="1:14" x14ac:dyDescent="0.15">
      <c r="A271" s="1">
        <v>42788</v>
      </c>
      <c r="B271">
        <v>8.01</v>
      </c>
      <c r="C271" s="25">
        <f t="shared" si="81"/>
        <v>1.2499999999999734E-3</v>
      </c>
      <c r="D271" s="38">
        <f t="shared" si="88"/>
        <v>8.0683606273980697</v>
      </c>
      <c r="E271" s="38">
        <f>D271*(1-VLOOKUP(A271,FX!A:K,9,0))</f>
        <v>8.0701239401257521</v>
      </c>
      <c r="F271">
        <v>8.0690000000000008</v>
      </c>
      <c r="G271" s="42">
        <f t="shared" si="80"/>
        <v>-7.2332695690240367E-3</v>
      </c>
      <c r="H271" s="42">
        <f>(+B271/(D271*(1-VLOOKUP(A271,FX!A:K,9,0)))-1)</f>
        <v>-7.450187949011311E-3</v>
      </c>
      <c r="I271" s="25">
        <f t="shared" si="89"/>
        <v>-7.3119345643822831E-3</v>
      </c>
      <c r="J271">
        <v>1921.077</v>
      </c>
      <c r="K271">
        <v>1919.973</v>
      </c>
      <c r="L271" s="25">
        <f t="shared" si="84"/>
        <v>-5.7467764176033498E-4</v>
      </c>
      <c r="M271">
        <f t="shared" si="85"/>
        <v>3</v>
      </c>
      <c r="N271" s="50"/>
    </row>
    <row r="272" spans="1:14" x14ac:dyDescent="0.15">
      <c r="A272" s="1">
        <v>42789</v>
      </c>
      <c r="B272">
        <v>8.0299999999999994</v>
      </c>
      <c r="C272" s="25">
        <f t="shared" si="81"/>
        <v>2.4968789013732895E-3</v>
      </c>
      <c r="D272" s="38">
        <f t="shared" si="88"/>
        <v>8.0941235210078482</v>
      </c>
      <c r="E272" s="38">
        <f>D272*(1-VLOOKUP(A272,FX!A:K,9,0))</f>
        <v>8.0923840571051553</v>
      </c>
      <c r="F272">
        <v>8.093</v>
      </c>
      <c r="G272" s="42">
        <f t="shared" si="80"/>
        <v>-7.9222315846082525E-3</v>
      </c>
      <c r="H272" s="42">
        <f>(+B272/(D272*(1-VLOOKUP(A272,FX!A:K,9,0)))-1)</f>
        <v>-7.7089837388998328E-3</v>
      </c>
      <c r="I272" s="25">
        <f t="shared" si="89"/>
        <v>-7.7845051278884192E-3</v>
      </c>
      <c r="J272">
        <v>1919.973</v>
      </c>
      <c r="K272">
        <v>1925.951</v>
      </c>
      <c r="L272" s="25">
        <f t="shared" si="84"/>
        <v>3.1135854514621197E-3</v>
      </c>
      <c r="M272">
        <f t="shared" si="85"/>
        <v>4</v>
      </c>
      <c r="N272" s="50"/>
    </row>
    <row r="273" spans="1:14" x14ac:dyDescent="0.15">
      <c r="A273" s="1">
        <v>42790</v>
      </c>
      <c r="B273">
        <v>8.1</v>
      </c>
      <c r="C273" s="25">
        <f t="shared" si="81"/>
        <v>8.7173100871731357E-3</v>
      </c>
      <c r="D273" s="38">
        <f t="shared" si="88"/>
        <v>8.1454965842848548</v>
      </c>
      <c r="E273" s="38">
        <f>D273*(1-VLOOKUP(A273,FX!A:K,9,0))</f>
        <v>8.1535104464203503</v>
      </c>
      <c r="F273">
        <v>8.157</v>
      </c>
      <c r="G273" s="42">
        <f t="shared" si="80"/>
        <v>-5.5854893331650501E-3</v>
      </c>
      <c r="H273" s="42">
        <f>(+B273/(D273*(1-VLOOKUP(A273,FX!A:K,9,0)))-1)</f>
        <v>-6.5628721238523147E-3</v>
      </c>
      <c r="I273" s="25">
        <f t="shared" si="89"/>
        <v>-6.9878631849945583E-3</v>
      </c>
      <c r="J273">
        <v>1925.951</v>
      </c>
      <c r="K273">
        <v>1938.444</v>
      </c>
      <c r="L273" s="25">
        <f t="shared" si="84"/>
        <v>6.4866655486042202E-3</v>
      </c>
      <c r="M273">
        <f t="shared" si="85"/>
        <v>5</v>
      </c>
      <c r="N273" s="50" t="s">
        <v>204</v>
      </c>
    </row>
    <row r="274" spans="1:14" x14ac:dyDescent="0.15">
      <c r="A274" s="1">
        <v>42793</v>
      </c>
      <c r="B274">
        <v>8.0500000000000007</v>
      </c>
      <c r="C274" s="25">
        <f t="shared" si="81"/>
        <v>-6.1728395061727559E-3</v>
      </c>
      <c r="D274" s="38">
        <f t="shared" si="88"/>
        <v>8.1078798495081621</v>
      </c>
      <c r="E274" s="38">
        <f>D274*(1-VLOOKUP(A274,FX!A:K,9,0))</f>
        <v>8.1046586196204764</v>
      </c>
      <c r="F274">
        <v>8.1</v>
      </c>
      <c r="G274" s="42">
        <f t="shared" si="80"/>
        <v>-7.1387157410420787E-3</v>
      </c>
      <c r="H274" s="42">
        <f>(+B274/(D274*(1-VLOOKUP(A274,FX!A:K,9,0)))-1)</f>
        <v>-6.7440989418300346E-3</v>
      </c>
      <c r="I274" s="25">
        <f t="shared" si="89"/>
        <v>-6.1728395061727559E-3</v>
      </c>
      <c r="J274">
        <v>1938.444</v>
      </c>
      <c r="K274">
        <v>1926.771</v>
      </c>
      <c r="L274" s="25">
        <f t="shared" si="84"/>
        <v>-6.0218401976017688E-3</v>
      </c>
      <c r="M274">
        <f t="shared" si="85"/>
        <v>1</v>
      </c>
      <c r="N274" s="50"/>
    </row>
    <row r="275" spans="1:14" x14ac:dyDescent="0.15">
      <c r="A275" s="1">
        <v>42794</v>
      </c>
      <c r="B275">
        <v>8.06</v>
      </c>
      <c r="C275" s="25">
        <f t="shared" si="81"/>
        <v>1.242236024844745E-3</v>
      </c>
      <c r="D275" s="38">
        <f t="shared" si="88"/>
        <v>8.1016353266682959</v>
      </c>
      <c r="E275" s="38">
        <f>D275*(1-VLOOKUP(A275,FX!A:K,9,0))</f>
        <v>8.1083695834386926</v>
      </c>
      <c r="F275">
        <v>8.1110000000000007</v>
      </c>
      <c r="G275" s="42">
        <f t="shared" ref="G275:G306" si="90">+B275/D275-1</f>
        <v>-5.1391262368035706E-3</v>
      </c>
      <c r="H275" s="42">
        <f>(+B275/(D275*(1-VLOOKUP(A275,FX!A:K,9,0)))-1)</f>
        <v>-5.9653895818324587E-3</v>
      </c>
      <c r="I275" s="25">
        <f t="shared" si="89"/>
        <v>-6.2877573665393038E-3</v>
      </c>
      <c r="J275">
        <v>1926.771</v>
      </c>
      <c r="K275">
        <v>1927.16</v>
      </c>
      <c r="L275" s="25">
        <f t="shared" si="84"/>
        <v>2.0189218127120157E-4</v>
      </c>
      <c r="M275">
        <f t="shared" si="85"/>
        <v>2</v>
      </c>
      <c r="N275" s="50"/>
    </row>
    <row r="276" spans="1:14" x14ac:dyDescent="0.15">
      <c r="A276" s="1">
        <v>42795</v>
      </c>
      <c r="B276">
        <v>8.1</v>
      </c>
      <c r="C276" s="25">
        <f t="shared" si="81"/>
        <v>4.9627791563273682E-3</v>
      </c>
      <c r="D276" s="38">
        <f t="shared" si="88"/>
        <v>8.1312358330392929</v>
      </c>
      <c r="E276" s="38">
        <f>D276*(1-VLOOKUP(A276,FX!A:K,9,0))</f>
        <v>8.1122482335638555</v>
      </c>
      <c r="F276">
        <v>8.1159999999999997</v>
      </c>
      <c r="G276" s="42">
        <f t="shared" si="90"/>
        <v>-3.8414619475645173E-3</v>
      </c>
      <c r="H276" s="42">
        <f>(+B276/(D276*(1-VLOOKUP(A276,FX!A:K,9,0)))-1)</f>
        <v>-1.5098445229004831E-3</v>
      </c>
      <c r="I276" s="25">
        <f t="shared" si="89"/>
        <v>-1.9714144898964614E-3</v>
      </c>
      <c r="J276">
        <v>1927.16</v>
      </c>
      <c r="K276">
        <v>1931.9680000000001</v>
      </c>
      <c r="L276" s="25">
        <f t="shared" si="84"/>
        <v>2.4948629070757899E-3</v>
      </c>
      <c r="M276">
        <f t="shared" si="85"/>
        <v>3</v>
      </c>
      <c r="N276" s="50"/>
    </row>
    <row r="277" spans="1:14" x14ac:dyDescent="0.15">
      <c r="A277" s="1">
        <v>42796</v>
      </c>
      <c r="B277">
        <v>8.01</v>
      </c>
      <c r="C277" s="25">
        <f t="shared" si="81"/>
        <v>-1.1111111111111072E-2</v>
      </c>
      <c r="D277" s="38">
        <f t="shared" si="88"/>
        <v>8.0674250194620196</v>
      </c>
      <c r="E277" s="38">
        <f>D277*(1-VLOOKUP(A277,FX!A:K,9,0))</f>
        <v>8.0624948708095712</v>
      </c>
      <c r="F277">
        <v>8.0570000000000004</v>
      </c>
      <c r="G277" s="42">
        <f t="shared" si="90"/>
        <v>-7.1181348848593506E-3</v>
      </c>
      <c r="H277" s="42">
        <f>(+B277/(D277*(1-VLOOKUP(A277,FX!A:K,9,0)))-1)</f>
        <v>-6.5109958704755444E-3</v>
      </c>
      <c r="I277" s="25">
        <f t="shared" si="89"/>
        <v>-5.8334367630632489E-3</v>
      </c>
      <c r="J277">
        <v>1931.9680000000001</v>
      </c>
      <c r="K277">
        <v>1920.405</v>
      </c>
      <c r="L277" s="25">
        <f t="shared" si="84"/>
        <v>-5.9850887799384189E-3</v>
      </c>
      <c r="M277">
        <f t="shared" si="85"/>
        <v>4</v>
      </c>
      <c r="N277" s="50"/>
    </row>
    <row r="278" spans="1:14" x14ac:dyDescent="0.15">
      <c r="A278" s="1">
        <v>42797</v>
      </c>
      <c r="B278">
        <v>8</v>
      </c>
      <c r="C278" s="25">
        <f t="shared" si="81"/>
        <v>-1.2484394506866447E-3</v>
      </c>
      <c r="D278" s="38">
        <f t="shared" si="88"/>
        <v>8.0900770790536392</v>
      </c>
      <c r="E278" s="38">
        <f>D278*(1-VLOOKUP(A278,FX!A:K,9,0))</f>
        <v>8.0643465306152358</v>
      </c>
      <c r="F278">
        <v>8.0730000000000004</v>
      </c>
      <c r="G278" s="42">
        <f t="shared" si="90"/>
        <v>-1.1134267099489281E-2</v>
      </c>
      <c r="H278" s="42">
        <f>(+B278/(D278*(1-VLOOKUP(A278,FX!A:K,9,0)))-1)</f>
        <v>-7.9791375991783431E-3</v>
      </c>
      <c r="I278" s="25">
        <f t="shared" si="89"/>
        <v>-9.0424873033568831E-3</v>
      </c>
      <c r="J278">
        <v>1920.405</v>
      </c>
      <c r="K278">
        <v>1928.289</v>
      </c>
      <c r="L278" s="25">
        <f t="shared" si="84"/>
        <v>4.105384020558267E-3</v>
      </c>
      <c r="M278">
        <f t="shared" si="85"/>
        <v>5</v>
      </c>
      <c r="N278" s="50"/>
    </row>
    <row r="279" spans="1:14" x14ac:dyDescent="0.15">
      <c r="A279" s="1">
        <v>42800</v>
      </c>
      <c r="B279">
        <v>8.16</v>
      </c>
      <c r="C279" s="25">
        <f t="shared" si="81"/>
        <v>2.0000000000000018E-2</v>
      </c>
      <c r="D279" s="38">
        <f t="shared" si="88"/>
        <v>8.2173586065159334</v>
      </c>
      <c r="E279" s="38">
        <f>D279*(1-VLOOKUP(A279,FX!A:K,9,0))</f>
        <v>8.2192652277199052</v>
      </c>
      <c r="F279">
        <v>8.2200000000000006</v>
      </c>
      <c r="G279" s="42">
        <f t="shared" si="90"/>
        <v>-6.9801756577169138E-3</v>
      </c>
      <c r="H279" s="42">
        <f>(+B279/(D279*(1-VLOOKUP(A279,FX!A:K,9,0)))-1)</f>
        <v>-7.2105262548323168E-3</v>
      </c>
      <c r="I279" s="25">
        <f t="shared" si="89"/>
        <v>-7.2992700729928028E-3</v>
      </c>
      <c r="J279">
        <v>1928.289</v>
      </c>
      <c r="K279">
        <v>1962.77</v>
      </c>
      <c r="L279" s="25">
        <f t="shared" si="84"/>
        <v>1.7881655706172728E-2</v>
      </c>
      <c r="M279">
        <f t="shared" si="85"/>
        <v>1</v>
      </c>
      <c r="N279" s="50"/>
    </row>
    <row r="280" spans="1:14" ht="27" x14ac:dyDescent="0.15">
      <c r="A280" s="1">
        <f>+A279+1</f>
        <v>42801</v>
      </c>
      <c r="B280">
        <v>8.24</v>
      </c>
      <c r="C280" s="25">
        <f t="shared" si="81"/>
        <v>9.8039215686274161E-3</v>
      </c>
      <c r="D280" s="38">
        <f t="shared" si="88"/>
        <v>8.2831669833959154</v>
      </c>
      <c r="E280" s="38">
        <f>D280*(1-VLOOKUP(A280,FX!A:K,9,0))</f>
        <v>8.2816954961267317</v>
      </c>
      <c r="F280">
        <v>8.2780000000000005</v>
      </c>
      <c r="G280" s="42">
        <f t="shared" si="90"/>
        <v>-5.2114105006509925E-3</v>
      </c>
      <c r="H280" s="42">
        <f>(+B280/(D280*(1-VLOOKUP(A280,FX!A:K,9,0)))-1)</f>
        <v>-5.0346569909787142E-3</v>
      </c>
      <c r="I280" s="25">
        <f t="shared" si="89"/>
        <v>-4.5904807924619373E-3</v>
      </c>
      <c r="J280">
        <v>1962.77</v>
      </c>
      <c r="K280">
        <v>1977.8530000000001</v>
      </c>
      <c r="L280" s="25">
        <f t="shared" si="84"/>
        <v>7.6845478583837945E-3</v>
      </c>
      <c r="M280">
        <f t="shared" si="85"/>
        <v>2</v>
      </c>
      <c r="N280" s="50" t="s">
        <v>215</v>
      </c>
    </row>
    <row r="281" spans="1:14" x14ac:dyDescent="0.15">
      <c r="A281" s="1">
        <f>+A280+1</f>
        <v>42802</v>
      </c>
      <c r="B281">
        <v>8.1999999999999993</v>
      </c>
      <c r="C281" s="25">
        <f t="shared" ref="C281:C312" si="91">B281/B280-1</f>
        <v>-4.8543689320389438E-3</v>
      </c>
      <c r="D281" s="38">
        <f t="shared" si="88"/>
        <v>8.2226487934138675</v>
      </c>
      <c r="E281" s="38">
        <f>D281*(1-VLOOKUP(A281,FX!A:K,9,0))</f>
        <v>8.2136218359238793</v>
      </c>
      <c r="F281">
        <v>8.2159999999999993</v>
      </c>
      <c r="G281" s="42">
        <f t="shared" si="90"/>
        <v>-2.7544400816449377E-3</v>
      </c>
      <c r="H281" s="42">
        <f>(+B281/(D281*(1-VLOOKUP(A281,FX!A:K,9,0)))-1)</f>
        <v>-1.6584444957402633E-3</v>
      </c>
      <c r="I281" s="25">
        <f t="shared" si="89"/>
        <v>-1.9474196689386325E-3</v>
      </c>
      <c r="J281">
        <v>1977.8530000000001</v>
      </c>
      <c r="K281">
        <v>1964.6279999999999</v>
      </c>
      <c r="L281" s="25">
        <f t="shared" si="84"/>
        <v>-6.6865434387692879E-3</v>
      </c>
      <c r="M281">
        <f t="shared" si="85"/>
        <v>3</v>
      </c>
      <c r="N281" s="50"/>
    </row>
    <row r="282" spans="1:14" x14ac:dyDescent="0.15">
      <c r="A282" s="1">
        <f>+A281+1</f>
        <v>42803</v>
      </c>
      <c r="B282">
        <v>8.09</v>
      </c>
      <c r="C282" s="25">
        <f t="shared" si="91"/>
        <v>-1.3414634146341364E-2</v>
      </c>
      <c r="D282" s="38">
        <f t="shared" si="88"/>
        <v>8.1713157340728113</v>
      </c>
      <c r="E282" s="38">
        <f>D282*(1-VLOOKUP(A282,FX!A:K,9,0))</f>
        <v>8.1607294796552825</v>
      </c>
      <c r="F282">
        <v>8.1630000000000003</v>
      </c>
      <c r="G282" s="42">
        <f t="shared" si="90"/>
        <v>-9.9513636137862349E-3</v>
      </c>
      <c r="H282" s="42">
        <f>(+B282/(D282*(1-VLOOKUP(A282,FX!A:K,9,0)))-1)</f>
        <v>-8.667053580395212E-3</v>
      </c>
      <c r="I282" s="25">
        <f t="shared" si="89"/>
        <v>-8.942790640695919E-3</v>
      </c>
      <c r="J282">
        <v>1964.6279999999999</v>
      </c>
      <c r="K282">
        <v>1953.943</v>
      </c>
      <c r="L282" s="25">
        <f t="shared" ref="L282:L318" si="92">+K282/J282-1</f>
        <v>-5.438688647418255E-3</v>
      </c>
      <c r="M282">
        <f t="shared" ref="M282:M318" si="93">WEEKDAY(A282,2)</f>
        <v>4</v>
      </c>
      <c r="N282" s="50"/>
    </row>
    <row r="283" spans="1:14" x14ac:dyDescent="0.15">
      <c r="A283" s="1">
        <f>+A282+1</f>
        <v>42804</v>
      </c>
      <c r="B283">
        <v>8.0500000000000007</v>
      </c>
      <c r="C283" s="25">
        <f t="shared" si="91"/>
        <v>-4.9443757725585735E-3</v>
      </c>
      <c r="D283" s="38">
        <f t="shared" si="88"/>
        <v>8.1465607256711188</v>
      </c>
      <c r="E283" s="38">
        <f>D283*(1-VLOOKUP(A283,FX!A:K,9,0))</f>
        <v>8.1555220612852803</v>
      </c>
      <c r="F283">
        <v>8.15</v>
      </c>
      <c r="G283" s="42">
        <f t="shared" si="90"/>
        <v>-1.1852943705045971E-2</v>
      </c>
      <c r="H283" s="42">
        <f>(+B283/(D283*(1-VLOOKUP(A283,FX!A:K,9,0)))-1)</f>
        <v>-1.2938725503079507E-2</v>
      </c>
      <c r="I283" s="25">
        <f t="shared" si="89"/>
        <v>-1.2269938650306678E-2</v>
      </c>
      <c r="J283">
        <v>1953.943</v>
      </c>
      <c r="K283">
        <v>1950.008</v>
      </c>
      <c r="L283" s="25">
        <f t="shared" si="92"/>
        <v>-2.0138765562761618E-3</v>
      </c>
      <c r="M283">
        <f t="shared" si="93"/>
        <v>5</v>
      </c>
      <c r="N283" s="50"/>
    </row>
    <row r="284" spans="1:14" x14ac:dyDescent="0.15">
      <c r="A284" s="1">
        <v>42807</v>
      </c>
      <c r="B284">
        <v>8.16</v>
      </c>
      <c r="C284" s="25">
        <f t="shared" si="91"/>
        <v>1.3664596273291751E-2</v>
      </c>
      <c r="D284" s="38">
        <f t="shared" si="88"/>
        <v>8.237229719057563</v>
      </c>
      <c r="E284" s="38">
        <f>D284*(1-VLOOKUP(A284,FX!A:K,9,0))</f>
        <v>8.2516764994796556</v>
      </c>
      <c r="F284">
        <v>8.2560000000000002</v>
      </c>
      <c r="G284" s="42">
        <f t="shared" si="90"/>
        <v>-9.3756908198013855E-3</v>
      </c>
      <c r="H284" s="42">
        <f>(+B284/(D284*(1-VLOOKUP(A284,FX!A:K,9,0)))-1)</f>
        <v>-1.1110045272065161E-2</v>
      </c>
      <c r="I284" s="25">
        <f t="shared" si="89"/>
        <v>-1.1627906976744207E-2</v>
      </c>
      <c r="J284">
        <v>1950.008</v>
      </c>
      <c r="K284">
        <v>1970.8789999999999</v>
      </c>
      <c r="L284" s="25">
        <f t="shared" si="92"/>
        <v>1.070303301319786E-2</v>
      </c>
      <c r="M284">
        <f t="shared" si="93"/>
        <v>1</v>
      </c>
      <c r="N284" s="50"/>
    </row>
    <row r="285" spans="1:14" x14ac:dyDescent="0.15">
      <c r="A285" s="1">
        <v>42808</v>
      </c>
      <c r="B285">
        <v>8.09</v>
      </c>
      <c r="C285" s="25">
        <f t="shared" si="91"/>
        <v>-8.5784313725491002E-3</v>
      </c>
      <c r="D285" s="38">
        <f t="shared" si="88"/>
        <v>8.2021462951302446</v>
      </c>
      <c r="E285" s="38">
        <f>D285*(1-VLOOKUP(A285,FX!A:K,9,0))</f>
        <v>8.1911470360122109</v>
      </c>
      <c r="F285">
        <v>8.1859999999999999</v>
      </c>
      <c r="G285" s="42">
        <f t="shared" si="90"/>
        <v>-1.3672798691341082E-2</v>
      </c>
      <c r="H285" s="42">
        <f>(+B285/(D285*(1-VLOOKUP(A285,FX!A:K,9,0)))-1)</f>
        <v>-1.2348336022723116E-2</v>
      </c>
      <c r="I285" s="25">
        <f t="shared" si="89"/>
        <v>-1.1727339359882683E-2</v>
      </c>
      <c r="J285">
        <v>1970.8789999999999</v>
      </c>
      <c r="K285">
        <v>1958.0229999999999</v>
      </c>
      <c r="L285" s="25">
        <f t="shared" si="92"/>
        <v>-6.5229778185266207E-3</v>
      </c>
      <c r="M285">
        <f t="shared" si="93"/>
        <v>2</v>
      </c>
      <c r="N285" s="50"/>
    </row>
    <row r="286" spans="1:14" x14ac:dyDescent="0.15">
      <c r="A286" s="1">
        <v>42809</v>
      </c>
      <c r="B286">
        <v>8.07</v>
      </c>
      <c r="C286" s="25">
        <f t="shared" si="91"/>
        <v>-2.4721878862793423E-3</v>
      </c>
      <c r="D286" s="38">
        <f t="shared" si="88"/>
        <v>8.1851513082328449</v>
      </c>
      <c r="E286" s="38">
        <f>D286*(1-VLOOKUP(A286,FX!A:K,9,0))</f>
        <v>8.1895697916173251</v>
      </c>
      <c r="F286">
        <v>8.1969999999999992</v>
      </c>
      <c r="G286" s="42">
        <f t="shared" si="90"/>
        <v>-1.4068317603001756E-2</v>
      </c>
      <c r="H286" s="42">
        <f>(+B286/(D286*(1-VLOOKUP(A286,FX!A:K,9,0)))-1)</f>
        <v>-1.4600253085298109E-2</v>
      </c>
      <c r="I286" s="25">
        <f t="shared" si="89"/>
        <v>-1.5493473221910303E-2</v>
      </c>
      <c r="J286">
        <v>1958.0229999999999</v>
      </c>
      <c r="K286">
        <v>1957.82</v>
      </c>
      <c r="L286" s="25">
        <f t="shared" si="92"/>
        <v>-1.0367600380589703E-4</v>
      </c>
      <c r="M286">
        <f t="shared" si="93"/>
        <v>3</v>
      </c>
      <c r="N286" s="50" t="s">
        <v>237</v>
      </c>
    </row>
    <row r="287" spans="1:14" x14ac:dyDescent="0.15">
      <c r="A287" s="1">
        <v>42810</v>
      </c>
      <c r="B287">
        <v>8.16</v>
      </c>
      <c r="C287" s="25">
        <f t="shared" si="91"/>
        <v>1.1152416356877248E-2</v>
      </c>
      <c r="D287" s="38">
        <f t="shared" si="88"/>
        <v>8.2342918240696275</v>
      </c>
      <c r="E287" s="38">
        <f>D287*(1-VLOOKUP(A287,FX!A:K,9,0))</f>
        <v>8.2713772290311223</v>
      </c>
      <c r="F287">
        <v>8.2650000000000006</v>
      </c>
      <c r="G287" s="42">
        <f t="shared" si="90"/>
        <v>-9.0222481370486607E-3</v>
      </c>
      <c r="H287" s="42">
        <f>(+B287/(D287*(1-VLOOKUP(A287,FX!A:K,9,0)))-1)</f>
        <v>-1.3465378974641284E-2</v>
      </c>
      <c r="I287" s="25">
        <f t="shared" si="89"/>
        <v>-1.2704174228675202E-2</v>
      </c>
      <c r="J287">
        <v>1957.82</v>
      </c>
      <c r="K287">
        <v>1966.7270000000001</v>
      </c>
      <c r="L287" s="25">
        <f t="shared" si="92"/>
        <v>4.5494478552676743E-3</v>
      </c>
      <c r="M287">
        <f t="shared" si="93"/>
        <v>4</v>
      </c>
      <c r="N287" s="50"/>
    </row>
    <row r="288" spans="1:14" x14ac:dyDescent="0.15">
      <c r="A288" s="1">
        <v>42811</v>
      </c>
      <c r="B288">
        <v>8.06</v>
      </c>
      <c r="C288" s="25">
        <f t="shared" si="91"/>
        <v>-1.225490196078427E-2</v>
      </c>
      <c r="D288" s="38">
        <f t="shared" si="88"/>
        <v>8.1932816120386818</v>
      </c>
      <c r="E288" s="38">
        <f>D288*(1-VLOOKUP(A288,FX!A:K,9,0))</f>
        <v>8.1816280368346206</v>
      </c>
      <c r="F288">
        <v>8.1809999999999992</v>
      </c>
      <c r="G288" s="42">
        <f t="shared" si="90"/>
        <v>-1.6267183083618852E-2</v>
      </c>
      <c r="H288" s="42">
        <f>(+B288/(D288*(1-VLOOKUP(A288,FX!A:K,9,0)))-1)</f>
        <v>-1.4865994431308427E-2</v>
      </c>
      <c r="I288" s="25">
        <f t="shared" si="89"/>
        <v>-1.4790367925681336E-2</v>
      </c>
      <c r="J288">
        <v>1966.7270000000001</v>
      </c>
      <c r="K288">
        <v>1949.6610000000001</v>
      </c>
      <c r="L288" s="25">
        <f t="shared" si="92"/>
        <v>-8.6773609148600439E-3</v>
      </c>
      <c r="M288">
        <f t="shared" si="93"/>
        <v>5</v>
      </c>
      <c r="N288" s="50"/>
    </row>
    <row r="289" spans="1:14" x14ac:dyDescent="0.15">
      <c r="A289" s="1">
        <v>42814</v>
      </c>
      <c r="B289">
        <v>8.08</v>
      </c>
      <c r="C289" s="25">
        <f t="shared" si="91"/>
        <v>2.4813895781636841E-3</v>
      </c>
      <c r="D289" s="38">
        <f t="shared" si="88"/>
        <v>8.1984348540592435</v>
      </c>
      <c r="E289" s="38">
        <f>D289*(1-VLOOKUP(A289,FX!A:K,9,0))</f>
        <v>8.1832796081852361</v>
      </c>
      <c r="F289">
        <v>8.1839999999999993</v>
      </c>
      <c r="G289" s="42">
        <f t="shared" si="90"/>
        <v>-1.4446032220479688E-2</v>
      </c>
      <c r="H289" s="42">
        <f>(+B289/(D289*(1-VLOOKUP(A289,FX!A:K,9,0)))-1)</f>
        <v>-1.262080890917272E-2</v>
      </c>
      <c r="I289" s="25">
        <f t="shared" si="89"/>
        <v>-1.2707722385141618E-2</v>
      </c>
      <c r="J289">
        <v>1949.6610000000001</v>
      </c>
      <c r="K289">
        <v>1953.816</v>
      </c>
      <c r="L289" s="25">
        <f t="shared" si="92"/>
        <v>2.1311397212131489E-3</v>
      </c>
      <c r="M289">
        <f t="shared" si="93"/>
        <v>1</v>
      </c>
      <c r="N289" s="50"/>
    </row>
    <row r="290" spans="1:14" x14ac:dyDescent="0.15">
      <c r="A290" s="1">
        <v>42815</v>
      </c>
      <c r="B290">
        <v>8.11</v>
      </c>
      <c r="C290" s="25">
        <f t="shared" si="91"/>
        <v>3.7128712871286051E-3</v>
      </c>
      <c r="D290" s="38">
        <f t="shared" si="88"/>
        <v>8.2143556977729748</v>
      </c>
      <c r="E290" s="38">
        <f>D290*(1-VLOOKUP(A290,FX!A:K,9,0))</f>
        <v>8.2089925824530674</v>
      </c>
      <c r="F290">
        <v>8.218</v>
      </c>
      <c r="G290" s="42">
        <f t="shared" si="90"/>
        <v>-1.2704063667618781E-2</v>
      </c>
      <c r="H290" s="42">
        <f>(+B290/(D290*(1-VLOOKUP(A290,FX!A:K,9,0)))-1)</f>
        <v>-1.2059041527783476E-2</v>
      </c>
      <c r="I290" s="25">
        <f t="shared" si="89"/>
        <v>-1.3141883669992804E-2</v>
      </c>
      <c r="J290">
        <v>1953.816</v>
      </c>
      <c r="K290">
        <v>1961.0630000000001</v>
      </c>
      <c r="L290" s="25">
        <f t="shared" si="92"/>
        <v>3.7091517317906497E-3</v>
      </c>
      <c r="M290">
        <f t="shared" si="93"/>
        <v>2</v>
      </c>
      <c r="N290" s="50"/>
    </row>
    <row r="291" spans="1:14" ht="27" x14ac:dyDescent="0.15">
      <c r="A291" s="1">
        <v>42816</v>
      </c>
      <c r="B291">
        <v>8.07</v>
      </c>
      <c r="C291" s="25">
        <f t="shared" si="91"/>
        <v>-4.9321824907520018E-3</v>
      </c>
      <c r="D291" s="38">
        <f t="shared" si="88"/>
        <v>8.1656889350316639</v>
      </c>
      <c r="E291" s="38">
        <f>D291*(1-VLOOKUP(A291,FX!A:K,9,0))</f>
        <v>8.1998400877496707</v>
      </c>
      <c r="F291">
        <v>8.1950000000000003</v>
      </c>
      <c r="G291" s="42">
        <f t="shared" si="90"/>
        <v>-1.1718415407810601E-2</v>
      </c>
      <c r="H291" s="42">
        <f>(+B291/(D291*(1-VLOOKUP(A291,FX!A:K,9,0)))-1)</f>
        <v>-1.5834465838382328E-2</v>
      </c>
      <c r="I291" s="25">
        <f t="shared" si="89"/>
        <v>-1.5253203172666208E-2</v>
      </c>
      <c r="J291">
        <v>1961.0630000000001</v>
      </c>
      <c r="K291">
        <v>1948.58</v>
      </c>
      <c r="L291" s="25">
        <f t="shared" si="92"/>
        <v>-6.3654252821047086E-3</v>
      </c>
      <c r="M291">
        <f t="shared" si="93"/>
        <v>3</v>
      </c>
      <c r="N291" s="50" t="s">
        <v>259</v>
      </c>
    </row>
    <row r="292" spans="1:14" x14ac:dyDescent="0.15">
      <c r="A292" s="1">
        <v>42817</v>
      </c>
      <c r="B292">
        <v>8.07</v>
      </c>
      <c r="C292" s="25">
        <f t="shared" si="91"/>
        <v>0</v>
      </c>
      <c r="D292" s="38">
        <f t="shared" si="88"/>
        <v>8.1941126127744308</v>
      </c>
      <c r="E292" s="38">
        <f>D292*(1-VLOOKUP(A292,FX!A:K,9,0))</f>
        <v>8.1871040374567521</v>
      </c>
      <c r="F292">
        <v>8.1890000000000001</v>
      </c>
      <c r="G292" s="42">
        <f t="shared" si="90"/>
        <v>-1.514655932125486E-2</v>
      </c>
      <c r="H292" s="42">
        <f>(+B292/(D292*(1-VLOOKUP(A292,FX!A:K,9,0)))-1)</f>
        <v>-1.4303474943153316E-2</v>
      </c>
      <c r="I292" s="25">
        <f t="shared" si="89"/>
        <v>-1.4531688850897506E-2</v>
      </c>
      <c r="J292">
        <v>1948.58</v>
      </c>
      <c r="K292">
        <v>1948.3689999999999</v>
      </c>
      <c r="L292" s="25">
        <f t="shared" si="92"/>
        <v>-1.0828398115547699E-4</v>
      </c>
      <c r="M292">
        <f t="shared" si="93"/>
        <v>4</v>
      </c>
      <c r="N292" s="50"/>
    </row>
    <row r="293" spans="1:14" x14ac:dyDescent="0.15">
      <c r="A293" s="1">
        <v>42818</v>
      </c>
      <c r="B293">
        <v>8.11</v>
      </c>
      <c r="C293" s="25">
        <f t="shared" si="91"/>
        <v>4.956629491945419E-3</v>
      </c>
      <c r="D293" s="38">
        <f t="shared" si="88"/>
        <v>8.1854652748016417</v>
      </c>
      <c r="E293" s="38">
        <f>D293*(1-VLOOKUP(A293,FX!A:K,9,0))</f>
        <v>8.1722538379644565</v>
      </c>
      <c r="F293">
        <v>8.2439999999999998</v>
      </c>
      <c r="G293" s="42">
        <f t="shared" si="90"/>
        <v>-9.2194239750740259E-3</v>
      </c>
      <c r="H293" s="42">
        <f>(+B293/(D293*(1-VLOOKUP(A293,FX!A:K,9,0)))-1)</f>
        <v>-7.6177073300458531E-3</v>
      </c>
      <c r="I293" s="25">
        <f t="shared" si="89"/>
        <v>-1.6254245511887477E-2</v>
      </c>
      <c r="J293">
        <v>1948.3689999999999</v>
      </c>
      <c r="K293">
        <v>1947.528</v>
      </c>
      <c r="L293" s="25">
        <f t="shared" si="92"/>
        <v>-4.3164308198284651E-4</v>
      </c>
      <c r="M293">
        <f t="shared" si="93"/>
        <v>5</v>
      </c>
      <c r="N293" s="50" t="s">
        <v>263</v>
      </c>
    </row>
    <row r="294" spans="1:14" x14ac:dyDescent="0.15">
      <c r="A294" s="1">
        <v>42821</v>
      </c>
      <c r="B294">
        <v>8.11</v>
      </c>
      <c r="C294" s="25">
        <f t="shared" si="91"/>
        <v>0</v>
      </c>
      <c r="D294" s="38">
        <f t="shared" si="88"/>
        <v>8.2439999999999998</v>
      </c>
      <c r="E294" s="38">
        <f>D294*(1-VLOOKUP(A294,FX!A:K,9,0))</f>
        <v>8.279139323933201</v>
      </c>
      <c r="F294">
        <v>8.2029999999999994</v>
      </c>
      <c r="G294" s="42">
        <f t="shared" si="90"/>
        <v>-1.6254245511887477E-2</v>
      </c>
      <c r="H294" s="42">
        <f>(+B294/(D294*(1-VLOOKUP(A294,FX!A:K,9,0)))-1)</f>
        <v>-2.0429578162099116E-2</v>
      </c>
      <c r="I294" s="25">
        <f>+B294/F294-1</f>
        <v>-1.1337315616237964E-2</v>
      </c>
      <c r="J294">
        <v>1947.528</v>
      </c>
      <c r="K294">
        <v>1947.528</v>
      </c>
      <c r="L294" s="25">
        <f t="shared" si="92"/>
        <v>0</v>
      </c>
      <c r="M294">
        <f t="shared" si="93"/>
        <v>1</v>
      </c>
      <c r="N294" s="50" t="s">
        <v>265</v>
      </c>
    </row>
    <row r="295" spans="1:14" x14ac:dyDescent="0.15">
      <c r="A295" s="1">
        <v>42822</v>
      </c>
      <c r="B295">
        <v>8.07</v>
      </c>
      <c r="C295" s="25">
        <f t="shared" si="91"/>
        <v>-4.9321824907520018E-3</v>
      </c>
      <c r="D295" s="38">
        <f t="shared" si="88"/>
        <v>8.1896690003943462</v>
      </c>
      <c r="E295" s="38">
        <f>D295*(1-VLOOKUP(A295,FX!A:K,9,0))</f>
        <v>8.1767736675112417</v>
      </c>
      <c r="F295">
        <v>8.1720000000000006</v>
      </c>
      <c r="G295" s="42">
        <f t="shared" si="90"/>
        <v>-1.4612190112760826E-2</v>
      </c>
      <c r="H295" s="42">
        <f>(+B295/(D295*(1-VLOOKUP(A295,FX!A:K,9,0)))-1)</f>
        <v>-1.3058165953092837E-2</v>
      </c>
      <c r="I295" s="25">
        <f>+B295/F295-1</f>
        <v>-1.2481644640234935E-2</v>
      </c>
      <c r="J295">
        <v>1947.528</v>
      </c>
      <c r="K295">
        <v>1944.3630000000001</v>
      </c>
      <c r="L295" s="25">
        <f t="shared" si="92"/>
        <v>-1.6251370968735079E-3</v>
      </c>
      <c r="M295">
        <f t="shared" si="93"/>
        <v>2</v>
      </c>
      <c r="N295" s="50"/>
    </row>
    <row r="296" spans="1:14" x14ac:dyDescent="0.15">
      <c r="A296" s="1">
        <v>42823</v>
      </c>
      <c r="B296">
        <v>8.0500000000000007</v>
      </c>
      <c r="C296" s="25">
        <f t="shared" si="91"/>
        <v>-2.4783147459727095E-3</v>
      </c>
      <c r="D296" s="38">
        <f t="shared" si="88"/>
        <v>8.1082543290527536</v>
      </c>
      <c r="E296" s="38">
        <f>D296*(1-VLOOKUP(A296,FX!A:K,9,0))</f>
        <v>8.0983087179751507</v>
      </c>
      <c r="F296">
        <v>8.1020000000000003</v>
      </c>
      <c r="G296" s="42">
        <f t="shared" si="90"/>
        <v>-7.1845710172190325E-3</v>
      </c>
      <c r="H296" s="42">
        <f>(+B296/(D296*(1-VLOOKUP(A296,FX!A:K,9,0)))-1)</f>
        <v>-5.965284809150706E-3</v>
      </c>
      <c r="I296" s="25">
        <f>+B296/F296-1</f>
        <v>-6.418168353492959E-3</v>
      </c>
      <c r="J296">
        <v>1944.3630000000001</v>
      </c>
      <c r="K296">
        <v>1929.1959999999999</v>
      </c>
      <c r="L296" s="25">
        <f t="shared" si="92"/>
        <v>-7.8004981580086508E-3</v>
      </c>
      <c r="M296">
        <f t="shared" si="93"/>
        <v>3</v>
      </c>
      <c r="N296" s="50" t="s">
        <v>271</v>
      </c>
    </row>
    <row r="297" spans="1:14" x14ac:dyDescent="0.15">
      <c r="A297" s="1">
        <v>42824</v>
      </c>
      <c r="B297">
        <v>7.92</v>
      </c>
      <c r="C297" s="25">
        <f t="shared" si="91"/>
        <v>-1.6149068322981464E-2</v>
      </c>
      <c r="D297" s="38">
        <f t="shared" ref="D297:D318" si="94">+F296*(1+L297)</f>
        <v>7.9529324661672538</v>
      </c>
      <c r="E297" s="38">
        <f>D297*(1-VLOOKUP(A297,FX!A:K,9,0))</f>
        <v>7.9438539071725502</v>
      </c>
      <c r="F297">
        <v>7.9550000000000001</v>
      </c>
      <c r="G297" s="42">
        <f t="shared" si="90"/>
        <v>-4.1409211391335576E-3</v>
      </c>
      <c r="H297" s="42">
        <f>(+B297/(D297*(1-VLOOKUP(A297,FX!A:K,9,0)))-1)</f>
        <v>-3.0028129232100298E-3</v>
      </c>
      <c r="I297" s="25">
        <f>+B297/F297-1</f>
        <v>-4.3997485857950602E-3</v>
      </c>
      <c r="J297">
        <v>1929.1959999999999</v>
      </c>
      <c r="K297">
        <v>1893.701</v>
      </c>
      <c r="L297" s="25">
        <f t="shared" si="92"/>
        <v>-1.8398856311126477E-2</v>
      </c>
      <c r="M297">
        <f t="shared" si="93"/>
        <v>4</v>
      </c>
      <c r="N297" s="50"/>
    </row>
    <row r="298" spans="1:14" x14ac:dyDescent="0.15">
      <c r="A298" s="1">
        <v>42825</v>
      </c>
      <c r="B298">
        <v>7.92</v>
      </c>
      <c r="C298" s="25">
        <f t="shared" si="91"/>
        <v>0</v>
      </c>
      <c r="D298" s="38">
        <f t="shared" si="94"/>
        <v>8.0122858835687367</v>
      </c>
      <c r="E298" s="38">
        <f>D298*(1-VLOOKUP(A298,FX!A:K,9,0))</f>
        <v>8.0054184506422299</v>
      </c>
      <c r="F298">
        <v>8</v>
      </c>
      <c r="G298" s="42">
        <f t="shared" si="90"/>
        <v>-1.151804677339241E-2</v>
      </c>
      <c r="H298" s="42">
        <f>(+B298/(D298*(1-VLOOKUP(A298,FX!A:K,9,0)))-1)</f>
        <v>-1.06700794179444E-2</v>
      </c>
      <c r="I298" s="25">
        <f>+B298/F298-1</f>
        <v>-1.0000000000000009E-2</v>
      </c>
      <c r="J298">
        <v>1893.701</v>
      </c>
      <c r="K298">
        <v>1907.338</v>
      </c>
      <c r="L298" s="25">
        <f t="shared" si="92"/>
        <v>7.2012424347878135E-3</v>
      </c>
      <c r="M298">
        <f t="shared" si="93"/>
        <v>5</v>
      </c>
      <c r="N298" s="50" t="s">
        <v>276</v>
      </c>
    </row>
    <row r="299" spans="1:14" x14ac:dyDescent="0.15">
      <c r="A299" s="1">
        <v>42828</v>
      </c>
      <c r="B299">
        <v>7.95</v>
      </c>
      <c r="C299" s="25">
        <f t="shared" si="91"/>
        <v>3.7878787878788955E-3</v>
      </c>
      <c r="D299" s="38">
        <f t="shared" si="94"/>
        <v>8</v>
      </c>
      <c r="E299" s="38">
        <f>D299*(1-VLOOKUP(A299,FX!A:K,9,0))</f>
        <v>8.0135742282160987</v>
      </c>
      <c r="F299">
        <v>8.0135742282160987</v>
      </c>
      <c r="G299" s="42">
        <f t="shared" si="90"/>
        <v>-6.2499999999999778E-3</v>
      </c>
      <c r="H299" s="42">
        <f>(+B299/(D299*(1-VLOOKUP(A299,FX!A:K,9,0)))-1)</f>
        <v>-7.9333174443247945E-3</v>
      </c>
      <c r="I299" s="25">
        <f t="shared" ref="I299:I355" si="95">+B299/F299-1</f>
        <v>-7.9333174443247945E-3</v>
      </c>
      <c r="J299">
        <v>1907.338</v>
      </c>
      <c r="K299">
        <v>1907.338</v>
      </c>
      <c r="L299" s="25">
        <f t="shared" si="92"/>
        <v>0</v>
      </c>
      <c r="M299">
        <f t="shared" si="93"/>
        <v>1</v>
      </c>
      <c r="N299" s="50"/>
    </row>
    <row r="300" spans="1:14" x14ac:dyDescent="0.15">
      <c r="A300" s="1">
        <v>42829</v>
      </c>
      <c r="B300">
        <v>7.95</v>
      </c>
      <c r="C300" s="25">
        <f t="shared" si="91"/>
        <v>0</v>
      </c>
      <c r="D300" s="38">
        <f t="shared" si="94"/>
        <v>8.0135742282160987</v>
      </c>
      <c r="E300" s="38">
        <f>D300*(1-VLOOKUP(A300,FX!A:K,9,0))</f>
        <v>8.0152645790133281</v>
      </c>
      <c r="F300">
        <v>8.0135742282160987</v>
      </c>
      <c r="G300" s="42">
        <f t="shared" si="90"/>
        <v>-7.9333174443247945E-3</v>
      </c>
      <c r="H300" s="42">
        <f>(+B300/(D300*(1-VLOOKUP(A300,FX!A:K,9,0)))-1)</f>
        <v>-8.1425358289747285E-3</v>
      </c>
      <c r="I300" s="25">
        <f t="shared" si="95"/>
        <v>-7.9333174443247945E-3</v>
      </c>
      <c r="J300">
        <v>1907.338</v>
      </c>
      <c r="K300">
        <v>1907.338</v>
      </c>
      <c r="L300" s="25">
        <f t="shared" si="92"/>
        <v>0</v>
      </c>
      <c r="M300">
        <f t="shared" si="93"/>
        <v>2</v>
      </c>
      <c r="N300" s="50"/>
    </row>
    <row r="301" spans="1:14" x14ac:dyDescent="0.15">
      <c r="A301" s="1">
        <v>42830</v>
      </c>
      <c r="B301">
        <v>8.01</v>
      </c>
      <c r="C301" s="25">
        <f t="shared" si="91"/>
        <v>7.547169811320753E-3</v>
      </c>
      <c r="D301" s="38">
        <f t="shared" si="94"/>
        <v>8.1640783633002627</v>
      </c>
      <c r="E301" s="38">
        <f>D301*(1-VLOOKUP(A301,FX!A:K,9,0))</f>
        <v>8.1576965475602474</v>
      </c>
      <c r="F301">
        <v>8.1489999999999991</v>
      </c>
      <c r="G301" s="42">
        <f t="shared" si="90"/>
        <v>-1.8872719790746562E-2</v>
      </c>
      <c r="H301" s="42">
        <f>(+B301/(D301*(1-VLOOKUP(A301,FX!A:K,9,0)))-1)</f>
        <v>-1.8105177938301686E-2</v>
      </c>
      <c r="I301" s="25">
        <f t="shared" si="95"/>
        <v>-1.7057307645109709E-2</v>
      </c>
      <c r="J301">
        <v>1907.338</v>
      </c>
      <c r="K301">
        <v>1943.16</v>
      </c>
      <c r="L301" s="25">
        <f t="shared" si="92"/>
        <v>1.8781149434447419E-2</v>
      </c>
      <c r="M301">
        <f t="shared" si="93"/>
        <v>3</v>
      </c>
      <c r="N301" s="50" t="s">
        <v>288</v>
      </c>
    </row>
    <row r="302" spans="1:14" x14ac:dyDescent="0.15">
      <c r="A302" s="1">
        <v>42831</v>
      </c>
      <c r="B302">
        <v>8.02</v>
      </c>
      <c r="C302" s="25">
        <f t="shared" si="91"/>
        <v>1.2484394506866447E-3</v>
      </c>
      <c r="D302" s="38">
        <f t="shared" si="94"/>
        <v>8.1535040171679114</v>
      </c>
      <c r="E302" s="38">
        <f>D302*(1-VLOOKUP(A302,FX!A:K,9,0))</f>
        <v>8.1398547116418811</v>
      </c>
      <c r="F302">
        <v>8.1389999999999993</v>
      </c>
      <c r="G302" s="42">
        <f t="shared" si="90"/>
        <v>-1.63738212291068E-2</v>
      </c>
      <c r="H302" s="42">
        <f>(+B302/(D302*(1-VLOOKUP(A302,FX!A:K,9,0)))-1)</f>
        <v>-1.4724428861176309E-2</v>
      </c>
      <c r="I302" s="25">
        <f t="shared" si="95"/>
        <v>-1.4620960805995842E-2</v>
      </c>
      <c r="J302">
        <v>1943.16</v>
      </c>
      <c r="K302">
        <v>1944.2339999999999</v>
      </c>
      <c r="L302" s="25">
        <f t="shared" si="92"/>
        <v>5.5270796022965918E-4</v>
      </c>
      <c r="M302">
        <f t="shared" si="93"/>
        <v>4</v>
      </c>
      <c r="N302" s="50"/>
    </row>
    <row r="303" spans="1:14" x14ac:dyDescent="0.15">
      <c r="A303" s="1">
        <v>42832</v>
      </c>
      <c r="B303">
        <v>8.02</v>
      </c>
      <c r="C303" s="25">
        <f t="shared" si="91"/>
        <v>0</v>
      </c>
      <c r="D303" s="38">
        <f t="shared" si="94"/>
        <v>8.1465938112387715</v>
      </c>
      <c r="E303" s="38">
        <f>D303*(1-VLOOKUP(A303,FX!A:K,9,0))</f>
        <v>8.1415704667997968</v>
      </c>
      <c r="F303">
        <v>8.1470000000000002</v>
      </c>
      <c r="G303" s="42">
        <f t="shared" si="90"/>
        <v>-1.5539477500906895E-2</v>
      </c>
      <c r="H303" s="42">
        <f>(+B303/(D303*(1-VLOOKUP(A303,FX!A:K,9,0)))-1)</f>
        <v>-1.4932065907375613E-2</v>
      </c>
      <c r="I303" s="25">
        <f t="shared" si="95"/>
        <v>-1.5588560206210911E-2</v>
      </c>
      <c r="J303">
        <v>1944.2339999999999</v>
      </c>
      <c r="K303">
        <v>1946.048</v>
      </c>
      <c r="L303" s="25">
        <f t="shared" si="92"/>
        <v>9.3301526462363782E-4</v>
      </c>
      <c r="M303">
        <f t="shared" si="93"/>
        <v>5</v>
      </c>
      <c r="N303" s="50"/>
    </row>
    <row r="304" spans="1:14" ht="27" x14ac:dyDescent="0.15">
      <c r="A304" s="1">
        <v>42835</v>
      </c>
      <c r="B304">
        <v>7.93</v>
      </c>
      <c r="C304" s="25">
        <f t="shared" si="91"/>
        <v>-1.122194513715713E-2</v>
      </c>
      <c r="D304" s="38">
        <f t="shared" si="94"/>
        <v>8.0063484030198637</v>
      </c>
      <c r="E304" s="38">
        <f>D304*(1-VLOOKUP(A304,FX!A:K,9,0))</f>
        <v>7.9908895795719266</v>
      </c>
      <c r="F304">
        <v>7.992</v>
      </c>
      <c r="G304" s="42">
        <f t="shared" si="90"/>
        <v>-9.5359830944986568E-3</v>
      </c>
      <c r="H304" s="42">
        <f>(+B304/(D304*(1-VLOOKUP(A304,FX!A:K,9,0)))-1)</f>
        <v>-7.6198749795750587E-3</v>
      </c>
      <c r="I304" s="25">
        <f t="shared" si="95"/>
        <v>-7.7577577577577772E-3</v>
      </c>
      <c r="J304">
        <v>1946.048</v>
      </c>
      <c r="K304">
        <v>1912.451</v>
      </c>
      <c r="L304" s="25">
        <f t="shared" si="92"/>
        <v>-1.7264219587594942E-2</v>
      </c>
      <c r="M304">
        <f t="shared" si="93"/>
        <v>1</v>
      </c>
      <c r="N304" s="50" t="s">
        <v>300</v>
      </c>
    </row>
    <row r="305" spans="1:14" x14ac:dyDescent="0.15">
      <c r="A305" s="1">
        <v>42836</v>
      </c>
      <c r="B305">
        <v>7.91</v>
      </c>
      <c r="C305" s="25">
        <f t="shared" si="91"/>
        <v>-2.5220680958385477E-3</v>
      </c>
      <c r="D305" s="38">
        <f t="shared" si="94"/>
        <v>8.0136552183559218</v>
      </c>
      <c r="E305" s="38">
        <f>D305*(1-VLOOKUP(A305,FX!A:K,9,0))</f>
        <v>8.0134522077484824</v>
      </c>
      <c r="F305">
        <v>8.0180000000000007</v>
      </c>
      <c r="G305" s="42">
        <f t="shared" si="90"/>
        <v>-1.2934823814043206E-2</v>
      </c>
      <c r="H305" s="42">
        <f>(+B305/(D305*(1-VLOOKUP(A305,FX!A:K,9,0)))-1)</f>
        <v>-1.2909817774722665E-2</v>
      </c>
      <c r="I305" s="25">
        <f t="shared" si="95"/>
        <v>-1.3469693190321874E-2</v>
      </c>
      <c r="J305">
        <v>1912.451</v>
      </c>
      <c r="K305">
        <v>1917.633</v>
      </c>
      <c r="L305" s="25">
        <f t="shared" si="92"/>
        <v>2.7096119063965141E-3</v>
      </c>
      <c r="M305">
        <f t="shared" si="93"/>
        <v>2</v>
      </c>
      <c r="N305" s="50"/>
    </row>
    <row r="306" spans="1:14" x14ac:dyDescent="0.15">
      <c r="A306" s="1">
        <v>42837</v>
      </c>
      <c r="B306">
        <v>7.86</v>
      </c>
      <c r="C306" s="25">
        <f t="shared" si="91"/>
        <v>-6.321112515802807E-3</v>
      </c>
      <c r="D306" s="38">
        <f t="shared" si="94"/>
        <v>7.9338450621156404</v>
      </c>
      <c r="E306" s="38">
        <f>D306*(1-VLOOKUP(A306,FX!A:K,9,0))</f>
        <v>7.9413137790534423</v>
      </c>
      <c r="F306">
        <v>7.9409999999999998</v>
      </c>
      <c r="G306" s="42">
        <f t="shared" si="90"/>
        <v>-9.3076007329979671E-3</v>
      </c>
      <c r="H306" s="42">
        <f>(+B306/(D306*(1-VLOOKUP(A306,FX!A:K,9,0)))-1)</f>
        <v>-1.0239335872600952E-2</v>
      </c>
      <c r="I306" s="25">
        <f t="shared" si="95"/>
        <v>-1.0200226671703727E-2</v>
      </c>
      <c r="J306">
        <v>1917.633</v>
      </c>
      <c r="K306">
        <v>1897.5060000000001</v>
      </c>
      <c r="L306" s="25">
        <f t="shared" si="92"/>
        <v>-1.0495751794008523E-2</v>
      </c>
      <c r="M306">
        <f t="shared" si="93"/>
        <v>3</v>
      </c>
      <c r="N306" s="50"/>
    </row>
    <row r="307" spans="1:14" x14ac:dyDescent="0.15">
      <c r="A307" s="1">
        <v>42838</v>
      </c>
      <c r="B307">
        <v>7.9</v>
      </c>
      <c r="C307" s="25">
        <f t="shared" si="91"/>
        <v>5.0890585241729624E-3</v>
      </c>
      <c r="D307" s="38">
        <f t="shared" si="94"/>
        <v>7.9952790220426175</v>
      </c>
      <c r="E307" s="38">
        <f>D307*(1-VLOOKUP(A307,FX!A:K,9,0))</f>
        <v>8.0274915310508366</v>
      </c>
      <c r="F307">
        <v>8.0210000000000008</v>
      </c>
      <c r="G307" s="42">
        <f t="shared" ref="G307:G318" si="96">+B307/D307-1</f>
        <v>-1.1916910189117558E-2</v>
      </c>
      <c r="H307" s="42">
        <f>(+B307/(D307*(1-VLOOKUP(A307,FX!A:K,9,0)))-1)</f>
        <v>-1.5881864285710035E-2</v>
      </c>
      <c r="I307" s="25">
        <f t="shared" si="95"/>
        <v>-1.5085400822840045E-2</v>
      </c>
      <c r="J307">
        <v>1897.5060000000001</v>
      </c>
      <c r="K307">
        <v>1910.4760000000001</v>
      </c>
      <c r="L307" s="25">
        <f t="shared" si="92"/>
        <v>6.8352880043593967E-3</v>
      </c>
      <c r="M307">
        <f t="shared" si="93"/>
        <v>4</v>
      </c>
      <c r="N307" s="50"/>
    </row>
    <row r="308" spans="1:14" x14ac:dyDescent="0.15">
      <c r="A308" s="1">
        <v>42839</v>
      </c>
      <c r="B308">
        <v>7.9</v>
      </c>
      <c r="C308" s="25">
        <f t="shared" si="91"/>
        <v>0</v>
      </c>
      <c r="D308" s="38">
        <f t="shared" si="94"/>
        <v>7.9243689321404718</v>
      </c>
      <c r="E308" s="38">
        <f>D308*(1-VLOOKUP(A308,FX!A:K,9,0))</f>
        <v>7.9128777218145743</v>
      </c>
      <c r="F308">
        <v>7.91</v>
      </c>
      <c r="G308" s="42">
        <f t="shared" si="96"/>
        <v>-3.0751889960137779E-3</v>
      </c>
      <c r="H308" s="42">
        <f>(+B308/(D308*(1-VLOOKUP(A308,FX!A:K,9,0)))-1)</f>
        <v>-1.6274384954884091E-3</v>
      </c>
      <c r="I308" s="25">
        <f t="shared" si="95"/>
        <v>-1.2642225031604948E-3</v>
      </c>
      <c r="J308">
        <v>1910.4760000000001</v>
      </c>
      <c r="K308">
        <v>1887.46</v>
      </c>
      <c r="L308" s="25">
        <f t="shared" si="92"/>
        <v>-1.2047259426446688E-2</v>
      </c>
      <c r="M308">
        <f t="shared" si="93"/>
        <v>5</v>
      </c>
      <c r="N308" s="50"/>
    </row>
    <row r="309" spans="1:14" x14ac:dyDescent="0.15">
      <c r="A309" s="1">
        <v>42842</v>
      </c>
      <c r="B309">
        <v>7.9</v>
      </c>
      <c r="C309" s="25">
        <f t="shared" si="91"/>
        <v>0</v>
      </c>
      <c r="D309" s="38">
        <f t="shared" si="94"/>
        <v>7.8296243152172753</v>
      </c>
      <c r="E309" s="38">
        <f>D309*(1-VLOOKUP(A309,FX!A:K,9,0))</f>
        <v>7.831103078372097</v>
      </c>
      <c r="F309">
        <v>7.83</v>
      </c>
      <c r="G309" s="42">
        <f t="shared" si="96"/>
        <v>8.9883858981516518E-3</v>
      </c>
      <c r="H309" s="42">
        <f>(+B309/(D309*(1-VLOOKUP(A309,FX!A:K,9,0)))-1)</f>
        <v>8.7978565648283436E-3</v>
      </c>
      <c r="I309" s="25">
        <f t="shared" si="95"/>
        <v>8.9399744572158379E-3</v>
      </c>
      <c r="J309">
        <v>1887.46</v>
      </c>
      <c r="K309">
        <v>1868.2809999999999</v>
      </c>
      <c r="L309" s="25">
        <f t="shared" si="92"/>
        <v>-1.0161274940926002E-2</v>
      </c>
      <c r="M309">
        <f t="shared" si="93"/>
        <v>1</v>
      </c>
      <c r="N309" s="50"/>
    </row>
    <row r="310" spans="1:14" x14ac:dyDescent="0.15">
      <c r="A310" s="1">
        <v>42843</v>
      </c>
      <c r="B310">
        <v>7.68</v>
      </c>
      <c r="C310" s="25">
        <f t="shared" si="91"/>
        <v>-2.7848101265822822E-2</v>
      </c>
      <c r="D310" s="38">
        <f t="shared" si="94"/>
        <v>7.7458527330738791</v>
      </c>
      <c r="E310" s="38">
        <f>D310*(1-VLOOKUP(A310,FX!A:K,9,0))</f>
        <v>7.7425052551874822</v>
      </c>
      <c r="F310">
        <v>7.76</v>
      </c>
      <c r="G310" s="42">
        <f t="shared" si="96"/>
        <v>-8.5016763606537982E-3</v>
      </c>
      <c r="H310" s="42">
        <f>(+B310/(D310*(1-VLOOKUP(A310,FX!A:K,9,0)))-1)</f>
        <v>-8.0730013254565192E-3</v>
      </c>
      <c r="I310" s="25">
        <f t="shared" si="95"/>
        <v>-1.0309278350515427E-2</v>
      </c>
      <c r="J310">
        <v>1868.2809999999999</v>
      </c>
      <c r="K310">
        <v>1848.203</v>
      </c>
      <c r="L310" s="25">
        <f t="shared" si="92"/>
        <v>-1.0746777385200579E-2</v>
      </c>
      <c r="M310">
        <f t="shared" si="93"/>
        <v>2</v>
      </c>
      <c r="N310" s="50"/>
    </row>
    <row r="311" spans="1:14" x14ac:dyDescent="0.15">
      <c r="A311" s="1">
        <v>42844</v>
      </c>
      <c r="B311">
        <v>7.66</v>
      </c>
      <c r="C311" s="25">
        <f t="shared" si="91"/>
        <v>-2.6041666666666297E-3</v>
      </c>
      <c r="D311" s="38">
        <f t="shared" si="94"/>
        <v>7.7481555435198404</v>
      </c>
      <c r="E311" s="38">
        <f>D311*(1-VLOOKUP(A311,FX!A:K,9,0))</f>
        <v>7.7517573213310564</v>
      </c>
      <c r="F311">
        <v>7.7530000000000001</v>
      </c>
      <c r="G311" s="42">
        <f t="shared" si="96"/>
        <v>-1.1377616650141809E-2</v>
      </c>
      <c r="H311" s="42">
        <f>(+B311/(D311*(1-VLOOKUP(A311,FX!A:K,9,0)))-1)</f>
        <v>-1.1836970318789719E-2</v>
      </c>
      <c r="I311" s="25">
        <f t="shared" si="95"/>
        <v>-1.1995356636140819E-2</v>
      </c>
      <c r="J311">
        <v>1848.203</v>
      </c>
      <c r="K311">
        <v>1845.3820000000001</v>
      </c>
      <c r="L311" s="25">
        <f t="shared" si="92"/>
        <v>-1.5263474845566005E-3</v>
      </c>
      <c r="M311">
        <f t="shared" si="93"/>
        <v>3</v>
      </c>
      <c r="N311" s="50" t="s">
        <v>310</v>
      </c>
    </row>
    <row r="312" spans="1:14" x14ac:dyDescent="0.15">
      <c r="A312" s="1">
        <v>42845</v>
      </c>
      <c r="B312">
        <v>7.69</v>
      </c>
      <c r="C312" s="25">
        <f t="shared" si="91"/>
        <v>3.916449086161844E-3</v>
      </c>
      <c r="D312" s="38">
        <f t="shared" si="94"/>
        <v>7.7740401011823037</v>
      </c>
      <c r="E312" s="38">
        <f>D312*(1-VLOOKUP(A312,FX!A:K,9,0))</f>
        <v>7.7740965803013466</v>
      </c>
      <c r="F312">
        <v>7.7750000000000004</v>
      </c>
      <c r="G312" s="42">
        <f t="shared" si="96"/>
        <v>-1.0810350871424235E-2</v>
      </c>
      <c r="H312" s="42">
        <f>(+B312/(D312*(1-VLOOKUP(A312,FX!A:K,9,0)))-1)</f>
        <v>-1.0817537373337682E-2</v>
      </c>
      <c r="I312" s="25">
        <f t="shared" si="95"/>
        <v>-1.0932475884244397E-2</v>
      </c>
      <c r="J312">
        <v>1845.3820000000001</v>
      </c>
      <c r="K312">
        <v>1850.39</v>
      </c>
      <c r="L312" s="25">
        <f t="shared" si="92"/>
        <v>2.7138012617442531E-3</v>
      </c>
      <c r="M312">
        <f t="shared" si="93"/>
        <v>4</v>
      </c>
      <c r="N312" s="50"/>
    </row>
    <row r="313" spans="1:14" x14ac:dyDescent="0.15">
      <c r="A313" s="1">
        <v>42846</v>
      </c>
      <c r="B313">
        <v>7.63</v>
      </c>
      <c r="C313" s="25">
        <f t="shared" ref="C313:C318" si="97">B313/B312-1</f>
        <v>-7.8023407022107527E-3</v>
      </c>
      <c r="D313" s="38">
        <f t="shared" si="94"/>
        <v>7.7271665162479266</v>
      </c>
      <c r="E313" s="38">
        <f>D313*(1-VLOOKUP(A313,FX!A:K,9,0))</f>
        <v>7.7283174469889397</v>
      </c>
      <c r="F313">
        <v>7.7270000000000003</v>
      </c>
      <c r="G313" s="42">
        <f t="shared" si="96"/>
        <v>-1.2574663176160961E-2</v>
      </c>
      <c r="H313" s="42">
        <f>(+B313/(D313*(1-VLOOKUP(A313,FX!A:K,9,0)))-1)</f>
        <v>-1.2721714352875835E-2</v>
      </c>
      <c r="I313" s="25">
        <f t="shared" si="95"/>
        <v>-1.2553384237090737E-2</v>
      </c>
      <c r="J313">
        <v>1850.39</v>
      </c>
      <c r="K313">
        <v>1839.0060000000001</v>
      </c>
      <c r="L313" s="25">
        <f t="shared" si="92"/>
        <v>-6.1522165597522882E-3</v>
      </c>
      <c r="M313">
        <f t="shared" si="93"/>
        <v>5</v>
      </c>
      <c r="N313" s="50"/>
    </row>
    <row r="314" spans="1:14" x14ac:dyDescent="0.15">
      <c r="A314" s="1">
        <v>42849</v>
      </c>
      <c r="B314">
        <v>7.51</v>
      </c>
      <c r="C314" s="25">
        <f t="shared" si="97"/>
        <v>-1.5727391874180929E-2</v>
      </c>
      <c r="D314" s="38">
        <f t="shared" si="94"/>
        <v>7.6047507713406048</v>
      </c>
      <c r="E314" s="38">
        <f>D314*(1-VLOOKUP(A314,FX!A:K,9,0))</f>
        <v>7.6011322564898745</v>
      </c>
      <c r="F314">
        <v>7.6</v>
      </c>
      <c r="G314" s="42">
        <f t="shared" si="96"/>
        <v>-1.2459418354337726E-2</v>
      </c>
      <c r="H314" s="42">
        <f>(+B314/(D314*(1-VLOOKUP(A314,FX!A:K,9,0)))-1)</f>
        <v>-1.1989300200909603E-2</v>
      </c>
      <c r="I314" s="25">
        <f t="shared" si="95"/>
        <v>-1.1842105263157876E-2</v>
      </c>
      <c r="J314">
        <v>1839.0060000000001</v>
      </c>
      <c r="K314">
        <v>1809.9110000000001</v>
      </c>
      <c r="L314" s="25">
        <f t="shared" si="92"/>
        <v>-1.5821046804632477E-2</v>
      </c>
      <c r="M314">
        <f t="shared" si="93"/>
        <v>1</v>
      </c>
      <c r="N314" s="50" t="s">
        <v>319</v>
      </c>
    </row>
    <row r="315" spans="1:14" x14ac:dyDescent="0.15">
      <c r="A315" s="1">
        <v>42850</v>
      </c>
      <c r="B315">
        <v>7.53</v>
      </c>
      <c r="C315" s="25">
        <f t="shared" si="97"/>
        <v>2.6631158455392434E-3</v>
      </c>
      <c r="D315" s="38">
        <f t="shared" si="94"/>
        <v>7.637619750363414</v>
      </c>
      <c r="E315" s="38">
        <f>D315*(1-VLOOKUP(A315,FX!A:K,9,0))</f>
        <v>7.6357062723421496</v>
      </c>
      <c r="F315">
        <v>7.65</v>
      </c>
      <c r="G315" s="42">
        <f t="shared" si="96"/>
        <v>-1.4090744745218986E-2</v>
      </c>
      <c r="H315" s="42">
        <f>(+B315/(D315*(1-VLOOKUP(A315,FX!A:K,9,0)))-1)</f>
        <v>-1.3843679755602412E-2</v>
      </c>
      <c r="I315" s="25">
        <f t="shared" si="95"/>
        <v>-1.5686274509803977E-2</v>
      </c>
      <c r="J315">
        <v>1809.9110000000001</v>
      </c>
      <c r="K315">
        <v>1818.87</v>
      </c>
      <c r="L315" s="25">
        <f t="shared" si="92"/>
        <v>4.9499671530808254E-3</v>
      </c>
      <c r="M315">
        <f t="shared" si="93"/>
        <v>2</v>
      </c>
      <c r="N315" s="50"/>
    </row>
    <row r="316" spans="1:14" x14ac:dyDescent="0.15">
      <c r="A316" s="1">
        <v>42851</v>
      </c>
      <c r="B316">
        <v>7.55</v>
      </c>
      <c r="C316" s="25">
        <f t="shared" si="97"/>
        <v>2.6560424966799445E-3</v>
      </c>
      <c r="D316" s="38">
        <f t="shared" si="94"/>
        <v>7.6567715119827149</v>
      </c>
      <c r="E316" s="38">
        <f>D316*(1-VLOOKUP(A316,FX!A:K,9,0))</f>
        <v>7.6527141344169918</v>
      </c>
      <c r="F316">
        <v>7.6420000000000003</v>
      </c>
      <c r="G316" s="42">
        <f t="shared" si="96"/>
        <v>-1.3944717014948038E-2</v>
      </c>
      <c r="H316" s="42">
        <f>(+B316/(D316*(1-VLOOKUP(A316,FX!A:K,9,0)))-1)</f>
        <v>-1.342192228964223E-2</v>
      </c>
      <c r="I316" s="25">
        <f t="shared" si="95"/>
        <v>-1.2038733315886008E-2</v>
      </c>
      <c r="J316">
        <v>1818.87</v>
      </c>
      <c r="K316">
        <v>1820.48</v>
      </c>
      <c r="L316" s="25">
        <f t="shared" si="92"/>
        <v>8.8516496506074738E-4</v>
      </c>
      <c r="M316">
        <f t="shared" si="93"/>
        <v>3</v>
      </c>
      <c r="N316" s="50"/>
    </row>
    <row r="317" spans="1:14" x14ac:dyDescent="0.15">
      <c r="A317" s="1">
        <v>42852</v>
      </c>
      <c r="B317">
        <v>7.62</v>
      </c>
      <c r="C317" s="25">
        <f t="shared" si="97"/>
        <v>9.2715231788080832E-3</v>
      </c>
      <c r="D317" s="38">
        <f t="shared" si="94"/>
        <v>7.7362068926876431</v>
      </c>
      <c r="E317" s="38">
        <f>D317*(1-VLOOKUP(A317,FX!A:K,9,0))</f>
        <v>7.7226043603464127</v>
      </c>
      <c r="F317">
        <v>7.7270000000000003</v>
      </c>
      <c r="G317" s="42">
        <f t="shared" si="96"/>
        <v>-1.5021171783485165E-2</v>
      </c>
      <c r="H317" s="42">
        <f>(+B317/(D317*(1-VLOOKUP(A317,FX!A:K,9,0)))-1)</f>
        <v>-1.3286238108125792E-2</v>
      </c>
      <c r="I317" s="25">
        <f t="shared" si="95"/>
        <v>-1.3847547560502216E-2</v>
      </c>
      <c r="J317">
        <v>1820.48</v>
      </c>
      <c r="K317">
        <v>1842.922</v>
      </c>
      <c r="L317" s="25">
        <f t="shared" si="92"/>
        <v>1.2327518017226202E-2</v>
      </c>
      <c r="M317">
        <f t="shared" si="93"/>
        <v>4</v>
      </c>
      <c r="N317" s="50"/>
    </row>
    <row r="318" spans="1:14" x14ac:dyDescent="0.15">
      <c r="A318" s="1">
        <v>42853</v>
      </c>
      <c r="B318">
        <v>7.68</v>
      </c>
      <c r="C318" s="25">
        <f t="shared" si="97"/>
        <v>7.8740157480314821E-3</v>
      </c>
      <c r="D318" s="38">
        <f t="shared" si="94"/>
        <v>7.759754139350445</v>
      </c>
      <c r="E318" s="38">
        <f>D318*(1-VLOOKUP(A318,FX!A:K,9,0))</f>
        <v>7.7676281231636528</v>
      </c>
      <c r="F318">
        <v>7.7590000000000003</v>
      </c>
      <c r="G318" s="42">
        <f t="shared" si="96"/>
        <v>-1.0277920913241867E-2</v>
      </c>
      <c r="H318" s="42">
        <f>(+B318/(D318*(1-VLOOKUP(A318,FX!A:K,9,0)))-1)</f>
        <v>-1.128119443596165E-2</v>
      </c>
      <c r="I318" s="25">
        <f t="shared" si="95"/>
        <v>-1.0181724449026985E-2</v>
      </c>
      <c r="J318">
        <v>1842.922</v>
      </c>
      <c r="K318">
        <v>1850.7339999999999</v>
      </c>
      <c r="L318" s="25">
        <f t="shared" si="92"/>
        <v>4.2389205837252142E-3</v>
      </c>
      <c r="M318">
        <f t="shared" si="93"/>
        <v>5</v>
      </c>
      <c r="N318" s="50"/>
    </row>
    <row r="319" spans="1:14" x14ac:dyDescent="0.15">
      <c r="A319" s="1">
        <v>42856</v>
      </c>
      <c r="B319">
        <v>7.68</v>
      </c>
      <c r="C319" s="25">
        <f t="shared" ref="C319" si="98">B319/B318-1</f>
        <v>0</v>
      </c>
      <c r="D319" s="38">
        <f t="shared" ref="D319" si="99">+F318*(1+L319)</f>
        <v>7.7590000000000003</v>
      </c>
      <c r="E319" s="38">
        <f>D319*(1-VLOOKUP(A319,FX!A:K,9,0))</f>
        <v>7.7516888893143747</v>
      </c>
      <c r="F319">
        <v>7.75</v>
      </c>
      <c r="G319" s="42">
        <f t="shared" ref="G319" si="100">+B319/D319-1</f>
        <v>-1.0181724449026985E-2</v>
      </c>
      <c r="H319" s="42">
        <f>(+B319/(D319*(1-VLOOKUP(A319,FX!A:K,9,0)))-1)</f>
        <v>-9.2481638953799683E-3</v>
      </c>
      <c r="I319" s="25">
        <f t="shared" si="95"/>
        <v>-9.0322580645161299E-3</v>
      </c>
      <c r="J319">
        <v>1850.7339999999999</v>
      </c>
      <c r="K319">
        <v>1850.7339999999999</v>
      </c>
      <c r="L319" s="25">
        <f t="shared" ref="L319" si="101">+K319/J319-1</f>
        <v>0</v>
      </c>
      <c r="M319">
        <f t="shared" ref="M319" si="102">WEEKDAY(A319,2)</f>
        <v>1</v>
      </c>
      <c r="N319" s="50"/>
    </row>
    <row r="320" spans="1:14" x14ac:dyDescent="0.15">
      <c r="A320" s="1">
        <v>42857</v>
      </c>
      <c r="B320">
        <v>7.61</v>
      </c>
      <c r="C320" s="25">
        <f t="shared" ref="C320" si="103">B320/B319-1</f>
        <v>-9.1145833333332593E-3</v>
      </c>
      <c r="D320" s="38">
        <f t="shared" ref="D320" si="104">+F319*(1+L320)</f>
        <v>7.7504815656923149</v>
      </c>
      <c r="E320" s="38">
        <f>D320*(1-VLOOKUP(A320,FX!A:K,9,0))</f>
        <v>7.7570259322051509</v>
      </c>
      <c r="F320">
        <v>7.7590000000000003</v>
      </c>
      <c r="G320" s="42">
        <f t="shared" ref="G320" si="105">+B320/D320-1</f>
        <v>-1.8125527362604088E-2</v>
      </c>
      <c r="H320" s="42">
        <f>(+B320/(D320*(1-VLOOKUP(A320,FX!A:K,9,0)))-1)</f>
        <v>-1.8953904948897593E-2</v>
      </c>
      <c r="I320" s="25">
        <f t="shared" si="95"/>
        <v>-1.9203505606392612E-2</v>
      </c>
      <c r="J320">
        <v>1850.7339999999999</v>
      </c>
      <c r="K320">
        <v>1850.8489999999999</v>
      </c>
      <c r="L320" s="25">
        <f t="shared" ref="L320" si="106">+K320/J320-1</f>
        <v>6.2137508685777831E-5</v>
      </c>
      <c r="M320">
        <f t="shared" ref="M320" si="107">WEEKDAY(A320,2)</f>
        <v>2</v>
      </c>
      <c r="N320" s="50"/>
    </row>
    <row r="321" spans="1:14" x14ac:dyDescent="0.15">
      <c r="A321" s="1">
        <v>42858</v>
      </c>
      <c r="B321">
        <v>7.61</v>
      </c>
      <c r="C321" s="25">
        <f t="shared" ref="C321" si="108">B321/B320-1</f>
        <v>0</v>
      </c>
      <c r="D321" s="38">
        <f t="shared" ref="D321" si="109">+F320*(1+L321)</f>
        <v>7.7154186143764303</v>
      </c>
      <c r="E321" s="38">
        <f>D321*(1-VLOOKUP(A321,FX!A:K,9,0))</f>
        <v>7.7227396014010372</v>
      </c>
      <c r="F321">
        <v>7.7590000000000003</v>
      </c>
      <c r="G321" s="42">
        <f t="shared" ref="G321" si="110">+B321/D321-1</f>
        <v>-1.3663369370522482E-2</v>
      </c>
      <c r="H321" s="42">
        <f>(+B321/(D321*(1-VLOOKUP(A321,FX!A:K,9,0)))-1)</f>
        <v>-1.4598394769206546E-2</v>
      </c>
      <c r="I321" s="25">
        <f t="shared" si="95"/>
        <v>-1.9203505606392612E-2</v>
      </c>
      <c r="J321">
        <v>1850.8489999999999</v>
      </c>
      <c r="K321">
        <v>1840.453</v>
      </c>
      <c r="L321" s="25">
        <f t="shared" ref="L321" si="111">+K321/J321-1</f>
        <v>-5.6168817661516046E-3</v>
      </c>
      <c r="M321">
        <f t="shared" ref="M321" si="112">WEEKDAY(A321,2)</f>
        <v>3</v>
      </c>
      <c r="N321" s="50"/>
    </row>
    <row r="322" spans="1:14" x14ac:dyDescent="0.15">
      <c r="A322" s="1">
        <v>42859</v>
      </c>
      <c r="B322">
        <v>7.56</v>
      </c>
      <c r="C322" s="25">
        <f t="shared" ref="C322" si="113">B322/B321-1</f>
        <v>-6.5703022339028694E-3</v>
      </c>
      <c r="D322" s="38">
        <f t="shared" ref="D322" si="114">+F321*(1+L322)</f>
        <v>7.7490970625166744</v>
      </c>
      <c r="E322" s="38">
        <f>D322*(1-VLOOKUP(A322,FX!A:K,9,0))</f>
        <v>7.7418452587381239</v>
      </c>
      <c r="F322">
        <v>7.7130000000000001</v>
      </c>
      <c r="G322" s="42">
        <f t="shared" ref="G322" si="115">+B322/D322-1</f>
        <v>-2.4402464053697392E-2</v>
      </c>
      <c r="H322" s="42">
        <f>(+B322/(D322*(1-VLOOKUP(A322,FX!A:K,9,0)))-1)</f>
        <v>-2.3488619658585619E-2</v>
      </c>
      <c r="I322" s="25">
        <f t="shared" si="95"/>
        <v>-1.9836639439906767E-2</v>
      </c>
      <c r="J322">
        <v>1840.453</v>
      </c>
      <c r="K322">
        <v>1838.104</v>
      </c>
      <c r="L322" s="25">
        <f t="shared" ref="L322" si="116">+K322/J322-1</f>
        <v>-1.2763162112805482E-3</v>
      </c>
      <c r="M322">
        <f t="shared" ref="M322" si="117">WEEKDAY(A322,2)</f>
        <v>4</v>
      </c>
      <c r="N322" s="50"/>
    </row>
    <row r="323" spans="1:14" x14ac:dyDescent="0.15">
      <c r="A323" s="1">
        <v>42860</v>
      </c>
      <c r="B323">
        <v>7.51</v>
      </c>
      <c r="C323" s="25">
        <f t="shared" ref="C323" si="118">B323/B322-1</f>
        <v>-6.6137566137566273E-3</v>
      </c>
      <c r="D323" s="38">
        <f t="shared" ref="D323" si="119">+F322*(1+L323)</f>
        <v>7.6294416327911803</v>
      </c>
      <c r="E323" s="38">
        <f>D323*(1-VLOOKUP(A323,FX!A:K,9,0))</f>
        <v>7.6261119986757917</v>
      </c>
      <c r="F323">
        <v>7.6239999999999997</v>
      </c>
      <c r="G323" s="42">
        <f t="shared" ref="G323" si="120">+B323/D323-1</f>
        <v>-1.5655357041834184E-2</v>
      </c>
      <c r="H323" s="42">
        <f>(+B323/(D323*(1-VLOOKUP(A323,FX!A:K,9,0)))-1)</f>
        <v>-1.522558266859364E-2</v>
      </c>
      <c r="I323" s="25">
        <f t="shared" si="95"/>
        <v>-1.4952780692549794E-2</v>
      </c>
      <c r="J323">
        <v>1838.104</v>
      </c>
      <c r="K323">
        <v>1818.191</v>
      </c>
      <c r="L323" s="25">
        <f t="shared" ref="L323" si="121">+K323/J323-1</f>
        <v>-1.0833445768030581E-2</v>
      </c>
      <c r="M323">
        <f t="shared" ref="M323" si="122">WEEKDAY(A323,2)</f>
        <v>5</v>
      </c>
      <c r="N323" s="50"/>
    </row>
    <row r="324" spans="1:14" x14ac:dyDescent="0.15">
      <c r="A324" s="1">
        <v>42863</v>
      </c>
      <c r="B324">
        <v>7.41</v>
      </c>
      <c r="C324" s="25">
        <f t="shared" ref="C324" si="123">B324/B323-1</f>
        <v>-1.3315579227696328E-2</v>
      </c>
      <c r="D324" s="38">
        <f t="shared" ref="D324" si="124">+F323*(1+L324)</f>
        <v>7.5003725087188311</v>
      </c>
      <c r="E324" s="38">
        <f>D324*(1-VLOOKUP(A324,FX!A:K,9,0))</f>
        <v>7.4951392753217601</v>
      </c>
      <c r="F324">
        <v>7.5060000000000002</v>
      </c>
      <c r="G324" s="42">
        <f t="shared" ref="G324" si="125">+B324/D324-1</f>
        <v>-1.2049069378057831E-2</v>
      </c>
      <c r="H324" s="42">
        <f>(+B324/(D324*(1-VLOOKUP(A324,FX!A:K,9,0)))-1)</f>
        <v>-1.1359265277709585E-2</v>
      </c>
      <c r="I324" s="25">
        <f t="shared" si="95"/>
        <v>-1.2789768185451633E-2</v>
      </c>
      <c r="J324">
        <v>1818.191</v>
      </c>
      <c r="K324">
        <v>1788.7080000000001</v>
      </c>
      <c r="L324" s="25">
        <f t="shared" ref="L324" si="126">+K324/J324-1</f>
        <v>-1.6215568111381029E-2</v>
      </c>
      <c r="M324">
        <f t="shared" ref="M324" si="127">WEEKDAY(A324,2)</f>
        <v>1</v>
      </c>
      <c r="N324" s="50"/>
    </row>
    <row r="325" spans="1:14" x14ac:dyDescent="0.15">
      <c r="A325" s="1">
        <v>42864</v>
      </c>
      <c r="B325">
        <v>7.47</v>
      </c>
      <c r="C325" s="25">
        <f t="shared" ref="C325" si="128">B325/B324-1</f>
        <v>8.0971659919026884E-3</v>
      </c>
      <c r="D325" s="38">
        <f t="shared" ref="D325" si="129">+F324*(1+L325)</f>
        <v>7.5638379467190848</v>
      </c>
      <c r="E325" s="38">
        <f>D325*(1-VLOOKUP(A325,FX!A:K,9,0))</f>
        <v>7.5562487286097157</v>
      </c>
      <c r="F325">
        <v>7.5549999999999997</v>
      </c>
      <c r="G325" s="42">
        <f t="shared" ref="G325" si="130">+B325/D325-1</f>
        <v>-1.2406128658505766E-2</v>
      </c>
      <c r="H325" s="42">
        <f>(+B325/(D325*(1-VLOOKUP(A325,FX!A:K,9,0)))-1)</f>
        <v>-1.1414225723295535E-2</v>
      </c>
      <c r="I325" s="25">
        <f t="shared" si="95"/>
        <v>-1.1250827266710783E-2</v>
      </c>
      <c r="J325">
        <v>1788.7080000000001</v>
      </c>
      <c r="K325">
        <v>1802.491</v>
      </c>
      <c r="L325" s="25">
        <f t="shared" ref="L325" si="131">+K325/J325-1</f>
        <v>7.7055617797874287E-3</v>
      </c>
      <c r="M325">
        <f t="shared" ref="M325" si="132">WEEKDAY(A325,2)</f>
        <v>2</v>
      </c>
      <c r="N325" s="50"/>
    </row>
    <row r="326" spans="1:14" x14ac:dyDescent="0.15">
      <c r="A326" s="1">
        <v>42865</v>
      </c>
      <c r="B326">
        <v>7.37</v>
      </c>
      <c r="C326" s="25">
        <f t="shared" ref="C326" si="133">B326/B325-1</f>
        <v>-1.3386880856760319E-2</v>
      </c>
      <c r="D326" s="38">
        <f t="shared" ref="D326" si="134">+F325*(1+L326)</f>
        <v>7.4243450008904341</v>
      </c>
      <c r="E326" s="38">
        <f>D326*(1-VLOOKUP(A326,FX!A:K,9,0))</f>
        <v>7.4223307932895342</v>
      </c>
      <c r="F326">
        <v>7.4290000000000003</v>
      </c>
      <c r="G326" s="42">
        <f t="shared" ref="G326" si="135">+B326/D326-1</f>
        <v>-7.3198377612996302E-3</v>
      </c>
      <c r="H326" s="42">
        <f>(+B326/(D326*(1-VLOOKUP(A326,FX!A:K,9,0)))-1)</f>
        <v>-7.0504528492378871E-3</v>
      </c>
      <c r="I326" s="25">
        <f t="shared" si="95"/>
        <v>-7.9418495086822638E-3</v>
      </c>
      <c r="J326">
        <v>1802.491</v>
      </c>
      <c r="K326">
        <v>1771.319</v>
      </c>
      <c r="L326" s="25">
        <f t="shared" ref="L326" si="136">+K326/J326-1</f>
        <v>-1.7293845017811504E-2</v>
      </c>
      <c r="M326">
        <f t="shared" ref="M326" si="137">WEEKDAY(A326,2)</f>
        <v>3</v>
      </c>
      <c r="N326" s="50"/>
    </row>
    <row r="327" spans="1:14" x14ac:dyDescent="0.15">
      <c r="A327" s="1">
        <v>42866</v>
      </c>
      <c r="B327">
        <v>7.4</v>
      </c>
      <c r="C327" s="25">
        <f t="shared" ref="C327" si="138">B327/B326-1</f>
        <v>4.070556309362372E-3</v>
      </c>
      <c r="D327" s="38">
        <f t="shared" ref="D327" si="139">+F326*(1+L327)</f>
        <v>7.4335882904208672</v>
      </c>
      <c r="E327" s="38">
        <f>D327*(1-VLOOKUP(A327,FX!A:K,9,0))</f>
        <v>7.4358793212529957</v>
      </c>
      <c r="F327">
        <v>7.4379999999999997</v>
      </c>
      <c r="G327" s="42">
        <f t="shared" ref="G327" si="140">+B327/D327-1</f>
        <v>-4.5184491134853122E-3</v>
      </c>
      <c r="H327" s="42">
        <f>(+B327/(D327*(1-VLOOKUP(A327,FX!A:K,9,0)))-1)</f>
        <v>-4.8251618541530483E-3</v>
      </c>
      <c r="I327" s="25">
        <f t="shared" si="95"/>
        <v>-5.1089002420005025E-3</v>
      </c>
      <c r="J327">
        <v>1771.319</v>
      </c>
      <c r="K327">
        <v>1772.413</v>
      </c>
      <c r="L327" s="25">
        <f t="shared" ref="L327" si="141">+K327/J327-1</f>
        <v>6.1761884787547849E-4</v>
      </c>
      <c r="M327">
        <f t="shared" ref="M327" si="142">WEEKDAY(A327,2)</f>
        <v>4</v>
      </c>
      <c r="N327" s="50"/>
    </row>
    <row r="328" spans="1:14" x14ac:dyDescent="0.15">
      <c r="A328" s="1">
        <v>42867</v>
      </c>
      <c r="B328">
        <v>7.39</v>
      </c>
      <c r="C328" s="25">
        <f t="shared" ref="C328" si="143">B328/B327-1</f>
        <v>-1.3513513513514486E-3</v>
      </c>
      <c r="D328" s="38">
        <f t="shared" ref="D328" si="144">+F327*(1+L328)</f>
        <v>7.4472953335368217</v>
      </c>
      <c r="E328" s="38">
        <f>D328*(1-VLOOKUP(A328,FX!A:K,9,0))</f>
        <v>7.4562136699981965</v>
      </c>
      <c r="F328">
        <v>7.4569999999999999</v>
      </c>
      <c r="G328" s="42">
        <f t="shared" ref="G328" si="145">+B328/D328-1</f>
        <v>-7.6934418430820717E-3</v>
      </c>
      <c r="H328" s="42">
        <f>(+B328/(D328*(1-VLOOKUP(A328,FX!A:K,9,0)))-1)</f>
        <v>-8.8803342995148471E-3</v>
      </c>
      <c r="I328" s="25">
        <f t="shared" si="95"/>
        <v>-8.9848464529972416E-3</v>
      </c>
      <c r="J328">
        <v>1772.413</v>
      </c>
      <c r="K328">
        <v>1774.6279999999999</v>
      </c>
      <c r="L328" s="25">
        <f t="shared" ref="L328" si="146">+K328/J328-1</f>
        <v>1.2497087304144117E-3</v>
      </c>
      <c r="M328">
        <f t="shared" ref="M328" si="147">WEEKDAY(A328,2)</f>
        <v>5</v>
      </c>
      <c r="N328" s="50"/>
    </row>
    <row r="329" spans="1:14" x14ac:dyDescent="0.15">
      <c r="A329" s="1">
        <v>42870</v>
      </c>
      <c r="B329">
        <v>7.45</v>
      </c>
      <c r="C329" s="25">
        <f t="shared" ref="C329" si="148">B329/B328-1</f>
        <v>8.1190798376185036E-3</v>
      </c>
      <c r="D329" s="38">
        <f t="shared" ref="D329" si="149">+F328*(1+L329)</f>
        <v>7.4738416456857442</v>
      </c>
      <c r="E329" s="38">
        <f>D329*(1-VLOOKUP(A329,FX!A:K,9,0))</f>
        <v>7.4759969044435319</v>
      </c>
      <c r="F329">
        <v>7.4749999999999996</v>
      </c>
      <c r="G329" s="42">
        <f t="shared" ref="G329" si="150">+B329/D329-1</f>
        <v>-3.1900121538575021E-3</v>
      </c>
      <c r="H329" s="42">
        <f>(+B329/(D329*(1-VLOOKUP(A329,FX!A:K,9,0)))-1)</f>
        <v>-3.4773829866194816E-3</v>
      </c>
      <c r="I329" s="25">
        <f t="shared" si="95"/>
        <v>-3.3444816053510573E-3</v>
      </c>
      <c r="J329">
        <v>1774.6279999999999</v>
      </c>
      <c r="K329">
        <v>1778.636</v>
      </c>
      <c r="L329" s="25">
        <f t="shared" ref="L329" si="151">+K329/J329-1</f>
        <v>2.2585015000327058E-3</v>
      </c>
      <c r="M329">
        <f t="shared" ref="M329" si="152">WEEKDAY(A329,2)</f>
        <v>1</v>
      </c>
      <c r="N329" s="50"/>
    </row>
    <row r="330" spans="1:14" x14ac:dyDescent="0.15">
      <c r="A330" s="1">
        <v>42871</v>
      </c>
      <c r="B330">
        <v>7.62</v>
      </c>
      <c r="C330" s="25">
        <f t="shared" ref="C330" si="153">B330/B329-1</f>
        <v>2.2818791946308759E-2</v>
      </c>
      <c r="D330" s="38">
        <f t="shared" ref="D330" si="154">+F329*(1+L330)</f>
        <v>7.6275775228883251</v>
      </c>
      <c r="E330" s="38">
        <f>D330*(1-VLOOKUP(A330,FX!A:K,9,0))</f>
        <v>7.6407718017639716</v>
      </c>
      <c r="F330">
        <v>7.6379999999999999</v>
      </c>
      <c r="G330" s="42">
        <f t="shared" ref="G330" si="155">+B330/D330-1</f>
        <v>-9.934376760625252E-4</v>
      </c>
      <c r="H330" s="42">
        <f>(+B330/(D330*(1-VLOOKUP(A330,FX!A:K,9,0)))-1)</f>
        <v>-2.7185475895479261E-3</v>
      </c>
      <c r="I330" s="25">
        <f t="shared" si="95"/>
        <v>-2.3566378633149698E-3</v>
      </c>
      <c r="J330">
        <v>1778.636</v>
      </c>
      <c r="K330">
        <v>1814.941</v>
      </c>
      <c r="L330" s="25">
        <f t="shared" ref="L330" si="156">+K330/J330-1</f>
        <v>2.041170874760212E-2</v>
      </c>
      <c r="M330">
        <f t="shared" ref="M330" si="157">WEEKDAY(A330,2)</f>
        <v>2</v>
      </c>
      <c r="N330" s="50"/>
    </row>
    <row r="331" spans="1:14" x14ac:dyDescent="0.15">
      <c r="A331" s="1">
        <v>42872</v>
      </c>
      <c r="B331">
        <v>7.62</v>
      </c>
      <c r="C331" s="25">
        <f t="shared" ref="C331" si="158">B331/B330-1</f>
        <v>0</v>
      </c>
      <c r="D331" s="38">
        <f t="shared" ref="D331" si="159">+F330*(1+L331)</f>
        <v>7.6703962729366948</v>
      </c>
      <c r="E331" s="38">
        <f>D331*(1-VLOOKUP(A331,FX!A:K,9,0))</f>
        <v>7.6812115039696609</v>
      </c>
      <c r="F331">
        <v>7.68</v>
      </c>
      <c r="G331" s="42">
        <f t="shared" ref="G331" si="160">+B331/D331-1</f>
        <v>-6.5702306821495693E-3</v>
      </c>
      <c r="H331" s="42">
        <f>(+B331/(D331*(1-VLOOKUP(A331,FX!A:K,9,0)))-1)</f>
        <v>-7.9689908210477389E-3</v>
      </c>
      <c r="I331" s="25">
        <f t="shared" si="95"/>
        <v>-7.8125E-3</v>
      </c>
      <c r="J331">
        <v>1814.941</v>
      </c>
      <c r="K331">
        <v>1822.6389999999999</v>
      </c>
      <c r="L331" s="25">
        <f t="shared" ref="L331" si="161">+K331/J331-1</f>
        <v>4.2414601907168059E-3</v>
      </c>
      <c r="M331">
        <f t="shared" ref="M331" si="162">WEEKDAY(A331,2)</f>
        <v>3</v>
      </c>
      <c r="N331" s="50"/>
    </row>
    <row r="332" spans="1:14" x14ac:dyDescent="0.15">
      <c r="A332" s="1">
        <v>42873</v>
      </c>
      <c r="B332">
        <v>7.57</v>
      </c>
      <c r="C332" s="25">
        <f t="shared" ref="C332" si="163">B332/B331-1</f>
        <v>-6.5616797900261981E-3</v>
      </c>
      <c r="D332" s="38">
        <f t="shared" ref="D332" si="164">+F331*(1+L332)</f>
        <v>7.6415165482577736</v>
      </c>
      <c r="E332" s="38">
        <f>D332*(1-VLOOKUP(A332,FX!A:K,9,0))</f>
        <v>7.6368962473505801</v>
      </c>
      <c r="F332">
        <v>7.633</v>
      </c>
      <c r="G332" s="42">
        <f t="shared" ref="G332" si="165">+B332/D332-1</f>
        <v>-9.3589469846896423E-3</v>
      </c>
      <c r="H332" s="42">
        <f>(+B332/(D332*(1-VLOOKUP(A332,FX!A:K,9,0)))-1)</f>
        <v>-8.7596119135162631E-3</v>
      </c>
      <c r="I332" s="25">
        <f t="shared" si="95"/>
        <v>-8.2536355299357433E-3</v>
      </c>
      <c r="J332">
        <v>1822.6389999999999</v>
      </c>
      <c r="K332">
        <v>1813.5060000000001</v>
      </c>
      <c r="L332" s="25">
        <f t="shared" ref="L332" si="166">+K332/J332-1</f>
        <v>-5.0108661122689746E-3</v>
      </c>
      <c r="M332">
        <f t="shared" ref="M332" si="167">WEEKDAY(A332,2)</f>
        <v>4</v>
      </c>
      <c r="N332" s="50"/>
    </row>
    <row r="333" spans="1:14" x14ac:dyDescent="0.15">
      <c r="A333" s="1">
        <v>42874</v>
      </c>
      <c r="B333">
        <v>7.51</v>
      </c>
      <c r="C333" s="25">
        <f t="shared" ref="C333" si="168">B333/B332-1</f>
        <v>-7.9260237780713894E-3</v>
      </c>
      <c r="D333" s="38">
        <f t="shared" ref="D333" si="169">+F332*(1+L333)</f>
        <v>7.5806908684062799</v>
      </c>
      <c r="E333" s="38">
        <f>D333*(1-VLOOKUP(A333,FX!A:K,9,0))</f>
        <v>7.5752460275300377</v>
      </c>
      <c r="F333">
        <v>7.5739999999999998</v>
      </c>
      <c r="G333" s="42">
        <f t="shared" ref="G333" si="170">+B333/D333-1</f>
        <v>-9.3251221601576839E-3</v>
      </c>
      <c r="H333" s="42">
        <f>(+B333/(D333*(1-VLOOKUP(A333,FX!A:K,9,0)))-1)</f>
        <v>-8.6130572251937876E-3</v>
      </c>
      <c r="I333" s="25">
        <f t="shared" si="95"/>
        <v>-8.4499603908106957E-3</v>
      </c>
      <c r="J333">
        <v>1813.5060000000001</v>
      </c>
      <c r="K333">
        <v>1801.078</v>
      </c>
      <c r="L333" s="25">
        <f t="shared" ref="L333" si="171">+K333/J333-1</f>
        <v>-6.853023921619239E-3</v>
      </c>
      <c r="M333">
        <f t="shared" ref="M333" si="172">WEEKDAY(A333,2)</f>
        <v>5</v>
      </c>
      <c r="N333" s="50"/>
    </row>
    <row r="334" spans="1:14" x14ac:dyDescent="0.15">
      <c r="A334" s="1">
        <v>42877</v>
      </c>
      <c r="B334">
        <v>7.5</v>
      </c>
      <c r="C334" s="25">
        <f t="shared" ref="C334" si="173">B334/B333-1</f>
        <v>-1.3315579227696217E-3</v>
      </c>
      <c r="D334" s="38">
        <f t="shared" ref="D334" si="174">+F333*(1+L334)</f>
        <v>7.5193190133908692</v>
      </c>
      <c r="E334" s="38">
        <f>D334*(1-VLOOKUP(A334,FX!A:K,9,0))</f>
        <v>7.5282058426001957</v>
      </c>
      <c r="F334">
        <v>7.5309999999999997</v>
      </c>
      <c r="G334" s="42">
        <f t="shared" ref="G334" si="175">+B334/D334-1</f>
        <v>-2.5692504010622619E-3</v>
      </c>
      <c r="H334" s="42">
        <f>(+B334/(D334*(1-VLOOKUP(A334,FX!A:K,9,0)))-1)</f>
        <v>-3.7466885457071442E-3</v>
      </c>
      <c r="I334" s="25">
        <f t="shared" si="95"/>
        <v>-4.1163192139157534E-3</v>
      </c>
      <c r="J334">
        <v>1801.078</v>
      </c>
      <c r="K334">
        <v>1788.075</v>
      </c>
      <c r="L334" s="25">
        <f t="shared" ref="L334" si="176">+K334/J334-1</f>
        <v>-7.2195651715249998E-3</v>
      </c>
      <c r="M334">
        <f t="shared" ref="M334" si="177">WEEKDAY(A334,2)</f>
        <v>1</v>
      </c>
      <c r="N334" s="50"/>
    </row>
    <row r="335" spans="1:14" x14ac:dyDescent="0.15">
      <c r="A335" s="1">
        <v>42878</v>
      </c>
      <c r="B335">
        <v>7.38</v>
      </c>
      <c r="C335" s="25">
        <f t="shared" ref="C335" si="178">B335/B334-1</f>
        <v>-1.6000000000000014E-2</v>
      </c>
      <c r="D335" s="38">
        <f t="shared" ref="D335" si="179">+F334*(1+L335)</f>
        <v>7.4053201263929074</v>
      </c>
      <c r="E335" s="38">
        <f>D335*(1-VLOOKUP(A335,FX!A:K,9,0))</f>
        <v>7.4041791315669387</v>
      </c>
      <c r="F335">
        <v>7.4029999999999996</v>
      </c>
      <c r="G335" s="42">
        <f t="shared" ref="G335" si="180">+B335/D335-1</f>
        <v>-3.4191805297741906E-3</v>
      </c>
      <c r="H335" s="42">
        <f>(+B335/(D335*(1-VLOOKUP(A335,FX!A:K,9,0)))-1)</f>
        <v>-3.2656059689120109E-3</v>
      </c>
      <c r="I335" s="25">
        <f t="shared" si="95"/>
        <v>-3.1068485749020658E-3</v>
      </c>
      <c r="J335">
        <v>1788.075</v>
      </c>
      <c r="K335">
        <v>1758.2349999999999</v>
      </c>
      <c r="L335" s="25">
        <f t="shared" ref="L335" si="181">+K335/J335-1</f>
        <v>-1.6688338017141424E-2</v>
      </c>
      <c r="M335">
        <f t="shared" ref="M335" si="182">WEEKDAY(A335,2)</f>
        <v>2</v>
      </c>
      <c r="N335" s="50"/>
    </row>
    <row r="336" spans="1:14" x14ac:dyDescent="0.15">
      <c r="A336" s="1">
        <v>42879</v>
      </c>
      <c r="B336">
        <v>7.43</v>
      </c>
      <c r="C336" s="25">
        <f t="shared" ref="C336" si="183">B336/B335-1</f>
        <v>6.7750677506774881E-3</v>
      </c>
      <c r="D336" s="38">
        <f t="shared" ref="D336" si="184">+F335*(1+L336)</f>
        <v>7.4789695541267234</v>
      </c>
      <c r="E336" s="38">
        <f>D336*(1-VLOOKUP(A336,FX!A:K,9,0))</f>
        <v>7.4758612889425597</v>
      </c>
      <c r="F336">
        <v>7.4820000000000002</v>
      </c>
      <c r="G336" s="42">
        <f t="shared" ref="G336" si="185">+B336/D336-1</f>
        <v>-6.5476338381005306E-3</v>
      </c>
      <c r="H336" s="42">
        <f>(+B336/(D336*(1-VLOOKUP(A336,FX!A:K,9,0)))-1)</f>
        <v>-6.134582648074649E-3</v>
      </c>
      <c r="I336" s="25">
        <f t="shared" si="95"/>
        <v>-6.9500133654103458E-3</v>
      </c>
      <c r="J336">
        <v>1758.2349999999999</v>
      </c>
      <c r="K336">
        <v>1776.278</v>
      </c>
      <c r="L336" s="25">
        <f t="shared" ref="L336" si="186">+K336/J336-1</f>
        <v>1.0261995694546E-2</v>
      </c>
      <c r="M336">
        <f t="shared" ref="M336" si="187">WEEKDAY(A336,2)</f>
        <v>3</v>
      </c>
      <c r="N336" s="50"/>
    </row>
    <row r="337" spans="1:14" x14ac:dyDescent="0.15">
      <c r="A337" s="1">
        <v>42880</v>
      </c>
      <c r="B337">
        <v>7.44</v>
      </c>
      <c r="C337" s="25">
        <f t="shared" ref="C337" si="188">B337/B336-1</f>
        <v>1.3458950201885589E-3</v>
      </c>
      <c r="D337" s="38">
        <f t="shared" ref="D337" si="189">+F336*(1+L337)</f>
        <v>7.4879644447547067</v>
      </c>
      <c r="E337" s="38">
        <f>D337*(1-VLOOKUP(A337,FX!A:K,9,0))</f>
        <v>7.5161283443919764</v>
      </c>
      <c r="F337">
        <v>7.5110000000000001</v>
      </c>
      <c r="G337" s="42">
        <f t="shared" ref="G337" si="190">+B337/D337-1</f>
        <v>-6.4055385290063827E-3</v>
      </c>
      <c r="H337" s="42">
        <f>(+B337/(D337*(1-VLOOKUP(A337,FX!A:K,9,0)))-1)</f>
        <v>-1.012866477310459E-2</v>
      </c>
      <c r="I337" s="25">
        <f t="shared" si="95"/>
        <v>-9.4528025562508056E-3</v>
      </c>
      <c r="J337">
        <v>1776.278</v>
      </c>
      <c r="K337">
        <v>1777.694</v>
      </c>
      <c r="L337" s="25">
        <f t="shared" ref="L337" si="191">+K337/J337-1</f>
        <v>7.9717251466271399E-4</v>
      </c>
      <c r="M337">
        <f t="shared" ref="M337" si="192">WEEKDAY(A337,2)</f>
        <v>4</v>
      </c>
      <c r="N337" s="50"/>
    </row>
    <row r="338" spans="1:14" x14ac:dyDescent="0.15">
      <c r="A338" s="1">
        <v>42881</v>
      </c>
      <c r="B338">
        <v>7.42</v>
      </c>
      <c r="C338" s="25">
        <f t="shared" ref="C338" si="193">B338/B337-1</f>
        <v>-2.6881720430108613E-3</v>
      </c>
      <c r="D338" s="38">
        <f t="shared" ref="D338" si="194">+F337*(1+L338)</f>
        <v>7.4346855825580782</v>
      </c>
      <c r="E338" s="38">
        <f>D338*(1-VLOOKUP(A338,FX!A:K,9,0))</f>
        <v>7.4478324854341924</v>
      </c>
      <c r="F338">
        <v>7.48</v>
      </c>
      <c r="G338" s="42">
        <f t="shared" ref="G338" si="195">+B338/D338-1</f>
        <v>-1.9752795723508854E-3</v>
      </c>
      <c r="H338" s="42">
        <f>(+B338/(D338*(1-VLOOKUP(A338,FX!A:K,9,0)))-1)</f>
        <v>-3.7369913311858793E-3</v>
      </c>
      <c r="I338" s="25">
        <f t="shared" si="95"/>
        <v>-8.0213903743315829E-3</v>
      </c>
      <c r="J338">
        <v>1777.694</v>
      </c>
      <c r="K338">
        <v>1759.6320000000001</v>
      </c>
      <c r="L338" s="25">
        <f t="shared" ref="L338" si="196">+K338/J338-1</f>
        <v>-1.0160353806673128E-2</v>
      </c>
      <c r="M338">
        <f t="shared" ref="M338" si="197">WEEKDAY(A338,2)</f>
        <v>5</v>
      </c>
      <c r="N338" s="50"/>
    </row>
    <row r="339" spans="1:14" x14ac:dyDescent="0.15">
      <c r="A339" s="1">
        <v>42884</v>
      </c>
      <c r="B339">
        <v>7.54</v>
      </c>
      <c r="C339" s="25">
        <f t="shared" ref="C339" si="198">B339/B338-1</f>
        <v>1.6172506738544534E-2</v>
      </c>
      <c r="D339" s="38">
        <f t="shared" ref="D339" si="199">+F338*(1+L339)</f>
        <v>7.48</v>
      </c>
      <c r="E339" s="38">
        <f>D339*(1-VLOOKUP(A339,FX!A:K,9,0))</f>
        <v>7.5084547739732495</v>
      </c>
      <c r="F339">
        <v>7.51</v>
      </c>
      <c r="G339" s="42">
        <f t="shared" ref="G339" si="200">+B339/D339-1</f>
        <v>8.0213903743315829E-3</v>
      </c>
      <c r="H339" s="42">
        <f>(+B339/(D339*(1-VLOOKUP(A339,FX!A:K,9,0)))-1)</f>
        <v>4.2012940047393421E-3</v>
      </c>
      <c r="I339" s="25">
        <f t="shared" si="95"/>
        <v>3.9946737683089761E-3</v>
      </c>
      <c r="J339">
        <v>1759.6320000000001</v>
      </c>
      <c r="K339">
        <v>1759.6320000000001</v>
      </c>
      <c r="L339" s="25">
        <f t="shared" ref="L339" si="201">+K339/J339-1</f>
        <v>0</v>
      </c>
      <c r="M339">
        <f t="shared" ref="M339" si="202">WEEKDAY(A339,2)</f>
        <v>1</v>
      </c>
      <c r="N339" s="50" t="s">
        <v>347</v>
      </c>
    </row>
    <row r="340" spans="1:14" x14ac:dyDescent="0.15">
      <c r="A340" s="1">
        <v>42885</v>
      </c>
      <c r="B340">
        <v>7.54</v>
      </c>
      <c r="C340" s="25">
        <f t="shared" ref="C340" si="203">B340/B339-1</f>
        <v>0</v>
      </c>
      <c r="D340" s="38">
        <f t="shared" ref="D340" si="204">+F339*(1+L340)</f>
        <v>7.51</v>
      </c>
      <c r="E340" s="38">
        <f>D340*(1-VLOOKUP(A340,FX!A:K,9,0))</f>
        <v>7.4994017703935656</v>
      </c>
      <c r="F340">
        <v>7.5</v>
      </c>
      <c r="G340" s="42">
        <f t="shared" ref="G340" si="205">+B340/D340-1</f>
        <v>3.9946737683089761E-3</v>
      </c>
      <c r="H340" s="42">
        <f>(+B340/(D340*(1-VLOOKUP(A340,FX!A:K,9,0)))-1)</f>
        <v>5.4135290853078999E-3</v>
      </c>
      <c r="I340" s="25">
        <f t="shared" si="95"/>
        <v>5.3333333333334121E-3</v>
      </c>
      <c r="J340">
        <v>1759.6320000000001</v>
      </c>
      <c r="K340">
        <v>1759.6320000000001</v>
      </c>
      <c r="L340" s="25">
        <f t="shared" ref="L340" si="206">+K340/J340-1</f>
        <v>0</v>
      </c>
      <c r="M340">
        <f t="shared" ref="M340" si="207">WEEKDAY(A340,2)</f>
        <v>2</v>
      </c>
      <c r="N340" s="50"/>
    </row>
    <row r="341" spans="1:14" x14ac:dyDescent="0.15">
      <c r="A341" s="1">
        <v>42886</v>
      </c>
      <c r="B341">
        <v>7.49</v>
      </c>
      <c r="C341" s="25">
        <f t="shared" ref="C341" si="208">B341/B340-1</f>
        <v>-6.6312997347479641E-3</v>
      </c>
      <c r="D341" s="38">
        <f t="shared" ref="D341" si="209">+F340*(1+L341)</f>
        <v>7.5174624580594118</v>
      </c>
      <c r="E341" s="38">
        <f>D341*(1-VLOOKUP(A341,FX!A:K,9,0))</f>
        <v>7.5542328841131745</v>
      </c>
      <c r="F341">
        <v>7.5679999999999996</v>
      </c>
      <c r="G341" s="42">
        <f t="shared" ref="G341" si="210">+B341/D341-1</f>
        <v>-3.6531553316863086E-3</v>
      </c>
      <c r="H341" s="42">
        <f>(+B341/(D341*(1-VLOOKUP(A341,FX!A:K,9,0)))-1)</f>
        <v>-8.5028996456090189E-3</v>
      </c>
      <c r="I341" s="25">
        <f t="shared" si="95"/>
        <v>-1.0306553911204941E-2</v>
      </c>
      <c r="J341">
        <v>1759.6320000000001</v>
      </c>
      <c r="K341">
        <v>1763.729</v>
      </c>
      <c r="L341" s="25">
        <f t="shared" ref="L341" si="211">+K341/J341-1</f>
        <v>2.3283277412549097E-3</v>
      </c>
      <c r="M341">
        <f t="shared" ref="M341" si="212">WEEKDAY(A341,2)</f>
        <v>3</v>
      </c>
      <c r="N341" s="50"/>
    </row>
    <row r="342" spans="1:14" x14ac:dyDescent="0.15">
      <c r="A342" s="1">
        <v>42887</v>
      </c>
      <c r="B342">
        <v>7.4</v>
      </c>
      <c r="C342" s="25">
        <f t="shared" ref="C342" si="213">B342/B341-1</f>
        <v>-1.2016021361815787E-2</v>
      </c>
      <c r="D342" s="38">
        <f t="shared" ref="D342" si="214">+F341*(1+L342)</f>
        <v>7.4167840887120411</v>
      </c>
      <c r="E342" s="38">
        <f>D342*(1-VLOOKUP(A342,FX!A:K,9,0))</f>
        <v>7.4748462710039938</v>
      </c>
      <c r="F342">
        <v>7.4409999999999998</v>
      </c>
      <c r="G342" s="42">
        <f t="shared" ref="G342" si="215">+B342/D342-1</f>
        <v>-2.2629873690923619E-3</v>
      </c>
      <c r="H342" s="42">
        <f>(+B342/(D342*(1-VLOOKUP(A342,FX!A:K,9,0)))-1)</f>
        <v>-1.0013084990701748E-2</v>
      </c>
      <c r="I342" s="25">
        <f t="shared" si="95"/>
        <v>-5.5100120951484532E-3</v>
      </c>
      <c r="J342">
        <v>1763.729</v>
      </c>
      <c r="K342">
        <v>1728.4880000000001</v>
      </c>
      <c r="L342" s="25">
        <f t="shared" ref="L342" si="216">+K342/J342-1</f>
        <v>-1.9980960793863467E-2</v>
      </c>
      <c r="M342">
        <f t="shared" ref="M342" si="217">WEEKDAY(A342,2)</f>
        <v>4</v>
      </c>
      <c r="N342" s="50"/>
    </row>
    <row r="343" spans="1:14" x14ac:dyDescent="0.15">
      <c r="A343" s="1">
        <v>42888</v>
      </c>
      <c r="B343">
        <v>7.47</v>
      </c>
      <c r="C343" s="25">
        <f t="shared" ref="C343" si="218">B343/B342-1</f>
        <v>9.4594594594594739E-3</v>
      </c>
      <c r="D343" s="38">
        <f t="shared" ref="D343" si="219">+F342*(1+L343)</f>
        <v>7.5160734740420514</v>
      </c>
      <c r="E343" s="38">
        <f>D343*(1-VLOOKUP(A343,FX!A:K,9,0))</f>
        <v>7.4649139373974842</v>
      </c>
      <c r="F343">
        <v>7.4790000000000001</v>
      </c>
      <c r="G343" s="42">
        <f t="shared" ref="G343" si="220">+B343/D343-1</f>
        <v>-6.1299925022252344E-3</v>
      </c>
      <c r="H343" s="42">
        <f>(+B343/(D343*(1-VLOOKUP(A343,FX!A:K,9,0)))-1)</f>
        <v>6.8132903408768541E-4</v>
      </c>
      <c r="I343" s="25">
        <f t="shared" si="95"/>
        <v>-1.2033694344164569E-3</v>
      </c>
      <c r="J343">
        <v>1728.4880000000001</v>
      </c>
      <c r="K343">
        <v>1745.9269999999999</v>
      </c>
      <c r="L343" s="25">
        <f t="shared" ref="L343" si="221">+K343/J343-1</f>
        <v>1.0089164634061509E-2</v>
      </c>
      <c r="M343">
        <f t="shared" ref="M343" si="222">WEEKDAY(A343,2)</f>
        <v>5</v>
      </c>
      <c r="N343" s="50"/>
    </row>
    <row r="344" spans="1:14" x14ac:dyDescent="0.15">
      <c r="A344" s="1">
        <v>42891</v>
      </c>
      <c r="B344">
        <v>7.52</v>
      </c>
      <c r="C344" s="25">
        <f t="shared" ref="C344" si="223">B344/B343-1</f>
        <v>6.6934404283802706E-3</v>
      </c>
      <c r="D344" s="38">
        <f t="shared" ref="D344" si="224">+F343*(1+L344)</f>
        <v>7.5446217590998943</v>
      </c>
      <c r="E344" s="38">
        <f>D344*(1-VLOOKUP(A344,FX!A:K,9,0))</f>
        <v>7.5508314230575344</v>
      </c>
      <c r="F344">
        <v>7.5529999999999999</v>
      </c>
      <c r="G344" s="42">
        <f t="shared" ref="G344" si="225">+B344/D344-1</f>
        <v>-3.2634848884501855E-3</v>
      </c>
      <c r="H344" s="42">
        <f>(+B344/(D344*(1-VLOOKUP(A344,FX!A:K,9,0)))-1)</f>
        <v>-4.0831825437641633E-3</v>
      </c>
      <c r="I344" s="25">
        <f t="shared" si="95"/>
        <v>-4.3691248510525638E-3</v>
      </c>
      <c r="J344">
        <v>1745.9269999999999</v>
      </c>
      <c r="K344">
        <v>1761.2460000000001</v>
      </c>
      <c r="L344" s="25">
        <f t="shared" ref="L344" si="226">+K344/J344-1</f>
        <v>8.774135459271859E-3</v>
      </c>
      <c r="M344">
        <f t="shared" ref="M344" si="227">WEEKDAY(A344,2)</f>
        <v>1</v>
      </c>
      <c r="N344" s="50" t="s">
        <v>352</v>
      </c>
    </row>
    <row r="345" spans="1:14" x14ac:dyDescent="0.15">
      <c r="A345" s="1">
        <v>42892</v>
      </c>
      <c r="B345">
        <v>7.57</v>
      </c>
      <c r="C345" s="25">
        <f t="shared" ref="C345" si="228">B345/B344-1</f>
        <v>6.6489361702128935E-3</v>
      </c>
      <c r="D345" s="38">
        <f t="shared" ref="D345" si="229">+F344*(1+L345)</f>
        <v>7.5750726071201866</v>
      </c>
      <c r="E345" s="38">
        <f>D345*(1-VLOOKUP(A345,FX!A:K,9,0))</f>
        <v>7.5910428291254526</v>
      </c>
      <c r="F345">
        <v>7.5919999999999996</v>
      </c>
      <c r="G345" s="42">
        <f t="shared" ref="G345" si="230">+B345/D345-1</f>
        <v>-6.6964468636487862E-4</v>
      </c>
      <c r="H345" s="42">
        <f>(+B345/(D345*(1-VLOOKUP(A345,FX!A:K,9,0)))-1)</f>
        <v>-2.7720603873705452E-3</v>
      </c>
      <c r="I345" s="25">
        <f t="shared" si="95"/>
        <v>-2.8977871443623959E-3</v>
      </c>
      <c r="J345">
        <v>1761.2460000000001</v>
      </c>
      <c r="K345">
        <v>1766.393</v>
      </c>
      <c r="L345" s="25">
        <f t="shared" ref="L345" si="231">+K345/J345-1</f>
        <v>2.9223629180705757E-3</v>
      </c>
      <c r="M345">
        <f t="shared" ref="M345" si="232">WEEKDAY(A345,2)</f>
        <v>2</v>
      </c>
      <c r="N345" s="50"/>
    </row>
    <row r="346" spans="1:14" x14ac:dyDescent="0.15">
      <c r="A346" s="1">
        <v>42893</v>
      </c>
      <c r="B346">
        <v>7.7</v>
      </c>
      <c r="C346" s="25">
        <f t="shared" ref="C346" si="233">B346/B345-1</f>
        <v>1.7173051519154603E-2</v>
      </c>
      <c r="D346" s="38">
        <f t="shared" ref="D346" si="234">+F345*(1+L346)</f>
        <v>7.7358075943462179</v>
      </c>
      <c r="E346" s="38">
        <f>D346*(1-VLOOKUP(A346,FX!A:K,9,0))</f>
        <v>7.7349047576570431</v>
      </c>
      <c r="F346">
        <v>7.7279999999999998</v>
      </c>
      <c r="G346" s="42">
        <f t="shared" ref="G346" si="235">+B346/D346-1</f>
        <v>-4.6288113955145205E-3</v>
      </c>
      <c r="H346" s="42">
        <f>(+B346/(D346*(1-VLOOKUP(A346,FX!A:K,9,0)))-1)</f>
        <v>-4.5126292760734321E-3</v>
      </c>
      <c r="I346" s="25">
        <f t="shared" si="95"/>
        <v>-3.6231884057970065E-3</v>
      </c>
      <c r="J346">
        <v>1766.393</v>
      </c>
      <c r="K346">
        <v>1799.8520000000001</v>
      </c>
      <c r="L346" s="25">
        <f t="shared" ref="L346" si="236">+K346/J346-1</f>
        <v>1.894199082537118E-2</v>
      </c>
      <c r="M346">
        <f t="shared" ref="M346" si="237">WEEKDAY(A346,2)</f>
        <v>3</v>
      </c>
      <c r="N346" s="50"/>
    </row>
    <row r="347" spans="1:14" x14ac:dyDescent="0.15">
      <c r="A347" s="1">
        <v>42894</v>
      </c>
      <c r="B347">
        <v>7.84</v>
      </c>
      <c r="C347" s="25">
        <f t="shared" ref="C347" si="238">B347/B346-1</f>
        <v>1.8181818181818077E-2</v>
      </c>
      <c r="D347" s="38">
        <f t="shared" ref="D347" si="239">+F346*(1+L347)</f>
        <v>7.7060936121414416</v>
      </c>
      <c r="E347" s="38">
        <f>D347*(1-VLOOKUP(A347,FX!A:K,9,0))</f>
        <v>7.7059114742784498</v>
      </c>
      <c r="F347">
        <v>7.7069999999999999</v>
      </c>
      <c r="G347" s="42">
        <f t="shared" ref="G347" si="240">+B347/D347-1</f>
        <v>1.7376688449200817E-2</v>
      </c>
      <c r="H347" s="42">
        <f>(+B347/(D347*(1-VLOOKUP(A347,FX!A:K,9,0)))-1)</f>
        <v>1.7400735288631841E-2</v>
      </c>
      <c r="I347" s="25">
        <f t="shared" si="95"/>
        <v>1.72570390554041E-2</v>
      </c>
      <c r="J347">
        <v>1799.8520000000001</v>
      </c>
      <c r="K347">
        <v>1794.75</v>
      </c>
      <c r="L347" s="25">
        <f t="shared" ref="L347" si="241">+K347/J347-1</f>
        <v>-2.8346775179293182E-3</v>
      </c>
      <c r="M347">
        <f t="shared" ref="M347" si="242">WEEKDAY(A347,2)</f>
        <v>4</v>
      </c>
      <c r="N347" s="50"/>
    </row>
    <row r="348" spans="1:14" x14ac:dyDescent="0.15">
      <c r="A348" s="1">
        <v>42895</v>
      </c>
      <c r="B348">
        <v>7.73</v>
      </c>
      <c r="C348" s="25">
        <f t="shared" ref="C348" si="243">B348/B347-1</f>
        <v>-1.4030612244897878E-2</v>
      </c>
      <c r="D348" s="38">
        <f t="shared" ref="D348" si="244">+F347*(1+L348)</f>
        <v>7.7129474550773081</v>
      </c>
      <c r="E348" s="38">
        <f>D348*(1-VLOOKUP(A348,FX!A:K,9,0))</f>
        <v>7.6929320940969221</v>
      </c>
      <c r="F348">
        <v>7.6970000000000001</v>
      </c>
      <c r="G348" s="42">
        <f t="shared" ref="G348" si="245">+B348/D348-1</f>
        <v>2.2108986249436136E-3</v>
      </c>
      <c r="H348" s="42">
        <f>(+B348/(D348*(1-VLOOKUP(A348,FX!A:K,9,0)))-1)</f>
        <v>4.8184366441401671E-3</v>
      </c>
      <c r="I348" s="25">
        <f t="shared" si="95"/>
        <v>4.2873846953359607E-3</v>
      </c>
      <c r="J348">
        <v>1794.75</v>
      </c>
      <c r="K348">
        <v>1796.135</v>
      </c>
      <c r="L348" s="25">
        <f t="shared" ref="L348" si="246">+K348/J348-1</f>
        <v>7.7169522217568343E-4</v>
      </c>
      <c r="M348">
        <f t="shared" ref="M348" si="247">WEEKDAY(A348,2)</f>
        <v>5</v>
      </c>
      <c r="N348" s="50"/>
    </row>
    <row r="349" spans="1:14" x14ac:dyDescent="0.15">
      <c r="A349" s="1">
        <v>42898</v>
      </c>
      <c r="B349">
        <v>7.57</v>
      </c>
      <c r="C349" s="25">
        <f t="shared" ref="C349" si="248">B349/B348-1</f>
        <v>-2.0698576972833171E-2</v>
      </c>
      <c r="D349" s="38">
        <f t="shared" ref="D349" si="249">+F348*(1+L349)</f>
        <v>7.6087911248319307</v>
      </c>
      <c r="E349" s="38">
        <f>D349*(1-VLOOKUP(A349,FX!A:K,9,0))</f>
        <v>7.6091498730156406</v>
      </c>
      <c r="F349">
        <v>7.6040000000000001</v>
      </c>
      <c r="G349" s="42">
        <f t="shared" ref="G349" si="250">+B349/D349-1</f>
        <v>-5.0981981494185868E-3</v>
      </c>
      <c r="H349" s="42">
        <f>(+B349/(D349*(1-VLOOKUP(A349,FX!A:K,9,0)))-1)</f>
        <v>-5.1451047316701803E-3</v>
      </c>
      <c r="I349" s="25">
        <f t="shared" si="95"/>
        <v>-4.471330878484947E-3</v>
      </c>
      <c r="J349">
        <v>1796.135</v>
      </c>
      <c r="K349">
        <v>1775.5509999999999</v>
      </c>
      <c r="L349" s="25">
        <f t="shared" ref="L349" si="251">+K349/J349-1</f>
        <v>-1.1460163072374852E-2</v>
      </c>
      <c r="M349">
        <f t="shared" ref="M349" si="252">WEEKDAY(A349,2)</f>
        <v>1</v>
      </c>
      <c r="N349" s="50"/>
    </row>
    <row r="350" spans="1:14" x14ac:dyDescent="0.15">
      <c r="A350" s="1">
        <v>42899</v>
      </c>
      <c r="B350">
        <v>7.83</v>
      </c>
      <c r="C350" s="25">
        <f t="shared" ref="C350" si="253">B350/B349-1</f>
        <v>3.4346103038308984E-2</v>
      </c>
      <c r="D350" s="38">
        <f t="shared" ref="D350" si="254">+F349*(1+L350)</f>
        <v>7.6899991765936315</v>
      </c>
      <c r="E350" s="38">
        <f>D350*(1-VLOOKUP(A350,FX!A:K,9,0))</f>
        <v>7.6868611851224466</v>
      </c>
      <c r="F350">
        <v>7.6929999999999996</v>
      </c>
      <c r="G350" s="42">
        <f t="shared" ref="G350" si="255">+B350/D350-1</f>
        <v>1.8205570662802595E-2</v>
      </c>
      <c r="H350" s="42">
        <f>(+B350/(D350*(1-VLOOKUP(A350,FX!A:K,9,0)))-1)</f>
        <v>1.8621230620710527E-2</v>
      </c>
      <c r="I350" s="25">
        <f t="shared" si="95"/>
        <v>1.7808397244247987E-2</v>
      </c>
      <c r="J350">
        <v>1775.5509999999999</v>
      </c>
      <c r="K350">
        <v>1795.6320000000001</v>
      </c>
      <c r="L350" s="25">
        <f t="shared" ref="L350" si="256">+K350/J350-1</f>
        <v>1.1309728641982097E-2</v>
      </c>
      <c r="M350">
        <f t="shared" ref="M350" si="257">WEEKDAY(A350,2)</f>
        <v>2</v>
      </c>
      <c r="N350" s="50" t="s">
        <v>357</v>
      </c>
    </row>
    <row r="351" spans="1:14" ht="27" x14ac:dyDescent="0.15">
      <c r="A351" s="1">
        <v>42900</v>
      </c>
      <c r="B351">
        <v>7.76</v>
      </c>
      <c r="C351" s="25">
        <f t="shared" ref="C351" si="258">B351/B350-1</f>
        <v>-8.9399744572158379E-3</v>
      </c>
      <c r="D351" s="38">
        <f t="shared" ref="D351" si="259">+F350*(1+L351)</f>
        <v>7.671591425748705</v>
      </c>
      <c r="E351" s="38">
        <f>D351*(1-VLOOKUP(A351,FX!A:K,9,0))</f>
        <v>7.6711846701470483</v>
      </c>
      <c r="F351">
        <v>7.6740000000000004</v>
      </c>
      <c r="G351" s="42">
        <f t="shared" ref="G351" si="260">+B351/D351-1</f>
        <v>1.152415051126976E-2</v>
      </c>
      <c r="H351" s="42">
        <f>(+B351/(D351*(1-VLOOKUP(A351,FX!A:K,9,0)))-1)</f>
        <v>1.1577785397160589E-2</v>
      </c>
      <c r="I351" s="25">
        <f t="shared" si="95"/>
        <v>1.1206671879072205E-2</v>
      </c>
      <c r="J351">
        <v>1795.6320000000001</v>
      </c>
      <c r="K351">
        <v>1790.635</v>
      </c>
      <c r="L351" s="25">
        <f t="shared" ref="L351" si="261">+K351/J351-1</f>
        <v>-2.7828641948907107E-3</v>
      </c>
      <c r="M351">
        <f t="shared" ref="M351" si="262">WEEKDAY(A351,2)</f>
        <v>3</v>
      </c>
      <c r="N351" s="50" t="s">
        <v>362</v>
      </c>
    </row>
    <row r="352" spans="1:14" x14ac:dyDescent="0.15">
      <c r="A352" s="1">
        <v>42901</v>
      </c>
      <c r="B352">
        <v>7.78</v>
      </c>
      <c r="C352" s="25">
        <f t="shared" ref="C352" si="263">B352/B351-1</f>
        <v>2.5773195876288568E-3</v>
      </c>
      <c r="D352" s="38">
        <f t="shared" ref="D352" si="264">+F351*(1+L352)</f>
        <v>7.7838149963560426</v>
      </c>
      <c r="E352" s="38">
        <f>D352*(1-VLOOKUP(A352,FX!A:K,9,0))</f>
        <v>7.7895891337850678</v>
      </c>
      <c r="F352">
        <v>7.7889999999999997</v>
      </c>
      <c r="G352" s="42">
        <f t="shared" ref="G352" si="265">+B352/D352-1</f>
        <v>-4.9011909427809641E-4</v>
      </c>
      <c r="H352" s="42">
        <f>(+B352/(D352*(1-VLOOKUP(A352,FX!A:K,9,0)))-1)</f>
        <v>-1.2310192001626641E-3</v>
      </c>
      <c r="I352" s="25">
        <f t="shared" si="95"/>
        <v>-1.1554756708177516E-3</v>
      </c>
      <c r="J352">
        <v>1790.635</v>
      </c>
      <c r="K352">
        <v>1816.259</v>
      </c>
      <c r="L352" s="25">
        <f t="shared" ref="L352" si="266">+K352/J352-1</f>
        <v>1.4310007343763642E-2</v>
      </c>
      <c r="M352">
        <f t="shared" ref="M352" si="267">WEEKDAY(A352,2)</f>
        <v>4</v>
      </c>
      <c r="N352" s="50" t="s">
        <v>361</v>
      </c>
    </row>
    <row r="353" spans="1:14" x14ac:dyDescent="0.15">
      <c r="A353" s="1">
        <v>42902</v>
      </c>
      <c r="B353">
        <v>7.72</v>
      </c>
      <c r="C353" s="25">
        <f t="shared" ref="C353" si="268">B353/B352-1</f>
        <v>-7.7120822622108731E-3</v>
      </c>
      <c r="D353" s="38">
        <f t="shared" ref="D353" si="269">+F352*(1+L353)</f>
        <v>7.7623856603050561</v>
      </c>
      <c r="E353" s="38">
        <f>D353*(1-VLOOKUP(A353,FX!A:K,9,0))</f>
        <v>7.7146933124113684</v>
      </c>
      <c r="F353">
        <v>7.7229999999999999</v>
      </c>
      <c r="G353" s="42">
        <f t="shared" ref="G353" si="270">+B353/D353-1</f>
        <v>-5.460390936488313E-3</v>
      </c>
      <c r="H353" s="42">
        <f>(+B353/(D353*(1-VLOOKUP(A353,FX!A:K,9,0)))-1)</f>
        <v>6.8786760195571617E-4</v>
      </c>
      <c r="I353" s="25">
        <f t="shared" si="95"/>
        <v>-3.8845008416421578E-4</v>
      </c>
      <c r="J353">
        <v>1816.259</v>
      </c>
      <c r="K353">
        <v>1810.0530000000001</v>
      </c>
      <c r="L353" s="25">
        <f t="shared" ref="L353" si="271">+K353/J353-1</f>
        <v>-3.4169135569320774E-3</v>
      </c>
      <c r="M353">
        <f t="shared" ref="M353" si="272">WEEKDAY(A353,2)</f>
        <v>5</v>
      </c>
      <c r="N353" s="50"/>
    </row>
    <row r="354" spans="1:14" x14ac:dyDescent="0.15">
      <c r="A354" s="1">
        <v>42905</v>
      </c>
      <c r="B354">
        <v>7.76</v>
      </c>
      <c r="C354" s="25">
        <f t="shared" ref="C354" si="273">B354/B353-1</f>
        <v>5.1813471502590858E-3</v>
      </c>
      <c r="D354" s="38">
        <f t="shared" ref="D354" si="274">+F353*(1+L354)</f>
        <v>7.7500809092330449</v>
      </c>
      <c r="E354" s="38">
        <f>D354*(1-VLOOKUP(A354,FX!A:K,9,0))</f>
        <v>7.7667814902661814</v>
      </c>
      <c r="F354">
        <v>7.7510000000000003</v>
      </c>
      <c r="G354" s="42">
        <f t="shared" ref="G354" si="275">+B354/D354-1</f>
        <v>1.2798693178981413E-3</v>
      </c>
      <c r="H354" s="42">
        <f>(+B354/(D354*(1-VLOOKUP(A354,FX!A:K,9,0)))-1)</f>
        <v>-8.7314034451468903E-4</v>
      </c>
      <c r="I354" s="25">
        <f t="shared" si="95"/>
        <v>1.1611404980000906E-3</v>
      </c>
      <c r="J354">
        <v>1810.0530000000001</v>
      </c>
      <c r="K354">
        <v>1816.4</v>
      </c>
      <c r="L354" s="25">
        <f t="shared" ref="L354" si="276">+K354/J354-1</f>
        <v>3.506527156939665E-3</v>
      </c>
      <c r="M354">
        <f t="shared" ref="M354" si="277">WEEKDAY(A354,2)</f>
        <v>1</v>
      </c>
      <c r="N354" s="50"/>
    </row>
    <row r="355" spans="1:14" x14ac:dyDescent="0.15">
      <c r="A355" s="1">
        <v>42906</v>
      </c>
      <c r="B355">
        <v>7.78</v>
      </c>
      <c r="C355" s="25">
        <f t="shared" ref="C355:C357" si="278">B355/B354-1</f>
        <v>2.5773195876288568E-3</v>
      </c>
      <c r="D355" s="38">
        <f t="shared" ref="D355" si="279">+F354*(1+L355)</f>
        <v>7.7705268531160545</v>
      </c>
      <c r="E355" s="38">
        <f>D355*(1-VLOOKUP(A355,FX!A:K,9,0))</f>
        <v>7.7468760942500214</v>
      </c>
      <c r="F355">
        <v>7.7549999999999999</v>
      </c>
      <c r="G355" s="42">
        <f t="shared" ref="G355" si="280">+B355/D355-1</f>
        <v>1.2191125599350094E-3</v>
      </c>
      <c r="H355" s="42">
        <f>(+B355/(D355*(1-VLOOKUP(A355,FX!A:K,9,0)))-1)</f>
        <v>4.275775854291064E-3</v>
      </c>
      <c r="I355" s="25">
        <f t="shared" si="95"/>
        <v>3.2237266279819821E-3</v>
      </c>
      <c r="J355">
        <v>1816.4</v>
      </c>
      <c r="K355">
        <v>1820.9760000000001</v>
      </c>
      <c r="L355" s="25">
        <f t="shared" ref="L355" si="281">+K355/J355-1</f>
        <v>2.519268883505843E-3</v>
      </c>
      <c r="M355">
        <f t="shared" ref="M355" si="282">WEEKDAY(A355,2)</f>
        <v>2</v>
      </c>
      <c r="N355" s="50"/>
    </row>
    <row r="356" spans="1:14" x14ac:dyDescent="0.15">
      <c r="A356" s="1">
        <v>42907</v>
      </c>
      <c r="B356">
        <v>7.75</v>
      </c>
      <c r="C356" s="25">
        <f t="shared" si="278"/>
        <v>-3.856041131105381E-3</v>
      </c>
      <c r="D356" s="38">
        <f t="shared" ref="D356:D357" si="283">+F355*(1+L356)</f>
        <v>7.7708210898990426</v>
      </c>
      <c r="E356" s="38">
        <f>D356*(1-VLOOKUP(A356,FX!A:K,9,0))</f>
        <v>7.7746489924018611</v>
      </c>
      <c r="F356">
        <v>7.77</v>
      </c>
      <c r="G356" s="42">
        <f t="shared" ref="G356:G357" si="284">+B356/D356-1</f>
        <v>-2.6793938064160194E-3</v>
      </c>
      <c r="H356" s="42">
        <f>(+B356/(D356*(1-VLOOKUP(A356,FX!A:K,9,0)))-1)</f>
        <v>-3.1704315430768348E-3</v>
      </c>
      <c r="I356" s="25">
        <f t="shared" ref="I356:I401" si="285">+B356/F356-1</f>
        <v>-2.5740025740025319E-3</v>
      </c>
      <c r="J356">
        <v>1820.9760000000001</v>
      </c>
      <c r="K356">
        <v>1824.691</v>
      </c>
      <c r="L356" s="25">
        <f t="shared" ref="L356:L357" si="286">+K356/J356-1</f>
        <v>2.0401147516495577E-3</v>
      </c>
      <c r="M356">
        <f t="shared" ref="M356:M357" si="287">WEEKDAY(A356,2)</f>
        <v>3</v>
      </c>
      <c r="N356" s="50"/>
    </row>
    <row r="357" spans="1:14" x14ac:dyDescent="0.15">
      <c r="A357" s="1">
        <v>42908</v>
      </c>
      <c r="B357">
        <v>7.69</v>
      </c>
      <c r="C357" s="25">
        <f t="shared" si="278"/>
        <v>-7.7419354838709209E-3</v>
      </c>
      <c r="D357" s="38">
        <f t="shared" si="283"/>
        <v>7.6579653048105127</v>
      </c>
      <c r="E357" s="38">
        <f>D357*(1-VLOOKUP(A357,FX!A:K,9,0))</f>
        <v>7.6570570901252033</v>
      </c>
      <c r="F357">
        <v>7.6609999999999996</v>
      </c>
      <c r="G357" s="42">
        <f t="shared" si="284"/>
        <v>4.1831862530592456E-3</v>
      </c>
      <c r="H357" s="42">
        <f>(+B357/(D357*(1-VLOOKUP(A357,FX!A:K,9,0)))-1)</f>
        <v>4.3022938822385726E-3</v>
      </c>
      <c r="I357" s="25">
        <f t="shared" si="285"/>
        <v>3.7854066048819135E-3</v>
      </c>
      <c r="J357">
        <v>1824.691</v>
      </c>
      <c r="K357">
        <v>1798.3810000000001</v>
      </c>
      <c r="L357" s="25">
        <f t="shared" si="286"/>
        <v>-1.4418879689766628E-2</v>
      </c>
      <c r="M357">
        <f t="shared" si="287"/>
        <v>4</v>
      </c>
      <c r="N357" s="50"/>
    </row>
    <row r="358" spans="1:14" x14ac:dyDescent="0.15">
      <c r="A358" s="1">
        <v>42909</v>
      </c>
      <c r="B358">
        <v>7.7</v>
      </c>
      <c r="C358" s="25">
        <f t="shared" ref="C358" si="288">B358/B357-1</f>
        <v>1.3003901170349774E-3</v>
      </c>
      <c r="D358" s="38">
        <f t="shared" ref="D358" si="289">+F357*(1+L358)</f>
        <v>7.6995439614853582</v>
      </c>
      <c r="E358" s="38">
        <f>D358*(1-VLOOKUP(A358,FX!A:K,9,0))</f>
        <v>7.6880205794451655</v>
      </c>
      <c r="F358">
        <v>7.6870000000000003</v>
      </c>
      <c r="G358" s="42">
        <f t="shared" ref="G358" si="290">+B358/D358-1</f>
        <v>5.9229289023132736E-5</v>
      </c>
      <c r="H358" s="42">
        <f>(+B358/(D358*(1-VLOOKUP(A358,FX!A:K,9,0)))-1)</f>
        <v>1.5581930915824493E-3</v>
      </c>
      <c r="I358" s="25">
        <f t="shared" si="285"/>
        <v>1.6911669051644651E-3</v>
      </c>
      <c r="J358">
        <v>1798.3810000000001</v>
      </c>
      <c r="K358">
        <v>1807.4290000000001</v>
      </c>
      <c r="L358" s="25">
        <f t="shared" ref="L358" si="291">+K358/J358-1</f>
        <v>5.0311919443100095E-3</v>
      </c>
      <c r="M358">
        <f t="shared" ref="M358" si="292">WEEKDAY(A358,2)</f>
        <v>5</v>
      </c>
      <c r="N358" s="50"/>
    </row>
    <row r="359" spans="1:14" x14ac:dyDescent="0.15">
      <c r="A359" s="1">
        <v>42912</v>
      </c>
      <c r="B359">
        <v>7.72</v>
      </c>
      <c r="C359" s="25">
        <f t="shared" ref="C359" si="293">B359/B358-1</f>
        <v>2.5974025974024872E-3</v>
      </c>
      <c r="D359" s="38">
        <f t="shared" ref="D359" si="294">+F358*(1+L359)</f>
        <v>7.7458955781942196</v>
      </c>
      <c r="E359" s="38">
        <f>D359*(1-VLOOKUP(A359,FX!A:K,9,0))</f>
        <v>7.7361294370333455</v>
      </c>
      <c r="F359">
        <v>7.7329999999999997</v>
      </c>
      <c r="G359" s="42">
        <f t="shared" ref="G359" si="295">+B359/D359-1</f>
        <v>-3.3431354622336373E-3</v>
      </c>
      <c r="H359" s="42">
        <f>(+B359/(D359*(1-VLOOKUP(A359,FX!A:K,9,0)))-1)</f>
        <v>-2.0849492197135833E-3</v>
      </c>
      <c r="I359" s="25">
        <f t="shared" si="285"/>
        <v>-1.6811069442648208E-3</v>
      </c>
      <c r="J359">
        <v>1807.4290000000001</v>
      </c>
      <c r="K359">
        <v>1821.277</v>
      </c>
      <c r="L359" s="25">
        <f t="shared" ref="L359" si="296">+K359/J359-1</f>
        <v>7.66171174635355E-3</v>
      </c>
      <c r="M359">
        <f t="shared" ref="M359" si="297">WEEKDAY(A359,2)</f>
        <v>1</v>
      </c>
      <c r="N359" s="50"/>
    </row>
    <row r="360" spans="1:14" x14ac:dyDescent="0.15">
      <c r="A360" s="1">
        <v>42913</v>
      </c>
      <c r="B360">
        <v>7.73</v>
      </c>
      <c r="C360" s="25">
        <f t="shared" ref="C360" si="298">B360/B359-1</f>
        <v>1.2953367875647714E-3</v>
      </c>
      <c r="D360" s="38">
        <f t="shared" ref="D360" si="299">+F359*(1+L360)</f>
        <v>7.727297726814756</v>
      </c>
      <c r="E360" s="38">
        <f>D360*(1-VLOOKUP(A360,FX!A:K,9,0))</f>
        <v>7.7291820868226608</v>
      </c>
      <c r="F360">
        <v>7.7549999999999999</v>
      </c>
      <c r="G360" s="42">
        <f t="shared" ref="G360" si="300">+B360/D360-1</f>
        <v>3.49704810242768E-4</v>
      </c>
      <c r="H360" s="42">
        <f>(+B360/(D360*(1-VLOOKUP(A360,FX!A:K,9,0)))-1)</f>
        <v>1.0582143985637948E-4</v>
      </c>
      <c r="I360" s="25">
        <f t="shared" si="285"/>
        <v>-3.223726627981871E-3</v>
      </c>
      <c r="J360">
        <v>1821.277</v>
      </c>
      <c r="K360">
        <v>1819.934</v>
      </c>
      <c r="L360" s="25">
        <f t="shared" ref="L360" si="301">+K360/J360-1</f>
        <v>-7.3739469613909314E-4</v>
      </c>
      <c r="M360">
        <f t="shared" ref="M360" si="302">WEEKDAY(A360,2)</f>
        <v>2</v>
      </c>
      <c r="N360" s="50"/>
    </row>
    <row r="361" spans="1:14" x14ac:dyDescent="0.15">
      <c r="A361" s="1">
        <v>42914</v>
      </c>
      <c r="B361">
        <v>7.72</v>
      </c>
      <c r="C361" s="25">
        <f t="shared" ref="C361" si="303">B361/B360-1</f>
        <v>-1.2936610608021981E-3</v>
      </c>
      <c r="D361" s="38">
        <f t="shared" ref="D361" si="304">+F360*(1+L361)</f>
        <v>7.7049954806053407</v>
      </c>
      <c r="E361" s="38">
        <f>D361*(1-VLOOKUP(A361,FX!A:K,9,0))</f>
        <v>7.7576222274270004</v>
      </c>
      <c r="F361">
        <v>7.7290000000000001</v>
      </c>
      <c r="G361" s="42">
        <f t="shared" ref="G361" si="305">+B361/D361-1</f>
        <v>1.9473754958621026E-3</v>
      </c>
      <c r="H361" s="42">
        <f>(+B361/(D361*(1-VLOOKUP(A361,FX!A:K,9,0)))-1)</f>
        <v>-4.8497112032586109E-3</v>
      </c>
      <c r="I361" s="25">
        <f t="shared" si="285"/>
        <v>-1.1644455945142296E-3</v>
      </c>
      <c r="J361">
        <v>1819.934</v>
      </c>
      <c r="K361">
        <v>1808.1990000000001</v>
      </c>
      <c r="L361" s="25">
        <f t="shared" ref="L361" si="306">+K361/J361-1</f>
        <v>-6.4480360276800708E-3</v>
      </c>
      <c r="M361">
        <f t="shared" ref="M361" si="307">WEEKDAY(A361,2)</f>
        <v>3</v>
      </c>
      <c r="N361" s="50"/>
    </row>
    <row r="362" spans="1:14" x14ac:dyDescent="0.15">
      <c r="A362" s="1">
        <v>42915</v>
      </c>
      <c r="B362">
        <v>7.69</v>
      </c>
      <c r="C362" s="25">
        <f t="shared" ref="C362" si="308">B362/B361-1</f>
        <v>-3.8860103626942033E-3</v>
      </c>
      <c r="D362" s="38">
        <f t="shared" ref="D362" si="309">+F361*(1+L362)</f>
        <v>7.7518809644292466</v>
      </c>
      <c r="E362" s="38">
        <f>D362*(1-VLOOKUP(A362,FX!A:K,9,0))</f>
        <v>7.7667873737533144</v>
      </c>
      <c r="F362">
        <v>7.7830000000000004</v>
      </c>
      <c r="G362" s="42">
        <f t="shared" ref="G362" si="310">+B362/D362-1</f>
        <v>-7.9827031288530748E-3</v>
      </c>
      <c r="H362" s="42">
        <f>(+B362/(D362*(1-VLOOKUP(A362,FX!A:K,9,0)))-1)</f>
        <v>-9.8866326652388148E-3</v>
      </c>
      <c r="I362" s="25">
        <f t="shared" si="285"/>
        <v>-1.1949119876654257E-2</v>
      </c>
      <c r="J362">
        <v>1808.1990000000001</v>
      </c>
      <c r="K362">
        <v>1813.5519999999999</v>
      </c>
      <c r="L362" s="25">
        <f t="shared" ref="L362" si="311">+K362/J362-1</f>
        <v>2.9604042475412928E-3</v>
      </c>
      <c r="M362">
        <f t="shared" ref="M362" si="312">WEEKDAY(A362,2)</f>
        <v>4</v>
      </c>
      <c r="N362" s="50"/>
    </row>
    <row r="363" spans="1:14" x14ac:dyDescent="0.15">
      <c r="A363" s="1">
        <v>42916</v>
      </c>
      <c r="B363">
        <v>7.71</v>
      </c>
      <c r="C363" s="25">
        <f t="shared" ref="C363" si="313">B363/B362-1</f>
        <v>2.6007802340701769E-3</v>
      </c>
      <c r="D363" s="38">
        <f t="shared" ref="D363" si="314">+F362*(1+L363)</f>
        <v>7.8023764750059561</v>
      </c>
      <c r="E363" s="38">
        <f>D363*(1-VLOOKUP(A363,FX!A:K,9,0))</f>
        <v>7.8237112115153913</v>
      </c>
      <c r="F363">
        <v>7.8120000000000003</v>
      </c>
      <c r="G363" s="42">
        <f t="shared" ref="G363" si="315">+B363/D363-1</f>
        <v>-1.1839530597103853E-2</v>
      </c>
      <c r="H363" s="42">
        <f>(+B363/(D363*(1-VLOOKUP(A363,FX!A:K,9,0)))-1)</f>
        <v>-1.4534178018741906E-2</v>
      </c>
      <c r="I363" s="25">
        <f t="shared" si="285"/>
        <v>-1.3056835637480835E-2</v>
      </c>
      <c r="J363">
        <v>1813.5519999999999</v>
      </c>
      <c r="K363">
        <v>1818.067</v>
      </c>
      <c r="L363" s="25">
        <f t="shared" ref="L363" si="316">+K363/J363-1</f>
        <v>2.4895894906791227E-3</v>
      </c>
      <c r="M363">
        <f t="shared" ref="M363" si="317">WEEKDAY(A363,2)</f>
        <v>5</v>
      </c>
      <c r="N363" s="50"/>
    </row>
    <row r="364" spans="1:14" x14ac:dyDescent="0.15">
      <c r="A364" s="1">
        <v>42919</v>
      </c>
      <c r="B364">
        <v>7.8</v>
      </c>
      <c r="C364" s="25">
        <f t="shared" ref="C364" si="318">B364/B363-1</f>
        <v>1.1673151750972721E-2</v>
      </c>
      <c r="D364" s="38">
        <f t="shared" ref="D364" si="319">+F363*(1+L364)</f>
        <v>7.8889956376745198</v>
      </c>
      <c r="E364" s="38">
        <f>D364*(1-VLOOKUP(A364,FX!A:K,9,0))</f>
        <v>7.871231305703013</v>
      </c>
      <c r="F364">
        <v>7.8769999999999998</v>
      </c>
      <c r="G364" s="42">
        <f t="shared" ref="G364" si="320">+B364/D364-1</f>
        <v>-1.1280984520959048E-2</v>
      </c>
      <c r="H364" s="42">
        <f>(+B364/(D364*(1-VLOOKUP(A364,FX!A:K,9,0)))-1)</f>
        <v>-9.0495759731267222E-3</v>
      </c>
      <c r="I364" s="25">
        <f t="shared" si="285"/>
        <v>-9.7752951631331353E-3</v>
      </c>
      <c r="J364">
        <v>1818.067</v>
      </c>
      <c r="K364">
        <v>1835.9860000000001</v>
      </c>
      <c r="L364" s="25">
        <f t="shared" ref="L364" si="321">+K364/J364-1</f>
        <v>9.8560724109728604E-3</v>
      </c>
      <c r="M364">
        <f t="shared" ref="M364" si="322">WEEKDAY(A364,2)</f>
        <v>1</v>
      </c>
      <c r="N364" s="50"/>
    </row>
    <row r="365" spans="1:14" x14ac:dyDescent="0.15">
      <c r="A365" s="1">
        <v>42920</v>
      </c>
      <c r="B365">
        <v>7.74</v>
      </c>
      <c r="C365" s="25">
        <f t="shared" ref="C365" si="323">B365/B364-1</f>
        <v>-7.692307692307665E-3</v>
      </c>
      <c r="D365" s="38">
        <f t="shared" ref="D365" si="324">+F364*(1+L365)</f>
        <v>7.8491943211985271</v>
      </c>
      <c r="E365" s="38">
        <f>D365*(1-VLOOKUP(A365,FX!A:K,9,0))</f>
        <v>7.8308321241252017</v>
      </c>
      <c r="F365">
        <v>7.8339999999999996</v>
      </c>
      <c r="G365" s="42">
        <f t="shared" ref="G365" si="325">+B365/D365-1</f>
        <v>-1.3911532410864513E-2</v>
      </c>
      <c r="H365" s="42">
        <f>(+B365/(D365*(1-VLOOKUP(A365,FX!A:K,9,0)))-1)</f>
        <v>-1.1599294006746197E-2</v>
      </c>
      <c r="I365" s="25">
        <f t="shared" si="285"/>
        <v>-1.1998978810313976E-2</v>
      </c>
      <c r="J365">
        <v>1835.9860000000001</v>
      </c>
      <c r="K365">
        <v>1829.5050000000001</v>
      </c>
      <c r="L365" s="25">
        <f t="shared" ref="L365" si="326">+K365/J365-1</f>
        <v>-3.5299833440995965E-3</v>
      </c>
      <c r="M365">
        <f t="shared" ref="M365" si="327">WEEKDAY(A365,2)</f>
        <v>2</v>
      </c>
      <c r="N365" s="50"/>
    </row>
    <row r="366" spans="1:14" x14ac:dyDescent="0.15">
      <c r="A366" s="1">
        <v>42921</v>
      </c>
      <c r="B366">
        <v>7.78</v>
      </c>
      <c r="C366" s="25">
        <f t="shared" ref="C366" si="328">B366/B365-1</f>
        <v>5.1679586563306845E-3</v>
      </c>
      <c r="D366" s="38">
        <f t="shared" ref="D366" si="329">+F365*(1+L366)</f>
        <v>7.86451376410559</v>
      </c>
      <c r="E366" s="38">
        <f>D366*(1-VLOOKUP(A366,FX!A:K,9,0))</f>
        <v>7.8707381108505423</v>
      </c>
      <c r="F366">
        <v>7.86</v>
      </c>
      <c r="G366" s="42">
        <f t="shared" ref="G366" si="330">+B366/D366-1</f>
        <v>-1.0746216058686198E-2</v>
      </c>
      <c r="H366" s="42">
        <f>(+B366/(D366*(1-VLOOKUP(A366,FX!A:K,9,0)))-1)</f>
        <v>-1.1528538946741329E-2</v>
      </c>
      <c r="I366" s="25">
        <f t="shared" si="285"/>
        <v>-1.0178117048346036E-2</v>
      </c>
      <c r="J366">
        <v>1829.5050000000001</v>
      </c>
      <c r="K366">
        <v>1836.6310000000001</v>
      </c>
      <c r="L366" s="25">
        <f t="shared" ref="L366" si="331">+K366/J366-1</f>
        <v>3.8950426481478839E-3</v>
      </c>
      <c r="M366">
        <f t="shared" ref="M366" si="332">WEEKDAY(A366,2)</f>
        <v>3</v>
      </c>
      <c r="N366" s="50"/>
    </row>
    <row r="367" spans="1:14" x14ac:dyDescent="0.15">
      <c r="A367" s="1">
        <v>42922</v>
      </c>
      <c r="B367">
        <v>7.76</v>
      </c>
      <c r="C367" s="25">
        <f t="shared" ref="C367" si="333">B367/B366-1</f>
        <v>-2.5706940874036244E-3</v>
      </c>
      <c r="D367" s="38">
        <f t="shared" ref="D367" si="334">+F366*(1+L367)</f>
        <v>7.870116915156065</v>
      </c>
      <c r="E367" s="38">
        <f>D367*(1-VLOOKUP(A367,FX!A:K,9,0))</f>
        <v>7.858670404675558</v>
      </c>
      <c r="F367">
        <v>7.8630000000000004</v>
      </c>
      <c r="G367" s="42">
        <f t="shared" ref="G367" si="335">+B367/D367-1</f>
        <v>-1.3991776277682111E-2</v>
      </c>
      <c r="H367" s="42">
        <f>(+B367/(D367*(1-VLOOKUP(A367,FX!A:K,9,0)))-1)</f>
        <v>-1.2555610503381609E-2</v>
      </c>
      <c r="I367" s="25">
        <f t="shared" si="285"/>
        <v>-1.3099325957013908E-2</v>
      </c>
      <c r="J367">
        <v>1836.6310000000001</v>
      </c>
      <c r="K367">
        <v>1838.9949999999999</v>
      </c>
      <c r="L367" s="25">
        <f t="shared" ref="L367" si="336">+K367/J367-1</f>
        <v>1.287139332832643E-3</v>
      </c>
      <c r="M367">
        <f t="shared" ref="M367" si="337">WEEKDAY(A367,2)</f>
        <v>4</v>
      </c>
      <c r="N367" s="50"/>
    </row>
    <row r="368" spans="1:14" x14ac:dyDescent="0.15">
      <c r="A368" s="1">
        <v>42923</v>
      </c>
      <c r="B368">
        <v>7.76</v>
      </c>
      <c r="C368" s="25">
        <f t="shared" ref="C368" si="338">B368/B367-1</f>
        <v>0</v>
      </c>
      <c r="D368" s="38">
        <f t="shared" ref="D368" si="339">+F367*(1+L368)</f>
        <v>7.847795593245225</v>
      </c>
      <c r="E368" s="38">
        <f>D368*(1-VLOOKUP(A368,FX!A:K,9,0))</f>
        <v>7.8511349936555703</v>
      </c>
      <c r="F368">
        <v>7.8529999999999998</v>
      </c>
      <c r="G368" s="42">
        <f t="shared" ref="G368" si="340">+B368/D368-1</f>
        <v>-1.1187293578440394E-2</v>
      </c>
      <c r="H368" s="42">
        <f>(+B368/(D368*(1-VLOOKUP(A368,FX!A:K,9,0)))-1)</f>
        <v>-1.1607875005233748E-2</v>
      </c>
      <c r="I368" s="25">
        <f t="shared" si="285"/>
        <v>-1.1842607920539927E-2</v>
      </c>
      <c r="J368">
        <v>1838.9949999999999</v>
      </c>
      <c r="K368">
        <v>1835.4390000000001</v>
      </c>
      <c r="L368" s="25">
        <f t="shared" ref="L368" si="341">+K368/J368-1</f>
        <v>-1.9336648549885815E-3</v>
      </c>
      <c r="M368">
        <f t="shared" ref="M368" si="342">WEEKDAY(A368,2)</f>
        <v>5</v>
      </c>
      <c r="N368" s="50"/>
    </row>
    <row r="369" spans="1:14" x14ac:dyDescent="0.15">
      <c r="A369" s="1">
        <v>42926</v>
      </c>
      <c r="B369">
        <v>7.64</v>
      </c>
      <c r="C369" s="25">
        <f t="shared" ref="C369" si="343">B369/B368-1</f>
        <v>-1.5463917525773252E-2</v>
      </c>
      <c r="D369" s="38">
        <f t="shared" ref="D369" si="344">+F368*(1+L369)</f>
        <v>7.7152652259214278</v>
      </c>
      <c r="E369" s="38">
        <f>D369*(1-VLOOKUP(A369,FX!A:K,9,0))</f>
        <v>7.7167115526123515</v>
      </c>
      <c r="F369">
        <v>7.6829999999999998</v>
      </c>
      <c r="G369" s="42">
        <f t="shared" ref="G369" si="345">+B369/D369-1</f>
        <v>-9.755364685138157E-3</v>
      </c>
      <c r="H369" s="42">
        <f>(+B369/(D369*(1-VLOOKUP(A369,FX!A:K,9,0)))-1)</f>
        <v>-9.9409641126708692E-3</v>
      </c>
      <c r="I369" s="25">
        <f t="shared" si="285"/>
        <v>-5.5967720942340371E-3</v>
      </c>
      <c r="J369">
        <v>1835.4390000000001</v>
      </c>
      <c r="K369">
        <v>1803.2470000000001</v>
      </c>
      <c r="L369" s="25">
        <f t="shared" ref="L369" si="346">+K369/J369-1</f>
        <v>-1.7539128241254587E-2</v>
      </c>
      <c r="M369">
        <f t="shared" ref="M369" si="347">WEEKDAY(A369,2)</f>
        <v>1</v>
      </c>
      <c r="N369" s="50"/>
    </row>
    <row r="370" spans="1:14" x14ac:dyDescent="0.15">
      <c r="A370" s="1">
        <v>42927</v>
      </c>
      <c r="B370">
        <v>7.49</v>
      </c>
      <c r="C370" s="25">
        <f t="shared" ref="C370" si="348">B370/B369-1</f>
        <v>-1.963350785340312E-2</v>
      </c>
      <c r="D370" s="38">
        <f t="shared" ref="D370" si="349">+F369*(1+L370)</f>
        <v>7.6006203786835638</v>
      </c>
      <c r="E370" s="38">
        <f>D370*(1-VLOOKUP(A370,FX!A:K,9,0))</f>
        <v>7.5934988730955606</v>
      </c>
      <c r="F370">
        <v>7.56</v>
      </c>
      <c r="G370" s="42">
        <f t="shared" ref="G370" si="350">+B370/D370-1</f>
        <v>-1.4554124949300973E-2</v>
      </c>
      <c r="H370" s="42">
        <f>(+B370/(D370*(1-VLOOKUP(A370,FX!A:K,9,0)))-1)</f>
        <v>-1.3629931975398857E-2</v>
      </c>
      <c r="I370" s="25">
        <f t="shared" si="285"/>
        <v>-9.2592592592591894E-3</v>
      </c>
      <c r="J370">
        <v>1803.2470000000001</v>
      </c>
      <c r="K370">
        <v>1783.912</v>
      </c>
      <c r="L370" s="25">
        <f t="shared" ref="L370" si="351">+K370/J370-1</f>
        <v>-1.0722324784125492E-2</v>
      </c>
      <c r="M370">
        <f t="shared" ref="M370" si="352">WEEKDAY(A370,2)</f>
        <v>2</v>
      </c>
      <c r="N370" s="50"/>
    </row>
    <row r="371" spans="1:14" x14ac:dyDescent="0.15">
      <c r="A371" s="1">
        <v>42928</v>
      </c>
      <c r="B371">
        <v>7.52</v>
      </c>
      <c r="C371" s="25">
        <f t="shared" ref="C371" si="353">B371/B370-1</f>
        <v>4.0053404539384108E-3</v>
      </c>
      <c r="D371" s="38">
        <f t="shared" ref="D371" si="354">+F370*(1+L371)</f>
        <v>7.572010143998134</v>
      </c>
      <c r="E371" s="38">
        <f>D371*(1-VLOOKUP(A371,FX!A:K,9,0))</f>
        <v>7.59126753572962</v>
      </c>
      <c r="F371">
        <v>7.5919999999999996</v>
      </c>
      <c r="G371" s="42">
        <f t="shared" ref="G371" si="355">+B371/D371-1</f>
        <v>-6.8687367038671177E-3</v>
      </c>
      <c r="H371" s="42">
        <f>(+B371/(D371*(1-VLOOKUP(A371,FX!A:K,9,0)))-1)</f>
        <v>-9.3880943326245525E-3</v>
      </c>
      <c r="I371" s="25">
        <f t="shared" si="285"/>
        <v>-9.4836670179135885E-3</v>
      </c>
      <c r="J371">
        <v>1783.912</v>
      </c>
      <c r="K371">
        <v>1786.7460000000001</v>
      </c>
      <c r="L371" s="25">
        <f t="shared" ref="L371" si="356">+K371/J371-1</f>
        <v>1.5886433859966242E-3</v>
      </c>
      <c r="M371">
        <f t="shared" ref="M371" si="357">WEEKDAY(A371,2)</f>
        <v>3</v>
      </c>
      <c r="N371" s="50"/>
    </row>
    <row r="372" spans="1:14" x14ac:dyDescent="0.15">
      <c r="A372" s="1">
        <v>42929</v>
      </c>
      <c r="B372">
        <v>7.5</v>
      </c>
      <c r="C372" s="25">
        <f t="shared" ref="C372" si="358">B372/B371-1</f>
        <v>-2.6595744680850686E-3</v>
      </c>
      <c r="D372" s="38">
        <f t="shared" ref="D372" si="359">+F371*(1+L372)</f>
        <v>7.5585046201306731</v>
      </c>
      <c r="E372" s="38">
        <f>D372*(1-VLOOKUP(A372,FX!A:K,9,0))</f>
        <v>7.5737432032831968</v>
      </c>
      <c r="F372">
        <v>7.5730000000000004</v>
      </c>
      <c r="G372" s="42">
        <f t="shared" ref="G372" si="360">+B372/D372-1</f>
        <v>-7.7402373976006578E-3</v>
      </c>
      <c r="H372" s="42">
        <f>(+B372/(D372*(1-VLOOKUP(A372,FX!A:K,9,0)))-1)</f>
        <v>-9.7366917921417606E-3</v>
      </c>
      <c r="I372" s="25">
        <f t="shared" si="285"/>
        <v>-9.6395087811964597E-3</v>
      </c>
      <c r="J372">
        <v>1786.7460000000001</v>
      </c>
      <c r="K372">
        <v>1778.8630000000001</v>
      </c>
      <c r="L372" s="25">
        <f t="shared" ref="L372" si="361">+K372/J372-1</f>
        <v>-4.4119309627669301E-3</v>
      </c>
      <c r="M372">
        <f t="shared" ref="M372" si="362">WEEKDAY(A372,2)</f>
        <v>4</v>
      </c>
      <c r="N372" s="50"/>
    </row>
    <row r="373" spans="1:14" x14ac:dyDescent="0.15">
      <c r="A373" s="1">
        <v>42930</v>
      </c>
      <c r="B373">
        <v>7.42</v>
      </c>
      <c r="C373" s="25">
        <f t="shared" ref="C373" si="363">B373/B372-1</f>
        <v>-1.0666666666666713E-2</v>
      </c>
      <c r="D373" s="38">
        <f t="shared" ref="D373" si="364">+F372*(1+L373)</f>
        <v>7.4312518114098722</v>
      </c>
      <c r="E373" s="38">
        <f>D373*(1-VLOOKUP(A373,FX!A:K,9,0))</f>
        <v>7.4259402797470173</v>
      </c>
      <c r="F373">
        <v>7.4320000000000004</v>
      </c>
      <c r="G373" s="42">
        <f t="shared" ref="G373" si="365">+B373/D373-1</f>
        <v>-1.5141205944059211E-3</v>
      </c>
      <c r="H373" s="42">
        <f>(+B373/(D373*(1-VLOOKUP(A373,FX!A:K,9,0)))-1)</f>
        <v>-7.9993637482089763E-4</v>
      </c>
      <c r="I373" s="25">
        <f t="shared" si="285"/>
        <v>-1.6146393972013007E-3</v>
      </c>
      <c r="J373">
        <v>1778.8630000000001</v>
      </c>
      <c r="K373">
        <v>1745.567</v>
      </c>
      <c r="L373" s="25">
        <f t="shared" ref="L373" si="366">+K373/J373-1</f>
        <v>-1.871757409086594E-2</v>
      </c>
      <c r="M373">
        <f t="shared" ref="M373" si="367">WEEKDAY(A373,2)</f>
        <v>5</v>
      </c>
      <c r="N373" s="50"/>
    </row>
    <row r="374" spans="1:14" x14ac:dyDescent="0.15">
      <c r="A374" s="1">
        <v>42933</v>
      </c>
      <c r="B374">
        <v>7.08</v>
      </c>
      <c r="C374" s="25">
        <f t="shared" ref="C374" si="368">B374/B373-1</f>
        <v>-4.5822102425876032E-2</v>
      </c>
      <c r="D374" s="38">
        <f t="shared" ref="D374" si="369">+F373*(1+L374)</f>
        <v>7.0524993059561742</v>
      </c>
      <c r="E374" s="38">
        <f>D374*(1-VLOOKUP(A374,FX!A:K,9,0))</f>
        <v>7.067705535717252</v>
      </c>
      <c r="F374">
        <v>7.0609999999999999</v>
      </c>
      <c r="G374" s="42">
        <f t="shared" ref="G374" si="370">+B374/D374-1</f>
        <v>3.8994252747532876E-3</v>
      </c>
      <c r="H374" s="42">
        <f>(+B374/(D374*(1-VLOOKUP(A374,FX!A:K,9,0)))-1)</f>
        <v>1.7395269540612102E-3</v>
      </c>
      <c r="I374" s="25">
        <f t="shared" si="285"/>
        <v>2.6908369919274033E-3</v>
      </c>
      <c r="J374">
        <v>1745.567</v>
      </c>
      <c r="K374">
        <v>1656.433</v>
      </c>
      <c r="L374" s="25">
        <f t="shared" ref="L374" si="371">+K374/J374-1</f>
        <v>-5.1063064322366292E-2</v>
      </c>
      <c r="M374">
        <f t="shared" ref="M374" si="372">WEEKDAY(A374,2)</f>
        <v>1</v>
      </c>
      <c r="N374" s="50"/>
    </row>
    <row r="375" spans="1:14" x14ac:dyDescent="0.15">
      <c r="A375" s="1">
        <v>42934</v>
      </c>
      <c r="B375">
        <v>7.1</v>
      </c>
      <c r="C375" s="25">
        <f t="shared" ref="C375" si="373">B375/B374-1</f>
        <v>2.8248587570620654E-3</v>
      </c>
      <c r="D375" s="38">
        <f t="shared" ref="D375" si="374">+F374*(1+L375)</f>
        <v>7.1081249697391931</v>
      </c>
      <c r="E375" s="38">
        <f>D375*(1-VLOOKUP(A375,FX!A:K,9,0))</f>
        <v>7.1214684607036904</v>
      </c>
      <c r="F375">
        <v>7.13</v>
      </c>
      <c r="G375" s="42">
        <f t="shared" ref="G375" si="375">+B375/D375-1</f>
        <v>-1.1430538677615898E-3</v>
      </c>
      <c r="H375" s="42">
        <f>(+B375/(D375*(1-VLOOKUP(A375,FX!A:K,9,0)))-1)</f>
        <v>-3.0146114979170413E-3</v>
      </c>
      <c r="I375" s="25">
        <f t="shared" si="285"/>
        <v>-4.2075736325386526E-3</v>
      </c>
      <c r="J375">
        <v>1656.433</v>
      </c>
      <c r="K375">
        <v>1667.4880000000001</v>
      </c>
      <c r="L375" s="25">
        <f t="shared" ref="L375" si="376">+K375/J375-1</f>
        <v>6.6739795693517845E-3</v>
      </c>
      <c r="M375">
        <f t="shared" ref="M375" si="377">WEEKDAY(A375,2)</f>
        <v>2</v>
      </c>
      <c r="N375" s="50"/>
    </row>
    <row r="376" spans="1:14" x14ac:dyDescent="0.15">
      <c r="A376" s="1">
        <v>42935</v>
      </c>
      <c r="B376">
        <v>7.19</v>
      </c>
      <c r="C376" s="25">
        <f t="shared" ref="C376" si="378">B376/B375-1</f>
        <v>1.2676056338028374E-2</v>
      </c>
      <c r="D376" s="38">
        <f t="shared" ref="D376" si="379">+F375*(1+L376)</f>
        <v>7.2039002559538652</v>
      </c>
      <c r="E376" s="38">
        <f>D376*(1-VLOOKUP(A376,FX!A:K,9,0))</f>
        <v>7.2028603323273632</v>
      </c>
      <c r="F376">
        <v>7.2</v>
      </c>
      <c r="G376" s="42">
        <f t="shared" ref="G376" si="380">+B376/D376-1</f>
        <v>-1.9295458654325914E-3</v>
      </c>
      <c r="H376" s="42">
        <f>(+B376/(D376*(1-VLOOKUP(A376,FX!A:K,9,0)))-1)</f>
        <v>-1.7854479656704836E-3</v>
      </c>
      <c r="I376" s="25">
        <f t="shared" si="285"/>
        <v>-1.388888888888884E-3</v>
      </c>
      <c r="J376">
        <v>1667.4880000000001</v>
      </c>
      <c r="K376">
        <v>1684.771</v>
      </c>
      <c r="L376" s="25">
        <f t="shared" ref="L376" si="381">+K376/J376-1</f>
        <v>1.0364692279644538E-2</v>
      </c>
      <c r="M376">
        <f t="shared" ref="M376" si="382">WEEKDAY(A376,2)</f>
        <v>3</v>
      </c>
      <c r="N376" s="50" t="s">
        <v>384</v>
      </c>
    </row>
    <row r="377" spans="1:14" x14ac:dyDescent="0.15">
      <c r="A377" s="1">
        <v>42936</v>
      </c>
      <c r="B377">
        <v>7.25</v>
      </c>
      <c r="C377" s="25">
        <f t="shared" ref="C377" si="383">B377/B376-1</f>
        <v>8.3449235048678183E-3</v>
      </c>
      <c r="D377" s="38">
        <f t="shared" ref="D377" si="384">+F376*(1+L377)</f>
        <v>7.2164062653025249</v>
      </c>
      <c r="E377" s="38">
        <f>D377*(1-VLOOKUP(A377,FX!A:K,9,0))</f>
        <v>7.2014380109952842</v>
      </c>
      <c r="F377">
        <v>7.2089999999999996</v>
      </c>
      <c r="G377" s="42">
        <f t="shared" ref="G377" si="385">+B377/D377-1</f>
        <v>4.6551889489645504E-3</v>
      </c>
      <c r="H377" s="42">
        <f>(+B377/(D377*(1-VLOOKUP(A377,FX!A:K,9,0)))-1)</f>
        <v>6.7433738831841339E-3</v>
      </c>
      <c r="I377" s="25">
        <f t="shared" si="285"/>
        <v>5.6873352753503692E-3</v>
      </c>
      <c r="J377">
        <v>1684.771</v>
      </c>
      <c r="K377">
        <v>1688.61</v>
      </c>
      <c r="L377" s="25">
        <f t="shared" ref="L377" si="386">+K377/J377-1</f>
        <v>2.2786479586840436E-3</v>
      </c>
      <c r="M377">
        <f t="shared" ref="M377" si="387">WEEKDAY(A377,2)</f>
        <v>4</v>
      </c>
      <c r="N377" s="50"/>
    </row>
    <row r="378" spans="1:14" x14ac:dyDescent="0.15">
      <c r="A378" s="1">
        <v>42937</v>
      </c>
      <c r="B378">
        <v>7.21</v>
      </c>
      <c r="C378" s="25">
        <f t="shared" ref="C378" si="388">B378/B377-1</f>
        <v>-5.5172413793103114E-3</v>
      </c>
      <c r="D378" s="38">
        <f t="shared" ref="D378" si="389">+F377*(1+L378)</f>
        <v>7.2155532094444537</v>
      </c>
      <c r="E378" s="38">
        <f>D378*(1-VLOOKUP(A378,FX!A:K,9,0))</f>
        <v>7.2260184816293256</v>
      </c>
      <c r="F378">
        <v>7.2240000000000002</v>
      </c>
      <c r="G378" s="42">
        <f t="shared" ref="G378" si="390">+B378/D378-1</f>
        <v>-7.696165883975814E-4</v>
      </c>
      <c r="H378" s="42">
        <f>(+B378/(D378*(1-VLOOKUP(A378,FX!A:K,9,0)))-1)</f>
        <v>-2.2167783918695116E-3</v>
      </c>
      <c r="I378" s="25">
        <f t="shared" si="285"/>
        <v>-1.9379844961240345E-3</v>
      </c>
      <c r="J378">
        <v>1688.61</v>
      </c>
      <c r="K378">
        <v>1690.145</v>
      </c>
      <c r="L378" s="25">
        <f t="shared" ref="L378" si="391">+K378/J378-1</f>
        <v>9.0903168878542218E-4</v>
      </c>
      <c r="M378">
        <f t="shared" ref="M378" si="392">WEEKDAY(A378,2)</f>
        <v>5</v>
      </c>
      <c r="N378" s="50"/>
    </row>
    <row r="379" spans="1:14" x14ac:dyDescent="0.15">
      <c r="A379" s="1">
        <v>42940</v>
      </c>
      <c r="B379">
        <v>7.21</v>
      </c>
      <c r="C379" s="25">
        <f t="shared" ref="C379" si="393">B379/B378-1</f>
        <v>0</v>
      </c>
      <c r="D379" s="38">
        <f t="shared" ref="D379" si="394">+F378*(1+L379)</f>
        <v>7.2081555795508674</v>
      </c>
      <c r="E379" s="38">
        <f>D379*(1-VLOOKUP(A379,FX!A:K,9,0))</f>
        <v>7.2130416945839428</v>
      </c>
      <c r="F379">
        <v>7.2050000000000001</v>
      </c>
      <c r="G379" s="42">
        <f t="shared" ref="G379" si="395">+B379/D379-1</f>
        <v>2.5587966696583031E-4</v>
      </c>
      <c r="H379" s="42">
        <f>(+B379/(D379*(1-VLOOKUP(A379,FX!A:K,9,0)))-1)</f>
        <v>-4.2169374762202061E-4</v>
      </c>
      <c r="I379" s="25">
        <f t="shared" si="285"/>
        <v>6.9396252602360597E-4</v>
      </c>
      <c r="J379">
        <v>1690.145</v>
      </c>
      <c r="K379">
        <v>1686.4380000000001</v>
      </c>
      <c r="L379" s="25">
        <f t="shared" ref="L379" si="396">+K379/J379-1</f>
        <v>-2.1933029414635818E-3</v>
      </c>
      <c r="M379">
        <f t="shared" ref="M379" si="397">WEEKDAY(A379,2)</f>
        <v>1</v>
      </c>
      <c r="N379" s="50"/>
    </row>
    <row r="380" spans="1:14" x14ac:dyDescent="0.15">
      <c r="A380" s="1">
        <v>42941</v>
      </c>
      <c r="B380">
        <v>7.22</v>
      </c>
      <c r="C380" s="25">
        <f t="shared" ref="C380" si="398">B380/B379-1</f>
        <v>1.3869625520110951E-3</v>
      </c>
      <c r="D380" s="38">
        <f t="shared" ref="D380" si="399">+F379*(1+L380)</f>
        <v>7.2120749591743065</v>
      </c>
      <c r="E380" s="38">
        <f>D380*(1-VLOOKUP(A380,FX!A:K,9,0))</f>
        <v>7.2202748249273716</v>
      </c>
      <c r="F380">
        <v>7.2249999999999996</v>
      </c>
      <c r="G380" s="42">
        <f t="shared" ref="G380" si="400">+B380/D380-1</f>
        <v>1.0988572457377721E-3</v>
      </c>
      <c r="H380" s="42">
        <f>(+B380/(D380*(1-VLOOKUP(A380,FX!A:K,9,0)))-1)</f>
        <v>-3.8062945529881986E-5</v>
      </c>
      <c r="I380" s="25">
        <f t="shared" si="285"/>
        <v>-6.9204152249136008E-4</v>
      </c>
      <c r="J380">
        <v>1686.4380000000001</v>
      </c>
      <c r="K380">
        <v>1688.0940000000001</v>
      </c>
      <c r="L380" s="25">
        <f t="shared" ref="L380" si="401">+K380/J380-1</f>
        <v>9.8195130802314345E-4</v>
      </c>
      <c r="M380">
        <f t="shared" ref="M380" si="402">WEEKDAY(A380,2)</f>
        <v>2</v>
      </c>
      <c r="N380" s="50"/>
    </row>
    <row r="381" spans="1:14" x14ac:dyDescent="0.15">
      <c r="A381" s="1">
        <v>42942</v>
      </c>
      <c r="B381">
        <v>7.21</v>
      </c>
      <c r="C381" s="25">
        <f t="shared" ref="C381" si="403">B381/B380-1</f>
        <v>-1.3850415512465242E-3</v>
      </c>
      <c r="D381" s="38">
        <f t="shared" ref="D381" si="404">+F380*(1+L381)</f>
        <v>7.1959646500728036</v>
      </c>
      <c r="E381" s="38">
        <f>D381*(1-VLOOKUP(A381,FX!A:K,9,0))</f>
        <v>7.1865952847851604</v>
      </c>
      <c r="F381">
        <v>7.1870000000000003</v>
      </c>
      <c r="G381" s="42">
        <f t="shared" ref="G381" si="405">+B381/D381-1</f>
        <v>1.9504473145313117E-3</v>
      </c>
      <c r="H381" s="42">
        <f>(+B381/(D381*(1-VLOOKUP(A381,FX!A:K,9,0)))-1)</f>
        <v>3.2567181380576127E-3</v>
      </c>
      <c r="I381" s="25">
        <f t="shared" si="285"/>
        <v>3.2002226241825138E-3</v>
      </c>
      <c r="J381">
        <v>1688.0940000000001</v>
      </c>
      <c r="K381">
        <v>1681.31</v>
      </c>
      <c r="L381" s="25">
        <f t="shared" ref="L381" si="406">+K381/J381-1</f>
        <v>-4.018733553937226E-3</v>
      </c>
      <c r="M381">
        <f t="shared" ref="M381" si="407">WEEKDAY(A381,2)</f>
        <v>3</v>
      </c>
      <c r="N381" s="50"/>
    </row>
    <row r="382" spans="1:14" x14ac:dyDescent="0.15">
      <c r="A382" s="1">
        <v>42943</v>
      </c>
      <c r="B382">
        <v>7.48</v>
      </c>
      <c r="C382" s="25">
        <f t="shared" ref="C382" si="408">B382/B381-1</f>
        <v>3.7447988904299567E-2</v>
      </c>
      <c r="D382" s="38">
        <f t="shared" ref="D382" si="409">+F381*(1+L382)</f>
        <v>7.4472445396744202</v>
      </c>
      <c r="E382" s="38">
        <f>D382*(1-VLOOKUP(A382,FX!A:K,9,0))</f>
        <v>7.4761784395468949</v>
      </c>
      <c r="F382">
        <v>7.4710000000000001</v>
      </c>
      <c r="G382" s="42">
        <f t="shared" ref="G382" si="410">+B382/D382-1</f>
        <v>4.3983328533230281E-3</v>
      </c>
      <c r="H382" s="42">
        <f>(+B382/(D382*(1-VLOOKUP(A382,FX!A:K,9,0)))-1)</f>
        <v>5.1116496001357703E-4</v>
      </c>
      <c r="I382" s="25">
        <f t="shared" si="285"/>
        <v>1.204658010975912E-3</v>
      </c>
      <c r="J382">
        <v>1681.31</v>
      </c>
      <c r="K382">
        <v>1742.191</v>
      </c>
      <c r="L382" s="25">
        <f t="shared" ref="L382" si="411">+K382/J382-1</f>
        <v>3.6210454942871895E-2</v>
      </c>
      <c r="M382">
        <f t="shared" ref="M382" si="412">WEEKDAY(A382,2)</f>
        <v>4</v>
      </c>
      <c r="N382" s="50"/>
    </row>
    <row r="383" spans="1:14" x14ac:dyDescent="0.15">
      <c r="A383" s="1">
        <v>42944</v>
      </c>
      <c r="B383">
        <v>7.48</v>
      </c>
      <c r="C383" s="25">
        <f t="shared" ref="C383" si="413">B383/B382-1</f>
        <v>0</v>
      </c>
      <c r="D383" s="38">
        <f t="shared" ref="D383" si="414">+F382*(1+L383)</f>
        <v>7.4361920443854901</v>
      </c>
      <c r="E383" s="38">
        <f>D383*(1-VLOOKUP(A383,FX!A:K,9,0))</f>
        <v>7.4171871463950838</v>
      </c>
      <c r="F383">
        <v>7.4240000000000004</v>
      </c>
      <c r="G383" s="42">
        <f t="shared" ref="G383" si="415">+B383/D383-1</f>
        <v>5.8911813133695201E-3</v>
      </c>
      <c r="H383" s="42">
        <f>(+B383/(D383*(1-VLOOKUP(A383,FX!A:K,9,0)))-1)</f>
        <v>8.4685545025575681E-3</v>
      </c>
      <c r="I383" s="25">
        <f t="shared" si="285"/>
        <v>7.5431034482758008E-3</v>
      </c>
      <c r="J383">
        <v>1742.191</v>
      </c>
      <c r="K383">
        <v>1734.0740000000001</v>
      </c>
      <c r="L383" s="25">
        <f t="shared" ref="L383" si="416">+K383/J383-1</f>
        <v>-4.6590758418565414E-3</v>
      </c>
      <c r="M383">
        <f t="shared" ref="M383" si="417">WEEKDAY(A383,2)</f>
        <v>5</v>
      </c>
      <c r="N383" s="50"/>
    </row>
    <row r="384" spans="1:14" x14ac:dyDescent="0.15">
      <c r="A384" s="1">
        <v>42947</v>
      </c>
      <c r="B384">
        <v>7.45</v>
      </c>
      <c r="C384" s="25">
        <f t="shared" ref="C384" si="418">B384/B383-1</f>
        <v>-4.0106951871657914E-3</v>
      </c>
      <c r="D384" s="38">
        <f t="shared" ref="D384" si="419">+F383*(1+L384)</f>
        <v>7.4335300569641198</v>
      </c>
      <c r="E384" s="38">
        <f>D384*(1-VLOOKUP(A384,FX!A:K,9,0))</f>
        <v>7.4551964049978814</v>
      </c>
      <c r="F384">
        <v>7.4530000000000003</v>
      </c>
      <c r="G384" s="42">
        <f t="shared" ref="G384" si="420">+B384/D384-1</f>
        <v>2.215628767176403E-3</v>
      </c>
      <c r="H384" s="42">
        <f>(+B384/(D384*(1-VLOOKUP(A384,FX!A:K,9,0)))-1)</f>
        <v>-6.9701785380160697E-4</v>
      </c>
      <c r="I384" s="25">
        <f t="shared" si="285"/>
        <v>-4.0252247417149611E-4</v>
      </c>
      <c r="J384">
        <v>1734.0740000000001</v>
      </c>
      <c r="K384">
        <v>1736.3</v>
      </c>
      <c r="L384" s="25">
        <f t="shared" ref="L384" si="421">+K384/J384-1</f>
        <v>1.2836822419342031E-3</v>
      </c>
      <c r="M384">
        <f t="shared" ref="M384" si="422">WEEKDAY(A384,2)</f>
        <v>1</v>
      </c>
      <c r="N384" s="50" t="s">
        <v>392</v>
      </c>
    </row>
    <row r="385" spans="1:14" x14ac:dyDescent="0.15">
      <c r="A385" s="1">
        <v>42948</v>
      </c>
      <c r="B385">
        <v>7.64</v>
      </c>
      <c r="C385" s="25">
        <f t="shared" ref="C385" si="423">B385/B384-1</f>
        <v>2.5503355704697972E-2</v>
      </c>
      <c r="D385" s="38">
        <f t="shared" ref="D385" si="424">+F384*(1+L385)</f>
        <v>7.4734922087196924</v>
      </c>
      <c r="E385" s="38">
        <f>D385*(1-VLOOKUP(A385,FX!A:K,9,0))</f>
        <v>7.4763813824269487</v>
      </c>
      <c r="F385">
        <v>7.5149999999999997</v>
      </c>
      <c r="G385" s="42">
        <f t="shared" ref="G385" si="425">+B385/D385-1</f>
        <v>2.2279783885508664E-2</v>
      </c>
      <c r="H385" s="42">
        <f>(+B385/(D385*(1-VLOOKUP(A385,FX!A:K,9,0)))-1)</f>
        <v>2.1884733964700143E-2</v>
      </c>
      <c r="I385" s="25">
        <f t="shared" si="285"/>
        <v>1.6633399866932796E-2</v>
      </c>
      <c r="J385">
        <v>1736.3</v>
      </c>
      <c r="K385">
        <v>1741.0740000000001</v>
      </c>
      <c r="L385" s="25">
        <f t="shared" ref="L385" si="426">+K385/J385-1</f>
        <v>2.7495248516962167E-3</v>
      </c>
      <c r="M385">
        <f t="shared" ref="M385" si="427">WEEKDAY(A385,2)</f>
        <v>2</v>
      </c>
      <c r="N385" s="50"/>
    </row>
    <row r="386" spans="1:14" x14ac:dyDescent="0.15">
      <c r="A386" s="1">
        <v>42949</v>
      </c>
      <c r="B386">
        <v>7.46</v>
      </c>
      <c r="C386" s="25">
        <f t="shared" ref="C386" si="428">B386/B385-1</f>
        <v>-2.3560209424083767E-2</v>
      </c>
      <c r="D386" s="38">
        <f t="shared" ref="D386" si="429">+F385*(1+L386)</f>
        <v>7.444898950303088</v>
      </c>
      <c r="E386" s="38">
        <f>D386*(1-VLOOKUP(A386,FX!A:K,9,0))</f>
        <v>7.4365775850806104</v>
      </c>
      <c r="F386">
        <v>7.4059999999999997</v>
      </c>
      <c r="G386" s="42">
        <f t="shared" ref="G386" si="430">+B386/D386-1</f>
        <v>2.0283753745640176E-3</v>
      </c>
      <c r="H386" s="42">
        <f>(+B386/(D386*(1-VLOOKUP(A386,FX!A:K,9,0)))-1)</f>
        <v>3.1496228811462856E-3</v>
      </c>
      <c r="I386" s="25">
        <f t="shared" si="285"/>
        <v>7.2913853632190495E-3</v>
      </c>
      <c r="J386">
        <v>1741.0740000000001</v>
      </c>
      <c r="K386">
        <v>1724.8330000000001</v>
      </c>
      <c r="L386" s="25">
        <f t="shared" ref="L386" si="431">+K386/J386-1</f>
        <v>-9.3281503256036347E-3</v>
      </c>
      <c r="M386">
        <f t="shared" ref="M386" si="432">WEEKDAY(A386,2)</f>
        <v>3</v>
      </c>
      <c r="N386" s="50"/>
    </row>
    <row r="387" spans="1:14" x14ac:dyDescent="0.15">
      <c r="A387" s="1">
        <v>42950</v>
      </c>
      <c r="B387">
        <v>7.45</v>
      </c>
      <c r="C387" s="25">
        <f t="shared" ref="C387" si="433">B387/B386-1</f>
        <v>-1.3404825737265424E-3</v>
      </c>
      <c r="D387" s="38">
        <f t="shared" ref="D387" si="434">+F386*(1+L387)</f>
        <v>7.4415994731084103</v>
      </c>
      <c r="E387" s="38">
        <f>D387*(1-VLOOKUP(A387,FX!A:K,9,0))</f>
        <v>7.4441866903026686</v>
      </c>
      <c r="F387">
        <v>7.4450000000000003</v>
      </c>
      <c r="G387" s="42">
        <f t="shared" ref="G387" si="435">+B387/D387-1</f>
        <v>1.1288603910954986E-3</v>
      </c>
      <c r="H387" s="42">
        <f>(+B387/(D387*(1-VLOOKUP(A387,FX!A:K,9,0)))-1)</f>
        <v>7.8091938571400732E-4</v>
      </c>
      <c r="I387" s="25">
        <f t="shared" si="285"/>
        <v>6.7159167226327199E-4</v>
      </c>
      <c r="J387">
        <v>1724.8330000000001</v>
      </c>
      <c r="K387">
        <v>1733.124</v>
      </c>
      <c r="L387" s="25">
        <f t="shared" ref="L387" si="436">+K387/J387-1</f>
        <v>4.8068421696476626E-3</v>
      </c>
      <c r="M387">
        <f t="shared" ref="M387" si="437">WEEKDAY(A387,2)</f>
        <v>4</v>
      </c>
      <c r="N387" s="50"/>
    </row>
    <row r="388" spans="1:14" x14ac:dyDescent="0.15">
      <c r="A388" s="1">
        <v>42951</v>
      </c>
      <c r="B388">
        <v>7.43</v>
      </c>
      <c r="C388" s="25">
        <f t="shared" ref="C388" si="438">B388/B387-1</f>
        <v>-2.6845637583893245E-3</v>
      </c>
      <c r="D388" s="38">
        <f t="shared" ref="D388" si="439">+F387*(1+L388)</f>
        <v>7.3869778302071873</v>
      </c>
      <c r="E388" s="38">
        <f>D388*(1-VLOOKUP(A388,FX!A:K,9,0))</f>
        <v>7.3937264239780909</v>
      </c>
      <c r="F388">
        <v>7.39</v>
      </c>
      <c r="G388" s="42">
        <f t="shared" ref="G388" si="440">+B388/D388-1</f>
        <v>5.8240556262243448E-3</v>
      </c>
      <c r="H388" s="42">
        <f>(+B388/(D388*(1-VLOOKUP(A388,FX!A:K,9,0)))-1)</f>
        <v>4.905993803648423E-3</v>
      </c>
      <c r="I388" s="25">
        <f t="shared" si="285"/>
        <v>5.412719891745521E-3</v>
      </c>
      <c r="J388">
        <v>1733.124</v>
      </c>
      <c r="K388">
        <v>1719.617</v>
      </c>
      <c r="L388" s="25">
        <f t="shared" ref="L388" si="441">+K388/J388-1</f>
        <v>-7.7934412078997095E-3</v>
      </c>
      <c r="M388">
        <f t="shared" ref="M388" si="442">WEEKDAY(A388,2)</f>
        <v>5</v>
      </c>
      <c r="N388" s="50"/>
    </row>
    <row r="389" spans="1:14" x14ac:dyDescent="0.15">
      <c r="A389" s="1">
        <v>42954</v>
      </c>
      <c r="B389">
        <v>7.46</v>
      </c>
      <c r="C389" s="25">
        <f t="shared" ref="C389" si="443">B389/B388-1</f>
        <v>4.0376850605652326E-3</v>
      </c>
      <c r="D389" s="38">
        <f t="shared" ref="D389" si="444">+F388*(1+L389)</f>
        <v>7.4450806545876196</v>
      </c>
      <c r="E389" s="38">
        <f>D389*(1-VLOOKUP(A389,FX!A:K,9,0))</f>
        <v>7.4370344306303258</v>
      </c>
      <c r="F389">
        <v>7.4420000000000002</v>
      </c>
      <c r="G389" s="42">
        <f t="shared" ref="G389" si="445">+B389/D389-1</f>
        <v>2.003919917668906E-3</v>
      </c>
      <c r="H389" s="42">
        <f>(+B389/(D389*(1-VLOOKUP(A389,FX!A:K,9,0)))-1)</f>
        <v>3.0880009476745851E-3</v>
      </c>
      <c r="I389" s="25">
        <f t="shared" si="285"/>
        <v>2.4187046492878395E-3</v>
      </c>
      <c r="J389">
        <v>1719.617</v>
      </c>
      <c r="K389">
        <v>1732.434</v>
      </c>
      <c r="L389" s="25">
        <f t="shared" ref="L389" si="446">+K389/J389-1</f>
        <v>7.4534038684195281E-3</v>
      </c>
      <c r="M389">
        <f t="shared" ref="M389" si="447">WEEKDAY(A389,2)</f>
        <v>1</v>
      </c>
      <c r="N389" s="50"/>
    </row>
    <row r="390" spans="1:14" x14ac:dyDescent="0.15">
      <c r="A390" s="1">
        <v>42955</v>
      </c>
      <c r="B390">
        <v>7.61</v>
      </c>
      <c r="C390" s="25">
        <f t="shared" ref="C390" si="448">B390/B389-1</f>
        <v>2.0107238605898248E-2</v>
      </c>
      <c r="D390" s="38">
        <f t="shared" ref="D390" si="449">+F389*(1+L390)</f>
        <v>7.5708148662517605</v>
      </c>
      <c r="E390" s="38">
        <f>D390*(1-VLOOKUP(A390,FX!A:K,9,0))</f>
        <v>7.5995023148544325</v>
      </c>
      <c r="F390">
        <v>7.5910000000000002</v>
      </c>
      <c r="G390" s="42">
        <f t="shared" ref="G390" si="450">+B390/D390-1</f>
        <v>5.1758145510749642E-3</v>
      </c>
      <c r="H390" s="42">
        <f>(+B390/(D390*(1-VLOOKUP(A390,FX!A:K,9,0)))-1)</f>
        <v>1.3813648197789075E-3</v>
      </c>
      <c r="I390" s="25">
        <f t="shared" si="285"/>
        <v>2.5029640363589678E-3</v>
      </c>
      <c r="J390">
        <v>1732.434</v>
      </c>
      <c r="K390">
        <v>1762.421</v>
      </c>
      <c r="L390" s="25">
        <f t="shared" ref="L390" si="451">+K390/J390-1</f>
        <v>1.7309173105584552E-2</v>
      </c>
      <c r="M390">
        <f t="shared" ref="M390" si="452">WEEKDAY(A390,2)</f>
        <v>2</v>
      </c>
      <c r="N390" s="50"/>
    </row>
    <row r="391" spans="1:14" x14ac:dyDescent="0.15">
      <c r="A391" s="1">
        <v>42956</v>
      </c>
      <c r="B391">
        <v>7.63</v>
      </c>
      <c r="C391" s="25">
        <f t="shared" ref="C391" si="453">B391/B390-1</f>
        <v>2.6281208935610145E-3</v>
      </c>
      <c r="D391" s="38">
        <f t="shared" ref="D391" si="454">+F390*(1+L391)</f>
        <v>7.5937048860629783</v>
      </c>
      <c r="E391" s="38">
        <f>D391*(1-VLOOKUP(A391,FX!A:K,9,0))</f>
        <v>7.600287787478722</v>
      </c>
      <c r="F391">
        <v>7.6</v>
      </c>
      <c r="G391" s="42">
        <f t="shared" ref="G391" si="455">+B391/D391-1</f>
        <v>4.7796318768766888E-3</v>
      </c>
      <c r="H391" s="42">
        <f>(+B391/(D391*(1-VLOOKUP(A391,FX!A:K,9,0)))-1)</f>
        <v>3.9093536129286566E-3</v>
      </c>
      <c r="I391" s="25">
        <f t="shared" si="285"/>
        <v>3.9473684210526994E-3</v>
      </c>
      <c r="J391">
        <v>1762.421</v>
      </c>
      <c r="K391">
        <v>1763.049</v>
      </c>
      <c r="L391" s="25">
        <f t="shared" ref="L391" si="456">+K391/J391-1</f>
        <v>3.5632802832008537E-4</v>
      </c>
      <c r="M391">
        <f t="shared" ref="M391" si="457">WEEKDAY(A391,2)</f>
        <v>3</v>
      </c>
      <c r="N391" s="50"/>
    </row>
    <row r="392" spans="1:14" x14ac:dyDescent="0.15">
      <c r="A392" s="1">
        <v>42957</v>
      </c>
      <c r="B392">
        <v>7.6</v>
      </c>
      <c r="C392" s="25">
        <f t="shared" ref="C392" si="458">B392/B391-1</f>
        <v>-3.9318479685452878E-3</v>
      </c>
      <c r="D392" s="38">
        <f t="shared" ref="D392" si="459">+F391*(1+L392)</f>
        <v>7.5595655027171675</v>
      </c>
      <c r="E392" s="38">
        <f>D392*(1-VLOOKUP(A392,FX!A:K,9,0))</f>
        <v>7.5817150448080577</v>
      </c>
      <c r="F392">
        <v>7.5780000000000003</v>
      </c>
      <c r="G392" s="42">
        <f t="shared" ref="G392" si="460">+B392/D392-1</f>
        <v>5.3487858883289885E-3</v>
      </c>
      <c r="H392" s="42">
        <f>(+B392/(D392*(1-VLOOKUP(A392,FX!A:K,9,0)))-1)</f>
        <v>2.4117175446289885E-3</v>
      </c>
      <c r="I392" s="25">
        <f t="shared" si="285"/>
        <v>2.9031406703614593E-3</v>
      </c>
      <c r="J392">
        <v>1763.049</v>
      </c>
      <c r="K392">
        <v>1753.6690000000001</v>
      </c>
      <c r="L392" s="25">
        <f t="shared" ref="L392" si="461">+K392/J392-1</f>
        <v>-5.3203285898463237E-3</v>
      </c>
      <c r="M392">
        <f t="shared" ref="M392" si="462">WEEKDAY(A392,2)</f>
        <v>4</v>
      </c>
      <c r="N392" s="50"/>
    </row>
    <row r="393" spans="1:14" x14ac:dyDescent="0.15">
      <c r="A393" s="1">
        <v>42958</v>
      </c>
      <c r="B393">
        <v>7.48</v>
      </c>
      <c r="C393" s="25">
        <f t="shared" ref="C393" si="463">B393/B392-1</f>
        <v>-1.5789473684210464E-2</v>
      </c>
      <c r="D393" s="38">
        <f t="shared" ref="D393" si="464">+F392*(1+L393)</f>
        <v>7.5281762647341086</v>
      </c>
      <c r="E393" s="38">
        <f>D393*(1-VLOOKUP(A393,FX!A:K,9,0))</f>
        <v>7.5152996199012607</v>
      </c>
      <c r="F393">
        <v>7.5209999999999999</v>
      </c>
      <c r="G393" s="42">
        <f t="shared" ref="G393" si="465">+B393/D393-1</f>
        <v>-6.3994602464066963E-3</v>
      </c>
      <c r="H393" s="42">
        <f>(+B393/(D393*(1-VLOOKUP(A393,FX!A:K,9,0)))-1)</f>
        <v>-4.6970342749587113E-3</v>
      </c>
      <c r="I393" s="25">
        <f t="shared" si="285"/>
        <v>-5.4514027389973574E-3</v>
      </c>
      <c r="J393">
        <v>1753.6690000000001</v>
      </c>
      <c r="K393">
        <v>1742.1389999999999</v>
      </c>
      <c r="L393" s="25">
        <f t="shared" ref="L393" si="466">+K393/J393-1</f>
        <v>-6.5747869181699281E-3</v>
      </c>
      <c r="M393">
        <f t="shared" ref="M393" si="467">WEEKDAY(A393,2)</f>
        <v>5</v>
      </c>
      <c r="N393" s="50"/>
    </row>
    <row r="394" spans="1:14" x14ac:dyDescent="0.15">
      <c r="A394" s="1">
        <v>42961</v>
      </c>
      <c r="B394">
        <v>7.72</v>
      </c>
      <c r="C394" s="25">
        <f t="shared" ref="C394" si="468">B394/B393-1</f>
        <v>3.2085561497326109E-2</v>
      </c>
      <c r="D394" s="38">
        <f t="shared" ref="D394" si="469">+F393*(1+L394)</f>
        <v>7.7426532107943169</v>
      </c>
      <c r="E394" s="38">
        <f>D394*(1-VLOOKUP(A394,FX!A:K,9,0))</f>
        <v>7.7520840591925033</v>
      </c>
      <c r="F394">
        <v>7.7560000000000002</v>
      </c>
      <c r="G394" s="42">
        <f t="shared" ref="G394" si="470">+B394/D394-1</f>
        <v>-2.9257684901521364E-3</v>
      </c>
      <c r="H394" s="42">
        <f>(+B394/(D394*(1-VLOOKUP(A394,FX!A:K,9,0)))-1)</f>
        <v>-4.1387656464403344E-3</v>
      </c>
      <c r="I394" s="25">
        <f t="shared" si="285"/>
        <v>-4.6415678184631437E-3</v>
      </c>
      <c r="J394">
        <v>1742.1389999999999</v>
      </c>
      <c r="K394">
        <v>1793.482</v>
      </c>
      <c r="L394" s="25">
        <f t="shared" ref="L394" si="471">+K394/J394-1</f>
        <v>2.9471241961749328E-2</v>
      </c>
      <c r="M394">
        <f t="shared" ref="M394" si="472">WEEKDAY(A394,2)</f>
        <v>1</v>
      </c>
      <c r="N394" s="50" t="s">
        <v>405</v>
      </c>
    </row>
    <row r="395" spans="1:14" x14ac:dyDescent="0.15">
      <c r="A395" s="1">
        <v>42962</v>
      </c>
      <c r="B395">
        <v>7.74</v>
      </c>
      <c r="C395" s="25">
        <f t="shared" ref="C395" si="473">B395/B394-1</f>
        <v>2.5906735751295429E-3</v>
      </c>
      <c r="D395" s="38">
        <f t="shared" ref="D395" si="474">+F394*(1+L395)</f>
        <v>7.7779989785233417</v>
      </c>
      <c r="E395" s="38">
        <f>D395*(1-VLOOKUP(A395,FX!A:K,9,0))</f>
        <v>7.7690481965120508</v>
      </c>
      <c r="F395">
        <v>7.7640000000000002</v>
      </c>
      <c r="G395" s="42">
        <f t="shared" ref="G395" si="475">+B395/D395-1</f>
        <v>-4.8854440105050578E-3</v>
      </c>
      <c r="H395" s="42">
        <f>(+B395/(D395*(1-VLOOKUP(A395,FX!A:K,9,0)))-1)</f>
        <v>-3.7389646424245138E-3</v>
      </c>
      <c r="I395" s="25">
        <f t="shared" si="285"/>
        <v>-3.0911901081916993E-3</v>
      </c>
      <c r="J395">
        <v>1793.482</v>
      </c>
      <c r="K395">
        <v>1798.569</v>
      </c>
      <c r="L395" s="25">
        <f t="shared" ref="L395" si="476">+K395/J395-1</f>
        <v>2.8363819653611788E-3</v>
      </c>
      <c r="M395">
        <f t="shared" ref="M395" si="477">WEEKDAY(A395,2)</f>
        <v>2</v>
      </c>
      <c r="N395" s="50"/>
    </row>
    <row r="396" spans="1:14" x14ac:dyDescent="0.15">
      <c r="A396" s="1">
        <v>42963</v>
      </c>
      <c r="B396">
        <v>7.86</v>
      </c>
      <c r="C396" s="25">
        <f t="shared" ref="C396" si="478">B396/B395-1</f>
        <v>1.5503875968992276E-2</v>
      </c>
      <c r="D396" s="38">
        <f t="shared" ref="D396" si="479">+F395*(1+L396)</f>
        <v>7.8789036550724489</v>
      </c>
      <c r="E396" s="38">
        <f>D396*(1-VLOOKUP(A396,FX!A:K,9,0))</f>
        <v>7.8707647075171057</v>
      </c>
      <c r="F396">
        <v>7.8639999999999999</v>
      </c>
      <c r="G396" s="42">
        <f t="shared" ref="G396" si="480">+B396/D396-1</f>
        <v>-2.3992748103066619E-3</v>
      </c>
      <c r="H396" s="42">
        <f>(+B396/(D396*(1-VLOOKUP(A396,FX!A:K,9,0)))-1)</f>
        <v>-1.3676825463762032E-3</v>
      </c>
      <c r="I396" s="25">
        <f t="shared" si="285"/>
        <v>-5.0864699898267585E-4</v>
      </c>
      <c r="J396">
        <v>1798.569</v>
      </c>
      <c r="K396">
        <v>1825.1869999999999</v>
      </c>
      <c r="L396" s="25">
        <f t="shared" ref="L396" si="481">+K396/J396-1</f>
        <v>1.4799543414792504E-2</v>
      </c>
      <c r="M396">
        <f t="shared" ref="M396" si="482">WEEKDAY(A396,2)</f>
        <v>3</v>
      </c>
      <c r="N396" s="50"/>
    </row>
    <row r="397" spans="1:14" x14ac:dyDescent="0.15">
      <c r="A397" s="1">
        <v>42964</v>
      </c>
      <c r="B397">
        <v>7.99</v>
      </c>
      <c r="C397" s="25">
        <f t="shared" ref="C397" si="483">B397/B396-1</f>
        <v>1.653944020356235E-2</v>
      </c>
      <c r="D397" s="38">
        <f t="shared" ref="D397" si="484">+F396*(1+L397)</f>
        <v>7.8993779114140086</v>
      </c>
      <c r="E397" s="38">
        <f>D397*(1-VLOOKUP(A397,FX!A:K,9,0))</f>
        <v>7.919826501127929</v>
      </c>
      <c r="F397">
        <v>7.9269999999999996</v>
      </c>
      <c r="G397" s="42">
        <f t="shared" ref="G397" si="485">+B397/D397-1</f>
        <v>1.1472053825282824E-2</v>
      </c>
      <c r="H397" s="42">
        <f>(+B397/(D397*(1-VLOOKUP(A397,FX!A:K,9,0)))-1)</f>
        <v>8.860484363145682E-3</v>
      </c>
      <c r="I397" s="25">
        <f t="shared" si="285"/>
        <v>7.9475211303141613E-3</v>
      </c>
      <c r="J397">
        <v>1825.1869999999999</v>
      </c>
      <c r="K397">
        <v>1833.3979999999999</v>
      </c>
      <c r="L397" s="25">
        <f t="shared" ref="L397" si="486">+K397/J397-1</f>
        <v>4.4987171177528484E-3</v>
      </c>
      <c r="M397">
        <f t="shared" ref="M397" si="487">WEEKDAY(A397,2)</f>
        <v>4</v>
      </c>
      <c r="N397" s="50"/>
    </row>
    <row r="398" spans="1:14" x14ac:dyDescent="0.15">
      <c r="A398" s="1">
        <v>42965</v>
      </c>
      <c r="B398">
        <v>7.94</v>
      </c>
      <c r="C398" s="25">
        <f t="shared" ref="C398" si="488">B398/B397-1</f>
        <v>-6.2578222778473247E-3</v>
      </c>
      <c r="D398" s="38">
        <f t="shared" ref="D398" si="489">+F397*(1+L398)</f>
        <v>7.876867096506051</v>
      </c>
      <c r="E398" s="38">
        <f>D398*(1-VLOOKUP(A398,FX!A:K,9,0))</f>
        <v>7.8717454180704749</v>
      </c>
      <c r="F398">
        <v>7.8689999999999998</v>
      </c>
      <c r="G398" s="42">
        <f t="shared" ref="G398" si="490">+B398/D398-1</f>
        <v>8.0149763504266947E-3</v>
      </c>
      <c r="H398" s="42">
        <f>(+B398/(D398*(1-VLOOKUP(A398,FX!A:K,9,0)))-1)</f>
        <v>8.670831982553695E-3</v>
      </c>
      <c r="I398" s="25">
        <f t="shared" si="285"/>
        <v>9.022747490151195E-3</v>
      </c>
      <c r="J398">
        <v>1833.3979999999999</v>
      </c>
      <c r="K398">
        <v>1821.8030000000001</v>
      </c>
      <c r="L398" s="25">
        <f t="shared" ref="L398" si="491">+K398/J398-1</f>
        <v>-6.3243223784469338E-3</v>
      </c>
      <c r="M398">
        <f t="shared" ref="M398" si="492">WEEKDAY(A398,2)</f>
        <v>5</v>
      </c>
      <c r="N398" s="50" t="s">
        <v>411</v>
      </c>
    </row>
    <row r="399" spans="1:14" x14ac:dyDescent="0.15">
      <c r="A399" s="1">
        <v>42968</v>
      </c>
      <c r="B399">
        <v>7.91</v>
      </c>
      <c r="C399" s="25">
        <f t="shared" ref="C399" si="493">B399/B398-1</f>
        <v>-3.7783375314861534E-3</v>
      </c>
      <c r="D399" s="38">
        <f t="shared" ref="D399" si="494">+F398*(1+L399)</f>
        <v>7.9010236414145769</v>
      </c>
      <c r="E399" s="38">
        <f>D399*(1-VLOOKUP(A399,FX!A:K,9,0))</f>
        <v>7.9035594015568531</v>
      </c>
      <c r="F399">
        <v>7.907</v>
      </c>
      <c r="G399" s="42">
        <f t="shared" ref="G399" si="495">+B399/D399-1</f>
        <v>1.1361007121117872E-3</v>
      </c>
      <c r="H399" s="42">
        <f>(+B399/(D399*(1-VLOOKUP(A399,FX!A:K,9,0)))-1)</f>
        <v>8.1489846737636817E-4</v>
      </c>
      <c r="I399" s="25">
        <f t="shared" si="285"/>
        <v>3.7941064879221109E-4</v>
      </c>
      <c r="J399" s="92">
        <v>1821.8030000000001</v>
      </c>
      <c r="K399" s="92">
        <v>1829.2170000000001</v>
      </c>
      <c r="L399" s="25">
        <f t="shared" ref="L399" si="496">+K399/J399-1</f>
        <v>4.0695947915334596E-3</v>
      </c>
      <c r="M399">
        <f t="shared" ref="M399" si="497">WEEKDAY(A399,2)</f>
        <v>1</v>
      </c>
      <c r="N399" s="50"/>
    </row>
    <row r="400" spans="1:14" x14ac:dyDescent="0.15">
      <c r="A400" s="1">
        <v>42969</v>
      </c>
      <c r="B400">
        <v>7.9</v>
      </c>
      <c r="C400" s="93">
        <f t="shared" ref="C400" si="498">B400/B399-1</f>
        <v>-1.2642225031604948E-3</v>
      </c>
      <c r="D400" s="38">
        <f t="shared" ref="D400" si="499">+F399*(1+L400)</f>
        <v>7.8451995799295551</v>
      </c>
      <c r="E400" s="38">
        <f>D400*(1-VLOOKUP(A400,FX!A:K,9,0))</f>
        <v>7.8682557311288734</v>
      </c>
      <c r="F400">
        <v>7.87</v>
      </c>
      <c r="G400" s="42">
        <f t="shared" ref="G400" si="500">+B400/D400-1</f>
        <v>6.9852168210788879E-3</v>
      </c>
      <c r="H400" s="42">
        <f>(+B400/(D400*(1-VLOOKUP(A400,FX!A:K,9,0)))-1)</f>
        <v>4.0344734533142024E-3</v>
      </c>
      <c r="I400" s="93">
        <f t="shared" si="285"/>
        <v>3.8119440914867742E-3</v>
      </c>
      <c r="J400" s="92">
        <v>1829.2170000000001</v>
      </c>
      <c r="K400" s="92">
        <v>1814.92</v>
      </c>
      <c r="L400" s="93">
        <f t="shared" ref="L400" si="501">+K400/J400-1</f>
        <v>-7.8159124915195832E-3</v>
      </c>
      <c r="M400" s="92">
        <f t="shared" ref="M400" si="502">WEEKDAY(A400,2)</f>
        <v>2</v>
      </c>
      <c r="N400" s="50"/>
    </row>
    <row r="401" spans="1:14" x14ac:dyDescent="0.15">
      <c r="A401" s="1">
        <v>42970</v>
      </c>
      <c r="B401">
        <v>7.9</v>
      </c>
      <c r="C401" s="93">
        <f t="shared" ref="C401" si="503">B401/B400-1</f>
        <v>0</v>
      </c>
      <c r="D401" s="38">
        <f t="shared" ref="D401" si="504">+F400*(1+L401)</f>
        <v>7.8372610913979672</v>
      </c>
      <c r="E401" s="38">
        <f>D401*(1-VLOOKUP(A401,FX!A:K,9,0))</f>
        <v>7.8354439613935876</v>
      </c>
      <c r="F401">
        <v>7.84</v>
      </c>
      <c r="G401" s="42">
        <f t="shared" ref="G401" si="505">+B401/D401-1</f>
        <v>8.005208435749811E-3</v>
      </c>
      <c r="H401" s="42">
        <f>(+B401/(D401*(1-VLOOKUP(A401,FX!A:K,9,0)))-1)</f>
        <v>8.2389764925241415E-3</v>
      </c>
      <c r="I401" s="93">
        <f t="shared" si="285"/>
        <v>7.6530612244898322E-3</v>
      </c>
      <c r="J401" s="92">
        <v>1814.92</v>
      </c>
      <c r="K401" s="92">
        <v>1807.37</v>
      </c>
      <c r="L401" s="93">
        <f t="shared" ref="L401:L406" si="506">+K401/J401-1</f>
        <v>-4.1599629735746824E-3</v>
      </c>
      <c r="M401" s="92">
        <f t="shared" ref="M401" si="507">WEEKDAY(A401,2)</f>
        <v>3</v>
      </c>
      <c r="N401" s="50"/>
    </row>
    <row r="402" spans="1:14" x14ac:dyDescent="0.15">
      <c r="A402" s="1">
        <v>42971</v>
      </c>
      <c r="B402">
        <v>7.78</v>
      </c>
      <c r="C402" s="93">
        <f t="shared" ref="C402" si="508">B402/B401-1</f>
        <v>-1.5189873417721489E-2</v>
      </c>
      <c r="D402" s="38">
        <f t="shared" ref="D402" si="509">+F401*(1+L402)</f>
        <v>7.7895471098889555</v>
      </c>
      <c r="E402" s="38">
        <f>D402*(1-VLOOKUP(A402,FX!A:K,9,0))</f>
        <v>7.7988566370579111</v>
      </c>
      <c r="F402">
        <v>7.7859999999999996</v>
      </c>
      <c r="G402" s="42">
        <f t="shared" ref="G402" si="510">+B402/D402-1</f>
        <v>-1.2256309326167392E-3</v>
      </c>
      <c r="H402" s="42">
        <f>(+B402/(D402*(1-VLOOKUP(A402,FX!A:K,9,0)))-1)</f>
        <v>-2.4178719952755445E-3</v>
      </c>
      <c r="I402" s="93">
        <f t="shared" ref="I402:I466" si="511">+B402/F402-1</f>
        <v>-7.7061392242483429E-4</v>
      </c>
      <c r="J402" s="92">
        <v>1807.37</v>
      </c>
      <c r="K402" s="92">
        <v>1795.739</v>
      </c>
      <c r="L402" s="93">
        <f t="shared" si="506"/>
        <v>-6.4353176162046388E-3</v>
      </c>
      <c r="M402" s="92">
        <f t="shared" ref="M402" si="512">WEEKDAY(A402,2)</f>
        <v>4</v>
      </c>
      <c r="N402" s="50"/>
    </row>
    <row r="403" spans="1:14" x14ac:dyDescent="0.15">
      <c r="A403" s="1">
        <v>42972</v>
      </c>
      <c r="B403">
        <v>7.87</v>
      </c>
      <c r="C403" s="93">
        <f t="shared" ref="C403" si="513">B403/B402-1</f>
        <v>1.1568123393316254E-2</v>
      </c>
      <c r="D403" s="38">
        <f t="shared" ref="D403" si="514">+F402*(1+L403)</f>
        <v>7.8603116087582876</v>
      </c>
      <c r="E403" s="38">
        <f>D403*(1-VLOOKUP(A403,FX!A:K,9,0))</f>
        <v>7.85643931300097</v>
      </c>
      <c r="F403">
        <v>7.8620000000000001</v>
      </c>
      <c r="G403" s="42">
        <f t="shared" ref="G403" si="515">+B403/D403-1</f>
        <v>1.232570885728812E-3</v>
      </c>
      <c r="H403" s="42">
        <f>(+B403/(D403*(1-VLOOKUP(A403,FX!A:K,9,0)))-1)</f>
        <v>1.7260601729067737E-3</v>
      </c>
      <c r="I403" s="93">
        <f t="shared" si="511"/>
        <v>1.0175527855507127E-3</v>
      </c>
      <c r="J403">
        <v>1795.739</v>
      </c>
      <c r="K403">
        <v>1812.8779999999999</v>
      </c>
      <c r="L403" s="93">
        <f t="shared" si="506"/>
        <v>9.5442600511543851E-3</v>
      </c>
      <c r="M403" s="92">
        <f t="shared" ref="M403" si="516">WEEKDAY(A403,2)</f>
        <v>5</v>
      </c>
      <c r="N403" s="50"/>
    </row>
    <row r="404" spans="1:14" x14ac:dyDescent="0.15">
      <c r="A404" s="90">
        <v>42975</v>
      </c>
      <c r="B404">
        <v>8.0500000000000007</v>
      </c>
      <c r="C404" s="93">
        <f t="shared" ref="C404" si="517">B404/B403-1</f>
        <v>2.2871664548919979E-2</v>
      </c>
      <c r="D404" s="38">
        <f t="shared" ref="D404" si="518">+F403*(1+L404)</f>
        <v>7.9918856845303434</v>
      </c>
      <c r="E404" s="38">
        <f>D404*(1-VLOOKUP(A404,FX!A:K,9,0))</f>
        <v>8.0237804138393152</v>
      </c>
      <c r="F404">
        <v>8.0210000000000008</v>
      </c>
      <c r="G404" s="42">
        <f t="shared" ref="G404" si="519">+B404/D404-1</f>
        <v>7.2716650066888544E-3</v>
      </c>
      <c r="H404" s="42">
        <f>(+B404/(D404*(1-VLOOKUP(A404,FX!A:K,9,0)))-1)</f>
        <v>3.2677347594736172E-3</v>
      </c>
      <c r="I404" s="93">
        <f t="shared" si="511"/>
        <v>3.6155092881187123E-3</v>
      </c>
      <c r="J404">
        <v>1812.8779999999999</v>
      </c>
      <c r="K404">
        <v>1842.828</v>
      </c>
      <c r="L404" s="93">
        <f t="shared" si="506"/>
        <v>1.6520692512127066E-2</v>
      </c>
      <c r="M404" s="92">
        <f t="shared" ref="M404" si="520">WEEKDAY(A404,2)</f>
        <v>1</v>
      </c>
      <c r="N404" s="50"/>
    </row>
    <row r="405" spans="1:14" x14ac:dyDescent="0.15">
      <c r="A405" s="90">
        <v>42976</v>
      </c>
      <c r="B405">
        <v>8.06</v>
      </c>
      <c r="C405" s="93">
        <f t="shared" ref="C405" si="521">B405/B404-1</f>
        <v>1.242236024844745E-3</v>
      </c>
      <c r="D405" s="38">
        <f t="shared" ref="D405" si="522">+F404*(1+L405)</f>
        <v>7.9720904018172076</v>
      </c>
      <c r="E405" s="38">
        <f>D405*(1-VLOOKUP(A405,FX!A:K,9,0))</f>
        <v>7.9996967632916327</v>
      </c>
      <c r="F405">
        <v>8.0109999999999992</v>
      </c>
      <c r="G405" s="42">
        <f t="shared" ref="G405" si="523">+B405/D405-1</f>
        <v>1.1027170259227725E-2</v>
      </c>
      <c r="H405" s="42">
        <f>(+B405/(D405*(1-VLOOKUP(A405,FX!A:K,9,0)))-1)</f>
        <v>7.5381903205484768E-3</v>
      </c>
      <c r="I405" s="93">
        <f t="shared" si="511"/>
        <v>6.1165896891774985E-3</v>
      </c>
      <c r="J405">
        <v>1842.828</v>
      </c>
      <c r="K405">
        <v>1831.5909999999999</v>
      </c>
      <c r="L405" s="93">
        <f t="shared" si="506"/>
        <v>-6.0976933278634737E-3</v>
      </c>
      <c r="M405" s="92">
        <f t="shared" ref="M405" si="524">WEEKDAY(A405,2)</f>
        <v>2</v>
      </c>
      <c r="N405" s="50"/>
    </row>
    <row r="406" spans="1:14" ht="27" x14ac:dyDescent="0.15">
      <c r="A406" s="90">
        <v>42977</v>
      </c>
      <c r="B406">
        <v>8.25</v>
      </c>
      <c r="C406" s="93">
        <f t="shared" ref="C406" si="525">B406/B405-1</f>
        <v>2.3573200992555776E-2</v>
      </c>
      <c r="D406" s="38">
        <f t="shared" ref="D406" si="526">+F405*(1+L406)</f>
        <v>8.0417915031248803</v>
      </c>
      <c r="E406" s="38">
        <f>D406*(1-VLOOKUP(A406,FX!A:K,9,0))</f>
        <v>8.0681307983002828</v>
      </c>
      <c r="F406">
        <v>8.0549999999999997</v>
      </c>
      <c r="G406" s="42">
        <f t="shared" ref="G406" si="527">+B406/D406-1</f>
        <v>2.5890810125357433E-2</v>
      </c>
      <c r="H406" s="42">
        <f>(+B406/(D406*(1-VLOOKUP(A406,FX!A:K,9,0)))-1)</f>
        <v>2.2541677402903693E-2</v>
      </c>
      <c r="I406" s="93">
        <f t="shared" si="511"/>
        <v>2.420856610800759E-2</v>
      </c>
      <c r="J406">
        <v>1831.5909999999999</v>
      </c>
      <c r="K406">
        <v>1838.6310000000001</v>
      </c>
      <c r="L406" s="93">
        <f t="shared" si="506"/>
        <v>3.8436528679166582E-3</v>
      </c>
      <c r="M406" s="92">
        <f t="shared" ref="M406" si="528">WEEKDAY(A406,2)</f>
        <v>3</v>
      </c>
      <c r="N406" s="50" t="s">
        <v>428</v>
      </c>
    </row>
    <row r="407" spans="1:14" x14ac:dyDescent="0.15">
      <c r="A407" s="90">
        <v>42978</v>
      </c>
      <c r="B407">
        <v>8.25</v>
      </c>
      <c r="C407" s="93">
        <f t="shared" ref="C407" si="529">B407/B406-1</f>
        <v>0</v>
      </c>
      <c r="D407" s="38">
        <f t="shared" ref="D407" si="530">+F406*(1+L407)</f>
        <v>8.102086740079983</v>
      </c>
      <c r="E407" s="38">
        <f>D407*(1-VLOOKUP(A407,FX!A:K,9,0))</f>
        <v>8.0813250349235339</v>
      </c>
      <c r="F407">
        <v>8.09</v>
      </c>
      <c r="G407" s="42">
        <f t="shared" ref="G407" si="531">+B407/D407-1</f>
        <v>1.8256193085209649E-2</v>
      </c>
      <c r="H407" s="42">
        <f>(+B407/(D407*(1-VLOOKUP(A407,FX!A:K,9,0)))-1)</f>
        <v>2.0872191669996543E-2</v>
      </c>
      <c r="I407" s="93">
        <f t="shared" si="511"/>
        <v>1.977750309023496E-2</v>
      </c>
      <c r="J407">
        <v>1838.6310000000001</v>
      </c>
      <c r="K407">
        <v>1849.3789999999999</v>
      </c>
      <c r="L407" s="93">
        <f t="shared" ref="L407" si="532">+K407/J407-1</f>
        <v>5.8456536412145876E-3</v>
      </c>
      <c r="M407" s="92">
        <f t="shared" ref="M407" si="533">WEEKDAY(A407,2)</f>
        <v>4</v>
      </c>
      <c r="N407" s="50"/>
    </row>
    <row r="408" spans="1:14" x14ac:dyDescent="0.15">
      <c r="A408" s="90">
        <v>42979</v>
      </c>
      <c r="B408">
        <v>8.26</v>
      </c>
      <c r="C408" s="93">
        <f t="shared" ref="C408" si="534">B408/B407-1</f>
        <v>1.2121212121212199E-3</v>
      </c>
      <c r="D408" s="38">
        <f t="shared" ref="D408" si="535">+F407*(1+L408)</f>
        <v>8.1594267589282676</v>
      </c>
      <c r="E408" s="38">
        <f>D408*(1-VLOOKUP(A408,FX!A:K,9,0))</f>
        <v>8.1863067566618586</v>
      </c>
      <c r="F408">
        <v>8.1859999999999999</v>
      </c>
      <c r="G408" s="42">
        <f t="shared" ref="G408" si="536">+B408/D408-1</f>
        <v>1.2326017996507233E-2</v>
      </c>
      <c r="H408" s="42">
        <f>(+B408/(D408*(1-VLOOKUP(A408,FX!A:K,9,0)))-1)</f>
        <v>9.0020134266495244E-3</v>
      </c>
      <c r="I408" s="93">
        <f t="shared" si="511"/>
        <v>9.0398240899096649E-3</v>
      </c>
      <c r="J408">
        <v>1849.3789999999999</v>
      </c>
      <c r="K408">
        <v>1865.25</v>
      </c>
      <c r="L408" s="93">
        <f t="shared" ref="L408" si="537">+K408/J408-1</f>
        <v>8.5817996203050306E-3</v>
      </c>
      <c r="M408" s="92">
        <f t="shared" ref="M408" si="538">WEEKDAY(A408,2)</f>
        <v>5</v>
      </c>
      <c r="N408" s="50" t="s">
        <v>433</v>
      </c>
    </row>
    <row r="409" spans="1:14" x14ac:dyDescent="0.15">
      <c r="A409" s="90">
        <v>42982</v>
      </c>
      <c r="B409">
        <v>8.4</v>
      </c>
      <c r="C409" s="93">
        <f t="shared" ref="C409" si="539">B409/B408-1</f>
        <v>1.6949152542373058E-2</v>
      </c>
      <c r="D409" s="38">
        <f t="shared" ref="D409" si="540">+F408*(1+L409)</f>
        <v>8.2666114183085373</v>
      </c>
      <c r="E409" s="38">
        <f>D409*(1-VLOOKUP(A409,FX!A:K,9,0))</f>
        <v>8.3098543394466464</v>
      </c>
      <c r="F409">
        <v>8.3109999999999999</v>
      </c>
      <c r="G409" s="42">
        <f t="shared" ref="G409" si="541">+B409/D409-1</f>
        <v>1.6135823367243285E-2</v>
      </c>
      <c r="H409" s="42">
        <f>(+B409/(D409*(1-VLOOKUP(A409,FX!A:K,9,0)))-1)</f>
        <v>1.0848043403773655E-2</v>
      </c>
      <c r="I409" s="93">
        <f t="shared" si="511"/>
        <v>1.0708699314162073E-2</v>
      </c>
      <c r="J409">
        <v>1865.25</v>
      </c>
      <c r="K409">
        <v>1883.6179999999999</v>
      </c>
      <c r="L409" s="93">
        <f t="shared" ref="L409" si="542">+K409/J409-1</f>
        <v>9.847473529017492E-3</v>
      </c>
      <c r="M409" s="92">
        <f t="shared" ref="M409" si="543">WEEKDAY(A409,2)</f>
        <v>1</v>
      </c>
      <c r="N409" s="50"/>
    </row>
    <row r="410" spans="1:14" x14ac:dyDescent="0.15">
      <c r="A410" s="90">
        <v>42983</v>
      </c>
      <c r="B410">
        <v>8.39</v>
      </c>
      <c r="C410" s="93">
        <f t="shared" ref="C410" si="544">B410/B409-1</f>
        <v>-1.1904761904761862E-3</v>
      </c>
      <c r="D410" s="38">
        <f t="shared" ref="D410" si="545">+F409*(1+L410)</f>
        <v>8.3178125193112411</v>
      </c>
      <c r="E410" s="38">
        <f>D410*(1-VLOOKUP(A410,FX!A:K,9,0))</f>
        <v>8.3262877857191491</v>
      </c>
      <c r="F410">
        <v>8.3130000000000006</v>
      </c>
      <c r="G410" s="42">
        <f t="shared" ref="G410" si="546">+B410/D410-1</f>
        <v>8.6786616698999453E-3</v>
      </c>
      <c r="H410" s="42">
        <f>(+B410/(D410*(1-VLOOKUP(A410,FX!A:K,9,0)))-1)</f>
        <v>7.6519351625254917E-3</v>
      </c>
      <c r="I410" s="93">
        <f t="shared" si="511"/>
        <v>9.26260074581986E-3</v>
      </c>
      <c r="J410">
        <v>1883.6179999999999</v>
      </c>
      <c r="K410">
        <v>1885.162</v>
      </c>
      <c r="L410" s="93">
        <f t="shared" ref="L410" si="547">+K410/J410-1</f>
        <v>8.1969911096635428E-4</v>
      </c>
      <c r="M410" s="92">
        <f t="shared" ref="M410" si="548">WEEKDAY(A410,2)</f>
        <v>2</v>
      </c>
      <c r="N410" s="50" t="s">
        <v>434</v>
      </c>
    </row>
    <row r="411" spans="1:14" x14ac:dyDescent="0.15">
      <c r="A411" s="90">
        <v>42984</v>
      </c>
      <c r="B411">
        <v>8.43</v>
      </c>
      <c r="C411" s="93">
        <f t="shared" ref="C411" si="549">B411/B410-1</f>
        <v>4.7675804529201393E-3</v>
      </c>
      <c r="D411" s="38">
        <f t="shared" ref="D411" si="550">+F410*(1+L411)</f>
        <v>8.391029652093561</v>
      </c>
      <c r="E411" s="38">
        <f>D411*(1-VLOOKUP(A411,FX!A:K,9,0))</f>
        <v>8.3928125064505323</v>
      </c>
      <c r="F411">
        <v>8.3879999999999999</v>
      </c>
      <c r="G411" s="42">
        <f t="shared" ref="G411" si="551">+B411/D411-1</f>
        <v>4.6442867588623038E-3</v>
      </c>
      <c r="H411" s="42">
        <f>(+B411/(D411*(1-VLOOKUP(A411,FX!A:K,9,0)))-1)</f>
        <v>4.4308738603282549E-3</v>
      </c>
      <c r="I411" s="93">
        <f t="shared" si="511"/>
        <v>5.0071530758226679E-3</v>
      </c>
      <c r="J411">
        <v>1885.162</v>
      </c>
      <c r="K411">
        <v>1902.857</v>
      </c>
      <c r="L411" s="93">
        <f t="shared" ref="L411" si="552">+K411/J411-1</f>
        <v>9.3864612165956984E-3</v>
      </c>
      <c r="M411" s="92">
        <f t="shared" ref="M411" si="553">WEEKDAY(A411,2)</f>
        <v>3</v>
      </c>
      <c r="N411" s="50"/>
    </row>
    <row r="412" spans="1:14" x14ac:dyDescent="0.15">
      <c r="A412" s="90">
        <v>42985</v>
      </c>
      <c r="B412">
        <v>8.27</v>
      </c>
      <c r="C412" s="93">
        <f t="shared" ref="C412" si="554">B412/B411-1</f>
        <v>-1.8979833926453193E-2</v>
      </c>
      <c r="D412" s="38">
        <f t="shared" ref="D412" si="555">+F411*(1+L412)</f>
        <v>8.3330088472228869</v>
      </c>
      <c r="E412" s="38">
        <f>D412*(1-VLOOKUP(A412,FX!A:K,9,0))</f>
        <v>8.3424218797578824</v>
      </c>
      <c r="F412">
        <v>8.36</v>
      </c>
      <c r="G412" s="42">
        <f t="shared" ref="G412" si="556">+B412/D412-1</f>
        <v>-7.5613560933498469E-3</v>
      </c>
      <c r="H412" s="42">
        <f>(+B412/(D412*(1-VLOOKUP(A412,FX!A:K,9,0)))-1)</f>
        <v>-8.6811576783965005E-3</v>
      </c>
      <c r="I412" s="93">
        <f t="shared" si="511"/>
        <v>-1.0765550239234423E-2</v>
      </c>
      <c r="J412">
        <v>1902.857</v>
      </c>
      <c r="K412">
        <v>1890.3820000000001</v>
      </c>
      <c r="L412" s="93">
        <f t="shared" ref="L412" si="557">+K412/J412-1</f>
        <v>-6.5559314231179444E-3</v>
      </c>
      <c r="M412" s="92">
        <f t="shared" ref="M412" si="558">WEEKDAY(A412,2)</f>
        <v>4</v>
      </c>
      <c r="N412" s="50"/>
    </row>
    <row r="413" spans="1:14" x14ac:dyDescent="0.15">
      <c r="A413" s="90">
        <v>42986</v>
      </c>
      <c r="B413">
        <v>8.3699999999999992</v>
      </c>
      <c r="C413" s="93">
        <f t="shared" ref="C413" si="559">B413/B412-1</f>
        <v>1.2091898428053138E-2</v>
      </c>
      <c r="D413" s="38">
        <f t="shared" ref="D413" si="560">+F412*(1+L413)</f>
        <v>8.3374104493165913</v>
      </c>
      <c r="E413" s="38">
        <f>D413*(1-VLOOKUP(A413,FX!A:K,9,0))</f>
        <v>8.4421690296487029</v>
      </c>
      <c r="F413">
        <v>8.4060000000000006</v>
      </c>
      <c r="G413" s="42">
        <f t="shared" ref="G413" si="561">+B413/D413-1</f>
        <v>3.908833669821199E-3</v>
      </c>
      <c r="H413" s="42">
        <f>(+B413/(D413*(1-VLOOKUP(A413,FX!A:K,9,0)))-1)</f>
        <v>-8.548635948326555E-3</v>
      </c>
      <c r="I413" s="93">
        <f t="shared" si="511"/>
        <v>-4.28265524625282E-3</v>
      </c>
      <c r="J413">
        <v>1890.3820000000001</v>
      </c>
      <c r="K413">
        <v>1885.2739999999999</v>
      </c>
      <c r="L413" s="93">
        <f t="shared" ref="L413" si="562">+K413/J413-1</f>
        <v>-2.702099364043975E-3</v>
      </c>
      <c r="M413" s="92">
        <f t="shared" ref="M413" si="563">WEEKDAY(A413,2)</f>
        <v>5</v>
      </c>
      <c r="N413" s="50"/>
    </row>
    <row r="414" spans="1:14" x14ac:dyDescent="0.15">
      <c r="A414" s="90">
        <v>42989</v>
      </c>
      <c r="B414">
        <v>8.4</v>
      </c>
      <c r="C414" s="93">
        <f t="shared" ref="C414" si="564">B414/B413-1</f>
        <v>3.5842293906811484E-3</v>
      </c>
      <c r="D414" s="38">
        <f t="shared" ref="D414" si="565">+F413*(1+L414)</f>
        <v>8.4554967872044067</v>
      </c>
      <c r="E414" s="38">
        <f>D414*(1-VLOOKUP(A414,FX!A:K,9,0))</f>
        <v>8.3687334023230662</v>
      </c>
      <c r="F414">
        <v>8.3770000000000007</v>
      </c>
      <c r="G414" s="42">
        <f t="shared" ref="G414" si="566">+B414/D414-1</f>
        <v>-6.5633975863356175E-3</v>
      </c>
      <c r="H414" s="42">
        <f>(+B414/(D414*(1-VLOOKUP(A414,FX!A:K,9,0)))-1)</f>
        <v>3.7361206497814603E-3</v>
      </c>
      <c r="I414" s="93">
        <f t="shared" si="511"/>
        <v>2.7456129879430691E-3</v>
      </c>
      <c r="J414">
        <v>1885.2739999999999</v>
      </c>
      <c r="K414">
        <v>1896.375</v>
      </c>
      <c r="L414" s="93">
        <f t="shared" ref="L414" si="567">+K414/J414-1</f>
        <v>5.8882687609334017E-3</v>
      </c>
      <c r="M414" s="92">
        <f t="shared" ref="M414" si="568">WEEKDAY(A414,2)</f>
        <v>1</v>
      </c>
      <c r="N414" s="50"/>
    </row>
    <row r="415" spans="1:14" x14ac:dyDescent="0.15">
      <c r="A415" s="90">
        <v>42990</v>
      </c>
      <c r="B415">
        <v>8.34</v>
      </c>
      <c r="C415" s="93">
        <f t="shared" ref="C415" si="569">B415/B414-1</f>
        <v>-7.1428571428572285E-3</v>
      </c>
      <c r="D415" s="38">
        <f t="shared" ref="D415" si="570">+F414*(1+L415)</f>
        <v>8.3244729908377835</v>
      </c>
      <c r="E415" s="38">
        <f>D415*(1-VLOOKUP(A415,FX!A:K,9,0))</f>
        <v>8.2989345509521417</v>
      </c>
      <c r="F415">
        <v>8.3109999999999999</v>
      </c>
      <c r="G415" s="42">
        <f t="shared" ref="G415" si="571">+B415/D415-1</f>
        <v>1.8652242825829557E-3</v>
      </c>
      <c r="H415" s="42">
        <f>(+B415/(D415*(1-VLOOKUP(A415,FX!A:K,9,0)))-1)</f>
        <v>4.948279661170174E-3</v>
      </c>
      <c r="I415" s="93">
        <f t="shared" si="511"/>
        <v>3.4893514619178667E-3</v>
      </c>
      <c r="J415">
        <v>1896.375</v>
      </c>
      <c r="K415">
        <v>1884.4839999999999</v>
      </c>
      <c r="L415" s="93">
        <f t="shared" ref="L415" si="572">+K415/J415-1</f>
        <v>-6.2703842858085057E-3</v>
      </c>
      <c r="M415" s="92">
        <f t="shared" ref="M415" si="573">WEEKDAY(A415,2)</f>
        <v>2</v>
      </c>
      <c r="N415" s="50"/>
    </row>
    <row r="416" spans="1:14" x14ac:dyDescent="0.15">
      <c r="A416" s="90">
        <v>42991</v>
      </c>
      <c r="B416">
        <v>8.35</v>
      </c>
      <c r="C416" s="93">
        <f t="shared" ref="C416" si="574">B416/B415-1</f>
        <v>1.1990407673860837E-3</v>
      </c>
      <c r="D416" s="38">
        <f t="shared" ref="D416" si="575">+F415*(1+L416)</f>
        <v>8.3284115715495588</v>
      </c>
      <c r="E416" s="38">
        <f>D416*(1-VLOOKUP(A416,FX!A:K,9,0))</f>
        <v>8.3422996487848611</v>
      </c>
      <c r="F416">
        <v>8.3379999999999992</v>
      </c>
      <c r="G416" s="42">
        <f t="shared" ref="G416" si="576">+B416/D416-1</f>
        <v>2.5921423629193807E-3</v>
      </c>
      <c r="H416" s="42">
        <f>(+B416/(D416*(1-VLOOKUP(A416,FX!A:K,9,0)))-1)</f>
        <v>9.2304898401240898E-4</v>
      </c>
      <c r="I416" s="93">
        <f t="shared" si="511"/>
        <v>1.4391940513314161E-3</v>
      </c>
      <c r="J416">
        <v>1884.4839999999999</v>
      </c>
      <c r="K416">
        <v>1888.432</v>
      </c>
      <c r="L416" s="93">
        <f t="shared" ref="L416" si="577">+K416/J416-1</f>
        <v>2.0950031945083936E-3</v>
      </c>
      <c r="M416" s="92">
        <f t="shared" ref="M416" si="578">WEEKDAY(A416,2)</f>
        <v>3</v>
      </c>
      <c r="N416" s="50"/>
    </row>
    <row r="417" spans="1:14" x14ac:dyDescent="0.15">
      <c r="A417" s="90">
        <v>42992</v>
      </c>
      <c r="B417">
        <v>8.25</v>
      </c>
      <c r="C417" s="93">
        <f t="shared" ref="C417" si="579">B417/B416-1</f>
        <v>-1.19760479041916E-2</v>
      </c>
      <c r="D417" s="38">
        <f t="shared" ref="D417" si="580">+F416*(1+L417)</f>
        <v>8.2974675159073765</v>
      </c>
      <c r="E417" s="38">
        <f>D417*(1-VLOOKUP(A417,FX!A:K,9,0))</f>
        <v>8.2677592787551237</v>
      </c>
      <c r="F417">
        <v>8.2639999999999993</v>
      </c>
      <c r="G417" s="42">
        <f t="shared" ref="G417" si="581">+B417/D417-1</f>
        <v>-5.7207233190578188E-3</v>
      </c>
      <c r="H417" s="42">
        <f>(+B417/(D417*(1-VLOOKUP(A417,FX!A:K,9,0)))-1)</f>
        <v>-2.1480159443875158E-3</v>
      </c>
      <c r="I417" s="93">
        <f t="shared" si="511"/>
        <v>-1.6940948693126012E-3</v>
      </c>
      <c r="J417">
        <v>1888.432</v>
      </c>
      <c r="K417">
        <v>1879.252</v>
      </c>
      <c r="L417" s="93">
        <f t="shared" ref="L417" si="582">+K417/J417-1</f>
        <v>-4.8611758326484455E-3</v>
      </c>
      <c r="M417" s="92">
        <f t="shared" ref="M417" si="583">WEEKDAY(A417,2)</f>
        <v>4</v>
      </c>
      <c r="N417" s="50"/>
    </row>
    <row r="418" spans="1:14" x14ac:dyDescent="0.15">
      <c r="A418" s="90">
        <v>42993</v>
      </c>
      <c r="B418">
        <v>8.25</v>
      </c>
      <c r="C418" s="93">
        <f t="shared" ref="C418" si="584">B418/B417-1</f>
        <v>0</v>
      </c>
      <c r="D418" s="38">
        <f t="shared" ref="D418" si="585">+F417*(1+L418)</f>
        <v>8.2480942630365686</v>
      </c>
      <c r="E418" s="38">
        <f>D418*(1-VLOOKUP(A418,FX!A:K,9,0))</f>
        <v>8.256413919006464</v>
      </c>
      <c r="F418">
        <v>8.2560000000000002</v>
      </c>
      <c r="G418" s="42">
        <f t="shared" ref="G418" si="586">+B418/D418-1</f>
        <v>2.3105179240889839E-4</v>
      </c>
      <c r="H418" s="42">
        <f>(+B418/(D418*(1-VLOOKUP(A418,FX!A:K,9,0)))-1)</f>
        <v>-7.7684077728945589E-4</v>
      </c>
      <c r="I418" s="93">
        <f t="shared" si="511"/>
        <v>-7.2674418604656843E-4</v>
      </c>
      <c r="J418">
        <v>1879.252</v>
      </c>
      <c r="K418">
        <v>1875.635</v>
      </c>
      <c r="L418" s="93">
        <f t="shared" ref="L418" si="587">+K418/J418-1</f>
        <v>-1.9247019558845668E-3</v>
      </c>
      <c r="M418" s="92">
        <f t="shared" ref="M418" si="588">WEEKDAY(A418,2)</f>
        <v>5</v>
      </c>
      <c r="N418" s="50"/>
    </row>
    <row r="419" spans="1:14" x14ac:dyDescent="0.15">
      <c r="A419" s="90">
        <v>42996</v>
      </c>
      <c r="B419">
        <v>8.27</v>
      </c>
      <c r="C419" s="93">
        <f t="shared" ref="C419" si="589">B419/B418-1</f>
        <v>2.4242424242424399E-3</v>
      </c>
      <c r="D419" s="38">
        <f t="shared" ref="D419" si="590">+F418*(1+L419)</f>
        <v>8.3403675619190309</v>
      </c>
      <c r="E419" s="38">
        <f>D419*(1-VLOOKUP(A419,FX!A:K,9,0))</f>
        <v>8.3344949515244977</v>
      </c>
      <c r="F419">
        <v>8.3330000000000002</v>
      </c>
      <c r="G419" s="42">
        <f t="shared" ref="G419" si="591">+B419/D419-1</f>
        <v>-8.4369857079584776E-3</v>
      </c>
      <c r="H419" s="42">
        <f>(+B419/(D419*(1-VLOOKUP(A419,FX!A:K,9,0)))-1)</f>
        <v>-7.7383155067723974E-3</v>
      </c>
      <c r="I419" s="93">
        <f t="shared" si="511"/>
        <v>-7.5603024120965978E-3</v>
      </c>
      <c r="J419">
        <v>1875.635</v>
      </c>
      <c r="K419">
        <v>1894.8019999999999</v>
      </c>
      <c r="L419" s="93">
        <f t="shared" ref="L419" si="592">+K419/J419-1</f>
        <v>1.0218939185929088E-2</v>
      </c>
      <c r="M419" s="92">
        <f t="shared" ref="M419" si="593">WEEKDAY(A419,2)</f>
        <v>1</v>
      </c>
      <c r="N419" s="50" t="s">
        <v>442</v>
      </c>
    </row>
    <row r="420" spans="1:14" x14ac:dyDescent="0.15">
      <c r="A420" s="90">
        <v>42997</v>
      </c>
      <c r="B420">
        <v>8.16</v>
      </c>
      <c r="C420" s="93">
        <f t="shared" ref="C420" si="594">B420/B419-1</f>
        <v>-1.3301088270858408E-2</v>
      </c>
      <c r="D420" s="38">
        <f t="shared" ref="D420" si="595">+F419*(1+L420)</f>
        <v>8.2692052087764321</v>
      </c>
      <c r="E420" s="38">
        <f>D420*(1-VLOOKUP(A420,FX!A:K,9,0))</f>
        <v>8.2155248381911044</v>
      </c>
      <c r="F420">
        <v>8.2149999999999999</v>
      </c>
      <c r="G420" s="42">
        <f t="shared" ref="G420" si="596">+B420/D420-1</f>
        <v>-1.3206252114837835E-2</v>
      </c>
      <c r="H420" s="42">
        <f>(+B420/(D420*(1-VLOOKUP(A420,FX!A:K,9,0)))-1)</f>
        <v>-6.7585259961711053E-3</v>
      </c>
      <c r="I420" s="93">
        <f t="shared" si="511"/>
        <v>-6.6950699939135605E-3</v>
      </c>
      <c r="J420">
        <v>1894.8019999999999</v>
      </c>
      <c r="K420">
        <v>1880.296</v>
      </c>
      <c r="L420" s="93">
        <f t="shared" ref="L420" si="597">+K420/J420-1</f>
        <v>-7.6556811740751129E-3</v>
      </c>
      <c r="M420" s="92">
        <f t="shared" ref="M420" si="598">WEEKDAY(A420,2)</f>
        <v>2</v>
      </c>
      <c r="N420" s="50"/>
    </row>
    <row r="421" spans="1:14" x14ac:dyDescent="0.15">
      <c r="A421" s="90">
        <v>42998</v>
      </c>
      <c r="B421">
        <v>8.2200000000000006</v>
      </c>
      <c r="C421" s="93">
        <f t="shared" ref="C421" si="599">B421/B420-1</f>
        <v>7.3529411764705621E-3</v>
      </c>
      <c r="D421" s="38">
        <f t="shared" ref="D421" si="600">+F420*(1+L421)</f>
        <v>8.2690575499814916</v>
      </c>
      <c r="E421" s="38">
        <f>D421*(1-VLOOKUP(A421,FX!A:K,9,0))</f>
        <v>8.3032598510542908</v>
      </c>
      <c r="F421">
        <v>8.2959999999999994</v>
      </c>
      <c r="G421" s="42">
        <f t="shared" ref="G421" si="601">+B421/D421-1</f>
        <v>-5.9326652021669535E-3</v>
      </c>
      <c r="H421" s="42">
        <f>(+B421/(D421*(1-VLOOKUP(A421,FX!A:K,9,0)))-1)</f>
        <v>-1.0027369075257586E-2</v>
      </c>
      <c r="I421" s="93">
        <f t="shared" si="511"/>
        <v>-9.1610414657664618E-3</v>
      </c>
      <c r="J421">
        <v>1880.296</v>
      </c>
      <c r="K421">
        <v>1892.6690000000001</v>
      </c>
      <c r="L421" s="93">
        <f t="shared" ref="L421" si="602">+K421/J421-1</f>
        <v>6.5803469241012547E-3</v>
      </c>
      <c r="M421" s="92">
        <f t="shared" ref="M421" si="603">WEEKDAY(A421,2)</f>
        <v>3</v>
      </c>
      <c r="N421" s="50"/>
    </row>
    <row r="422" spans="1:14" x14ac:dyDescent="0.15">
      <c r="A422" s="90">
        <v>42999</v>
      </c>
      <c r="B422">
        <v>8.1</v>
      </c>
      <c r="C422" s="93">
        <f t="shared" ref="C422" si="604">B422/B421-1</f>
        <v>-1.4598540145985495E-2</v>
      </c>
      <c r="D422" s="38">
        <f t="shared" ref="D422" si="605">+F421*(1+L422)</f>
        <v>8.2087781434577298</v>
      </c>
      <c r="E422" s="38">
        <f>D422*(1-VLOOKUP(A422,FX!A:K,9,0))</f>
        <v>8.1753045983980659</v>
      </c>
      <c r="F422">
        <v>8.1820000000000004</v>
      </c>
      <c r="G422" s="42">
        <f t="shared" ref="G422" si="606">+B422/D422-1</f>
        <v>-1.3251441512574513E-2</v>
      </c>
      <c r="H422" s="42">
        <f>(+B422/(D422*(1-VLOOKUP(A422,FX!A:K,9,0)))-1)</f>
        <v>-9.2112284614841444E-3</v>
      </c>
      <c r="I422" s="93">
        <f t="shared" si="511"/>
        <v>-1.0021999511122037E-2</v>
      </c>
      <c r="J422">
        <v>1892.6690000000001</v>
      </c>
      <c r="K422">
        <v>1872.77</v>
      </c>
      <c r="L422" s="93">
        <f t="shared" ref="L422" si="607">+K422/J422-1</f>
        <v>-1.0513724269801017E-2</v>
      </c>
      <c r="M422" s="92">
        <f t="shared" ref="M422" si="608">WEEKDAY(A422,2)</f>
        <v>4</v>
      </c>
      <c r="N422" s="50"/>
    </row>
    <row r="423" spans="1:14" x14ac:dyDescent="0.15">
      <c r="A423" s="90">
        <v>43000</v>
      </c>
      <c r="B423">
        <v>8.06</v>
      </c>
      <c r="C423" s="93">
        <f t="shared" ref="C423" si="609">B423/B422-1</f>
        <v>-4.9382716049382047E-3</v>
      </c>
      <c r="D423" s="38">
        <f t="shared" ref="D423" si="610">+F422*(1+L423)</f>
        <v>8.1542791426603376</v>
      </c>
      <c r="E423" s="38">
        <f>D423*(1-VLOOKUP(A423,FX!A:K,9,0))</f>
        <v>8.1724343498441723</v>
      </c>
      <c r="F423">
        <v>8.1649999999999991</v>
      </c>
      <c r="G423" s="42">
        <f t="shared" ref="G423" si="611">+B423/D423-1</f>
        <v>-1.1561922398155566E-2</v>
      </c>
      <c r="H423" s="42">
        <f>(+B423/(D423*(1-VLOOKUP(A423,FX!A:K,9,0)))-1)</f>
        <v>-1.3757755037373309E-2</v>
      </c>
      <c r="I423" s="93">
        <f t="shared" si="511"/>
        <v>-1.285976729944871E-2</v>
      </c>
      <c r="J423">
        <v>1872.77</v>
      </c>
      <c r="K423">
        <v>1866.425</v>
      </c>
      <c r="L423" s="93">
        <f t="shared" ref="L423" si="612">+K423/J423-1</f>
        <v>-3.3880294964143687E-3</v>
      </c>
      <c r="M423" s="92">
        <f t="shared" ref="M423" si="613">WEEKDAY(A423,2)</f>
        <v>5</v>
      </c>
      <c r="N423" s="50" t="s">
        <v>449</v>
      </c>
    </row>
    <row r="424" spans="1:14" x14ac:dyDescent="0.15">
      <c r="A424" s="90">
        <v>43003</v>
      </c>
      <c r="B424">
        <v>7.93</v>
      </c>
      <c r="C424" s="93">
        <f t="shared" ref="C424" si="614">B424/B423-1</f>
        <v>-1.6129032258064613E-2</v>
      </c>
      <c r="D424" s="38">
        <f t="shared" ref="D424" si="615">+F423*(1+L424)</f>
        <v>8.0652399453500667</v>
      </c>
      <c r="E424" s="38">
        <f>D424*(1-VLOOKUP(A424,FX!A:K,9,0))</f>
        <v>8.0390833635745533</v>
      </c>
      <c r="F424">
        <v>8.0399999999999991</v>
      </c>
      <c r="G424" s="42">
        <f t="shared" ref="G424" si="616">+B424/D424-1</f>
        <v>-1.676824821907974E-2</v>
      </c>
      <c r="H424" s="42">
        <f>(+B424/(D424*(1-VLOOKUP(A424,FX!A:K,9,0)))-1)</f>
        <v>-1.3569129543899883E-2</v>
      </c>
      <c r="I424" s="93">
        <f t="shared" si="511"/>
        <v>-1.3681592039800905E-2</v>
      </c>
      <c r="J424">
        <v>1866.425</v>
      </c>
      <c r="K424">
        <v>1843.6210000000001</v>
      </c>
      <c r="L424" s="93">
        <f t="shared" ref="L424" si="617">+K424/J424-1</f>
        <v>-1.2218010367413545E-2</v>
      </c>
      <c r="M424" s="92">
        <f t="shared" ref="M424" si="618">WEEKDAY(A424,2)</f>
        <v>1</v>
      </c>
      <c r="N424" s="50"/>
    </row>
    <row r="425" spans="1:14" x14ac:dyDescent="0.15">
      <c r="A425" s="90">
        <v>43004</v>
      </c>
      <c r="B425">
        <v>7.92</v>
      </c>
      <c r="C425" s="93">
        <f t="shared" ref="C425" si="619">B425/B424-1</f>
        <v>-1.2610340479192184E-3</v>
      </c>
      <c r="D425" s="38">
        <f t="shared" ref="D425" si="620">+F424*(1+L425)</f>
        <v>8.0218321444591911</v>
      </c>
      <c r="E425" s="38">
        <f>D425*(1-VLOOKUP(A425,FX!A:K,9,0))</f>
        <v>8.0026771922473507</v>
      </c>
      <c r="F425">
        <v>8.01</v>
      </c>
      <c r="G425" s="42">
        <f t="shared" ref="G425" si="621">+B425/D425-1</f>
        <v>-1.2694374879126391E-2</v>
      </c>
      <c r="H425" s="42">
        <f>(+B425/(D425*(1-VLOOKUP(A425,FX!A:K,9,0)))-1)</f>
        <v>-1.0331191707625642E-2</v>
      </c>
      <c r="I425" s="93">
        <f t="shared" si="511"/>
        <v>-1.1235955056179803E-2</v>
      </c>
      <c r="J425">
        <v>1843.6210000000001</v>
      </c>
      <c r="K425">
        <v>1839.4549999999999</v>
      </c>
      <c r="L425" s="93">
        <f t="shared" ref="L425" si="622">+K425/J425-1</f>
        <v>-2.259683524976186E-3</v>
      </c>
      <c r="M425" s="92">
        <f t="shared" ref="M425" si="623">WEEKDAY(A425,2)</f>
        <v>2</v>
      </c>
      <c r="N425" s="50"/>
    </row>
    <row r="426" spans="1:14" x14ac:dyDescent="0.15">
      <c r="A426" s="90">
        <v>43005</v>
      </c>
      <c r="B426">
        <v>8</v>
      </c>
      <c r="C426" s="93">
        <f t="shared" ref="C426" si="624">B426/B425-1</f>
        <v>1.0101010101010166E-2</v>
      </c>
      <c r="D426" s="38">
        <f t="shared" ref="D426" si="625">+F425*(1+L426)</f>
        <v>8.0774432807543537</v>
      </c>
      <c r="E426" s="38">
        <f>D426*(1-VLOOKUP(A426,FX!A:K,9,0))</f>
        <v>8.0566604642969128</v>
      </c>
      <c r="F426">
        <v>8.0510000000000002</v>
      </c>
      <c r="G426" s="42">
        <f t="shared" ref="G426" si="626">+B426/D426-1</f>
        <v>-9.5875982117847869E-3</v>
      </c>
      <c r="H426" s="42">
        <f>(+B426/(D426*(1-VLOOKUP(A426,FX!A:K,9,0)))-1)</f>
        <v>-7.032748189898741E-3</v>
      </c>
      <c r="I426" s="93">
        <f t="shared" si="511"/>
        <v>-6.3346168177865758E-3</v>
      </c>
      <c r="J426">
        <v>1839.4549999999999</v>
      </c>
      <c r="K426">
        <v>1854.943</v>
      </c>
      <c r="L426" s="93">
        <f t="shared" ref="L426" si="627">+K426/J426-1</f>
        <v>8.4198852377470601E-3</v>
      </c>
      <c r="M426" s="92">
        <f t="shared" ref="M426" si="628">WEEKDAY(A426,2)</f>
        <v>3</v>
      </c>
      <c r="N426" s="50"/>
    </row>
    <row r="427" spans="1:14" x14ac:dyDescent="0.15">
      <c r="A427" s="90">
        <v>43006</v>
      </c>
      <c r="B427">
        <v>7.98</v>
      </c>
      <c r="C427" s="93">
        <f t="shared" ref="C427" si="629">B427/B426-1</f>
        <v>-2.4999999999999467E-3</v>
      </c>
      <c r="D427" s="38">
        <f t="shared" ref="D427" si="630">+F426*(1+L427)</f>
        <v>8.0500928783256409</v>
      </c>
      <c r="E427" s="38">
        <f>D427*(1-VLOOKUP(A427,FX!A:K,9,0))</f>
        <v>8.0019218151856251</v>
      </c>
      <c r="F427">
        <v>8.0060000000000002</v>
      </c>
      <c r="G427" s="42">
        <f t="shared" ref="G427" si="631">+B427/D427-1</f>
        <v>-8.7070893945039307E-3</v>
      </c>
      <c r="H427" s="42">
        <f>(+B427/(D427*(1-VLOOKUP(A427,FX!A:K,9,0)))-1)</f>
        <v>-2.7395687800926272E-3</v>
      </c>
      <c r="I427" s="93">
        <f t="shared" si="511"/>
        <v>-3.2475643267548815E-3</v>
      </c>
      <c r="J427">
        <v>1854.943</v>
      </c>
      <c r="K427">
        <v>1854.7339999999999</v>
      </c>
      <c r="L427" s="93">
        <f t="shared" ref="L427" si="632">+K427/J427-1</f>
        <v>-1.1267192576813745E-4</v>
      </c>
      <c r="M427" s="92">
        <f t="shared" ref="M427" si="633">WEEKDAY(A427,2)</f>
        <v>4</v>
      </c>
      <c r="N427" s="50"/>
    </row>
    <row r="428" spans="1:14" x14ac:dyDescent="0.15">
      <c r="A428" s="90">
        <v>43007</v>
      </c>
      <c r="B428">
        <v>8</v>
      </c>
      <c r="C428" s="93">
        <f t="shared" ref="C428" si="634">B428/B427-1</f>
        <v>2.5062656641603454E-3</v>
      </c>
      <c r="D428" s="38">
        <f t="shared" ref="D428" si="635">+F427*(1+L428)</f>
        <v>8.0588687606956046</v>
      </c>
      <c r="E428" s="38">
        <f>D428*(1-VLOOKUP(A428,FX!A:K,9,0))</f>
        <v>8.057213929932411</v>
      </c>
      <c r="F428">
        <v>8.0719999999999992</v>
      </c>
      <c r="G428" s="42">
        <f t="shared" ref="G428" si="636">+B428/D428-1</f>
        <v>-7.3048417145985534E-3</v>
      </c>
      <c r="H428" s="42">
        <f>(+B428/(D428*(1-VLOOKUP(A428,FX!A:K,9,0)))-1)</f>
        <v>-7.1009570342748241E-3</v>
      </c>
      <c r="I428" s="93">
        <f t="shared" si="511"/>
        <v>-8.9197224975221534E-3</v>
      </c>
      <c r="J428">
        <v>1854.7339999999999</v>
      </c>
      <c r="K428">
        <v>1866.982</v>
      </c>
      <c r="L428" s="93">
        <f t="shared" ref="L428" si="637">+K428/J428-1</f>
        <v>6.6036423551840695E-3</v>
      </c>
      <c r="M428" s="92">
        <f t="shared" ref="M428" si="638">WEEKDAY(A428,2)</f>
        <v>5</v>
      </c>
      <c r="N428" s="50"/>
    </row>
    <row r="429" spans="1:14" x14ac:dyDescent="0.15">
      <c r="A429" s="90">
        <v>43010</v>
      </c>
      <c r="B429">
        <v>8</v>
      </c>
      <c r="C429" s="93">
        <f t="shared" ref="C429" si="639">B429/B428-1</f>
        <v>0</v>
      </c>
      <c r="D429" s="38">
        <f t="shared" ref="D429" si="640">+F428*(1+L429)</f>
        <v>8.0719999999999992</v>
      </c>
      <c r="E429" s="38">
        <f>D429*(1-VLOOKUP(A429,FX!A:K,9,0))</f>
        <v>8.0773488651924357</v>
      </c>
      <c r="F429" s="92">
        <v>8.0719999999999992</v>
      </c>
      <c r="G429" s="42">
        <f t="shared" ref="G429" si="641">+B429/D429-1</f>
        <v>-8.9197224975221534E-3</v>
      </c>
      <c r="H429" s="42">
        <f>(+B429/(D429*(1-VLOOKUP(A429,FX!A:K,9,0)))-1)</f>
        <v>-9.5760213509847869E-3</v>
      </c>
      <c r="I429" s="93">
        <f t="shared" si="511"/>
        <v>-8.9197224975221534E-3</v>
      </c>
      <c r="J429">
        <v>1866.982</v>
      </c>
      <c r="K429">
        <v>1866.982</v>
      </c>
      <c r="L429" s="93">
        <f t="shared" ref="L429" si="642">+K429/J429-1</f>
        <v>0</v>
      </c>
      <c r="M429" s="92">
        <f t="shared" ref="M429" si="643">WEEKDAY(A429,2)</f>
        <v>1</v>
      </c>
      <c r="N429" s="50"/>
    </row>
    <row r="430" spans="1:14" x14ac:dyDescent="0.15">
      <c r="A430" s="90">
        <v>43011</v>
      </c>
      <c r="B430">
        <v>8.06</v>
      </c>
      <c r="C430" s="93">
        <f t="shared" ref="C430" si="644">B430/B429-1</f>
        <v>7.5000000000000622E-3</v>
      </c>
      <c r="D430" s="38">
        <f t="shared" ref="D430" si="645">+F429*(1+L430)</f>
        <v>8.0719999999999992</v>
      </c>
      <c r="E430" s="38">
        <f>D430*(1-VLOOKUP(A430,FX!A:K,9,0))</f>
        <v>8.0572628905695236</v>
      </c>
      <c r="F430" s="92">
        <v>8.0719999999999992</v>
      </c>
      <c r="G430" s="42">
        <f t="shared" ref="G430" si="646">+B430/D430-1</f>
        <v>-1.4866204162535812E-3</v>
      </c>
      <c r="H430" s="42">
        <f>(+B430/(D430*(1-VLOOKUP(A430,FX!A:K,9,0)))-1)</f>
        <v>3.3970710248021341E-4</v>
      </c>
      <c r="I430" s="93">
        <f t="shared" si="511"/>
        <v>-1.4866204162535812E-3</v>
      </c>
      <c r="J430">
        <v>1866.982</v>
      </c>
      <c r="K430">
        <v>1866.982</v>
      </c>
      <c r="L430" s="93">
        <f t="shared" ref="L430" si="647">+K430/J430-1</f>
        <v>0</v>
      </c>
      <c r="M430" s="92">
        <f t="shared" ref="M430" si="648">WEEKDAY(A430,2)</f>
        <v>2</v>
      </c>
      <c r="N430" s="50"/>
    </row>
    <row r="431" spans="1:14" x14ac:dyDescent="0.15">
      <c r="A431" s="90">
        <v>43012</v>
      </c>
      <c r="B431">
        <v>8.3000000000000007</v>
      </c>
      <c r="C431" s="93">
        <f t="shared" ref="C431" si="649">B431/B430-1</f>
        <v>2.977667493796532E-2</v>
      </c>
      <c r="D431" s="38">
        <f t="shared" ref="D431" si="650">+F430*(1+L431)</f>
        <v>8.0719999999999992</v>
      </c>
      <c r="E431" s="38">
        <f>D431*(1-VLOOKUP(A431,FX!A:K,9,0))</f>
        <v>8.1174162375483494</v>
      </c>
      <c r="F431" s="92">
        <v>8.0719999999999992</v>
      </c>
      <c r="G431" s="42">
        <f t="shared" ref="G431" si="651">+B431/D431-1</f>
        <v>2.8245787908820708E-2</v>
      </c>
      <c r="H431" s="42">
        <f>(+B431/(D431*(1-VLOOKUP(A431,FX!A:K,9,0)))-1)</f>
        <v>2.2492842193687412E-2</v>
      </c>
      <c r="I431" s="93">
        <f t="shared" si="511"/>
        <v>2.8245787908820708E-2</v>
      </c>
      <c r="J431">
        <v>1866.982</v>
      </c>
      <c r="K431">
        <v>1866.982</v>
      </c>
      <c r="L431" s="93">
        <f t="shared" ref="L431" si="652">+K431/J431-1</f>
        <v>0</v>
      </c>
      <c r="M431" s="92">
        <f t="shared" ref="M431" si="653">WEEKDAY(A431,2)</f>
        <v>3</v>
      </c>
      <c r="N431" s="50"/>
    </row>
    <row r="432" spans="1:14" x14ac:dyDescent="0.15">
      <c r="A432" s="90">
        <v>43013</v>
      </c>
      <c r="B432">
        <v>8.3000000000000007</v>
      </c>
      <c r="C432" s="93">
        <f t="shared" ref="C432" si="654">B432/B431-1</f>
        <v>0</v>
      </c>
      <c r="D432" s="38">
        <f t="shared" ref="D432" si="655">+F431*(1+L432)</f>
        <v>8.0719999999999992</v>
      </c>
      <c r="E432" s="38">
        <f>D432*(1-VLOOKUP(A432,FX!A:K,9,0))</f>
        <v>8.061738413067328</v>
      </c>
      <c r="F432" s="92">
        <v>8.0719999999999992</v>
      </c>
      <c r="G432" s="42">
        <f t="shared" ref="G432" si="656">+B432/D432-1</f>
        <v>2.8245787908820708E-2</v>
      </c>
      <c r="H432" s="42">
        <f>(+B432/(D432*(1-VLOOKUP(A432,FX!A:K,9,0)))-1)</f>
        <v>2.9554616476574536E-2</v>
      </c>
      <c r="I432" s="93">
        <f t="shared" si="511"/>
        <v>2.8245787908820708E-2</v>
      </c>
      <c r="J432">
        <v>1866.982</v>
      </c>
      <c r="K432">
        <v>1866.982</v>
      </c>
      <c r="L432" s="93">
        <f t="shared" ref="L432" si="657">+K432/J432-1</f>
        <v>0</v>
      </c>
      <c r="M432" s="92">
        <f t="shared" ref="M432" si="658">WEEKDAY(A432,2)</f>
        <v>4</v>
      </c>
      <c r="N432" s="50"/>
    </row>
    <row r="433" spans="1:14" x14ac:dyDescent="0.15">
      <c r="A433" s="90">
        <v>43014</v>
      </c>
      <c r="B433">
        <v>8.35</v>
      </c>
      <c r="C433" s="93">
        <f t="shared" ref="C433" si="659">B433/B432-1</f>
        <v>6.0240963855420215E-3</v>
      </c>
      <c r="D433" s="38">
        <f t="shared" ref="D433" si="660">+F432*(1+L433)</f>
        <v>8.0719999999999992</v>
      </c>
      <c r="E433" s="38">
        <f>D433*(1-VLOOKUP(A433,FX!A:K,9,0))</f>
        <v>8.0659463196878267</v>
      </c>
      <c r="F433" s="92">
        <v>8.0719999999999992</v>
      </c>
      <c r="G433" s="42">
        <f t="shared" ref="G433" si="661">+B433/D433-1</f>
        <v>3.4440039643211184E-2</v>
      </c>
      <c r="H433" s="42">
        <f>(+B433/(D433*(1-VLOOKUP(A433,FX!A:K,9,0)))-1)</f>
        <v>3.5216410952157995E-2</v>
      </c>
      <c r="I433" s="93">
        <f t="shared" si="511"/>
        <v>3.4440039643211184E-2</v>
      </c>
      <c r="J433">
        <v>1866.982</v>
      </c>
      <c r="K433">
        <v>1866.982</v>
      </c>
      <c r="L433" s="93">
        <f t="shared" ref="L433" si="662">+K433/J433-1</f>
        <v>0</v>
      </c>
      <c r="M433" s="92">
        <f t="shared" ref="M433" si="663">WEEKDAY(A433,2)</f>
        <v>5</v>
      </c>
      <c r="N433" s="50" t="s">
        <v>475</v>
      </c>
    </row>
    <row r="434" spans="1:14" x14ac:dyDescent="0.15">
      <c r="A434" s="90">
        <v>43017</v>
      </c>
      <c r="B434">
        <v>8.2799999999999994</v>
      </c>
      <c r="C434" s="93">
        <f t="shared" ref="C434" si="664">B434/B433-1</f>
        <v>-8.3832335329341312E-3</v>
      </c>
      <c r="D434" s="38">
        <f t="shared" ref="D434" si="665">+F433*(1+L434)</f>
        <v>8.1708191809026545</v>
      </c>
      <c r="E434" s="38">
        <f>D434*(1-VLOOKUP(A434,FX!A:K,9,0))</f>
        <v>8.2077352016778455</v>
      </c>
      <c r="F434">
        <v>8.2010000000000005</v>
      </c>
      <c r="G434" s="42">
        <f t="shared" ref="G434" si="666">+B434/D434-1</f>
        <v>1.3362285553023767E-2</v>
      </c>
      <c r="H434" s="42">
        <f>(+B434/(D434*(1-VLOOKUP(A434,FX!A:K,9,0)))-1)</f>
        <v>8.8044748699227515E-3</v>
      </c>
      <c r="I434" s="93">
        <f t="shared" si="511"/>
        <v>9.6329715888305856E-3</v>
      </c>
      <c r="J434">
        <v>1866.982</v>
      </c>
      <c r="K434">
        <v>1889.838</v>
      </c>
      <c r="L434" s="93">
        <f t="shared" ref="L434" si="667">+K434/J434-1</f>
        <v>1.2242217653946286E-2</v>
      </c>
      <c r="M434" s="92">
        <f t="shared" ref="M434" si="668">WEEKDAY(A434,2)</f>
        <v>1</v>
      </c>
      <c r="N434" s="50"/>
    </row>
    <row r="435" spans="1:14" x14ac:dyDescent="0.15">
      <c r="A435" s="90">
        <v>43018</v>
      </c>
      <c r="B435">
        <v>8.41</v>
      </c>
      <c r="C435" s="93">
        <f t="shared" ref="C435" si="669">B435/B434-1</f>
        <v>1.5700483091787509E-2</v>
      </c>
      <c r="D435" s="38">
        <f t="shared" ref="D435" si="670">+F434*(1+L435)</f>
        <v>8.3208576915058341</v>
      </c>
      <c r="E435" s="38">
        <f>D435*(1-VLOOKUP(A435,FX!A:K,9,0))</f>
        <v>8.3743360107761351</v>
      </c>
      <c r="F435">
        <v>8.3759999999999994</v>
      </c>
      <c r="G435" s="42">
        <f t="shared" ref="G435" si="671">+B435/D435-1</f>
        <v>1.0713115378137683E-2</v>
      </c>
      <c r="H435" s="42">
        <f>(+B435/(D435*(1-VLOOKUP(A435,FX!A:K,9,0)))-1)</f>
        <v>4.258724414445858E-3</v>
      </c>
      <c r="I435" s="93">
        <f t="shared" si="511"/>
        <v>4.0592168099331527E-3</v>
      </c>
      <c r="J435">
        <v>1889.838</v>
      </c>
      <c r="K435">
        <v>1917.4580000000001</v>
      </c>
      <c r="L435" s="93">
        <f t="shared" ref="L435" si="672">+K435/J435-1</f>
        <v>1.4615009328841966E-2</v>
      </c>
      <c r="M435" s="92">
        <f t="shared" ref="M435" si="673">WEEKDAY(A435,2)</f>
        <v>2</v>
      </c>
      <c r="N435" s="50"/>
    </row>
    <row r="436" spans="1:14" x14ac:dyDescent="0.15">
      <c r="A436" s="90">
        <v>43019</v>
      </c>
      <c r="B436">
        <v>8.36</v>
      </c>
      <c r="C436" s="93">
        <f t="shared" ref="C436" si="674">B436/B435-1</f>
        <v>-5.9453032104638259E-3</v>
      </c>
      <c r="D436" s="38">
        <f t="shared" ref="D436" si="675">+F435*(1+L436)</f>
        <v>8.3065137155546545</v>
      </c>
      <c r="E436" s="38">
        <f>D436*(1-VLOOKUP(A436,FX!A:K,9,0))</f>
        <v>8.317301721042389</v>
      </c>
      <c r="F436">
        <v>8.3119999999999994</v>
      </c>
      <c r="G436" s="42">
        <f t="shared" ref="G436" si="676">+B436/D436-1</f>
        <v>6.4390773646936239E-3</v>
      </c>
      <c r="H436" s="42">
        <f>(+B436/(D436*(1-VLOOKUP(A436,FX!A:K,9,0)))-1)</f>
        <v>5.133669594982404E-3</v>
      </c>
      <c r="I436" s="93">
        <f t="shared" si="511"/>
        <v>5.7747834456207681E-3</v>
      </c>
      <c r="J436">
        <v>1917.4580000000001</v>
      </c>
      <c r="K436">
        <v>1901.5509999999999</v>
      </c>
      <c r="L436" s="93">
        <f t="shared" ref="L436" si="677">+K436/J436-1</f>
        <v>-8.295879231774661E-3</v>
      </c>
      <c r="M436" s="92">
        <f t="shared" ref="M436" si="678">WEEKDAY(A436,2)</f>
        <v>3</v>
      </c>
      <c r="N436" s="50"/>
    </row>
    <row r="437" spans="1:14" x14ac:dyDescent="0.15">
      <c r="A437" s="90">
        <v>43020</v>
      </c>
      <c r="B437">
        <v>8.33</v>
      </c>
      <c r="C437" s="93">
        <f t="shared" ref="C437" si="679">B437/B436-1</f>
        <v>-3.5885167464113632E-3</v>
      </c>
      <c r="D437" s="38">
        <f t="shared" ref="D437" si="680">+F436*(1+L437)</f>
        <v>8.3051591211595177</v>
      </c>
      <c r="E437" s="38">
        <f>D437*(1-VLOOKUP(A437,FX!A:K,9,0))</f>
        <v>8.3028795250157934</v>
      </c>
      <c r="F437">
        <v>8.3059999999999992</v>
      </c>
      <c r="G437" s="42">
        <f t="shared" ref="G437" si="681">+B437/D437-1</f>
        <v>2.9910178093028872E-3</v>
      </c>
      <c r="H437" s="42">
        <f>(+B437/(D437*(1-VLOOKUP(A437,FX!A:K,9,0)))-1)</f>
        <v>3.2663938941297488E-3</v>
      </c>
      <c r="I437" s="93">
        <f t="shared" si="511"/>
        <v>2.8894774861547567E-3</v>
      </c>
      <c r="J437">
        <v>1901.5509999999999</v>
      </c>
      <c r="K437">
        <v>1899.9860000000001</v>
      </c>
      <c r="L437" s="93">
        <f t="shared" ref="L437" si="682">+K437/J437-1</f>
        <v>-8.23012372531573E-4</v>
      </c>
      <c r="M437" s="92">
        <f t="shared" ref="M437" si="683">WEEKDAY(A437,2)</f>
        <v>4</v>
      </c>
      <c r="N437" s="50"/>
    </row>
    <row r="438" spans="1:14" x14ac:dyDescent="0.15">
      <c r="A438" s="90">
        <v>43021</v>
      </c>
      <c r="B438">
        <v>8.44</v>
      </c>
      <c r="C438" s="93">
        <f t="shared" ref="C438" si="684">B438/B437-1</f>
        <v>1.3205282112844996E-2</v>
      </c>
      <c r="D438" s="38">
        <f t="shared" ref="D438" si="685">+F437*(1+L438)</f>
        <v>8.4200291054776173</v>
      </c>
      <c r="E438" s="38">
        <f>D438*(1-VLOOKUP(A438,FX!A:K,9,0))</f>
        <v>8.4284828413600525</v>
      </c>
      <c r="F438">
        <v>8.4280000000000008</v>
      </c>
      <c r="G438" s="42">
        <f t="shared" ref="G438" si="686">+B438/D438-1</f>
        <v>2.3718320058288E-3</v>
      </c>
      <c r="H438" s="42">
        <f>(+B438/(D438*(1-VLOOKUP(A438,FX!A:K,9,0)))-1)</f>
        <v>1.3664569124387516E-3</v>
      </c>
      <c r="I438" s="93">
        <f t="shared" si="511"/>
        <v>1.4238253440910231E-3</v>
      </c>
      <c r="J438">
        <v>1899.9860000000001</v>
      </c>
      <c r="K438">
        <v>1926.07</v>
      </c>
      <c r="L438" s="93">
        <f t="shared" ref="L438" si="687">+K438/J438-1</f>
        <v>1.3728522210163518E-2</v>
      </c>
      <c r="M438" s="92">
        <f t="shared" ref="M438" si="688">WEEKDAY(A438,2)</f>
        <v>5</v>
      </c>
      <c r="N438" s="50"/>
    </row>
    <row r="439" spans="1:14" x14ac:dyDescent="0.15">
      <c r="A439" s="90">
        <v>43024</v>
      </c>
      <c r="B439">
        <v>8.27</v>
      </c>
      <c r="C439" s="93">
        <f t="shared" ref="C439" si="689">B439/B438-1</f>
        <v>-2.0142180094786744E-2</v>
      </c>
      <c r="D439" s="38">
        <f t="shared" ref="D439" si="690">+F438*(1+L439)</f>
        <v>8.2381799830743443</v>
      </c>
      <c r="E439" s="38">
        <f>D439*(1-VLOOKUP(A439,FX!A:K,9,0))</f>
        <v>8.2343253417711146</v>
      </c>
      <c r="F439">
        <v>8.2349999999999994</v>
      </c>
      <c r="G439" s="42">
        <f t="shared" ref="G439" si="691">+B439/D439-1</f>
        <v>3.8625056737082719E-3</v>
      </c>
      <c r="H439" s="42">
        <f>(+B439/(D439*(1-VLOOKUP(A439,FX!A:K,9,0)))-1)</f>
        <v>4.3324324395970226E-3</v>
      </c>
      <c r="I439" s="93">
        <f t="shared" si="511"/>
        <v>4.2501517911355258E-3</v>
      </c>
      <c r="J439">
        <v>1926.07</v>
      </c>
      <c r="K439">
        <v>1882.69</v>
      </c>
      <c r="L439" s="93">
        <f t="shared" ref="L439" si="692">+K439/J439-1</f>
        <v>-2.2522545909546277E-2</v>
      </c>
      <c r="M439" s="92">
        <f t="shared" ref="M439" si="693">WEEKDAY(A439,2)</f>
        <v>1</v>
      </c>
      <c r="N439" s="50"/>
    </row>
    <row r="440" spans="1:14" x14ac:dyDescent="0.15">
      <c r="A440" s="90">
        <v>43025</v>
      </c>
      <c r="B440">
        <v>8.2200000000000006</v>
      </c>
      <c r="C440" s="93">
        <f t="shared" ref="C440" si="694">B440/B439-1</f>
        <v>-6.0459492140264581E-3</v>
      </c>
      <c r="D440" s="38">
        <f t="shared" ref="D440" si="695">+F439*(1+L440)</f>
        <v>8.2100678550372059</v>
      </c>
      <c r="E440" s="38">
        <f>D440*(1-VLOOKUP(A440,FX!A:K,9,0))</f>
        <v>8.1716396312859896</v>
      </c>
      <c r="F440">
        <v>8.1679999999999993</v>
      </c>
      <c r="G440" s="42">
        <f t="shared" ref="G440" si="696">+B440/D440-1</f>
        <v>1.2097518727205436E-3</v>
      </c>
      <c r="H440" s="42">
        <f>(+B440/(D440*(1-VLOOKUP(A440,FX!A:K,9,0)))-1)</f>
        <v>5.9180740825695022E-3</v>
      </c>
      <c r="I440" s="93">
        <f t="shared" si="511"/>
        <v>6.3663075416260373E-3</v>
      </c>
      <c r="J440">
        <v>1882.69</v>
      </c>
      <c r="K440">
        <v>1876.99</v>
      </c>
      <c r="L440" s="93">
        <f t="shared" ref="L440" si="697">+K440/J440-1</f>
        <v>-3.0275828734417365E-3</v>
      </c>
      <c r="M440" s="92">
        <f t="shared" ref="M440" si="698">WEEKDAY(A440,2)</f>
        <v>2</v>
      </c>
      <c r="N440" s="50"/>
    </row>
    <row r="441" spans="1:14" x14ac:dyDescent="0.15">
      <c r="A441" s="90">
        <v>43026</v>
      </c>
      <c r="B441">
        <v>8.19</v>
      </c>
      <c r="C441" s="93">
        <f t="shared" ref="C441" si="699">B441/B440-1</f>
        <v>-3.6496350364965124E-3</v>
      </c>
      <c r="D441" s="38">
        <f t="shared" ref="D441" si="700">+F440*(1+L441)</f>
        <v>8.1295749471227854</v>
      </c>
      <c r="E441" s="38">
        <f>D441*(1-VLOOKUP(A441,FX!A:K,9,0))</f>
        <v>8.1204955948014419</v>
      </c>
      <c r="F441">
        <v>8.1210000000000004</v>
      </c>
      <c r="G441" s="42">
        <f t="shared" ref="G441" si="701">+B441/D441-1</f>
        <v>7.4327444263984077E-3</v>
      </c>
      <c r="H441" s="42">
        <f>(+B441/(D441*(1-VLOOKUP(A441,FX!A:K,9,0)))-1)</f>
        <v>8.5591334158290344E-3</v>
      </c>
      <c r="I441" s="93">
        <f t="shared" si="511"/>
        <v>8.4964905799778112E-3</v>
      </c>
      <c r="J441">
        <v>1876.99</v>
      </c>
      <c r="K441">
        <v>1868.16</v>
      </c>
      <c r="L441" s="93">
        <f t="shared" ref="L441" si="702">+K441/J441-1</f>
        <v>-4.704340459991796E-3</v>
      </c>
      <c r="M441" s="92">
        <f t="shared" ref="M441" si="703">WEEKDAY(A441,2)</f>
        <v>3</v>
      </c>
      <c r="N441" s="50" t="s">
        <v>504</v>
      </c>
    </row>
    <row r="442" spans="1:14" ht="27" x14ac:dyDescent="0.15">
      <c r="A442" s="90">
        <v>43027</v>
      </c>
      <c r="B442">
        <v>8.1</v>
      </c>
      <c r="C442" s="93">
        <f t="shared" ref="C442" si="704">B442/B441-1</f>
        <v>-1.098901098901095E-2</v>
      </c>
      <c r="D442" s="38">
        <f t="shared" ref="D442" si="705">+F441*(1+L442)</f>
        <v>8.0968738277235346</v>
      </c>
      <c r="E442" s="38">
        <f>D442*(1-VLOOKUP(A442,FX!A:K,9,0))</f>
        <v>8.075800867258879</v>
      </c>
      <c r="F442">
        <v>8.0820000000000007</v>
      </c>
      <c r="G442" s="42">
        <f t="shared" ref="G442" si="706">+B442/D442-1</f>
        <v>3.8609620737339867E-4</v>
      </c>
      <c r="H442" s="42">
        <f>(+B442/(D442*(1-VLOOKUP(A442,FX!A:K,9,0)))-1)</f>
        <v>2.9964994356448393E-3</v>
      </c>
      <c r="I442" s="93">
        <f t="shared" si="511"/>
        <v>2.2271714922048602E-3</v>
      </c>
      <c r="J442">
        <v>1868.16</v>
      </c>
      <c r="K442">
        <v>1862.61</v>
      </c>
      <c r="L442" s="93">
        <f t="shared" ref="L442" si="707">+K442/J442-1</f>
        <v>-2.9708376156218907E-3</v>
      </c>
      <c r="M442" s="92">
        <f t="shared" ref="M442" si="708">WEEKDAY(A442,2)</f>
        <v>4</v>
      </c>
      <c r="N442" s="50" t="s">
        <v>512</v>
      </c>
    </row>
    <row r="443" spans="1:14" x14ac:dyDescent="0.15">
      <c r="A443" s="90">
        <v>43028</v>
      </c>
      <c r="B443">
        <v>8.17</v>
      </c>
      <c r="C443" s="93">
        <f t="shared" ref="C443" si="709">B443/B442-1</f>
        <v>8.6419753086419693E-3</v>
      </c>
      <c r="D443" s="38">
        <f t="shared" ref="D443" si="710">+F442*(1+L443)</f>
        <v>8.1583676776136738</v>
      </c>
      <c r="E443" s="38">
        <f>D443*(1-VLOOKUP(A443,FX!A:K,9,0))</f>
        <v>8.165798488230994</v>
      </c>
      <c r="F443">
        <v>8.1649999999999991</v>
      </c>
      <c r="G443" s="42">
        <f t="shared" ref="G443" si="711">+B443/D443-1</f>
        <v>1.4258149235226725E-3</v>
      </c>
      <c r="H443" s="42">
        <f>(+B443/(D443*(1-VLOOKUP(A443,FX!A:K,9,0)))-1)</f>
        <v>5.1452552681308106E-4</v>
      </c>
      <c r="I443" s="93">
        <f t="shared" si="511"/>
        <v>6.1236987140245169E-4</v>
      </c>
      <c r="J443">
        <v>1862.61</v>
      </c>
      <c r="K443">
        <v>1880.21</v>
      </c>
      <c r="L443" s="93">
        <f t="shared" ref="L443" si="712">+K443/J443-1</f>
        <v>9.4491063615036452E-3</v>
      </c>
      <c r="M443" s="92">
        <f t="shared" ref="M443" si="713">WEEKDAY(A443,2)</f>
        <v>5</v>
      </c>
    </row>
    <row r="444" spans="1:14" x14ac:dyDescent="0.15">
      <c r="A444" s="90">
        <v>43031</v>
      </c>
      <c r="B444">
        <v>8.2100000000000009</v>
      </c>
      <c r="C444" s="93">
        <f t="shared" ref="C444" si="714">B444/B443-1</f>
        <v>4.8959608323133619E-3</v>
      </c>
      <c r="D444" s="38">
        <f t="shared" ref="D444" si="715">+F443*(1+L444)</f>
        <v>8.2455552305327586</v>
      </c>
      <c r="E444" s="38">
        <f>D444*(1-VLOOKUP(A444,FX!A:K,9,0))</f>
        <v>8.2361296580560168</v>
      </c>
      <c r="F444">
        <v>8.2240000000000002</v>
      </c>
      <c r="G444" s="42">
        <f t="shared" ref="G444" si="716">+B444/D444-1</f>
        <v>-4.3120480718022991E-3</v>
      </c>
      <c r="H444" s="42">
        <f>(+B444/(D444*(1-VLOOKUP(A444,FX!A:K,9,0)))-1)</f>
        <v>-3.1725651660252652E-3</v>
      </c>
      <c r="I444" s="93">
        <f t="shared" si="511"/>
        <v>-1.7023346303500775E-3</v>
      </c>
      <c r="J444">
        <v>1880.21</v>
      </c>
      <c r="K444">
        <v>1898.76</v>
      </c>
      <c r="L444" s="93">
        <f t="shared" ref="L444" si="717">+K444/J444-1</f>
        <v>9.8659192324261902E-3</v>
      </c>
      <c r="M444" s="92">
        <f t="shared" ref="M444" si="718">WEEKDAY(A444,2)</f>
        <v>1</v>
      </c>
    </row>
    <row r="445" spans="1:14" x14ac:dyDescent="0.15">
      <c r="A445" s="90">
        <v>43032</v>
      </c>
      <c r="B445">
        <v>8.1999999999999993</v>
      </c>
      <c r="C445" s="93">
        <f t="shared" ref="C445" si="719">B445/B444-1</f>
        <v>-1.2180267965896663E-3</v>
      </c>
      <c r="D445" s="38">
        <f t="shared" ref="D445" si="720">+F444*(1+L445)</f>
        <v>8.2366905559417738</v>
      </c>
      <c r="E445" s="38">
        <f>D445*(1-VLOOKUP(A445,FX!A:K,9,0))</f>
        <v>8.23430577714241</v>
      </c>
      <c r="F445">
        <v>8.2409999999999997</v>
      </c>
      <c r="G445" s="42">
        <f t="shared" ref="G445" si="721">+B445/D445-1</f>
        <v>-4.4545264499837867E-3</v>
      </c>
      <c r="H445" s="42">
        <f>(+B445/(D445*(1-VLOOKUP(A445,FX!A:K,9,0)))-1)</f>
        <v>-4.1662015075563108E-3</v>
      </c>
      <c r="I445" s="93">
        <f t="shared" si="511"/>
        <v>-4.9751243781095411E-3</v>
      </c>
      <c r="J445">
        <v>1898.76</v>
      </c>
      <c r="K445">
        <v>1901.69</v>
      </c>
      <c r="L445" s="93">
        <f t="shared" ref="L445" si="722">+K445/J445-1</f>
        <v>1.5431123470055486E-3</v>
      </c>
      <c r="M445" s="92">
        <f t="shared" ref="M445" si="723">WEEKDAY(A445,2)</f>
        <v>2</v>
      </c>
    </row>
    <row r="446" spans="1:14" x14ac:dyDescent="0.15">
      <c r="A446" s="90">
        <v>43033</v>
      </c>
      <c r="B446">
        <v>8.25</v>
      </c>
      <c r="C446" s="93">
        <f t="shared" ref="C446" si="724">B446/B445-1</f>
        <v>6.0975609756097615E-3</v>
      </c>
      <c r="D446" s="38">
        <f t="shared" ref="D446" si="725">+F445*(1+L446)</f>
        <v>8.2911387555279763</v>
      </c>
      <c r="E446" s="38">
        <f>D446*(1-VLOOKUP(A446,FX!A:K,9,0))</f>
        <v>8.2830358051056638</v>
      </c>
      <c r="F446">
        <v>8.2799999999999994</v>
      </c>
      <c r="G446" s="42">
        <f t="shared" ref="G446" si="726">+B446/D446-1</f>
        <v>-4.9617738577282244E-3</v>
      </c>
      <c r="H446" s="42">
        <f>(+B446/(D446*(1-VLOOKUP(A446,FX!A:K,9,0)))-1)</f>
        <v>-3.9883692263289472E-3</v>
      </c>
      <c r="I446" s="93">
        <f t="shared" si="511"/>
        <v>-3.6231884057970065E-3</v>
      </c>
      <c r="J446">
        <v>1901.69</v>
      </c>
      <c r="K446">
        <v>1913.26</v>
      </c>
      <c r="L446" s="93">
        <f t="shared" ref="L446" si="727">+K446/J446-1</f>
        <v>6.084062071105123E-3</v>
      </c>
      <c r="M446" s="92">
        <f t="shared" ref="M446" si="728">WEEKDAY(A446,2)</f>
        <v>3</v>
      </c>
    </row>
    <row r="447" spans="1:14" x14ac:dyDescent="0.15">
      <c r="A447" s="90">
        <v>43034</v>
      </c>
      <c r="B447">
        <v>8.3000000000000007</v>
      </c>
      <c r="C447" s="93">
        <f t="shared" ref="C447" si="729">B447/B446-1</f>
        <v>6.0606060606060996E-3</v>
      </c>
      <c r="D447" s="38">
        <f t="shared" ref="D447" si="730">+F446*(1+L447)</f>
        <v>8.2690076623145838</v>
      </c>
      <c r="E447" s="38">
        <f>D447*(1-VLOOKUP(A447,FX!A:K,9,0))</f>
        <v>8.2774630219639462</v>
      </c>
      <c r="F447">
        <v>8.2729999999999997</v>
      </c>
      <c r="G447" s="42">
        <f t="shared" ref="G447" si="731">+B447/D447-1</f>
        <v>3.7480117265658031E-3</v>
      </c>
      <c r="H447" s="42">
        <f>(+B447/(D447*(1-VLOOKUP(A447,FX!A:K,9,0)))-1)</f>
        <v>2.7226914788085477E-3</v>
      </c>
      <c r="I447" s="93">
        <f t="shared" si="511"/>
        <v>3.2636286715823637E-3</v>
      </c>
      <c r="J447">
        <v>1913.26</v>
      </c>
      <c r="K447">
        <v>1910.72</v>
      </c>
      <c r="L447" s="93">
        <f t="shared" ref="L447" si="732">+K447/J447-1</f>
        <v>-1.3275770151468524E-3</v>
      </c>
      <c r="M447" s="92">
        <f t="shared" ref="M447" si="733">WEEKDAY(A447,2)</f>
        <v>4</v>
      </c>
    </row>
    <row r="448" spans="1:14" x14ac:dyDescent="0.15">
      <c r="A448" s="90">
        <v>43035</v>
      </c>
      <c r="B448">
        <v>8.16</v>
      </c>
      <c r="C448" s="93">
        <f t="shared" ref="C448" si="734">B448/B447-1</f>
        <v>-1.6867469879518149E-2</v>
      </c>
      <c r="D448" s="38">
        <f t="shared" ref="D448" si="735">+F447*(1+L448)</f>
        <v>8.2102181690671578</v>
      </c>
      <c r="E448" s="38">
        <f>D448*(1-VLOOKUP(A448,FX!A:K,9,0))</f>
        <v>8.1840708667801962</v>
      </c>
      <c r="F448">
        <v>8.1880000000000006</v>
      </c>
      <c r="G448" s="42">
        <f t="shared" ref="G448" si="736">+B448/D448-1</f>
        <v>-6.1165450214660799E-3</v>
      </c>
      <c r="H448" s="42">
        <f>(+B448/(D448*(1-VLOOKUP(A448,FX!A:K,9,0)))-1)</f>
        <v>-2.9411850376200865E-3</v>
      </c>
      <c r="I448" s="93">
        <f t="shared" si="511"/>
        <v>-3.4196384953590897E-3</v>
      </c>
      <c r="J448">
        <v>1910.72</v>
      </c>
      <c r="K448">
        <v>1896.22</v>
      </c>
      <c r="L448" s="93">
        <f t="shared" ref="L448" si="737">+K448/J448-1</f>
        <v>-7.5887623513649638E-3</v>
      </c>
      <c r="M448" s="92">
        <f t="shared" ref="M448" si="738">WEEKDAY(A448,2)</f>
        <v>5</v>
      </c>
    </row>
    <row r="449" spans="1:13" x14ac:dyDescent="0.15">
      <c r="A449" s="90">
        <v>43038</v>
      </c>
      <c r="B449">
        <v>7.97</v>
      </c>
      <c r="C449" s="93">
        <f t="shared" ref="C449" si="739">B449/B448-1</f>
        <v>-2.3284313725490224E-2</v>
      </c>
      <c r="D449" s="38">
        <f t="shared" ref="D449" si="740">+F448*(1+L449)</f>
        <v>8.0142842708124586</v>
      </c>
      <c r="E449" s="38">
        <f>D449*(1-VLOOKUP(A449,FX!A:K,9,0))</f>
        <v>8.0226724757161065</v>
      </c>
      <c r="F449">
        <v>8.0229999999999997</v>
      </c>
      <c r="G449" s="42">
        <f t="shared" ref="G449" si="741">+B449/D449-1</f>
        <v>-5.5256675850318127E-3</v>
      </c>
      <c r="H449" s="42">
        <f>(+B449/(D449*(1-VLOOKUP(A449,FX!A:K,9,0)))-1)</f>
        <v>-6.5654525814859976E-3</v>
      </c>
      <c r="I449" s="93">
        <f t="shared" si="511"/>
        <v>-6.6060077277826368E-3</v>
      </c>
      <c r="J449">
        <v>1896.22</v>
      </c>
      <c r="K449">
        <v>1855.99</v>
      </c>
      <c r="L449" s="93">
        <f t="shared" ref="L449" si="742">+K449/J449-1</f>
        <v>-2.1215892670681691E-2</v>
      </c>
      <c r="M449" s="92">
        <f t="shared" ref="M449" si="743">WEEKDAY(A449,2)</f>
        <v>1</v>
      </c>
    </row>
    <row r="450" spans="1:13" x14ac:dyDescent="0.15">
      <c r="A450" s="90">
        <v>43039</v>
      </c>
      <c r="B450">
        <v>8.06</v>
      </c>
      <c r="C450" s="93">
        <f t="shared" ref="C450" si="744">B450/B449-1</f>
        <v>1.129234629861986E-2</v>
      </c>
      <c r="D450" s="38">
        <f t="shared" ref="D450" si="745">+F449*(1+L450)</f>
        <v>8.0826540929638622</v>
      </c>
      <c r="E450" s="38">
        <f>D450*(1-VLOOKUP(A450,FX!A:K,9,0))</f>
        <v>8.1070924437791341</v>
      </c>
      <c r="F450">
        <v>8.1050000000000004</v>
      </c>
      <c r="G450" s="42">
        <f t="shared" ref="G450" si="746">+B450/D450-1</f>
        <v>-2.802803720572733E-3</v>
      </c>
      <c r="H450" s="42">
        <f>(+B450/(D450*(1-VLOOKUP(A450,FX!A:K,9,0)))-1)</f>
        <v>-5.8087957064396623E-3</v>
      </c>
      <c r="I450" s="93">
        <f t="shared" si="511"/>
        <v>-5.5521283158543877E-3</v>
      </c>
      <c r="J450">
        <v>1855.99</v>
      </c>
      <c r="K450">
        <v>1869.79</v>
      </c>
      <c r="L450" s="93">
        <f t="shared" ref="L450" si="747">+K450/J450-1</f>
        <v>7.4353848889272545E-3</v>
      </c>
      <c r="M450" s="92">
        <f t="shared" ref="M450" si="748">WEEKDAY(A450,2)</f>
        <v>2</v>
      </c>
    </row>
    <row r="451" spans="1:13" x14ac:dyDescent="0.15">
      <c r="A451" s="90">
        <v>43040</v>
      </c>
      <c r="B451">
        <v>8.07</v>
      </c>
      <c r="C451" s="93">
        <f t="shared" ref="C451" si="749">B451/B450-1</f>
        <v>1.2406947890819531E-3</v>
      </c>
      <c r="D451" s="38">
        <f t="shared" ref="D451" si="750">+F450*(1+L451)</f>
        <v>8.1178307456987149</v>
      </c>
      <c r="E451" s="38">
        <f>D451*(1-VLOOKUP(A451,FX!A:K,9,0))</f>
        <v>8.1142358409108706</v>
      </c>
      <c r="F451">
        <v>8.1059999999999999</v>
      </c>
      <c r="G451" s="42">
        <f t="shared" ref="G451" si="751">+B451/D451-1</f>
        <v>-5.8920599846280508E-3</v>
      </c>
      <c r="H451" s="42">
        <f>(+B451/(D451*(1-VLOOKUP(A451,FX!A:K,9,0)))-1)</f>
        <v>-5.4516336199940119E-3</v>
      </c>
      <c r="I451" s="93">
        <f t="shared" si="511"/>
        <v>-4.4411547002219942E-3</v>
      </c>
      <c r="J451">
        <v>1869.79</v>
      </c>
      <c r="K451">
        <v>1872.75</v>
      </c>
      <c r="L451" s="93">
        <f t="shared" ref="L451" si="752">+K451/J451-1</f>
        <v>1.5830654779414033E-3</v>
      </c>
      <c r="M451" s="92">
        <f t="shared" ref="M451" si="753">WEEKDAY(A451,2)</f>
        <v>3</v>
      </c>
    </row>
    <row r="452" spans="1:13" x14ac:dyDescent="0.15">
      <c r="A452" s="90">
        <v>43041</v>
      </c>
      <c r="B452">
        <v>7.96</v>
      </c>
      <c r="C452" s="93">
        <f t="shared" ref="C452" si="754">B452/B451-1</f>
        <v>-1.3630731102850069E-2</v>
      </c>
      <c r="D452" s="38">
        <f t="shared" ref="D452" si="755">+F451*(1+L452)</f>
        <v>7.9970110372446932</v>
      </c>
      <c r="E452" s="38">
        <f>D452*(1-VLOOKUP(A452,FX!A:K,9,0))</f>
        <v>8.0315931460435053</v>
      </c>
      <c r="F452">
        <v>7.9989999999999997</v>
      </c>
      <c r="G452" s="42">
        <f t="shared" ref="G452" si="756">+B452/D452-1</f>
        <v>-4.6281088111946866E-3</v>
      </c>
      <c r="H452" s="42">
        <f>(+B452/(D452*(1-VLOOKUP(A452,FX!A:K,9,0)))-1)</f>
        <v>-8.9139408261452724E-3</v>
      </c>
      <c r="I452" s="93">
        <f t="shared" si="511"/>
        <v>-4.875609451181373E-3</v>
      </c>
      <c r="J452">
        <v>1872.75</v>
      </c>
      <c r="K452">
        <v>1847.57</v>
      </c>
      <c r="L452" s="93">
        <f t="shared" ref="L452" si="757">+K452/J452-1</f>
        <v>-1.3445467894807162E-2</v>
      </c>
      <c r="M452" s="92">
        <f t="shared" ref="M452" si="758">WEEKDAY(A452,2)</f>
        <v>4</v>
      </c>
    </row>
    <row r="453" spans="1:13" x14ac:dyDescent="0.15">
      <c r="A453" s="90">
        <v>43042</v>
      </c>
      <c r="B453">
        <v>7.9</v>
      </c>
      <c r="C453" s="93">
        <f t="shared" ref="C453" si="759">B453/B452-1</f>
        <v>-7.5376884422110324E-3</v>
      </c>
      <c r="D453" s="38">
        <f t="shared" ref="D453" si="760">+F452*(1+L453)</f>
        <v>7.9357897292118835</v>
      </c>
      <c r="E453" s="38">
        <f>D453*(1-VLOOKUP(A453,FX!A:K,9,0))</f>
        <v>7.9136263263618041</v>
      </c>
      <c r="F453">
        <v>7.907</v>
      </c>
      <c r="G453" s="42">
        <f t="shared" ref="G453" si="761">+B453/D453-1</f>
        <v>-4.5099140013930006E-3</v>
      </c>
      <c r="H453" s="42">
        <f>(+B453/(D453*(1-VLOOKUP(A453,FX!A:K,9,0)))-1)</f>
        <v>-1.7218814485101541E-3</v>
      </c>
      <c r="I453" s="93">
        <f t="shared" si="511"/>
        <v>-8.8529151384841853E-4</v>
      </c>
      <c r="J453">
        <v>1847.57</v>
      </c>
      <c r="K453">
        <v>1832.97</v>
      </c>
      <c r="L453" s="93">
        <f t="shared" ref="L453" si="762">+K453/J453-1</f>
        <v>-7.9022716324685938E-3</v>
      </c>
      <c r="M453" s="92">
        <f t="shared" ref="M453" si="763">WEEKDAY(A453,2)</f>
        <v>5</v>
      </c>
    </row>
    <row r="454" spans="1:13" x14ac:dyDescent="0.15">
      <c r="A454" s="90">
        <v>43045</v>
      </c>
      <c r="B454">
        <v>7.9</v>
      </c>
      <c r="C454" s="93">
        <f t="shared" ref="C454" si="764">B454/B453-1</f>
        <v>0</v>
      </c>
      <c r="D454" s="38">
        <f t="shared" ref="D454" si="765">+F453*(1+L454)</f>
        <v>7.9817575301286974</v>
      </c>
      <c r="E454" s="38">
        <f>D454*(1-VLOOKUP(A454,FX!A:K,9,0))</f>
        <v>7.960375661873794</v>
      </c>
      <c r="F454">
        <v>7.9589999999999996</v>
      </c>
      <c r="G454" s="42">
        <f t="shared" ref="G454" si="766">+B454/D454-1</f>
        <v>-1.0243048579224201E-2</v>
      </c>
      <c r="H454" s="42">
        <f>(+B454/(D454*(1-VLOOKUP(A454,FX!A:K,9,0)))-1)</f>
        <v>-7.5845242031682414E-3</v>
      </c>
      <c r="I454" s="93">
        <f t="shared" si="511"/>
        <v>-7.4129915818569314E-3</v>
      </c>
      <c r="J454">
        <v>1832.97</v>
      </c>
      <c r="K454">
        <v>1850.3</v>
      </c>
      <c r="L454" s="93">
        <f t="shared" ref="L454" si="767">+K454/J454-1</f>
        <v>9.4546010027440897E-3</v>
      </c>
      <c r="M454" s="92">
        <f t="shared" ref="M454" si="768">WEEKDAY(A454,2)</f>
        <v>1</v>
      </c>
    </row>
    <row r="455" spans="1:13" x14ac:dyDescent="0.15">
      <c r="A455" s="90">
        <v>43046</v>
      </c>
      <c r="B455">
        <v>7.98</v>
      </c>
      <c r="C455" s="93">
        <f t="shared" ref="C455" si="769">B455/B454-1</f>
        <v>1.0126582278481067E-2</v>
      </c>
      <c r="D455" s="38">
        <f t="shared" ref="D455" si="770">+F454*(1+L455)</f>
        <v>7.9967238447819273</v>
      </c>
      <c r="E455" s="38">
        <f>D455*(1-VLOOKUP(A455,FX!A:K,9,0))</f>
        <v>8.0108157036664664</v>
      </c>
      <c r="F455">
        <v>8.0120000000000005</v>
      </c>
      <c r="G455" s="42">
        <f t="shared" ref="G455" si="771">+B455/D455-1</f>
        <v>-2.0913370408357501E-3</v>
      </c>
      <c r="H455" s="42">
        <f>(+B455/(D455*(1-VLOOKUP(A455,FX!A:K,9,0)))-1)</f>
        <v>-3.8467622781986899E-3</v>
      </c>
      <c r="I455" s="93">
        <f t="shared" si="511"/>
        <v>-3.9940089865202477E-3</v>
      </c>
      <c r="J455">
        <v>1850.3</v>
      </c>
      <c r="K455">
        <v>1859.07</v>
      </c>
      <c r="L455" s="93">
        <f t="shared" ref="L455" si="772">+K455/J455-1</f>
        <v>4.739771928876424E-3</v>
      </c>
      <c r="M455" s="92">
        <f t="shared" ref="M455" si="773">WEEKDAY(A455,2)</f>
        <v>2</v>
      </c>
    </row>
    <row r="456" spans="1:13" x14ac:dyDescent="0.15">
      <c r="A456" s="90">
        <v>43047</v>
      </c>
      <c r="B456">
        <v>8</v>
      </c>
      <c r="C456" s="93">
        <f t="shared" ref="C456" si="774">B456/B455-1</f>
        <v>2.5062656641603454E-3</v>
      </c>
      <c r="D456" s="38">
        <f t="shared" ref="D456" si="775">+F455*(1+L456)</f>
        <v>8.042469449778654</v>
      </c>
      <c r="E456" s="38">
        <f>D456*(1-VLOOKUP(A456,FX!A:K,9,0))</f>
        <v>8.019534312781218</v>
      </c>
      <c r="F456">
        <v>8.0250000000000004</v>
      </c>
      <c r="G456" s="42">
        <f t="shared" ref="G456" si="776">+B456/D456-1</f>
        <v>-5.2806479457404576E-3</v>
      </c>
      <c r="H456" s="42">
        <f>(+B456/(D456*(1-VLOOKUP(A456,FX!A:K,9,0)))-1)</f>
        <v>-2.4358412869541768E-3</v>
      </c>
      <c r="I456" s="93">
        <f t="shared" si="511"/>
        <v>-3.1152647975077885E-3</v>
      </c>
      <c r="J456">
        <v>1859.07</v>
      </c>
      <c r="K456">
        <v>1866.14</v>
      </c>
      <c r="L456" s="93">
        <f t="shared" ref="L456" si="777">+K456/J456-1</f>
        <v>3.802976757195875E-3</v>
      </c>
      <c r="M456" s="92">
        <f t="shared" ref="M456" si="778">WEEKDAY(A456,2)</f>
        <v>3</v>
      </c>
    </row>
    <row r="457" spans="1:13" x14ac:dyDescent="0.15">
      <c r="A457" s="90">
        <v>43048</v>
      </c>
      <c r="B457">
        <v>8.08</v>
      </c>
      <c r="C457" s="93">
        <f t="shared" ref="C457" si="779">B457/B456-1</f>
        <v>1.0000000000000009E-2</v>
      </c>
      <c r="D457" s="38">
        <f t="shared" ref="D457" si="780">+F456*(1+L457)</f>
        <v>8.1022767584425601</v>
      </c>
      <c r="E457" s="38">
        <f>D457*(1-VLOOKUP(A457,FX!A:K,9,0))</f>
        <v>8.1147923045673203</v>
      </c>
      <c r="F457">
        <v>8.1050000000000004</v>
      </c>
      <c r="G457" s="42">
        <f t="shared" ref="G457" si="781">+B457/D457-1</f>
        <v>-2.7494442743328795E-3</v>
      </c>
      <c r="H457" s="42">
        <f>(+B457/(D457*(1-VLOOKUP(A457,FX!A:K,9,0)))-1)</f>
        <v>-4.2875163357831703E-3</v>
      </c>
      <c r="I457" s="93">
        <f t="shared" si="511"/>
        <v>-3.0845157310303017E-3</v>
      </c>
      <c r="J457">
        <v>1866.14</v>
      </c>
      <c r="K457">
        <v>1884.11</v>
      </c>
      <c r="L457" s="93">
        <f t="shared" ref="L457" si="782">+K457/J457-1</f>
        <v>9.6295026096646641E-3</v>
      </c>
      <c r="M457" s="92">
        <f t="shared" ref="M457" si="783">WEEKDAY(A457,2)</f>
        <v>4</v>
      </c>
    </row>
    <row r="458" spans="1:13" x14ac:dyDescent="0.15">
      <c r="A458" s="90">
        <v>43049</v>
      </c>
      <c r="B458">
        <v>8.1300000000000008</v>
      </c>
      <c r="C458" s="93">
        <f t="shared" ref="C458" si="784">B458/B457-1</f>
        <v>6.1881188118813046E-3</v>
      </c>
      <c r="D458" s="38">
        <f t="shared" ref="D458" si="785">+F457*(1+L458)</f>
        <v>8.1760651713541161</v>
      </c>
      <c r="E458" s="38">
        <f>D458*(1-VLOOKUP(A458,FX!A:K,9,0))</f>
        <v>8.1628142165190241</v>
      </c>
      <c r="F458">
        <v>8.173</v>
      </c>
      <c r="G458" s="42">
        <f t="shared" ref="G458" si="786">+B458/D458-1</f>
        <v>-5.6341492378889635E-3</v>
      </c>
      <c r="H458" s="42">
        <f>(+B458/(D458*(1-VLOOKUP(A458,FX!A:K,9,0)))-1)</f>
        <v>-4.0199636606474964E-3</v>
      </c>
      <c r="I458" s="93">
        <f t="shared" si="511"/>
        <v>-5.261225988009155E-3</v>
      </c>
      <c r="J458">
        <v>1884.11</v>
      </c>
      <c r="K458">
        <v>1900.63</v>
      </c>
      <c r="L458" s="93">
        <f t="shared" ref="L458" si="787">+K458/J458-1</f>
        <v>8.7680655588051604E-3</v>
      </c>
      <c r="M458" s="92">
        <f t="shared" ref="M458" si="788">WEEKDAY(A458,2)</f>
        <v>5</v>
      </c>
    </row>
    <row r="459" spans="1:13" x14ac:dyDescent="0.15">
      <c r="A459" s="90">
        <v>43052</v>
      </c>
      <c r="B459">
        <v>8.16</v>
      </c>
      <c r="C459" s="93">
        <f t="shared" ref="C459" si="789">B459/B458-1</f>
        <v>3.6900369003689537E-3</v>
      </c>
      <c r="D459" s="38">
        <f t="shared" ref="D459" si="790">+F458*(1+L459)</f>
        <v>8.1979838895524111</v>
      </c>
      <c r="E459" s="38">
        <f>D459*(1-VLOOKUP(A459,FX!A:K,9,0))</f>
        <v>8.189943439859384</v>
      </c>
      <c r="F459">
        <v>8.1820000000000004</v>
      </c>
      <c r="G459" s="42">
        <f t="shared" ref="G459" si="791">+B459/D459-1</f>
        <v>-4.6333208340184617E-3</v>
      </c>
      <c r="H459" s="42">
        <f>(+B459/(D459*(1-VLOOKUP(A459,FX!A:K,9,0)))-1)</f>
        <v>-3.6561229121135908E-3</v>
      </c>
      <c r="I459" s="93">
        <f t="shared" si="511"/>
        <v>-2.6888291371303108E-3</v>
      </c>
      <c r="J459">
        <v>1900.63</v>
      </c>
      <c r="K459">
        <v>1906.44</v>
      </c>
      <c r="L459" s="93">
        <f t="shared" ref="L459" si="792">+K459/J459-1</f>
        <v>3.0568811394116047E-3</v>
      </c>
      <c r="M459" s="92">
        <f t="shared" ref="M459" si="793">WEEKDAY(A459,2)</f>
        <v>1</v>
      </c>
    </row>
    <row r="460" spans="1:13" x14ac:dyDescent="0.15">
      <c r="A460" s="90">
        <v>43053</v>
      </c>
      <c r="B460">
        <v>8.1199999999999992</v>
      </c>
      <c r="C460" s="93">
        <f t="shared" ref="C460" si="794">B460/B459-1</f>
        <v>-4.9019607843138191E-3</v>
      </c>
      <c r="D460" s="38">
        <f t="shared" ref="D460" si="795">+F459*(1+L460)</f>
        <v>8.1402840057908978</v>
      </c>
      <c r="E460" s="38">
        <f>D460*(1-VLOOKUP(A460,FX!A:K,9,0))</f>
        <v>8.1452852463919161</v>
      </c>
      <c r="F460">
        <v>8.1470000000000002</v>
      </c>
      <c r="G460" s="42">
        <f t="shared" ref="G460" si="796">+B460/D460-1</f>
        <v>-2.4918056638403296E-3</v>
      </c>
      <c r="H460" s="42">
        <f>(+B460/(D460*(1-VLOOKUP(A460,FX!A:K,9,0)))-1)</f>
        <v>-3.1042800377208968E-3</v>
      </c>
      <c r="I460" s="93">
        <f t="shared" si="511"/>
        <v>-3.3141033509268558E-3</v>
      </c>
      <c r="J460">
        <v>1906.44</v>
      </c>
      <c r="K460">
        <v>1896.72</v>
      </c>
      <c r="L460" s="93">
        <f t="shared" ref="L460" si="797">+K460/J460-1</f>
        <v>-5.0985082142632754E-3</v>
      </c>
      <c r="M460" s="92">
        <f t="shared" ref="M460" si="798">WEEKDAY(A460,2)</f>
        <v>2</v>
      </c>
    </row>
    <row r="461" spans="1:13" x14ac:dyDescent="0.15">
      <c r="A461" s="90">
        <v>43054</v>
      </c>
      <c r="B461">
        <v>8</v>
      </c>
      <c r="C461" s="93">
        <f t="shared" ref="C461" si="799">B461/B460-1</f>
        <v>-1.477832512315258E-2</v>
      </c>
      <c r="D461" s="38">
        <f t="shared" ref="D461" si="800">+F460*(1+L461)</f>
        <v>8.023982327386225</v>
      </c>
      <c r="E461" s="38">
        <f>D461*(1-VLOOKUP(A461,FX!A:K,9,0))</f>
        <v>8.0321469693110377</v>
      </c>
      <c r="F461">
        <v>8.0389999999999997</v>
      </c>
      <c r="G461" s="42">
        <f t="shared" ref="G461" si="801">+B461/D461-1</f>
        <v>-2.9888310327369494E-3</v>
      </c>
      <c r="H461" s="42">
        <f>(+B461/(D461*(1-VLOOKUP(A461,FX!A:K,9,0)))-1)</f>
        <v>-4.0022884832491279E-3</v>
      </c>
      <c r="I461" s="93">
        <f t="shared" si="511"/>
        <v>-4.8513496703569414E-3</v>
      </c>
      <c r="J461">
        <v>1896.72</v>
      </c>
      <c r="K461">
        <v>1868.08</v>
      </c>
      <c r="L461" s="93">
        <f t="shared" ref="L461" si="802">+K461/J461-1</f>
        <v>-1.509975114935258E-2</v>
      </c>
      <c r="M461" s="92">
        <f t="shared" ref="M461" si="803">WEEKDAY(A461,2)</f>
        <v>3</v>
      </c>
    </row>
    <row r="462" spans="1:13" x14ac:dyDescent="0.15">
      <c r="A462" s="90">
        <v>43055</v>
      </c>
      <c r="B462">
        <v>8.0299999999999994</v>
      </c>
      <c r="C462" s="93">
        <f t="shared" ref="C462" si="804">B462/B461-1</f>
        <v>3.7499999999999201E-3</v>
      </c>
      <c r="D462" s="38">
        <f t="shared" ref="D462" si="805">+F461*(1+L462)</f>
        <v>8.0828080917305467</v>
      </c>
      <c r="E462" s="38">
        <f>D462*(1-VLOOKUP(A462,FX!A:K,9,0))</f>
        <v>8.0845124368686072</v>
      </c>
      <c r="F462">
        <v>8.09</v>
      </c>
      <c r="G462" s="42">
        <f t="shared" ref="G462" si="806">+B462/D462-1</f>
        <v>-6.533384330202674E-3</v>
      </c>
      <c r="H462" s="42">
        <f>(+B462/(D462*(1-VLOOKUP(A462,FX!A:K,9,0)))-1)</f>
        <v>-6.7428230575797832E-3</v>
      </c>
      <c r="I462" s="93">
        <f t="shared" si="511"/>
        <v>-7.4165636588381378E-3</v>
      </c>
      <c r="J462">
        <v>1868.08</v>
      </c>
      <c r="K462">
        <v>1878.26</v>
      </c>
      <c r="L462" s="93">
        <f t="shared" ref="L462" si="807">+K462/J462-1</f>
        <v>5.4494454198963371E-3</v>
      </c>
      <c r="M462" s="92">
        <f t="shared" ref="M462" si="808">WEEKDAY(A462,2)</f>
        <v>4</v>
      </c>
    </row>
    <row r="463" spans="1:13" x14ac:dyDescent="0.15">
      <c r="A463" s="90">
        <v>43056</v>
      </c>
      <c r="B463">
        <v>7.83</v>
      </c>
      <c r="C463" s="93">
        <f t="shared" ref="C463" si="809">B463/B462-1</f>
        <v>-2.490660024906588E-2</v>
      </c>
      <c r="D463" s="38">
        <f t="shared" ref="D463" si="810">+F462*(1+L463)</f>
        <v>7.8989335874692541</v>
      </c>
      <c r="E463" s="38">
        <f>D463*(1-VLOOKUP(A463,FX!A:K,9,0))</f>
        <v>7.9032359605274696</v>
      </c>
      <c r="F463">
        <v>7.9020000000000001</v>
      </c>
      <c r="G463" s="42">
        <f t="shared" ref="G463" si="811">+B463/D463-1</f>
        <v>-8.7269486071650526E-3</v>
      </c>
      <c r="H463" s="42">
        <f>(+B463/(D463*(1-VLOOKUP(A463,FX!A:K,9,0)))-1)</f>
        <v>-9.2665790181698515E-3</v>
      </c>
      <c r="I463" s="93">
        <f t="shared" si="511"/>
        <v>-9.1116173120728838E-3</v>
      </c>
      <c r="J463">
        <v>1878.26</v>
      </c>
      <c r="K463">
        <v>1833.9</v>
      </c>
      <c r="L463" s="93">
        <f t="shared" ref="L463" si="812">+K463/J463-1</f>
        <v>-2.3617603526668196E-2</v>
      </c>
      <c r="M463" s="92">
        <f t="shared" ref="M463" si="813">WEEKDAY(A463,2)</f>
        <v>5</v>
      </c>
    </row>
    <row r="464" spans="1:13" x14ac:dyDescent="0.15">
      <c r="A464" s="90">
        <v>43059</v>
      </c>
      <c r="B464">
        <v>7.97</v>
      </c>
      <c r="C464" s="93">
        <f t="shared" ref="C464" si="814">B464/B463-1</f>
        <v>1.7879948914431676E-2</v>
      </c>
      <c r="D464" s="38">
        <f t="shared" ref="D464" si="815">+F463*(1+L464)</f>
        <v>8.0133837722885648</v>
      </c>
      <c r="E464" s="38">
        <f>D464*(1-VLOOKUP(A464,FX!A:K,9,0))</f>
        <v>8.0046929174935944</v>
      </c>
      <c r="F464">
        <v>8.0020000000000007</v>
      </c>
      <c r="G464" s="42">
        <f t="shared" ref="G464" si="816">+B464/D464-1</f>
        <v>-5.4139142116956807E-3</v>
      </c>
      <c r="H464" s="42">
        <f>(+B464/(D464*(1-VLOOKUP(A464,FX!A:K,9,0)))-1)</f>
        <v>-4.3340722562605904E-3</v>
      </c>
      <c r="I464" s="93">
        <f t="shared" si="511"/>
        <v>-3.9990002499376009E-3</v>
      </c>
      <c r="J464">
        <v>1833.9</v>
      </c>
      <c r="K464">
        <v>1859.75</v>
      </c>
      <c r="L464" s="93">
        <f t="shared" ref="L464" si="817">+K464/J464-1</f>
        <v>1.40956431648398E-2</v>
      </c>
      <c r="M464" s="92">
        <f t="shared" ref="M464" si="818">WEEKDAY(A464,2)</f>
        <v>1</v>
      </c>
    </row>
    <row r="465" spans="1:13" x14ac:dyDescent="0.15">
      <c r="A465" s="90">
        <v>43060</v>
      </c>
      <c r="B465">
        <v>7.92</v>
      </c>
      <c r="C465" s="93">
        <f t="shared" ref="C465" si="819">B465/B464-1</f>
        <v>-6.273525721455453E-3</v>
      </c>
      <c r="D465" s="38">
        <f t="shared" ref="D465" si="820">+F464*(1+L465)</f>
        <v>7.9899953864766786</v>
      </c>
      <c r="E465" s="38">
        <f>D465*(1-VLOOKUP(A465,FX!A:K,9,0))</f>
        <v>7.9873735214175907</v>
      </c>
      <c r="F465">
        <v>7.9710000000000001</v>
      </c>
      <c r="G465" s="42">
        <f t="shared" ref="G465" si="821">+B465/D465-1</f>
        <v>-8.7603788351552359E-3</v>
      </c>
      <c r="H465" s="42">
        <f>(+B465/(D465*(1-VLOOKUP(A465,FX!A:K,9,0)))-1)</f>
        <v>-8.4350032256452767E-3</v>
      </c>
      <c r="I465" s="93">
        <f t="shared" si="511"/>
        <v>-6.398193451260803E-3</v>
      </c>
      <c r="J465">
        <v>1859.75</v>
      </c>
      <c r="K465">
        <v>1856.96</v>
      </c>
      <c r="L465" s="93">
        <f t="shared" ref="L465" si="822">+K465/J465-1</f>
        <v>-1.5002016400053053E-3</v>
      </c>
      <c r="M465" s="92">
        <f t="shared" ref="M465" si="823">WEEKDAY(A465,2)</f>
        <v>2</v>
      </c>
    </row>
    <row r="466" spans="1:13" x14ac:dyDescent="0.15">
      <c r="A466" s="90">
        <v>43061</v>
      </c>
      <c r="B466">
        <v>7.96</v>
      </c>
      <c r="C466" s="93">
        <f t="shared" ref="C466" si="824">B466/B465-1</f>
        <v>5.050505050504972E-3</v>
      </c>
      <c r="D466" s="38">
        <f t="shared" ref="D466" si="825">+F465*(1+L466)</f>
        <v>7.9556328515423056</v>
      </c>
      <c r="E466" s="38">
        <f>D466*(1-VLOOKUP(A466,FX!A:K,9,0))</f>
        <v>7.9879121842623197</v>
      </c>
      <c r="F466">
        <v>7.9720000000000004</v>
      </c>
      <c r="G466" s="42">
        <f t="shared" ref="G466" si="826">+B466/D466-1</f>
        <v>5.4893790842136525E-4</v>
      </c>
      <c r="H466" s="42">
        <f>(+B466/(D466*(1-VLOOKUP(A466,FX!A:K,9,0)))-1)</f>
        <v>-3.4943028439036183E-3</v>
      </c>
      <c r="I466" s="93">
        <f t="shared" si="511"/>
        <v>-1.5052684395384652E-3</v>
      </c>
      <c r="J466">
        <v>1856.96</v>
      </c>
      <c r="K466">
        <v>1853.38</v>
      </c>
      <c r="L466" s="93">
        <f t="shared" ref="L466" si="827">+K466/J466-1</f>
        <v>-1.9278821299327786E-3</v>
      </c>
      <c r="M466" s="92">
        <f t="shared" ref="M466" si="828">WEEKDAY(A466,2)</f>
        <v>3</v>
      </c>
    </row>
    <row r="467" spans="1:13" x14ac:dyDescent="0.15">
      <c r="A467" s="90">
        <v>43062</v>
      </c>
    </row>
    <row r="468" spans="1:13" x14ac:dyDescent="0.15">
      <c r="A468" s="90">
        <v>43063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468"/>
  <sheetViews>
    <sheetView zoomScale="115" zoomScaleNormal="115" workbookViewId="0">
      <pane xSplit="1" ySplit="2" topLeftCell="B435" activePane="bottomRight" state="frozen"/>
      <selection pane="topRight" activeCell="B1" sqref="B1"/>
      <selection pane="bottomLeft" activeCell="A3" sqref="A3"/>
      <selection pane="bottomRight" activeCell="G466" sqref="G466"/>
    </sheetView>
  </sheetViews>
  <sheetFormatPr defaultRowHeight="13.5" x14ac:dyDescent="0.15"/>
  <cols>
    <col min="1" max="1" width="11.625" bestFit="1" customWidth="1" collapsed="1"/>
    <col min="2" max="2" width="7.5" bestFit="1" customWidth="1" collapsed="1"/>
    <col min="3" max="3" width="15" bestFit="1" customWidth="1" collapsed="1"/>
    <col min="4" max="4" width="17.125" bestFit="1" customWidth="1" collapsed="1"/>
    <col min="5" max="5" width="17.125" customWidth="1" collapsed="1"/>
    <col min="6" max="7" width="15" bestFit="1" customWidth="1" collapsed="1"/>
    <col min="8" max="8" width="15" customWidth="1" collapsed="1"/>
    <col min="9" max="10" width="16.125" bestFit="1" customWidth="1" collapsed="1"/>
    <col min="11" max="11" width="12.875" bestFit="1" customWidth="1" collapsed="1"/>
    <col min="12" max="12" width="13.875" bestFit="1" customWidth="1" collapsed="1"/>
    <col min="14" max="14" width="64" bestFit="1" customWidth="1" collapsed="1"/>
  </cols>
  <sheetData>
    <row r="1" spans="1:15" x14ac:dyDescent="0.15">
      <c r="H1" t="s">
        <v>140</v>
      </c>
      <c r="J1" t="s">
        <v>218</v>
      </c>
    </row>
    <row r="2" spans="1:15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32</v>
      </c>
      <c r="H2" t="s">
        <v>224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t="s">
        <v>117</v>
      </c>
      <c r="O2" t="s">
        <v>116</v>
      </c>
    </row>
    <row r="3" spans="1:15" x14ac:dyDescent="0.15">
      <c r="A3" s="1">
        <v>42401</v>
      </c>
      <c r="B3">
        <v>34.85</v>
      </c>
      <c r="F3">
        <v>34.92</v>
      </c>
      <c r="I3" s="25">
        <f t="shared" ref="I3:I9" si="0">+B3/F3-1</f>
        <v>-2.0045819014891109E-3</v>
      </c>
      <c r="M3">
        <f>WEEKDAY(A3,2)</f>
        <v>1</v>
      </c>
      <c r="N3" s="50"/>
    </row>
    <row r="4" spans="1:15" x14ac:dyDescent="0.15">
      <c r="A4" s="1">
        <f>A5-1</f>
        <v>42402</v>
      </c>
      <c r="B4">
        <v>35.700000000000003</v>
      </c>
      <c r="C4" s="25">
        <f t="shared" ref="C4:C55" si="1">B4/B3-1</f>
        <v>2.4390243902439046E-2</v>
      </c>
      <c r="D4" s="26">
        <f t="shared" ref="D4:D36" si="2">+F3*(1+L4)</f>
        <v>35.645714502385353</v>
      </c>
      <c r="E4" s="26"/>
      <c r="F4">
        <v>35.573</v>
      </c>
      <c r="G4" s="25">
        <f t="shared" ref="G4:G10" si="3">+B4/D4-1</f>
        <v>1.5229179263895887E-3</v>
      </c>
      <c r="H4" s="25"/>
      <c r="I4" s="25">
        <f t="shared" si="0"/>
        <v>3.570123408202841E-3</v>
      </c>
      <c r="J4">
        <v>2901.04</v>
      </c>
      <c r="K4">
        <v>2961.33</v>
      </c>
      <c r="L4" s="25">
        <f t="shared" ref="L4:L14" si="4">+K4/J4-1</f>
        <v>2.0782202244712167E-2</v>
      </c>
      <c r="M4">
        <f t="shared" ref="M4:M66" si="5">WEEKDAY(A4,2)</f>
        <v>2</v>
      </c>
      <c r="N4" s="50"/>
    </row>
    <row r="5" spans="1:15" x14ac:dyDescent="0.15">
      <c r="A5" s="1">
        <v>42403</v>
      </c>
      <c r="B5">
        <v>35.549999999999997</v>
      </c>
      <c r="C5" s="25">
        <f t="shared" si="1"/>
        <v>-4.2016806722691147E-3</v>
      </c>
      <c r="D5" s="26">
        <f t="shared" si="2"/>
        <v>35.42044166492196</v>
      </c>
      <c r="E5" s="26"/>
      <c r="F5">
        <v>35.381</v>
      </c>
      <c r="G5" s="25">
        <f t="shared" si="3"/>
        <v>3.6577278257470258E-3</v>
      </c>
      <c r="H5" s="25"/>
      <c r="I5" s="25">
        <f t="shared" si="0"/>
        <v>4.7765749978800898E-3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  <c r="N5" s="50"/>
    </row>
    <row r="6" spans="1:15" x14ac:dyDescent="0.15">
      <c r="A6" s="1">
        <v>42404</v>
      </c>
      <c r="B6">
        <v>35.85</v>
      </c>
      <c r="C6" s="25">
        <f t="shared" si="1"/>
        <v>8.4388185654009629E-3</v>
      </c>
      <c r="D6" s="26">
        <f t="shared" si="2"/>
        <v>35.814407170763474</v>
      </c>
      <c r="E6" s="26"/>
      <c r="F6">
        <v>35.889000000000003</v>
      </c>
      <c r="G6" s="25">
        <f t="shared" si="3"/>
        <v>9.9381316202773462E-4</v>
      </c>
      <c r="H6" s="25"/>
      <c r="I6" s="25">
        <f t="shared" si="0"/>
        <v>-1.0866839421550534E-3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  <c r="N6" s="50"/>
    </row>
    <row r="7" spans="1:15" x14ac:dyDescent="0.15">
      <c r="A7" s="1">
        <v>42405</v>
      </c>
      <c r="B7">
        <v>35.700000000000003</v>
      </c>
      <c r="C7" s="25">
        <f t="shared" si="1"/>
        <v>-4.1841004184099972E-3</v>
      </c>
      <c r="D7" s="26">
        <f t="shared" si="2"/>
        <v>35.636854993366299</v>
      </c>
      <c r="E7" s="26"/>
      <c r="F7">
        <v>35.826999999999998</v>
      </c>
      <c r="G7" s="25">
        <f t="shared" si="3"/>
        <v>1.7719017754360689E-3</v>
      </c>
      <c r="H7" s="25"/>
      <c r="I7" s="25">
        <f t="shared" si="0"/>
        <v>-3.5448125715241696E-3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  <c r="N7" s="50"/>
    </row>
    <row r="8" spans="1:15" x14ac:dyDescent="0.15">
      <c r="A8" s="1">
        <v>42411</v>
      </c>
      <c r="B8">
        <v>34.65</v>
      </c>
      <c r="C8" s="25">
        <f t="shared" si="1"/>
        <v>-2.941176470588247E-2</v>
      </c>
      <c r="D8" s="26">
        <f t="shared" si="2"/>
        <v>35.826999999999998</v>
      </c>
      <c r="E8" s="26"/>
      <c r="F8">
        <v>35.826999999999998</v>
      </c>
      <c r="G8" s="25">
        <f t="shared" si="3"/>
        <v>-3.2852318084126475E-2</v>
      </c>
      <c r="H8" s="25"/>
      <c r="I8" s="25">
        <f t="shared" si="0"/>
        <v>-3.2852318084126475E-2</v>
      </c>
      <c r="J8">
        <v>2963.79</v>
      </c>
      <c r="K8">
        <v>2963.79</v>
      </c>
      <c r="L8" s="25">
        <f t="shared" si="4"/>
        <v>0</v>
      </c>
      <c r="M8">
        <f t="shared" si="5"/>
        <v>4</v>
      </c>
      <c r="N8" s="50"/>
    </row>
    <row r="9" spans="1:15" x14ac:dyDescent="0.15">
      <c r="A9" s="1">
        <v>42412</v>
      </c>
      <c r="B9">
        <v>34.25</v>
      </c>
      <c r="C9" s="25">
        <f t="shared" si="1"/>
        <v>-1.1544011544011523E-2</v>
      </c>
      <c r="D9" s="26">
        <f t="shared" si="2"/>
        <v>35.826999999999998</v>
      </c>
      <c r="E9" s="26"/>
      <c r="F9">
        <v>35.826999999999998</v>
      </c>
      <c r="G9" s="25">
        <f t="shared" si="3"/>
        <v>-4.4017082088927295E-2</v>
      </c>
      <c r="H9" s="25"/>
      <c r="I9" s="25">
        <f t="shared" si="0"/>
        <v>-4.4017082088927295E-2</v>
      </c>
      <c r="J9">
        <v>2963.79</v>
      </c>
      <c r="K9">
        <v>2963.79</v>
      </c>
      <c r="L9" s="25">
        <f t="shared" si="4"/>
        <v>0</v>
      </c>
      <c r="M9">
        <f t="shared" si="5"/>
        <v>5</v>
      </c>
      <c r="N9" s="50"/>
    </row>
    <row r="10" spans="1:15" x14ac:dyDescent="0.15">
      <c r="A10" s="1">
        <v>42415</v>
      </c>
      <c r="B10">
        <v>35.700000000000003</v>
      </c>
      <c r="C10" s="25">
        <f t="shared" si="1"/>
        <v>4.2335766423357679E-2</v>
      </c>
      <c r="D10" s="26">
        <f t="shared" si="2"/>
        <v>35.620532888632461</v>
      </c>
      <c r="E10" s="26"/>
      <c r="F10">
        <v>36.08</v>
      </c>
      <c r="G10" s="25">
        <f t="shared" si="3"/>
        <v>2.2309355004876963E-3</v>
      </c>
      <c r="H10" s="25"/>
      <c r="I10" s="25">
        <f t="shared" ref="I10:I38" si="6">+B10/F10-1</f>
        <v>-1.0532150776053073E-2</v>
      </c>
      <c r="J10">
        <v>2963.79</v>
      </c>
      <c r="K10">
        <v>2946.71</v>
      </c>
      <c r="L10" s="25">
        <f t="shared" si="4"/>
        <v>-5.7628914329287406E-3</v>
      </c>
      <c r="M10">
        <f t="shared" si="5"/>
        <v>1</v>
      </c>
      <c r="N10" s="50"/>
    </row>
    <row r="11" spans="1:15" x14ac:dyDescent="0.15">
      <c r="A11" s="1">
        <v>42416</v>
      </c>
      <c r="B11">
        <v>36.799999999999997</v>
      </c>
      <c r="C11" s="25">
        <f t="shared" si="1"/>
        <v>3.0812324929971879E-2</v>
      </c>
      <c r="D11" s="26">
        <f t="shared" si="2"/>
        <v>37.185892877140944</v>
      </c>
      <c r="E11" s="26"/>
      <c r="F11">
        <v>37.06</v>
      </c>
      <c r="G11" s="25">
        <f t="shared" ref="G11:G39" si="7">+B11/D11-1</f>
        <v>-1.0377399795559628E-2</v>
      </c>
      <c r="H11" s="25"/>
      <c r="I11" s="25">
        <f t="shared" si="6"/>
        <v>-7.0156502968161671E-3</v>
      </c>
      <c r="J11">
        <v>2946.71</v>
      </c>
      <c r="K11">
        <v>3037.03</v>
      </c>
      <c r="L11" s="25">
        <f t="shared" si="4"/>
        <v>3.065113295845201E-2</v>
      </c>
      <c r="M11">
        <f t="shared" si="5"/>
        <v>2</v>
      </c>
      <c r="N11" s="50"/>
    </row>
    <row r="12" spans="1:15" x14ac:dyDescent="0.15">
      <c r="A12" s="1">
        <v>42417</v>
      </c>
      <c r="B12">
        <v>36.799999999999997</v>
      </c>
      <c r="C12" s="25">
        <f t="shared" si="1"/>
        <v>0</v>
      </c>
      <c r="D12" s="26">
        <f t="shared" si="2"/>
        <v>37.380686194452494</v>
      </c>
      <c r="E12" s="26"/>
      <c r="F12">
        <v>37.311</v>
      </c>
      <c r="G12" s="25">
        <f t="shared" si="7"/>
        <v>-1.5534390980192159E-2</v>
      </c>
      <c r="H12" s="25"/>
      <c r="I12" s="25">
        <f t="shared" si="6"/>
        <v>-1.3695692959181049E-2</v>
      </c>
      <c r="J12">
        <v>3037.04</v>
      </c>
      <c r="K12">
        <v>3063.32</v>
      </c>
      <c r="L12" s="25">
        <f t="shared" si="4"/>
        <v>8.6531622895977822E-3</v>
      </c>
      <c r="M12">
        <f t="shared" si="5"/>
        <v>3</v>
      </c>
      <c r="N12" s="50"/>
    </row>
    <row r="13" spans="1:15" x14ac:dyDescent="0.15">
      <c r="A13" s="1">
        <v>42418</v>
      </c>
      <c r="B13">
        <v>37.4</v>
      </c>
      <c r="C13" s="25">
        <f t="shared" si="1"/>
        <v>1.6304347826086918E-2</v>
      </c>
      <c r="D13" s="26">
        <f t="shared" si="2"/>
        <v>37.193829146155153</v>
      </c>
      <c r="E13" s="26"/>
      <c r="F13">
        <v>37.22</v>
      </c>
      <c r="G13" s="25">
        <f t="shared" si="7"/>
        <v>5.5431467686397617E-3</v>
      </c>
      <c r="H13" s="25"/>
      <c r="I13" s="25">
        <f t="shared" si="6"/>
        <v>4.8361096184845742E-3</v>
      </c>
      <c r="J13">
        <v>3063.32</v>
      </c>
      <c r="K13">
        <v>3053.7</v>
      </c>
      <c r="L13" s="25">
        <f t="shared" si="4"/>
        <v>-3.1403836360550663E-3</v>
      </c>
      <c r="M13">
        <f t="shared" si="5"/>
        <v>4</v>
      </c>
      <c r="N13" s="50"/>
    </row>
    <row r="14" spans="1:15" x14ac:dyDescent="0.15">
      <c r="A14" s="1">
        <v>42419</v>
      </c>
      <c r="B14">
        <v>37.200000000000003</v>
      </c>
      <c r="C14" s="25">
        <f t="shared" si="1"/>
        <v>-5.3475935828876109E-3</v>
      </c>
      <c r="D14" s="26">
        <f t="shared" si="2"/>
        <v>37.194282196293663</v>
      </c>
      <c r="E14" s="26"/>
      <c r="F14">
        <v>37.131</v>
      </c>
      <c r="G14" s="25">
        <f t="shared" si="7"/>
        <v>1.5372802938262708E-4</v>
      </c>
      <c r="H14" s="25"/>
      <c r="I14" s="25">
        <f t="shared" si="6"/>
        <v>1.8582855296114253E-3</v>
      </c>
      <c r="J14">
        <v>3053.69</v>
      </c>
      <c r="K14">
        <v>3051.58</v>
      </c>
      <c r="L14" s="25">
        <f t="shared" si="4"/>
        <v>-6.9096732150286666E-4</v>
      </c>
      <c r="M14">
        <f t="shared" si="5"/>
        <v>5</v>
      </c>
      <c r="N14" s="50"/>
    </row>
    <row r="15" spans="1:15" x14ac:dyDescent="0.15">
      <c r="A15" s="1">
        <v>42422</v>
      </c>
      <c r="B15">
        <v>37.85</v>
      </c>
      <c r="C15" s="25">
        <f t="shared" si="1"/>
        <v>1.7473118279569766E-2</v>
      </c>
      <c r="D15" s="26">
        <f t="shared" si="2"/>
        <v>37.949770928502616</v>
      </c>
      <c r="E15" s="26"/>
      <c r="F15">
        <v>37.921999999999997</v>
      </c>
      <c r="G15" s="25">
        <f t="shared" si="7"/>
        <v>-2.6290258428853797E-3</v>
      </c>
      <c r="H15" s="25"/>
      <c r="I15" s="25">
        <f t="shared" si="6"/>
        <v>-1.8986340382890488E-3</v>
      </c>
      <c r="J15">
        <v>3051.58</v>
      </c>
      <c r="K15">
        <v>3118.87</v>
      </c>
      <c r="L15" s="25">
        <f>+K15/J15-1</f>
        <v>2.2050872007288058E-2</v>
      </c>
      <c r="M15">
        <f t="shared" si="5"/>
        <v>1</v>
      </c>
      <c r="N15" s="50"/>
    </row>
    <row r="16" spans="1:15" x14ac:dyDescent="0.15">
      <c r="A16" s="1">
        <v>42423</v>
      </c>
      <c r="B16">
        <v>37.200000000000003</v>
      </c>
      <c r="C16" s="25">
        <f t="shared" si="1"/>
        <v>-1.7173051519154492E-2</v>
      </c>
      <c r="D16" s="26">
        <f t="shared" si="2"/>
        <v>37.563191130120849</v>
      </c>
      <c r="E16" s="26"/>
      <c r="F16">
        <v>37.499000000000002</v>
      </c>
      <c r="G16" s="25">
        <f t="shared" si="7"/>
        <v>-9.6688039326247033E-3</v>
      </c>
      <c r="H16" s="25"/>
      <c r="I16" s="25">
        <f t="shared" si="6"/>
        <v>-7.9735459612255699E-3</v>
      </c>
      <c r="J16">
        <v>3118.87</v>
      </c>
      <c r="K16">
        <v>3089.36</v>
      </c>
      <c r="L16" s="25">
        <f>+K16/J16-1</f>
        <v>-9.4617601887861946E-3</v>
      </c>
      <c r="M16">
        <f t="shared" si="5"/>
        <v>2</v>
      </c>
      <c r="N16" s="50"/>
    </row>
    <row r="17" spans="1:14" x14ac:dyDescent="0.15">
      <c r="A17" s="1">
        <v>42424</v>
      </c>
      <c r="B17">
        <v>37.299999999999997</v>
      </c>
      <c r="C17" s="25">
        <f t="shared" si="1"/>
        <v>2.6881720430105283E-3</v>
      </c>
      <c r="D17" s="26">
        <f t="shared" si="2"/>
        <v>37.74394711526012</v>
      </c>
      <c r="E17" s="26"/>
      <c r="F17">
        <v>37.722999999999999</v>
      </c>
      <c r="G17" s="25">
        <f t="shared" si="7"/>
        <v>-1.1762074430223812E-2</v>
      </c>
      <c r="H17" s="25"/>
      <c r="I17" s="25">
        <f t="shared" si="6"/>
        <v>-1.1213318134824957E-2</v>
      </c>
      <c r="J17">
        <v>3089.36</v>
      </c>
      <c r="K17">
        <v>3109.54</v>
      </c>
      <c r="L17" s="25">
        <f>+K17/J17-1</f>
        <v>6.5320972628635232E-3</v>
      </c>
      <c r="M17">
        <f t="shared" si="5"/>
        <v>3</v>
      </c>
      <c r="N17" s="50"/>
    </row>
    <row r="18" spans="1:14" x14ac:dyDescent="0.15">
      <c r="A18" s="1">
        <v>42425</v>
      </c>
      <c r="B18">
        <v>35.299999999999997</v>
      </c>
      <c r="C18" s="25">
        <f t="shared" si="1"/>
        <v>-5.3619302949061698E-2</v>
      </c>
      <c r="D18" s="26">
        <f t="shared" si="2"/>
        <v>35.408454707127099</v>
      </c>
      <c r="E18" s="26"/>
      <c r="F18">
        <v>35.417999999999999</v>
      </c>
      <c r="G18" s="25">
        <f t="shared" si="7"/>
        <v>-3.062960753982602E-3</v>
      </c>
      <c r="H18" s="25"/>
      <c r="I18" s="25">
        <f t="shared" si="6"/>
        <v>-3.3316392794624505E-3</v>
      </c>
      <c r="J18">
        <v>3109.54</v>
      </c>
      <c r="K18">
        <v>2918.75</v>
      </c>
      <c r="L18" s="25">
        <f t="shared" ref="L18:L55" si="8">+K18/J18-1</f>
        <v>-6.1356342095615468E-2</v>
      </c>
      <c r="M18">
        <f t="shared" si="5"/>
        <v>4</v>
      </c>
      <c r="N18" s="50"/>
    </row>
    <row r="19" spans="1:14" x14ac:dyDescent="0.15">
      <c r="A19" s="1">
        <v>42426</v>
      </c>
      <c r="B19">
        <v>35.9</v>
      </c>
      <c r="C19" s="25">
        <f t="shared" si="1"/>
        <v>1.6997167138810276E-2</v>
      </c>
      <c r="D19" s="26">
        <f t="shared" si="2"/>
        <v>35.773302454817987</v>
      </c>
      <c r="E19" s="26"/>
      <c r="F19">
        <v>35.776000000000003</v>
      </c>
      <c r="G19" s="25">
        <f t="shared" si="7"/>
        <v>3.5416787516899806E-3</v>
      </c>
      <c r="H19" s="25"/>
      <c r="I19" s="25">
        <f t="shared" si="6"/>
        <v>3.4660107334525403E-3</v>
      </c>
      <c r="J19">
        <v>2918.75</v>
      </c>
      <c r="K19">
        <v>2948.03</v>
      </c>
      <c r="L19" s="25">
        <f t="shared" si="8"/>
        <v>1.0031691648822338E-2</v>
      </c>
      <c r="M19">
        <f t="shared" si="5"/>
        <v>5</v>
      </c>
      <c r="N19" s="50"/>
    </row>
    <row r="20" spans="1:14" x14ac:dyDescent="0.15">
      <c r="A20" s="1">
        <v>42429</v>
      </c>
      <c r="B20">
        <v>34.950000000000003</v>
      </c>
      <c r="C20" s="25">
        <f t="shared" si="1"/>
        <v>-2.6462395543175421E-2</v>
      </c>
      <c r="D20" s="26">
        <f t="shared" si="2"/>
        <v>34.919714765453541</v>
      </c>
      <c r="E20" s="26"/>
      <c r="F20">
        <v>34.898000000000003</v>
      </c>
      <c r="G20" s="25">
        <f t="shared" si="7"/>
        <v>8.6728184207340853E-4</v>
      </c>
      <c r="H20" s="25"/>
      <c r="I20" s="25">
        <f t="shared" si="6"/>
        <v>1.4900567367757134E-3</v>
      </c>
      <c r="J20">
        <v>2948.03</v>
      </c>
      <c r="K20">
        <v>2877.47</v>
      </c>
      <c r="L20" s="25">
        <f t="shared" si="8"/>
        <v>-2.3934627530927566E-2</v>
      </c>
      <c r="M20">
        <f t="shared" si="5"/>
        <v>1</v>
      </c>
      <c r="N20" s="50"/>
    </row>
    <row r="21" spans="1:14" x14ac:dyDescent="0.15">
      <c r="A21" s="1">
        <v>42430</v>
      </c>
      <c r="B21">
        <v>35.549999999999997</v>
      </c>
      <c r="C21" s="25">
        <f t="shared" si="1"/>
        <v>1.716738197424883E-2</v>
      </c>
      <c r="D21" s="26">
        <f t="shared" si="2"/>
        <v>35.54345297083897</v>
      </c>
      <c r="E21" s="26"/>
      <c r="F21">
        <v>35.546999999999997</v>
      </c>
      <c r="G21" s="25">
        <f t="shared" si="7"/>
        <v>1.8419789338985915E-4</v>
      </c>
      <c r="H21" s="25"/>
      <c r="I21" s="25">
        <f t="shared" si="6"/>
        <v>8.4395307620832583E-5</v>
      </c>
      <c r="J21">
        <v>2877.47</v>
      </c>
      <c r="K21">
        <v>2930.69</v>
      </c>
      <c r="L21" s="25">
        <f t="shared" si="8"/>
        <v>1.8495414374433139E-2</v>
      </c>
      <c r="M21">
        <f t="shared" si="5"/>
        <v>2</v>
      </c>
      <c r="N21" s="50"/>
    </row>
    <row r="22" spans="1:14" x14ac:dyDescent="0.15">
      <c r="A22" s="1">
        <v>42431</v>
      </c>
      <c r="B22">
        <v>37</v>
      </c>
      <c r="C22" s="25">
        <f t="shared" si="1"/>
        <v>4.0787623066104173E-2</v>
      </c>
      <c r="D22" s="26">
        <f t="shared" si="2"/>
        <v>37.010269769235222</v>
      </c>
      <c r="E22" s="26"/>
      <c r="F22">
        <v>37.010269769235222</v>
      </c>
      <c r="G22" s="25">
        <f t="shared" si="7"/>
        <v>-2.7748431176688459E-4</v>
      </c>
      <c r="H22" s="25"/>
      <c r="I22" s="25">
        <f t="shared" si="6"/>
        <v>-2.7748431176688459E-4</v>
      </c>
      <c r="J22">
        <v>2930.69</v>
      </c>
      <c r="K22">
        <v>3051.33</v>
      </c>
      <c r="L22" s="25">
        <f t="shared" si="8"/>
        <v>4.1164367435654992E-2</v>
      </c>
      <c r="M22">
        <f t="shared" si="5"/>
        <v>3</v>
      </c>
      <c r="N22" s="50"/>
    </row>
    <row r="23" spans="1:14" x14ac:dyDescent="0.15">
      <c r="A23" s="1">
        <v>42432</v>
      </c>
      <c r="B23">
        <v>37.1</v>
      </c>
      <c r="C23" s="25">
        <f t="shared" si="1"/>
        <v>2.7027027027026751E-3</v>
      </c>
      <c r="D23" s="26">
        <f t="shared" si="2"/>
        <v>37.096265978319096</v>
      </c>
      <c r="E23" s="26"/>
      <c r="F23">
        <v>37.088999999999999</v>
      </c>
      <c r="G23" s="25">
        <f t="shared" si="7"/>
        <v>1.0065761559641118E-4</v>
      </c>
      <c r="H23" s="25"/>
      <c r="I23" s="25">
        <f t="shared" si="6"/>
        <v>2.9658389279840769E-4</v>
      </c>
      <c r="J23">
        <v>3051.33</v>
      </c>
      <c r="K23">
        <v>3058.42</v>
      </c>
      <c r="L23" s="25">
        <f t="shared" si="8"/>
        <v>2.3235769320264499E-3</v>
      </c>
      <c r="M23">
        <f t="shared" si="5"/>
        <v>4</v>
      </c>
      <c r="N23" s="50"/>
    </row>
    <row r="24" spans="1:14" x14ac:dyDescent="0.15">
      <c r="A24" s="1">
        <v>42433</v>
      </c>
      <c r="B24">
        <v>37.65</v>
      </c>
      <c r="C24" s="25">
        <f t="shared" si="1"/>
        <v>1.4824797843665749E-2</v>
      </c>
      <c r="D24" s="26">
        <f t="shared" si="2"/>
        <v>37.519139362808247</v>
      </c>
      <c r="E24" s="26"/>
      <c r="F24">
        <v>37.704999999999998</v>
      </c>
      <c r="G24" s="25">
        <f t="shared" si="7"/>
        <v>3.4878368591118036E-3</v>
      </c>
      <c r="H24" s="25"/>
      <c r="I24" s="25">
        <f t="shared" si="6"/>
        <v>-1.4586924811033075E-3</v>
      </c>
      <c r="J24">
        <v>3058.42</v>
      </c>
      <c r="K24">
        <v>3093.89</v>
      </c>
      <c r="L24" s="25">
        <f t="shared" si="8"/>
        <v>1.1597491515226821E-2</v>
      </c>
      <c r="M24">
        <f t="shared" si="5"/>
        <v>5</v>
      </c>
      <c r="N24" s="50"/>
    </row>
    <row r="25" spans="1:14" x14ac:dyDescent="0.15">
      <c r="A25" s="1">
        <v>42436</v>
      </c>
      <c r="B25">
        <v>37.75</v>
      </c>
      <c r="C25" s="25">
        <f t="shared" si="1"/>
        <v>2.6560424966799445E-3</v>
      </c>
      <c r="D25" s="26">
        <f t="shared" si="2"/>
        <v>37.838446809679731</v>
      </c>
      <c r="E25" s="26"/>
      <c r="F25">
        <v>37.807000000000002</v>
      </c>
      <c r="G25" s="25">
        <f t="shared" si="7"/>
        <v>-2.3374852071651464E-3</v>
      </c>
      <c r="H25" s="25"/>
      <c r="I25" s="25">
        <f t="shared" si="6"/>
        <v>-1.5076573121379777E-3</v>
      </c>
      <c r="J25">
        <v>3093.89</v>
      </c>
      <c r="K25">
        <v>3104.84</v>
      </c>
      <c r="L25" s="25">
        <f t="shared" si="8"/>
        <v>3.5392337801281037E-3</v>
      </c>
      <c r="M25">
        <f t="shared" si="5"/>
        <v>1</v>
      </c>
      <c r="N25" s="50"/>
    </row>
    <row r="26" spans="1:14" x14ac:dyDescent="0.15">
      <c r="A26" s="1">
        <v>42437</v>
      </c>
      <c r="B26">
        <v>37.549999999999997</v>
      </c>
      <c r="C26" s="25">
        <f t="shared" si="1"/>
        <v>-5.2980132450332063E-3</v>
      </c>
      <c r="D26" s="26">
        <f t="shared" si="2"/>
        <v>37.841460329678824</v>
      </c>
      <c r="E26" s="26"/>
      <c r="F26">
        <v>37.840000000000003</v>
      </c>
      <c r="G26" s="25">
        <f t="shared" si="7"/>
        <v>-7.7021427592802727E-3</v>
      </c>
      <c r="H26" s="25"/>
      <c r="I26" s="25">
        <f t="shared" si="6"/>
        <v>-7.6638477801269644E-3</v>
      </c>
      <c r="J26">
        <v>3104.84</v>
      </c>
      <c r="K26">
        <v>3107.67</v>
      </c>
      <c r="L26" s="25">
        <f t="shared" si="8"/>
        <v>9.1148014068354044E-4</v>
      </c>
      <c r="M26">
        <f t="shared" si="5"/>
        <v>2</v>
      </c>
      <c r="N26" s="50"/>
    </row>
    <row r="27" spans="1:14" x14ac:dyDescent="0.15">
      <c r="A27" s="1">
        <v>42438</v>
      </c>
      <c r="B27">
        <v>37.1</v>
      </c>
      <c r="C27" s="25">
        <f t="shared" si="1"/>
        <v>-1.1984021304926706E-2</v>
      </c>
      <c r="D27" s="26">
        <f t="shared" si="2"/>
        <v>37.404574616996015</v>
      </c>
      <c r="E27" s="26"/>
      <c r="F27">
        <v>37.351999999999997</v>
      </c>
      <c r="G27" s="25">
        <f t="shared" si="7"/>
        <v>-8.1427103533379119E-3</v>
      </c>
      <c r="H27" s="25"/>
      <c r="I27" s="25">
        <f t="shared" si="6"/>
        <v>-6.7466266866565983E-3</v>
      </c>
      <c r="J27">
        <v>3107.67</v>
      </c>
      <c r="K27">
        <v>3071.9100000000003</v>
      </c>
      <c r="L27" s="25">
        <f t="shared" si="8"/>
        <v>-1.1507013292917145E-2</v>
      </c>
      <c r="M27">
        <f t="shared" si="5"/>
        <v>3</v>
      </c>
      <c r="N27" s="50"/>
    </row>
    <row r="28" spans="1:14" x14ac:dyDescent="0.15">
      <c r="A28" s="1">
        <v>42439</v>
      </c>
      <c r="B28">
        <v>36.6</v>
      </c>
      <c r="C28" s="25">
        <f t="shared" si="1"/>
        <v>-1.3477088948787075E-2</v>
      </c>
      <c r="D28" s="26">
        <f t="shared" si="2"/>
        <v>36.637524797275958</v>
      </c>
      <c r="E28" s="26"/>
      <c r="F28">
        <v>36.640999999999998</v>
      </c>
      <c r="G28" s="25">
        <f t="shared" si="7"/>
        <v>-1.0242175879399129E-3</v>
      </c>
      <c r="H28" s="25"/>
      <c r="I28" s="25">
        <f t="shared" si="6"/>
        <v>-1.118965093747315E-3</v>
      </c>
      <c r="J28">
        <f>+K28+58.76</f>
        <v>3071.9100000000003</v>
      </c>
      <c r="K28">
        <v>3013.15</v>
      </c>
      <c r="L28" s="25">
        <f t="shared" si="8"/>
        <v>-1.9128164562112859E-2</v>
      </c>
      <c r="M28">
        <f t="shared" si="5"/>
        <v>4</v>
      </c>
      <c r="N28" s="50"/>
    </row>
    <row r="29" spans="1:14" x14ac:dyDescent="0.15">
      <c r="A29" s="1">
        <v>42440</v>
      </c>
      <c r="B29">
        <v>37.049999999999997</v>
      </c>
      <c r="C29" s="25">
        <f t="shared" si="1"/>
        <v>1.2295081967212962E-2</v>
      </c>
      <c r="D29" s="26">
        <f t="shared" si="2"/>
        <v>36.703382665980783</v>
      </c>
      <c r="E29" s="26"/>
      <c r="F29">
        <v>36.866999999999997</v>
      </c>
      <c r="G29" s="25">
        <f t="shared" si="7"/>
        <v>9.4437435691856475E-3</v>
      </c>
      <c r="H29" s="25"/>
      <c r="I29" s="25">
        <f t="shared" si="6"/>
        <v>4.9637887541704728E-3</v>
      </c>
      <c r="J29">
        <v>3013.15</v>
      </c>
      <c r="K29">
        <v>3018.28</v>
      </c>
      <c r="L29" s="25">
        <f t="shared" si="8"/>
        <v>1.7025372118879556E-3</v>
      </c>
      <c r="M29">
        <f t="shared" si="5"/>
        <v>5</v>
      </c>
      <c r="N29" s="50"/>
    </row>
    <row r="30" spans="1:14" x14ac:dyDescent="0.15">
      <c r="A30" s="1">
        <v>42443</v>
      </c>
      <c r="B30">
        <v>37.450000000000003</v>
      </c>
      <c r="C30" s="25">
        <f t="shared" si="1"/>
        <v>1.0796221322537214E-2</v>
      </c>
      <c r="D30" s="26">
        <f t="shared" si="2"/>
        <v>37.446092884026662</v>
      </c>
      <c r="E30" s="26"/>
      <c r="F30">
        <v>37.418999999999997</v>
      </c>
      <c r="G30" s="25">
        <f t="shared" si="7"/>
        <v>1.0433975008927732E-4</v>
      </c>
      <c r="H30" s="25"/>
      <c r="I30" s="25">
        <f t="shared" si="6"/>
        <v>8.2845613191184775E-4</v>
      </c>
      <c r="J30">
        <v>3018.28</v>
      </c>
      <c r="K30">
        <v>3065.69</v>
      </c>
      <c r="L30" s="25">
        <f t="shared" si="8"/>
        <v>1.5707621559298612E-2</v>
      </c>
      <c r="M30">
        <f t="shared" si="5"/>
        <v>1</v>
      </c>
      <c r="N30" s="50"/>
    </row>
    <row r="31" spans="1:14" x14ac:dyDescent="0.15">
      <c r="A31" s="1">
        <v>42444</v>
      </c>
      <c r="B31">
        <v>37.4</v>
      </c>
      <c r="C31" s="25">
        <f t="shared" si="1"/>
        <v>-1.335113484646322E-3</v>
      </c>
      <c r="D31" s="26">
        <f t="shared" si="2"/>
        <v>37.52995013194419</v>
      </c>
      <c r="E31" s="26"/>
      <c r="F31">
        <v>37.454000000000001</v>
      </c>
      <c r="G31" s="25">
        <f t="shared" si="7"/>
        <v>-3.4625713993043927E-3</v>
      </c>
      <c r="H31" s="25"/>
      <c r="I31" s="25">
        <f t="shared" si="6"/>
        <v>-1.4417685694452231E-3</v>
      </c>
      <c r="J31">
        <v>3065.69</v>
      </c>
      <c r="K31">
        <v>3074.78</v>
      </c>
      <c r="L31" s="25">
        <f t="shared" si="8"/>
        <v>2.9650747466312133E-3</v>
      </c>
      <c r="M31">
        <f t="shared" si="5"/>
        <v>2</v>
      </c>
      <c r="N31" s="50"/>
    </row>
    <row r="32" spans="1:14" x14ac:dyDescent="0.15">
      <c r="A32" s="1">
        <v>42445</v>
      </c>
      <c r="B32">
        <v>37.4</v>
      </c>
      <c r="C32" s="25">
        <f t="shared" si="1"/>
        <v>0</v>
      </c>
      <c r="D32" s="26">
        <f t="shared" si="2"/>
        <v>37.639760769876219</v>
      </c>
      <c r="E32" s="26"/>
      <c r="F32">
        <v>37.537999999999997</v>
      </c>
      <c r="G32" s="25">
        <f t="shared" si="7"/>
        <v>-6.3698802801134269E-3</v>
      </c>
      <c r="H32" s="25"/>
      <c r="I32" s="25">
        <f t="shared" si="6"/>
        <v>-3.6762747082955682E-3</v>
      </c>
      <c r="J32">
        <v>3074.78</v>
      </c>
      <c r="K32">
        <v>3090.03</v>
      </c>
      <c r="L32" s="25">
        <f t="shared" si="8"/>
        <v>4.9597044341382901E-3</v>
      </c>
      <c r="M32">
        <f t="shared" si="5"/>
        <v>3</v>
      </c>
      <c r="N32" s="50"/>
    </row>
    <row r="33" spans="1:14" x14ac:dyDescent="0.15">
      <c r="A33" s="1">
        <v>42446</v>
      </c>
      <c r="B33">
        <v>38.25</v>
      </c>
      <c r="C33" s="25">
        <f t="shared" si="1"/>
        <v>2.2727272727272707E-2</v>
      </c>
      <c r="D33" s="26">
        <f t="shared" si="2"/>
        <v>37.953100649508244</v>
      </c>
      <c r="E33" s="26"/>
      <c r="F33">
        <v>38.08</v>
      </c>
      <c r="G33" s="25">
        <f t="shared" si="7"/>
        <v>7.8227956454357539E-3</v>
      </c>
      <c r="H33" s="25"/>
      <c r="I33" s="25">
        <f t="shared" si="6"/>
        <v>4.4642857142858094E-3</v>
      </c>
      <c r="J33">
        <v>3090.03</v>
      </c>
      <c r="K33">
        <v>3124.2</v>
      </c>
      <c r="L33" s="25">
        <f t="shared" si="8"/>
        <v>1.105814506655256E-2</v>
      </c>
      <c r="M33">
        <f t="shared" si="5"/>
        <v>4</v>
      </c>
      <c r="N33" s="50"/>
    </row>
    <row r="34" spans="1:14" x14ac:dyDescent="0.15">
      <c r="A34" s="1">
        <v>42447</v>
      </c>
      <c r="B34">
        <v>39.1</v>
      </c>
      <c r="C34" s="25">
        <f t="shared" si="1"/>
        <v>2.2222222222222365E-2</v>
      </c>
      <c r="D34" s="26">
        <f t="shared" si="2"/>
        <v>38.662133282120223</v>
      </c>
      <c r="E34" s="26"/>
      <c r="F34">
        <v>38.840000000000003</v>
      </c>
      <c r="G34" s="25">
        <f t="shared" si="7"/>
        <v>1.1325467083894036E-2</v>
      </c>
      <c r="H34" s="25"/>
      <c r="I34" s="25">
        <f t="shared" si="6"/>
        <v>6.6941297631306629E-3</v>
      </c>
      <c r="J34">
        <v>3124.2</v>
      </c>
      <c r="K34">
        <v>3171.96</v>
      </c>
      <c r="L34" s="25">
        <f t="shared" si="8"/>
        <v>1.5287113501056382E-2</v>
      </c>
      <c r="M34">
        <f t="shared" si="5"/>
        <v>5</v>
      </c>
      <c r="N34" s="50"/>
    </row>
    <row r="35" spans="1:14" x14ac:dyDescent="0.15">
      <c r="A35" s="1">
        <v>42450</v>
      </c>
      <c r="B35">
        <v>40.299999999999997</v>
      </c>
      <c r="C35" s="25">
        <f t="shared" si="1"/>
        <v>3.0690537084398839E-2</v>
      </c>
      <c r="D35" s="26">
        <f t="shared" si="2"/>
        <v>39.788726717865302</v>
      </c>
      <c r="E35" s="26"/>
      <c r="F35">
        <v>39.656999999999996</v>
      </c>
      <c r="G35" s="25">
        <f t="shared" si="7"/>
        <v>1.2849702021380027E-2</v>
      </c>
      <c r="H35" s="25"/>
      <c r="I35" s="25">
        <f t="shared" si="6"/>
        <v>1.6214035353153244E-2</v>
      </c>
      <c r="J35">
        <v>3171.96</v>
      </c>
      <c r="K35">
        <v>3249.44</v>
      </c>
      <c r="L35" s="25">
        <f t="shared" si="8"/>
        <v>2.4426537535151782E-2</v>
      </c>
      <c r="M35">
        <f t="shared" si="5"/>
        <v>1</v>
      </c>
      <c r="N35" s="50"/>
    </row>
    <row r="36" spans="1:14" x14ac:dyDescent="0.15">
      <c r="A36" s="1">
        <v>42451</v>
      </c>
      <c r="B36">
        <v>39.5</v>
      </c>
      <c r="C36" s="25">
        <f t="shared" si="1"/>
        <v>-1.9851116625310139E-2</v>
      </c>
      <c r="D36" s="26">
        <f t="shared" si="2"/>
        <v>39.368369328253479</v>
      </c>
      <c r="E36" s="26"/>
      <c r="F36">
        <v>39.328000000000003</v>
      </c>
      <c r="G36" s="25">
        <f t="shared" si="7"/>
        <v>3.3435642367858343E-3</v>
      </c>
      <c r="H36" s="25"/>
      <c r="I36" s="25">
        <f t="shared" si="6"/>
        <v>4.3734743694059386E-3</v>
      </c>
      <c r="J36">
        <v>3249.44</v>
      </c>
      <c r="K36">
        <v>3225.79</v>
      </c>
      <c r="L36" s="25">
        <f t="shared" si="8"/>
        <v>-7.2781771628341874E-3</v>
      </c>
      <c r="M36">
        <f t="shared" si="5"/>
        <v>2</v>
      </c>
      <c r="N36" s="50"/>
    </row>
    <row r="37" spans="1:14" x14ac:dyDescent="0.15">
      <c r="A37" s="1">
        <v>42452</v>
      </c>
      <c r="B37">
        <v>39.5</v>
      </c>
      <c r="C37" s="25">
        <f t="shared" si="1"/>
        <v>0</v>
      </c>
      <c r="D37" s="26">
        <f>+F36*(1+L37)</f>
        <v>39.453574944432226</v>
      </c>
      <c r="E37" s="26"/>
      <c r="F37">
        <v>39.415999999999997</v>
      </c>
      <c r="G37" s="25">
        <f t="shared" si="7"/>
        <v>1.1767008600147566E-3</v>
      </c>
      <c r="H37" s="25"/>
      <c r="I37" s="25">
        <f t="shared" si="6"/>
        <v>2.1311142683175799E-3</v>
      </c>
      <c r="J37">
        <v>3225.79</v>
      </c>
      <c r="K37">
        <v>3236.09</v>
      </c>
      <c r="L37" s="25">
        <f t="shared" si="8"/>
        <v>3.1930162843831766E-3</v>
      </c>
      <c r="M37">
        <f t="shared" si="5"/>
        <v>3</v>
      </c>
      <c r="N37" s="50"/>
    </row>
    <row r="38" spans="1:14" x14ac:dyDescent="0.15">
      <c r="A38" s="1">
        <v>42453</v>
      </c>
      <c r="B38">
        <v>38.75</v>
      </c>
      <c r="C38" s="25">
        <f t="shared" si="1"/>
        <v>-1.8987341772151889E-2</v>
      </c>
      <c r="D38" s="26">
        <f>+F37*(1+L38)</f>
        <v>38.755349696701877</v>
      </c>
      <c r="E38" s="26"/>
      <c r="F38">
        <v>38.658000000000001</v>
      </c>
      <c r="G38" s="25">
        <f t="shared" si="7"/>
        <v>-1.3803763206221564E-4</v>
      </c>
      <c r="H38" s="25"/>
      <c r="I38" s="25">
        <f t="shared" si="6"/>
        <v>2.379843758083755E-3</v>
      </c>
      <c r="J38">
        <v>3236.09</v>
      </c>
      <c r="K38">
        <v>3181.85</v>
      </c>
      <c r="L38" s="25">
        <f t="shared" si="8"/>
        <v>-1.676096771103408E-2</v>
      </c>
      <c r="M38">
        <f t="shared" si="5"/>
        <v>4</v>
      </c>
      <c r="N38" s="50"/>
    </row>
    <row r="39" spans="1:14" x14ac:dyDescent="0.15">
      <c r="A39" s="1">
        <v>42454</v>
      </c>
      <c r="B39">
        <v>38.75</v>
      </c>
      <c r="C39" s="25">
        <f t="shared" si="1"/>
        <v>0</v>
      </c>
      <c r="D39" s="26">
        <f>+F38*(1+L39)</f>
        <v>38.852028084290595</v>
      </c>
      <c r="E39" s="26"/>
      <c r="G39" s="25">
        <f t="shared" si="7"/>
        <v>-2.6260684273480273E-3</v>
      </c>
      <c r="H39" s="25"/>
      <c r="J39">
        <v>3181.85</v>
      </c>
      <c r="K39">
        <v>3197.82</v>
      </c>
      <c r="L39" s="25">
        <f t="shared" si="8"/>
        <v>5.0190926662163626E-3</v>
      </c>
      <c r="M39">
        <f t="shared" si="5"/>
        <v>5</v>
      </c>
      <c r="N39" s="50"/>
    </row>
    <row r="40" spans="1:14" x14ac:dyDescent="0.15">
      <c r="A40" s="1">
        <v>42457</v>
      </c>
      <c r="B40">
        <v>38.75</v>
      </c>
      <c r="C40" s="25">
        <f t="shared" si="1"/>
        <v>0</v>
      </c>
      <c r="J40">
        <v>3197.82</v>
      </c>
      <c r="K40">
        <v>3169.73</v>
      </c>
      <c r="L40" s="25">
        <f t="shared" si="8"/>
        <v>-8.7841091743751099E-3</v>
      </c>
      <c r="M40">
        <f t="shared" si="5"/>
        <v>1</v>
      </c>
      <c r="N40" s="50"/>
    </row>
    <row r="41" spans="1:14" x14ac:dyDescent="0.15">
      <c r="A41" s="1">
        <v>42458</v>
      </c>
      <c r="B41">
        <v>38.5</v>
      </c>
      <c r="C41" s="25">
        <f t="shared" si="1"/>
        <v>-6.4516129032258229E-3</v>
      </c>
      <c r="F41">
        <v>38.087000000000003</v>
      </c>
      <c r="I41" s="25">
        <f>+B41/F41-1</f>
        <v>1.0843594927403055E-2</v>
      </c>
      <c r="J41">
        <v>3169.73</v>
      </c>
      <c r="K41">
        <v>3135.41</v>
      </c>
      <c r="L41" s="25">
        <f t="shared" si="8"/>
        <v>-1.0827420632041229E-2</v>
      </c>
      <c r="M41">
        <f t="shared" si="5"/>
        <v>2</v>
      </c>
      <c r="N41" s="50"/>
    </row>
    <row r="42" spans="1:14" x14ac:dyDescent="0.15">
      <c r="A42" s="1">
        <v>42459</v>
      </c>
      <c r="B42">
        <v>39.85</v>
      </c>
      <c r="C42" s="25">
        <f t="shared" si="1"/>
        <v>3.5064935064935021E-2</v>
      </c>
      <c r="D42" s="26">
        <f t="shared" ref="D42:D55" si="9">+F41*(1+L42)</f>
        <v>39.069358189200145</v>
      </c>
      <c r="E42" s="26"/>
      <c r="F42">
        <v>39.204000000000001</v>
      </c>
      <c r="G42" s="25">
        <f t="shared" ref="G42:G51" si="10">+B42/D42-1</f>
        <v>1.9980922313068472E-2</v>
      </c>
      <c r="H42" s="25"/>
      <c r="I42" s="25">
        <f t="shared" ref="I42:I55" si="11">+B42/F42-1</f>
        <v>1.6477910417304287E-2</v>
      </c>
      <c r="J42">
        <v>3135.41</v>
      </c>
      <c r="K42">
        <v>3216.28</v>
      </c>
      <c r="L42" s="25">
        <f t="shared" si="8"/>
        <v>2.5792480090323311E-2</v>
      </c>
      <c r="M42">
        <f t="shared" si="5"/>
        <v>3</v>
      </c>
      <c r="N42" s="50"/>
    </row>
    <row r="43" spans="1:14" x14ac:dyDescent="0.15">
      <c r="A43" s="1">
        <v>42460</v>
      </c>
      <c r="B43">
        <v>39.5</v>
      </c>
      <c r="C43" s="25">
        <f t="shared" si="1"/>
        <v>-8.7829360100376563E-3</v>
      </c>
      <c r="D43" s="26">
        <f t="shared" si="9"/>
        <v>39.226062519432389</v>
      </c>
      <c r="E43" s="26"/>
      <c r="F43">
        <v>39.334000000000003</v>
      </c>
      <c r="G43" s="25">
        <f t="shared" si="10"/>
        <v>6.9835579452284247E-3</v>
      </c>
      <c r="H43" s="25"/>
      <c r="I43" s="25">
        <f t="shared" si="11"/>
        <v>4.2202674530940065E-3</v>
      </c>
      <c r="J43">
        <v>3216.28</v>
      </c>
      <c r="K43">
        <v>3218.09</v>
      </c>
      <c r="L43" s="25">
        <f t="shared" si="8"/>
        <v>5.6276194858662087E-4</v>
      </c>
      <c r="M43">
        <f t="shared" si="5"/>
        <v>4</v>
      </c>
      <c r="N43" s="50"/>
    </row>
    <row r="44" spans="1:14" x14ac:dyDescent="0.15">
      <c r="A44" s="1">
        <v>42461</v>
      </c>
      <c r="B44">
        <v>39.35</v>
      </c>
      <c r="C44" s="25">
        <f t="shared" si="1"/>
        <v>-3.797468354430289E-3</v>
      </c>
      <c r="D44" s="26">
        <f t="shared" si="9"/>
        <v>39.38056878458962</v>
      </c>
      <c r="E44" s="26"/>
      <c r="F44">
        <v>39.393999999999998</v>
      </c>
      <c r="G44" s="25">
        <f t="shared" si="10"/>
        <v>-7.7624030157685819E-4</v>
      </c>
      <c r="H44" s="25"/>
      <c r="I44" s="25">
        <f t="shared" si="11"/>
        <v>-1.1169213585824345E-3</v>
      </c>
      <c r="J44">
        <v>3218.09</v>
      </c>
      <c r="K44">
        <v>3221.9</v>
      </c>
      <c r="L44" s="25">
        <f t="shared" si="8"/>
        <v>1.1839320839379663E-3</v>
      </c>
      <c r="M44">
        <f t="shared" si="5"/>
        <v>5</v>
      </c>
      <c r="N44" s="50"/>
    </row>
    <row r="45" spans="1:14" x14ac:dyDescent="0.15">
      <c r="A45" s="1">
        <v>42465</v>
      </c>
      <c r="B45">
        <v>39.75</v>
      </c>
      <c r="C45" s="25">
        <f t="shared" si="1"/>
        <v>1.0165184243964287E-2</v>
      </c>
      <c r="D45" s="26">
        <f t="shared" si="9"/>
        <v>39.914745665601039</v>
      </c>
      <c r="E45" s="26"/>
      <c r="F45">
        <v>39.878</v>
      </c>
      <c r="G45" s="25">
        <f t="shared" si="10"/>
        <v>-4.1274386909853078E-3</v>
      </c>
      <c r="H45" s="25"/>
      <c r="I45" s="25">
        <f t="shared" si="11"/>
        <v>-3.2097898590701668E-3</v>
      </c>
      <c r="J45">
        <v>3221.9</v>
      </c>
      <c r="K45">
        <v>3264.49</v>
      </c>
      <c r="L45" s="25">
        <f t="shared" si="8"/>
        <v>1.3218908097706317E-2</v>
      </c>
      <c r="M45">
        <f t="shared" si="5"/>
        <v>2</v>
      </c>
      <c r="N45" s="50"/>
    </row>
    <row r="46" spans="1:14" x14ac:dyDescent="0.15">
      <c r="A46" s="1">
        <v>42466</v>
      </c>
      <c r="B46">
        <v>39.85</v>
      </c>
      <c r="C46" s="25">
        <f t="shared" si="1"/>
        <v>2.515723270440251E-3</v>
      </c>
      <c r="D46" s="26">
        <f t="shared" si="9"/>
        <v>39.792978793012082</v>
      </c>
      <c r="E46" s="26"/>
      <c r="F46">
        <v>39.743000000000002</v>
      </c>
      <c r="G46" s="25">
        <f t="shared" si="10"/>
        <v>1.4329464321964913E-3</v>
      </c>
      <c r="H46" s="25"/>
      <c r="I46" s="25">
        <f t="shared" si="11"/>
        <v>2.6922980147447984E-3</v>
      </c>
      <c r="J46">
        <v>3264.49</v>
      </c>
      <c r="K46">
        <v>3257.53</v>
      </c>
      <c r="L46" s="25">
        <f t="shared" si="8"/>
        <v>-2.1320328749665496E-3</v>
      </c>
      <c r="M46">
        <f t="shared" si="5"/>
        <v>3</v>
      </c>
      <c r="N46" s="50"/>
    </row>
    <row r="47" spans="1:14" x14ac:dyDescent="0.15">
      <c r="A47" s="1">
        <v>42467</v>
      </c>
      <c r="B47">
        <v>39.200000000000003</v>
      </c>
      <c r="C47" s="25">
        <f t="shared" si="1"/>
        <v>-1.6311166875784155E-2</v>
      </c>
      <c r="D47" s="26">
        <f t="shared" si="9"/>
        <v>39.154455206859183</v>
      </c>
      <c r="E47" s="26"/>
      <c r="F47">
        <v>39.192999999999998</v>
      </c>
      <c r="G47" s="25">
        <f t="shared" si="10"/>
        <v>1.1632084497203987E-3</v>
      </c>
      <c r="H47" s="25"/>
      <c r="I47" s="25">
        <f t="shared" si="11"/>
        <v>1.7860332202190854E-4</v>
      </c>
      <c r="J47">
        <v>3257.53</v>
      </c>
      <c r="K47">
        <v>3209.29</v>
      </c>
      <c r="L47" s="25">
        <f t="shared" si="8"/>
        <v>-1.4808766151040875E-2</v>
      </c>
      <c r="M47">
        <f t="shared" si="5"/>
        <v>4</v>
      </c>
      <c r="N47" s="50"/>
    </row>
    <row r="48" spans="1:14" x14ac:dyDescent="0.15">
      <c r="A48" s="1">
        <v>42468</v>
      </c>
      <c r="B48">
        <v>39.25</v>
      </c>
      <c r="C48" s="25">
        <f t="shared" si="1"/>
        <v>1.2755102040815647E-3</v>
      </c>
      <c r="D48" s="26">
        <f t="shared" si="9"/>
        <v>38.905276833816828</v>
      </c>
      <c r="E48" s="26"/>
      <c r="F48">
        <v>38.856000000000002</v>
      </c>
      <c r="G48" s="25">
        <f t="shared" si="10"/>
        <v>8.8605761027136243E-3</v>
      </c>
      <c r="H48" s="25"/>
      <c r="I48" s="25">
        <f t="shared" si="11"/>
        <v>1.0140004117768164E-2</v>
      </c>
      <c r="J48">
        <v>3209.29</v>
      </c>
      <c r="K48">
        <v>3185.73</v>
      </c>
      <c r="L48" s="25">
        <f t="shared" si="8"/>
        <v>-7.3411876147060351E-3</v>
      </c>
      <c r="M48">
        <f t="shared" si="5"/>
        <v>5</v>
      </c>
      <c r="N48" s="50"/>
    </row>
    <row r="49" spans="1:14" x14ac:dyDescent="0.15">
      <c r="A49" s="1">
        <v>42471</v>
      </c>
      <c r="B49">
        <v>39.85</v>
      </c>
      <c r="C49" s="25">
        <f t="shared" si="1"/>
        <v>1.5286624203821653E-2</v>
      </c>
      <c r="D49" s="26">
        <f t="shared" si="9"/>
        <v>39.397176031867104</v>
      </c>
      <c r="E49" s="26"/>
      <c r="F49">
        <v>39.469000000000001</v>
      </c>
      <c r="G49" s="25">
        <f t="shared" si="10"/>
        <v>1.1493817926610417E-2</v>
      </c>
      <c r="H49" s="25"/>
      <c r="I49" s="25">
        <f t="shared" si="11"/>
        <v>9.6531455066000138E-3</v>
      </c>
      <c r="J49">
        <v>3185.73</v>
      </c>
      <c r="K49">
        <v>3230.1</v>
      </c>
      <c r="L49" s="25">
        <f t="shared" si="8"/>
        <v>1.3927733988756019E-2</v>
      </c>
      <c r="M49">
        <f t="shared" si="5"/>
        <v>1</v>
      </c>
      <c r="N49" s="50"/>
    </row>
    <row r="50" spans="1:14" x14ac:dyDescent="0.15">
      <c r="A50" s="1">
        <v>42472</v>
      </c>
      <c r="B50">
        <v>39.65</v>
      </c>
      <c r="C50" s="25">
        <f t="shared" si="1"/>
        <v>-5.0188205771644068E-3</v>
      </c>
      <c r="D50" s="26">
        <f t="shared" si="9"/>
        <v>39.326647178105937</v>
      </c>
      <c r="E50" s="26"/>
      <c r="F50">
        <v>39.32</v>
      </c>
      <c r="G50" s="25">
        <f t="shared" si="10"/>
        <v>8.2222321274842969E-3</v>
      </c>
      <c r="H50" s="25"/>
      <c r="I50" s="25">
        <f t="shared" si="11"/>
        <v>8.3926754832146511E-3</v>
      </c>
      <c r="J50">
        <v>3230.1</v>
      </c>
      <c r="K50">
        <v>3218.45</v>
      </c>
      <c r="L50" s="25">
        <f t="shared" si="8"/>
        <v>-3.606699482988196E-3</v>
      </c>
      <c r="M50">
        <f t="shared" si="5"/>
        <v>2</v>
      </c>
      <c r="N50" s="50"/>
    </row>
    <row r="51" spans="1:14" x14ac:dyDescent="0.15">
      <c r="A51" s="1">
        <v>42473</v>
      </c>
      <c r="B51">
        <v>40.799999999999997</v>
      </c>
      <c r="C51" s="25">
        <f t="shared" si="1"/>
        <v>2.9003783102143688E-2</v>
      </c>
      <c r="D51" s="26">
        <f t="shared" si="9"/>
        <v>39.844478429057467</v>
      </c>
      <c r="E51" s="26"/>
      <c r="G51" s="25">
        <f t="shared" si="10"/>
        <v>2.3981279429816649E-2</v>
      </c>
      <c r="H51" s="25"/>
      <c r="J51">
        <v>3218.45</v>
      </c>
      <c r="K51">
        <v>3261.38</v>
      </c>
      <c r="L51" s="25">
        <f t="shared" si="8"/>
        <v>1.3338718948562311E-2</v>
      </c>
      <c r="M51">
        <f t="shared" si="5"/>
        <v>3</v>
      </c>
      <c r="N51" s="50"/>
    </row>
    <row r="52" spans="1:14" x14ac:dyDescent="0.15">
      <c r="A52" s="1">
        <v>42474</v>
      </c>
      <c r="B52">
        <v>40.25</v>
      </c>
      <c r="C52" s="25">
        <f t="shared" si="1"/>
        <v>-1.3480392156862697E-2</v>
      </c>
      <c r="D52" s="26"/>
      <c r="E52" s="26"/>
      <c r="F52">
        <v>39.905000000000001</v>
      </c>
      <c r="I52" s="25">
        <f t="shared" si="11"/>
        <v>8.6455331412103043E-3</v>
      </c>
      <c r="J52">
        <v>3261.38</v>
      </c>
      <c r="K52">
        <v>3275.83</v>
      </c>
      <c r="L52" s="25">
        <f t="shared" si="8"/>
        <v>4.4306397905180539E-3</v>
      </c>
      <c r="M52">
        <f t="shared" si="5"/>
        <v>4</v>
      </c>
      <c r="N52" s="50"/>
    </row>
    <row r="53" spans="1:14" x14ac:dyDescent="0.15">
      <c r="A53" s="1">
        <v>42475</v>
      </c>
      <c r="B53">
        <v>40.25</v>
      </c>
      <c r="C53" s="25">
        <f t="shared" si="1"/>
        <v>0</v>
      </c>
      <c r="D53" s="26">
        <f t="shared" si="9"/>
        <v>39.860902443044971</v>
      </c>
      <c r="E53" s="26"/>
      <c r="F53">
        <v>39.902000000000001</v>
      </c>
      <c r="I53" s="25">
        <f t="shared" si="11"/>
        <v>8.7213673500075028E-3</v>
      </c>
      <c r="J53">
        <v>3275.83</v>
      </c>
      <c r="K53">
        <v>3272.21</v>
      </c>
      <c r="L53" s="25">
        <f t="shared" si="8"/>
        <v>-1.1050634495685108E-3</v>
      </c>
      <c r="M53">
        <f t="shared" si="5"/>
        <v>5</v>
      </c>
      <c r="N53" s="50"/>
    </row>
    <row r="54" spans="1:14" x14ac:dyDescent="0.15">
      <c r="A54" s="1">
        <v>42478</v>
      </c>
      <c r="B54">
        <v>39.65</v>
      </c>
      <c r="C54" s="25">
        <f t="shared" si="1"/>
        <v>-1.4906832298136719E-2</v>
      </c>
      <c r="D54" s="26">
        <f t="shared" si="9"/>
        <v>39.368381583089104</v>
      </c>
      <c r="E54" s="26"/>
      <c r="F54">
        <v>39.365000000000002</v>
      </c>
      <c r="G54" s="25">
        <f>+B54/D54-1</f>
        <v>7.153416157494874E-3</v>
      </c>
      <c r="H54" s="25"/>
      <c r="I54" s="25">
        <f t="shared" si="11"/>
        <v>7.2399339514797045E-3</v>
      </c>
      <c r="J54">
        <v>3272.21</v>
      </c>
      <c r="K54">
        <v>3228.45</v>
      </c>
      <c r="L54" s="25">
        <f t="shared" si="8"/>
        <v>-1.3373224823590268E-2</v>
      </c>
      <c r="M54">
        <f t="shared" si="5"/>
        <v>1</v>
      </c>
      <c r="N54" s="50"/>
    </row>
    <row r="55" spans="1:14" x14ac:dyDescent="0.15">
      <c r="A55" s="1">
        <v>42479</v>
      </c>
      <c r="B55">
        <v>39.9</v>
      </c>
      <c r="C55" s="25">
        <f t="shared" si="1"/>
        <v>6.3051702395964249E-3</v>
      </c>
      <c r="D55" s="26">
        <f t="shared" si="9"/>
        <v>39.485102603416507</v>
      </c>
      <c r="E55" s="26"/>
      <c r="F55">
        <v>39.540999999999997</v>
      </c>
      <c r="G55" s="25">
        <f>+B55/D55-1</f>
        <v>1.050769452850786E-2</v>
      </c>
      <c r="H55" s="25"/>
      <c r="I55" s="25">
        <f t="shared" si="11"/>
        <v>9.0791836321792996E-3</v>
      </c>
      <c r="J55">
        <v>3228.45</v>
      </c>
      <c r="K55">
        <v>3238.3</v>
      </c>
      <c r="L55" s="25">
        <f t="shared" si="8"/>
        <v>3.0509997057412974E-3</v>
      </c>
      <c r="M55">
        <f t="shared" si="5"/>
        <v>2</v>
      </c>
      <c r="N55" s="50"/>
    </row>
    <row r="56" spans="1:14" x14ac:dyDescent="0.15">
      <c r="A56" s="1">
        <v>42480</v>
      </c>
      <c r="M56">
        <f t="shared" si="5"/>
        <v>3</v>
      </c>
      <c r="N56" s="50"/>
    </row>
    <row r="57" spans="1:14" x14ac:dyDescent="0.15">
      <c r="A57" s="1">
        <v>42481</v>
      </c>
      <c r="B57">
        <v>39</v>
      </c>
      <c r="M57">
        <f t="shared" si="5"/>
        <v>4</v>
      </c>
      <c r="N57" s="50"/>
    </row>
    <row r="58" spans="1:14" x14ac:dyDescent="0.15">
      <c r="A58" s="1">
        <v>42482</v>
      </c>
      <c r="B58">
        <v>38.65</v>
      </c>
      <c r="C58" s="25">
        <f t="shared" ref="C58:C88" si="12">B58/B57-1</f>
        <v>-8.9743589743590535E-3</v>
      </c>
      <c r="F58">
        <v>38.597000000000001</v>
      </c>
      <c r="I58" s="25">
        <f t="shared" ref="I58:I66" si="13">+B58/F58-1</f>
        <v>1.3731637173872713E-3</v>
      </c>
      <c r="J58">
        <v>3181.02</v>
      </c>
      <c r="K58">
        <v>3160.6</v>
      </c>
      <c r="L58" s="25">
        <f t="shared" ref="L58:L69" si="14">+K58/J58-1</f>
        <v>-6.419324619147293E-3</v>
      </c>
      <c r="M58">
        <f t="shared" si="5"/>
        <v>5</v>
      </c>
      <c r="N58" s="50"/>
    </row>
    <row r="59" spans="1:14" x14ac:dyDescent="0.15">
      <c r="A59" s="1">
        <v>42485</v>
      </c>
      <c r="B59">
        <v>38.35</v>
      </c>
      <c r="C59" s="25">
        <f t="shared" si="12"/>
        <v>-7.7619663648123005E-3</v>
      </c>
      <c r="D59" s="26">
        <f t="shared" ref="D59:D72" si="15">+F58*(1+L59)</f>
        <v>38.440540461116889</v>
      </c>
      <c r="E59" s="26"/>
      <c r="F59">
        <v>38.405000000000001</v>
      </c>
      <c r="G59" s="25">
        <f>+B59/D59-1</f>
        <v>-2.3553378810703407E-3</v>
      </c>
      <c r="H59" s="25"/>
      <c r="I59" s="25">
        <f t="shared" si="13"/>
        <v>-1.4321051946361019E-3</v>
      </c>
      <c r="J59">
        <f>+K59+12.87</f>
        <v>3174.9</v>
      </c>
      <c r="K59">
        <v>3162.03</v>
      </c>
      <c r="L59" s="25">
        <f t="shared" si="14"/>
        <v>-4.0536709817631245E-3</v>
      </c>
      <c r="M59">
        <f t="shared" si="5"/>
        <v>1</v>
      </c>
      <c r="N59" s="50"/>
    </row>
    <row r="60" spans="1:14" x14ac:dyDescent="0.15">
      <c r="A60" s="1">
        <v>42486</v>
      </c>
      <c r="B60">
        <v>38.65</v>
      </c>
      <c r="C60" s="25">
        <f t="shared" si="12"/>
        <v>7.8226857887873091E-3</v>
      </c>
      <c r="D60" s="26">
        <f t="shared" si="15"/>
        <v>38.613055473856981</v>
      </c>
      <c r="E60" s="26"/>
      <c r="F60">
        <v>38.648000000000003</v>
      </c>
      <c r="G60" s="25">
        <f>+B60/D60-1</f>
        <v>9.567884667409654E-4</v>
      </c>
      <c r="H60" s="25"/>
      <c r="I60" s="25">
        <f t="shared" si="13"/>
        <v>5.174912026473244E-5</v>
      </c>
      <c r="J60">
        <v>3162.03</v>
      </c>
      <c r="K60">
        <v>3179.16</v>
      </c>
      <c r="L60" s="25">
        <f t="shared" si="14"/>
        <v>5.4174059069647118E-3</v>
      </c>
      <c r="M60">
        <f t="shared" si="5"/>
        <v>2</v>
      </c>
      <c r="N60" s="50"/>
    </row>
    <row r="61" spans="1:14" x14ac:dyDescent="0.15">
      <c r="A61" s="1">
        <v>42487</v>
      </c>
      <c r="B61">
        <v>38.65</v>
      </c>
      <c r="C61" s="25">
        <f t="shared" si="12"/>
        <v>0</v>
      </c>
      <c r="D61" s="26">
        <f t="shared" si="15"/>
        <v>38.487045685023723</v>
      </c>
      <c r="E61" s="26"/>
      <c r="F61">
        <v>38.515999999999998</v>
      </c>
      <c r="G61" s="25">
        <f>+B61/D61-1</f>
        <v>4.234004249374923E-3</v>
      </c>
      <c r="H61" s="25"/>
      <c r="I61" s="25">
        <f t="shared" si="13"/>
        <v>3.4790736317373838E-3</v>
      </c>
      <c r="J61">
        <v>3179.16</v>
      </c>
      <c r="K61">
        <v>3165.92</v>
      </c>
      <c r="L61" s="25">
        <f t="shared" si="14"/>
        <v>-4.1646221014355334E-3</v>
      </c>
      <c r="M61">
        <f t="shared" si="5"/>
        <v>3</v>
      </c>
      <c r="N61" s="50"/>
    </row>
    <row r="62" spans="1:14" x14ac:dyDescent="0.15">
      <c r="A62" s="1">
        <v>42488</v>
      </c>
      <c r="B62">
        <v>38.450000000000003</v>
      </c>
      <c r="C62" s="25">
        <f t="shared" si="12"/>
        <v>-5.1746442432081263E-3</v>
      </c>
      <c r="D62" s="26">
        <f t="shared" si="15"/>
        <v>38.451034542881686</v>
      </c>
      <c r="E62" s="26"/>
      <c r="F62">
        <v>38.488999999999997</v>
      </c>
      <c r="G62" s="25">
        <f>+B62/D62-1</f>
        <v>-2.6905462856441353E-5</v>
      </c>
      <c r="H62" s="25"/>
      <c r="I62" s="25">
        <f t="shared" si="13"/>
        <v>-1.0132765205641547E-3</v>
      </c>
      <c r="J62">
        <v>3165.92</v>
      </c>
      <c r="K62">
        <v>3160.58</v>
      </c>
      <c r="L62" s="25">
        <f t="shared" si="14"/>
        <v>-1.686713498761816E-3</v>
      </c>
      <c r="M62">
        <f t="shared" si="5"/>
        <v>4</v>
      </c>
      <c r="N62" s="50"/>
    </row>
    <row r="63" spans="1:14" x14ac:dyDescent="0.15">
      <c r="A63" s="1">
        <v>42489</v>
      </c>
      <c r="B63">
        <v>38.35</v>
      </c>
      <c r="C63" s="25">
        <f t="shared" si="12"/>
        <v>-2.6007802340702879E-3</v>
      </c>
      <c r="D63" s="26">
        <f t="shared" si="15"/>
        <v>38.442358918299803</v>
      </c>
      <c r="E63" s="26"/>
      <c r="F63">
        <v>38.536999999999999</v>
      </c>
      <c r="G63" s="25">
        <f t="shared" ref="G63:G75" si="16">+B63/D63-1</f>
        <v>-2.4025299408938494E-3</v>
      </c>
      <c r="H63" s="25"/>
      <c r="I63" s="25">
        <f t="shared" si="13"/>
        <v>-4.852479435347834E-3</v>
      </c>
      <c r="J63">
        <v>3160.58</v>
      </c>
      <c r="K63">
        <v>3156.75</v>
      </c>
      <c r="L63" s="25">
        <f t="shared" si="14"/>
        <v>-1.2118028969365646E-3</v>
      </c>
      <c r="M63">
        <f t="shared" si="5"/>
        <v>5</v>
      </c>
      <c r="N63" s="50"/>
    </row>
    <row r="64" spans="1:14" x14ac:dyDescent="0.15">
      <c r="A64" s="1">
        <v>42493</v>
      </c>
      <c r="B64">
        <v>38.9</v>
      </c>
      <c r="C64" s="25">
        <f t="shared" si="12"/>
        <v>1.4341590612777066E-2</v>
      </c>
      <c r="D64" s="26">
        <f t="shared" si="15"/>
        <v>39.230281454027086</v>
      </c>
      <c r="E64" s="26"/>
      <c r="F64">
        <v>39.229999999999997</v>
      </c>
      <c r="G64" s="25">
        <f t="shared" si="16"/>
        <v>-8.4190437026084863E-3</v>
      </c>
      <c r="H64" s="25"/>
      <c r="I64" s="25">
        <f t="shared" si="13"/>
        <v>-8.4119296456792725E-3</v>
      </c>
      <c r="J64">
        <f>+K64-56.79</f>
        <v>3156.75</v>
      </c>
      <c r="K64">
        <v>3213.54</v>
      </c>
      <c r="L64" s="25">
        <f t="shared" si="14"/>
        <v>1.7990021382751298E-2</v>
      </c>
      <c r="M64">
        <f t="shared" si="5"/>
        <v>2</v>
      </c>
      <c r="N64" s="50"/>
    </row>
    <row r="65" spans="1:14" x14ac:dyDescent="0.15">
      <c r="A65" s="1">
        <v>42494</v>
      </c>
      <c r="B65">
        <v>38.9</v>
      </c>
      <c r="C65" s="25">
        <f t="shared" si="12"/>
        <v>0</v>
      </c>
      <c r="D65" s="26">
        <f t="shared" si="15"/>
        <v>39.180192497992863</v>
      </c>
      <c r="E65" s="26"/>
      <c r="F65">
        <v>39.034999999999997</v>
      </c>
      <c r="G65" s="25">
        <f t="shared" si="16"/>
        <v>-7.1513813518711E-3</v>
      </c>
      <c r="H65" s="25"/>
      <c r="I65" s="25">
        <f t="shared" si="13"/>
        <v>-3.4584347380555158E-3</v>
      </c>
      <c r="J65">
        <v>3213.54</v>
      </c>
      <c r="K65">
        <v>3209.46</v>
      </c>
      <c r="L65" s="25">
        <f t="shared" si="14"/>
        <v>-1.269627887003133E-3</v>
      </c>
      <c r="M65">
        <f t="shared" si="5"/>
        <v>3</v>
      </c>
      <c r="N65" s="50"/>
    </row>
    <row r="66" spans="1:14" x14ac:dyDescent="0.15">
      <c r="A66" s="1">
        <v>42495</v>
      </c>
      <c r="B66">
        <v>39.049999999999997</v>
      </c>
      <c r="C66" s="25">
        <f t="shared" si="12"/>
        <v>3.85604113110527E-3</v>
      </c>
      <c r="D66" s="26">
        <f t="shared" si="15"/>
        <v>39.089244670443001</v>
      </c>
      <c r="E66" s="26"/>
      <c r="F66">
        <v>39.070999999999998</v>
      </c>
      <c r="G66" s="25">
        <f t="shared" si="16"/>
        <v>-1.0039761774337519E-3</v>
      </c>
      <c r="H66" s="25"/>
      <c r="I66" s="25">
        <f t="shared" si="13"/>
        <v>-5.3748304368972377E-4</v>
      </c>
      <c r="J66">
        <v>3209.46</v>
      </c>
      <c r="K66">
        <v>3213.92</v>
      </c>
      <c r="L66" s="25">
        <f t="shared" si="14"/>
        <v>1.3896418712182612E-3</v>
      </c>
      <c r="M66">
        <f t="shared" si="5"/>
        <v>4</v>
      </c>
      <c r="N66" s="50"/>
    </row>
    <row r="67" spans="1:14" x14ac:dyDescent="0.15">
      <c r="A67" s="1">
        <v>42496</v>
      </c>
      <c r="B67">
        <v>37.799999999999997</v>
      </c>
      <c r="C67" s="25">
        <f t="shared" si="12"/>
        <v>-3.201024327784896E-2</v>
      </c>
      <c r="D67" s="26">
        <f t="shared" si="15"/>
        <v>38.055055773012391</v>
      </c>
      <c r="E67" s="26"/>
      <c r="F67">
        <v>38.042000000000002</v>
      </c>
      <c r="G67" s="25">
        <f t="shared" si="16"/>
        <v>-6.7022835161175687E-3</v>
      </c>
      <c r="H67" s="25"/>
      <c r="I67" s="25">
        <f t="shared" ref="I67:I74" si="17">+B67/F67-1</f>
        <v>-6.3613900425846248E-3</v>
      </c>
      <c r="J67">
        <v>3213.92</v>
      </c>
      <c r="K67">
        <v>3130.35</v>
      </c>
      <c r="L67" s="25">
        <f t="shared" si="14"/>
        <v>-2.6002514063822368E-2</v>
      </c>
      <c r="M67">
        <f t="shared" ref="M67:M98" si="18">WEEKDAY(A67,2)</f>
        <v>5</v>
      </c>
      <c r="N67" s="50"/>
    </row>
    <row r="68" spans="1:14" x14ac:dyDescent="0.15">
      <c r="A68" s="1">
        <v>42499</v>
      </c>
      <c r="B68">
        <v>36.950000000000003</v>
      </c>
      <c r="C68" s="25">
        <f t="shared" si="12"/>
        <v>-2.2486772486772333E-2</v>
      </c>
      <c r="D68" s="26">
        <f t="shared" si="15"/>
        <v>37.255359956554379</v>
      </c>
      <c r="E68" s="26"/>
      <c r="F68">
        <v>37.256</v>
      </c>
      <c r="G68" s="25">
        <f t="shared" si="16"/>
        <v>-8.196403333922242E-3</v>
      </c>
      <c r="H68" s="25"/>
      <c r="I68" s="25">
        <f t="shared" si="17"/>
        <v>-8.2134421301266469E-3</v>
      </c>
      <c r="J68">
        <v>3130.35</v>
      </c>
      <c r="K68">
        <v>3065.62</v>
      </c>
      <c r="L68" s="25">
        <f t="shared" si="14"/>
        <v>-2.0678198923443025E-2</v>
      </c>
      <c r="M68">
        <f t="shared" si="18"/>
        <v>1</v>
      </c>
      <c r="N68" s="50"/>
    </row>
    <row r="69" spans="1:14" x14ac:dyDescent="0.15">
      <c r="A69" s="1">
        <v>42500</v>
      </c>
      <c r="B69">
        <v>37.200000000000003</v>
      </c>
      <c r="C69" s="25">
        <f t="shared" si="12"/>
        <v>6.7658998646820123E-3</v>
      </c>
      <c r="D69" s="26">
        <f t="shared" si="15"/>
        <v>37.298413423712006</v>
      </c>
      <c r="E69" s="26"/>
      <c r="F69">
        <v>37.164999999999999</v>
      </c>
      <c r="G69" s="25">
        <f t="shared" si="16"/>
        <v>-2.6385418219810886E-3</v>
      </c>
      <c r="H69" s="25"/>
      <c r="I69" s="25">
        <f t="shared" si="17"/>
        <v>9.417462666487797E-4</v>
      </c>
      <c r="J69">
        <v>3065.62</v>
      </c>
      <c r="K69">
        <v>3069.11</v>
      </c>
      <c r="L69" s="25">
        <f t="shared" si="14"/>
        <v>1.1384320300624751E-3</v>
      </c>
      <c r="M69">
        <f t="shared" si="18"/>
        <v>2</v>
      </c>
      <c r="N69" s="50"/>
    </row>
    <row r="70" spans="1:14" x14ac:dyDescent="0.15">
      <c r="A70" s="1">
        <v>42501</v>
      </c>
      <c r="B70">
        <v>36.9</v>
      </c>
      <c r="C70" s="25">
        <f t="shared" si="12"/>
        <v>-8.0645161290323619E-3</v>
      </c>
      <c r="D70" s="26">
        <f t="shared" si="15"/>
        <v>37.330898420063143</v>
      </c>
      <c r="E70" s="26"/>
      <c r="F70">
        <v>37.366999999999997</v>
      </c>
      <c r="G70" s="25">
        <f t="shared" si="16"/>
        <v>-1.1542674789513319E-2</v>
      </c>
      <c r="H70" s="25"/>
      <c r="I70" s="25">
        <f t="shared" si="17"/>
        <v>-1.249765836165595E-2</v>
      </c>
      <c r="J70">
        <v>3069.11</v>
      </c>
      <c r="K70">
        <v>3082.81</v>
      </c>
      <c r="L70" s="25">
        <f t="shared" ref="L70:L80" si="19">+K70/J70-1</f>
        <v>4.4638347924967903E-3</v>
      </c>
      <c r="M70">
        <f t="shared" si="18"/>
        <v>3</v>
      </c>
      <c r="N70" s="50"/>
    </row>
    <row r="71" spans="1:14" x14ac:dyDescent="0.15">
      <c r="A71" s="1">
        <v>42502</v>
      </c>
      <c r="B71">
        <v>37</v>
      </c>
      <c r="C71" s="25">
        <f t="shared" si="12"/>
        <v>2.7100271002711285E-3</v>
      </c>
      <c r="D71">
        <v>37.366999999999997</v>
      </c>
      <c r="F71">
        <v>37.450000000000003</v>
      </c>
      <c r="G71" s="25">
        <f t="shared" si="16"/>
        <v>-9.8215002542350049E-3</v>
      </c>
      <c r="H71" s="25"/>
      <c r="I71" s="25">
        <f t="shared" si="17"/>
        <v>-1.2016021361815787E-2</v>
      </c>
      <c r="J71">
        <v>3082.81</v>
      </c>
      <c r="K71">
        <v>3090.14</v>
      </c>
      <c r="L71" s="25">
        <f t="shared" si="19"/>
        <v>2.3777008638221631E-3</v>
      </c>
      <c r="M71">
        <f t="shared" si="18"/>
        <v>4</v>
      </c>
      <c r="N71" s="50"/>
    </row>
    <row r="72" spans="1:14" x14ac:dyDescent="0.15">
      <c r="A72" s="1">
        <v>42503</v>
      </c>
      <c r="B72">
        <v>36.9</v>
      </c>
      <c r="C72" s="25">
        <f t="shared" si="12"/>
        <v>-2.7027027027027861E-3</v>
      </c>
      <c r="D72" s="26">
        <f t="shared" si="15"/>
        <v>37.265788281437096</v>
      </c>
      <c r="E72" s="26"/>
      <c r="F72">
        <v>37.216000000000001</v>
      </c>
      <c r="G72" s="25">
        <f t="shared" si="16"/>
        <v>-9.8156593032356909E-3</v>
      </c>
      <c r="H72" s="25"/>
      <c r="I72" s="25">
        <f t="shared" si="17"/>
        <v>-8.4909716251075906E-3</v>
      </c>
      <c r="J72">
        <v>3090.14</v>
      </c>
      <c r="K72">
        <v>3074.94</v>
      </c>
      <c r="L72" s="25">
        <f t="shared" si="19"/>
        <v>-4.918870989663815E-3</v>
      </c>
      <c r="M72">
        <f t="shared" si="18"/>
        <v>5</v>
      </c>
      <c r="N72" s="50"/>
    </row>
    <row r="73" spans="1:14" x14ac:dyDescent="0.15">
      <c r="A73" s="1">
        <v>42506</v>
      </c>
      <c r="B73">
        <v>37.049999999999997</v>
      </c>
      <c r="C73" s="25">
        <f t="shared" si="12"/>
        <v>4.0650406504063596E-3</v>
      </c>
      <c r="D73" s="26">
        <f>+F72*(1+L73)</f>
        <v>37.462538117816933</v>
      </c>
      <c r="E73" s="26"/>
      <c r="F73">
        <v>37.433</v>
      </c>
      <c r="G73" s="25">
        <f t="shared" si="16"/>
        <v>-1.1012017298975718E-2</v>
      </c>
      <c r="H73" s="25"/>
      <c r="I73" s="25">
        <f t="shared" si="17"/>
        <v>-1.0231613816685914E-2</v>
      </c>
      <c r="J73">
        <v>3074.94</v>
      </c>
      <c r="K73">
        <v>3095.31</v>
      </c>
      <c r="L73" s="25">
        <f t="shared" si="19"/>
        <v>6.6245195028196147E-3</v>
      </c>
      <c r="M73">
        <f t="shared" si="18"/>
        <v>1</v>
      </c>
      <c r="N73" s="50"/>
    </row>
    <row r="74" spans="1:14" x14ac:dyDescent="0.15">
      <c r="A74" s="1">
        <v>42507</v>
      </c>
      <c r="B74">
        <v>37.200000000000003</v>
      </c>
      <c r="C74" s="25">
        <f t="shared" si="12"/>
        <v>4.0485829959515662E-3</v>
      </c>
      <c r="D74" s="26">
        <f>+F73*(1+L74)</f>
        <v>37.320651779627887</v>
      </c>
      <c r="E74" s="26"/>
      <c r="F74">
        <v>37.395000000000003</v>
      </c>
      <c r="G74" s="25">
        <f t="shared" si="16"/>
        <v>-3.2328422434932946E-3</v>
      </c>
      <c r="H74" s="25"/>
      <c r="I74" s="25">
        <f t="shared" si="17"/>
        <v>-5.2146008824709433E-3</v>
      </c>
      <c r="J74">
        <v>3095.31</v>
      </c>
      <c r="K74">
        <v>3086.02</v>
      </c>
      <c r="L74" s="25">
        <f t="shared" si="19"/>
        <v>-3.0013148925309707E-3</v>
      </c>
      <c r="M74">
        <f t="shared" si="18"/>
        <v>2</v>
      </c>
      <c r="N74" s="50"/>
    </row>
    <row r="75" spans="1:14" x14ac:dyDescent="0.15">
      <c r="A75" s="1">
        <v>42508</v>
      </c>
      <c r="B75">
        <v>36.700000000000003</v>
      </c>
      <c r="C75" s="25">
        <f t="shared" si="12"/>
        <v>-1.3440860215053752E-2</v>
      </c>
      <c r="D75" s="26">
        <f>+F74*(1+L75)</f>
        <v>37.177126460619185</v>
      </c>
      <c r="E75" s="26"/>
      <c r="F75">
        <v>37.124000000000002</v>
      </c>
      <c r="G75" s="25">
        <f t="shared" si="16"/>
        <v>-1.2833871416194298E-2</v>
      </c>
      <c r="H75" s="25"/>
      <c r="I75" s="25">
        <f t="shared" ref="I75:I108" si="20">+B75/F75-1</f>
        <v>-1.1421183062169993E-2</v>
      </c>
      <c r="J75">
        <v>3086.02</v>
      </c>
      <c r="K75">
        <v>3068.04</v>
      </c>
      <c r="L75" s="25">
        <f t="shared" si="19"/>
        <v>-5.8262746190886894E-3</v>
      </c>
      <c r="M75">
        <f t="shared" si="18"/>
        <v>3</v>
      </c>
      <c r="N75" s="50"/>
    </row>
    <row r="76" spans="1:14" x14ac:dyDescent="0.15">
      <c r="A76" s="1">
        <v>42509</v>
      </c>
      <c r="B76">
        <v>36.5</v>
      </c>
      <c r="C76" s="25">
        <f t="shared" si="12"/>
        <v>-5.4495912806540314E-3</v>
      </c>
      <c r="D76" s="26">
        <f t="shared" ref="D76:D88" si="21">+F75*(1+L76)</f>
        <v>37.056964707109429</v>
      </c>
      <c r="E76" s="26"/>
      <c r="F76">
        <v>36.979999999999997</v>
      </c>
      <c r="G76" s="25">
        <f>+B76/D76-1</f>
        <v>-1.5029960265541487E-2</v>
      </c>
      <c r="H76" s="25"/>
      <c r="I76" s="25">
        <f t="shared" si="20"/>
        <v>-1.2979989183342311E-2</v>
      </c>
      <c r="J76">
        <v>3068.04</v>
      </c>
      <c r="K76">
        <v>3062.5</v>
      </c>
      <c r="L76" s="25">
        <f t="shared" si="19"/>
        <v>-1.8057130937014776E-3</v>
      </c>
      <c r="M76">
        <f t="shared" si="18"/>
        <v>4</v>
      </c>
      <c r="N76" s="50"/>
    </row>
    <row r="77" spans="1:14" x14ac:dyDescent="0.15">
      <c r="A77" s="1">
        <v>42510</v>
      </c>
      <c r="B77">
        <v>36.9</v>
      </c>
      <c r="C77" s="25">
        <f t="shared" si="12"/>
        <v>1.0958904109588996E-2</v>
      </c>
      <c r="D77" s="26">
        <f t="shared" si="21"/>
        <v>37.169820604081629</v>
      </c>
      <c r="E77" s="26"/>
      <c r="F77">
        <v>37.207000000000001</v>
      </c>
      <c r="G77" s="25">
        <f>+B77/D77-1</f>
        <v>-7.2591311902108213E-3</v>
      </c>
      <c r="H77" s="25"/>
      <c r="I77" s="25">
        <f t="shared" si="20"/>
        <v>-8.2511355390115781E-3</v>
      </c>
      <c r="J77">
        <v>3062.5</v>
      </c>
      <c r="K77">
        <v>3078.22</v>
      </c>
      <c r="L77" s="25">
        <f t="shared" si="19"/>
        <v>5.1330612244897544E-3</v>
      </c>
      <c r="M77">
        <f t="shared" si="18"/>
        <v>5</v>
      </c>
      <c r="N77" s="50"/>
    </row>
    <row r="78" spans="1:14" x14ac:dyDescent="0.15">
      <c r="A78" s="1">
        <v>42513</v>
      </c>
      <c r="B78">
        <v>36.950000000000003</v>
      </c>
      <c r="C78" s="25">
        <f t="shared" si="12"/>
        <v>1.3550135501356753E-3</v>
      </c>
      <c r="D78" s="26">
        <f t="shared" si="21"/>
        <v>37.315784622281711</v>
      </c>
      <c r="E78" s="26"/>
      <c r="F78">
        <v>37.326000000000001</v>
      </c>
      <c r="G78" s="25">
        <f>+B78/D78-1</f>
        <v>-9.8024100520532897E-3</v>
      </c>
      <c r="H78" s="25"/>
      <c r="I78" s="25">
        <f t="shared" si="20"/>
        <v>-1.0073407276429247E-2</v>
      </c>
      <c r="J78">
        <v>3078.22</v>
      </c>
      <c r="K78">
        <v>3087.22</v>
      </c>
      <c r="L78" s="25">
        <f t="shared" si="19"/>
        <v>2.9237676319431305E-3</v>
      </c>
      <c r="M78">
        <f t="shared" si="18"/>
        <v>1</v>
      </c>
      <c r="N78" s="50"/>
    </row>
    <row r="79" spans="1:14" x14ac:dyDescent="0.15">
      <c r="A79" s="1">
        <v>42514</v>
      </c>
      <c r="B79">
        <v>36.9</v>
      </c>
      <c r="C79" s="25">
        <f t="shared" si="12"/>
        <v>-1.3531799729364913E-3</v>
      </c>
      <c r="D79" s="26">
        <f t="shared" si="21"/>
        <v>37.039939026049325</v>
      </c>
      <c r="E79" s="26"/>
      <c r="F79">
        <v>37.033000000000001</v>
      </c>
      <c r="G79" s="25">
        <f>+B79/D79-1</f>
        <v>-3.7780576785213515E-3</v>
      </c>
      <c r="H79" s="25"/>
      <c r="I79" s="25">
        <f t="shared" si="20"/>
        <v>-3.5913914616694242E-3</v>
      </c>
      <c r="J79">
        <v>3087.22</v>
      </c>
      <c r="K79">
        <v>3063.56</v>
      </c>
      <c r="L79" s="25">
        <f t="shared" si="19"/>
        <v>-7.663852916215852E-3</v>
      </c>
      <c r="M79">
        <f t="shared" si="18"/>
        <v>2</v>
      </c>
      <c r="N79" s="50"/>
    </row>
    <row r="80" spans="1:14" x14ac:dyDescent="0.15">
      <c r="A80" s="1">
        <v>42515</v>
      </c>
      <c r="B80">
        <v>36.799999999999997</v>
      </c>
      <c r="C80" s="25">
        <f t="shared" si="12"/>
        <v>-2.7100271002710175E-3</v>
      </c>
      <c r="D80" s="26">
        <f t="shared" si="21"/>
        <v>36.980657989397962</v>
      </c>
      <c r="E80" s="26"/>
      <c r="F80">
        <v>36.970999999999997</v>
      </c>
      <c r="G80" s="25">
        <f>+B80/D80-1</f>
        <v>-4.8852021359316877E-3</v>
      </c>
      <c r="H80" s="25"/>
      <c r="I80" s="25">
        <f t="shared" si="20"/>
        <v>-4.62524681507126E-3</v>
      </c>
      <c r="J80">
        <v>3063.56</v>
      </c>
      <c r="K80">
        <v>3059.23</v>
      </c>
      <c r="L80" s="25">
        <f t="shared" si="19"/>
        <v>-1.4133883455847984E-3</v>
      </c>
      <c r="M80">
        <f t="shared" si="18"/>
        <v>3</v>
      </c>
      <c r="N80" s="50"/>
    </row>
    <row r="81" spans="1:14" x14ac:dyDescent="0.15">
      <c r="A81" s="1">
        <v>42516</v>
      </c>
      <c r="B81">
        <v>36.799999999999997</v>
      </c>
      <c r="C81" s="25">
        <f t="shared" si="12"/>
        <v>0</v>
      </c>
      <c r="F81">
        <v>37.055999999999997</v>
      </c>
      <c r="I81" s="25">
        <f t="shared" si="20"/>
        <v>-6.9084628670120773E-3</v>
      </c>
      <c r="J81">
        <v>3059.23</v>
      </c>
      <c r="K81">
        <v>3064.21</v>
      </c>
      <c r="L81" s="25">
        <f t="shared" ref="L81:L86" si="22">+K81/J81-1</f>
        <v>1.6278606054465072E-3</v>
      </c>
      <c r="M81">
        <f t="shared" si="18"/>
        <v>4</v>
      </c>
      <c r="N81" s="50"/>
    </row>
    <row r="82" spans="1:14" x14ac:dyDescent="0.15">
      <c r="A82" s="1">
        <v>42517</v>
      </c>
      <c r="B82">
        <v>37</v>
      </c>
      <c r="C82" s="25">
        <f t="shared" si="12"/>
        <v>5.4347826086957873E-3</v>
      </c>
      <c r="D82" s="26">
        <f t="shared" si="21"/>
        <v>37.035320686245392</v>
      </c>
      <c r="E82" s="26"/>
      <c r="F82">
        <v>37.002000000000002</v>
      </c>
      <c r="G82" s="25">
        <f t="shared" ref="G82:G96" si="23">+B82/D82-1</f>
        <v>-9.5370272461303696E-4</v>
      </c>
      <c r="H82" s="25"/>
      <c r="I82" s="25">
        <f t="shared" si="20"/>
        <v>-5.405113237133552E-5</v>
      </c>
      <c r="J82">
        <v>3064.21</v>
      </c>
      <c r="K82">
        <v>3062.5</v>
      </c>
      <c r="L82" s="25">
        <f t="shared" si="22"/>
        <v>-5.5805574683198689E-4</v>
      </c>
      <c r="M82">
        <f t="shared" si="18"/>
        <v>5</v>
      </c>
      <c r="N82" s="50"/>
    </row>
    <row r="83" spans="1:14" x14ac:dyDescent="0.15">
      <c r="A83" s="1">
        <v>42520</v>
      </c>
      <c r="B83">
        <v>36.85</v>
      </c>
      <c r="C83" s="25">
        <f t="shared" si="12"/>
        <v>-4.0540540540540126E-3</v>
      </c>
      <c r="D83" s="26">
        <f t="shared" si="21"/>
        <v>37.052866422857143</v>
      </c>
      <c r="E83" s="26"/>
      <c r="F83">
        <v>36.927999999999997</v>
      </c>
      <c r="G83" s="25">
        <f t="shared" si="23"/>
        <v>-5.4750534153545916E-3</v>
      </c>
      <c r="H83" s="25"/>
      <c r="I83" s="25">
        <f t="shared" si="20"/>
        <v>-2.1122183708838227E-3</v>
      </c>
      <c r="J83">
        <v>3062.5</v>
      </c>
      <c r="K83">
        <v>3066.71</v>
      </c>
      <c r="L83" s="25">
        <f t="shared" si="22"/>
        <v>1.3746938775509587E-3</v>
      </c>
      <c r="M83">
        <f t="shared" si="18"/>
        <v>1</v>
      </c>
      <c r="N83" s="50"/>
    </row>
    <row r="84" spans="1:14" x14ac:dyDescent="0.15">
      <c r="A84" s="1">
        <v>42521</v>
      </c>
      <c r="B84">
        <v>38.35</v>
      </c>
      <c r="C84" s="25">
        <f t="shared" si="12"/>
        <v>4.0705563093622832E-2</v>
      </c>
      <c r="D84" s="26">
        <f t="shared" si="21"/>
        <v>38.16647536936977</v>
      </c>
      <c r="E84" s="26"/>
      <c r="F84">
        <v>38.151000000000003</v>
      </c>
      <c r="G84" s="25">
        <f t="shared" si="23"/>
        <v>4.8085297071345234E-3</v>
      </c>
      <c r="H84" s="25"/>
      <c r="I84" s="25">
        <f t="shared" si="20"/>
        <v>5.2161149117977423E-3</v>
      </c>
      <c r="J84">
        <v>3066.71</v>
      </c>
      <c r="K84">
        <v>3169.56</v>
      </c>
      <c r="L84" s="25">
        <f t="shared" si="22"/>
        <v>3.3537569577821058E-2</v>
      </c>
      <c r="M84">
        <f t="shared" si="18"/>
        <v>2</v>
      </c>
      <c r="N84" s="50"/>
    </row>
    <row r="85" spans="1:14" x14ac:dyDescent="0.15">
      <c r="A85" s="1">
        <v>42522</v>
      </c>
      <c r="B85">
        <v>38.25</v>
      </c>
      <c r="C85" s="25">
        <f t="shared" si="12"/>
        <v>-2.6075619295958807E-3</v>
      </c>
      <c r="D85" s="26">
        <f t="shared" si="21"/>
        <v>38.042549454813923</v>
      </c>
      <c r="E85" s="26"/>
      <c r="F85">
        <v>38.01</v>
      </c>
      <c r="G85" s="25">
        <f t="shared" si="23"/>
        <v>5.4531188934243691E-3</v>
      </c>
      <c r="H85" s="25"/>
      <c r="I85" s="25">
        <f t="shared" si="20"/>
        <v>6.3141278610892027E-3</v>
      </c>
      <c r="J85">
        <v>3169.56</v>
      </c>
      <c r="K85">
        <v>3160.55</v>
      </c>
      <c r="L85" s="25">
        <f t="shared" si="22"/>
        <v>-2.8426658589835174E-3</v>
      </c>
      <c r="M85">
        <f t="shared" si="18"/>
        <v>3</v>
      </c>
      <c r="N85" s="50"/>
    </row>
    <row r="86" spans="1:14" x14ac:dyDescent="0.15">
      <c r="A86" s="1">
        <v>42523</v>
      </c>
      <c r="B86">
        <v>38.75</v>
      </c>
      <c r="C86" s="25">
        <f t="shared" si="12"/>
        <v>1.3071895424836555E-2</v>
      </c>
      <c r="D86" s="26">
        <f t="shared" si="21"/>
        <v>38.088772840170215</v>
      </c>
      <c r="E86" s="26"/>
      <c r="F86">
        <v>38.146999999999998</v>
      </c>
      <c r="G86" s="25">
        <f t="shared" si="23"/>
        <v>1.7360159189282687E-2</v>
      </c>
      <c r="H86" s="25"/>
      <c r="I86" s="25">
        <f t="shared" si="20"/>
        <v>1.5807271869347606E-2</v>
      </c>
      <c r="J86">
        <v>3160.55</v>
      </c>
      <c r="K86">
        <v>3167.1</v>
      </c>
      <c r="L86" s="25">
        <f t="shared" si="22"/>
        <v>2.0724241033995838E-3</v>
      </c>
      <c r="M86">
        <f t="shared" si="18"/>
        <v>4</v>
      </c>
      <c r="N86" s="50"/>
    </row>
    <row r="87" spans="1:14" x14ac:dyDescent="0.15">
      <c r="A87" s="1">
        <v>42524</v>
      </c>
      <c r="B87">
        <v>38.549999999999997</v>
      </c>
      <c r="C87" s="25">
        <f t="shared" si="12"/>
        <v>-5.161290322580725E-3</v>
      </c>
      <c r="D87" s="26">
        <f t="shared" si="21"/>
        <v>38.41475529980108</v>
      </c>
      <c r="E87" s="26"/>
      <c r="F87">
        <v>38.406999999999996</v>
      </c>
      <c r="G87" s="25">
        <f t="shared" si="23"/>
        <v>3.5206445841819978E-3</v>
      </c>
      <c r="H87" s="25"/>
      <c r="I87" s="25">
        <f t="shared" si="20"/>
        <v>3.7232796104877952E-3</v>
      </c>
      <c r="J87">
        <v>3167.1</v>
      </c>
      <c r="K87">
        <v>3189.33</v>
      </c>
      <c r="L87" s="25">
        <f t="shared" ref="L87:L96" si="24">+K87/J87-1</f>
        <v>7.0190394998579375E-3</v>
      </c>
      <c r="M87">
        <f t="shared" si="18"/>
        <v>5</v>
      </c>
      <c r="N87" s="50"/>
    </row>
    <row r="88" spans="1:14" x14ac:dyDescent="0.15">
      <c r="A88" s="1">
        <v>42527</v>
      </c>
      <c r="B88">
        <v>38.549999999999997</v>
      </c>
      <c r="C88" s="25">
        <f t="shared" si="12"/>
        <v>0</v>
      </c>
      <c r="D88" s="26">
        <f t="shared" si="21"/>
        <v>38.280073723948291</v>
      </c>
      <c r="E88" s="26"/>
      <c r="F88">
        <v>38.427999999999997</v>
      </c>
      <c r="G88" s="25">
        <f t="shared" si="23"/>
        <v>7.051352042795056E-3</v>
      </c>
      <c r="H88" s="25"/>
      <c r="I88" s="25">
        <f t="shared" si="20"/>
        <v>3.1747683980429819E-3</v>
      </c>
      <c r="J88">
        <v>3189.33</v>
      </c>
      <c r="K88">
        <v>3178.79</v>
      </c>
      <c r="L88" s="25">
        <f t="shared" si="24"/>
        <v>-3.3047693402689093E-3</v>
      </c>
      <c r="M88">
        <f t="shared" si="18"/>
        <v>1</v>
      </c>
      <c r="N88" s="50"/>
    </row>
    <row r="89" spans="1:14" x14ac:dyDescent="0.15">
      <c r="A89" s="1">
        <v>42528</v>
      </c>
      <c r="B89">
        <v>38.549999999999997</v>
      </c>
      <c r="C89" s="25">
        <f t="shared" ref="C89:C131" si="25">B89/B88-1</f>
        <v>0</v>
      </c>
      <c r="D89" s="26">
        <f>+F88*(1+L89)</f>
        <v>38.406965354741899</v>
      </c>
      <c r="E89" s="26"/>
      <c r="F89">
        <v>38.353999999999999</v>
      </c>
      <c r="G89" s="25">
        <f t="shared" si="23"/>
        <v>3.7241850257361264E-3</v>
      </c>
      <c r="H89" s="25"/>
      <c r="I89" s="25">
        <f t="shared" si="20"/>
        <v>5.1102883662721421E-3</v>
      </c>
      <c r="J89">
        <v>3178.79</v>
      </c>
      <c r="K89">
        <v>3177.05</v>
      </c>
      <c r="L89" s="25">
        <f t="shared" si="24"/>
        <v>-5.4737809040539265E-4</v>
      </c>
      <c r="M89">
        <f t="shared" si="18"/>
        <v>2</v>
      </c>
      <c r="N89" s="50"/>
    </row>
    <row r="90" spans="1:14" x14ac:dyDescent="0.15">
      <c r="A90" s="1">
        <v>42529</v>
      </c>
      <c r="B90">
        <v>38.1</v>
      </c>
      <c r="C90" s="25">
        <f t="shared" si="25"/>
        <v>-1.167315175097261E-2</v>
      </c>
      <c r="D90" s="26">
        <f>+F89*(1+L90)</f>
        <v>38.196336998158664</v>
      </c>
      <c r="E90" s="26"/>
      <c r="F90">
        <v>38.209000000000003</v>
      </c>
      <c r="G90" s="25">
        <f t="shared" si="23"/>
        <v>-2.5221527960470613E-3</v>
      </c>
      <c r="H90" s="25"/>
      <c r="I90" s="25">
        <f t="shared" si="20"/>
        <v>-2.8527310319558241E-3</v>
      </c>
      <c r="J90">
        <v>3177.05</v>
      </c>
      <c r="K90">
        <v>3163.99</v>
      </c>
      <c r="L90" s="25">
        <f t="shared" si="24"/>
        <v>-4.1107316535781147E-3</v>
      </c>
      <c r="M90">
        <f t="shared" si="18"/>
        <v>3</v>
      </c>
      <c r="N90" s="50"/>
    </row>
    <row r="91" spans="1:14" x14ac:dyDescent="0.15">
      <c r="A91" s="1">
        <v>42530</v>
      </c>
      <c r="B91">
        <v>38.1</v>
      </c>
      <c r="C91" s="25">
        <f t="shared" si="25"/>
        <v>0</v>
      </c>
      <c r="D91" s="26">
        <f>+F90*(1+L91)</f>
        <v>38.209000000000003</v>
      </c>
      <c r="E91" s="26"/>
      <c r="F91">
        <v>38.209000000000003</v>
      </c>
      <c r="G91" s="25">
        <f t="shared" si="23"/>
        <v>-2.8527310319558241E-3</v>
      </c>
      <c r="H91" s="25"/>
      <c r="I91" s="25">
        <f t="shared" si="20"/>
        <v>-2.8527310319558241E-3</v>
      </c>
      <c r="J91">
        <v>3163.99</v>
      </c>
      <c r="K91">
        <v>3163.99</v>
      </c>
      <c r="L91" s="25">
        <f t="shared" si="24"/>
        <v>0</v>
      </c>
      <c r="M91">
        <f t="shared" si="18"/>
        <v>4</v>
      </c>
      <c r="N91" s="50"/>
    </row>
    <row r="92" spans="1:14" x14ac:dyDescent="0.15">
      <c r="A92" s="1">
        <v>42531</v>
      </c>
      <c r="B92">
        <v>37.6</v>
      </c>
      <c r="C92" s="25">
        <f t="shared" si="25"/>
        <v>-1.3123359580052507E-2</v>
      </c>
      <c r="D92" s="26">
        <f>+F91*(1+L92)</f>
        <v>38.209000000000003</v>
      </c>
      <c r="E92" s="26"/>
      <c r="G92" s="25">
        <f t="shared" si="23"/>
        <v>-1.5938653196890806E-2</v>
      </c>
      <c r="H92" s="25"/>
      <c r="I92" s="25"/>
      <c r="J92">
        <v>3163.99</v>
      </c>
      <c r="K92">
        <v>3163.99</v>
      </c>
      <c r="L92" s="25">
        <f t="shared" si="24"/>
        <v>0</v>
      </c>
      <c r="M92">
        <f t="shared" si="18"/>
        <v>5</v>
      </c>
      <c r="N92" s="50"/>
    </row>
    <row r="93" spans="1:14" x14ac:dyDescent="0.15">
      <c r="A93" s="1">
        <v>42534</v>
      </c>
      <c r="B93">
        <v>36.4</v>
      </c>
      <c r="C93" s="25">
        <f t="shared" si="25"/>
        <v>-3.1914893617021378E-2</v>
      </c>
      <c r="D93" s="26"/>
      <c r="E93" s="26"/>
      <c r="F93">
        <v>36.921999999999997</v>
      </c>
      <c r="I93" s="25">
        <f t="shared" si="20"/>
        <v>-1.4137912355776994E-2</v>
      </c>
      <c r="J93">
        <v>3163.99</v>
      </c>
      <c r="K93">
        <v>3066.34</v>
      </c>
      <c r="L93" s="25">
        <f t="shared" si="24"/>
        <v>-3.0862929402431627E-2</v>
      </c>
      <c r="M93">
        <f t="shared" si="18"/>
        <v>1</v>
      </c>
      <c r="N93" s="50"/>
    </row>
    <row r="94" spans="1:14" x14ac:dyDescent="0.15">
      <c r="A94" s="1">
        <v>42535</v>
      </c>
      <c r="B94">
        <v>36.700000000000003</v>
      </c>
      <c r="C94" s="25">
        <f t="shared" si="25"/>
        <v>8.2417582417584345E-3</v>
      </c>
      <c r="D94" s="26">
        <f>+F93*(1+L94)</f>
        <v>37.038196279603689</v>
      </c>
      <c r="E94" s="26"/>
      <c r="G94" s="25">
        <f t="shared" si="23"/>
        <v>-9.1310137526844359E-3</v>
      </c>
      <c r="H94" s="25"/>
      <c r="J94">
        <v>3066.34</v>
      </c>
      <c r="K94">
        <v>3075.99</v>
      </c>
      <c r="L94" s="25">
        <f t="shared" si="24"/>
        <v>3.147074362268798E-3</v>
      </c>
      <c r="M94">
        <f t="shared" si="18"/>
        <v>2</v>
      </c>
      <c r="N94" s="50"/>
    </row>
    <row r="95" spans="1:14" x14ac:dyDescent="0.15">
      <c r="A95" s="1">
        <v>42536</v>
      </c>
      <c r="B95">
        <v>37.15</v>
      </c>
      <c r="C95" s="25">
        <f t="shared" si="25"/>
        <v>1.2261580381471182E-2</v>
      </c>
      <c r="D95" s="26"/>
      <c r="E95" s="26"/>
      <c r="F95">
        <v>37.435000000000002</v>
      </c>
      <c r="I95" s="25">
        <f t="shared" si="20"/>
        <v>-7.613196206758488E-3</v>
      </c>
      <c r="J95">
        <f>K95-40.38</f>
        <v>3075.99</v>
      </c>
      <c r="K95">
        <v>3116.37</v>
      </c>
      <c r="L95" s="25">
        <f t="shared" si="24"/>
        <v>1.3127480908585509E-2</v>
      </c>
      <c r="M95">
        <f t="shared" si="18"/>
        <v>3</v>
      </c>
      <c r="N95" s="50"/>
    </row>
    <row r="96" spans="1:14" x14ac:dyDescent="0.15">
      <c r="A96" s="1">
        <v>42537</v>
      </c>
      <c r="B96">
        <v>36.85</v>
      </c>
      <c r="C96" s="25">
        <f t="shared" si="25"/>
        <v>-8.0753701211304652E-3</v>
      </c>
      <c r="D96" s="26">
        <f>+F95*(1+L96)</f>
        <v>37.174331497864507</v>
      </c>
      <c r="E96" s="26"/>
      <c r="F96">
        <v>37.293999999999997</v>
      </c>
      <c r="G96" s="25">
        <f t="shared" si="23"/>
        <v>-8.7246087500763014E-3</v>
      </c>
      <c r="H96" s="25"/>
      <c r="I96" s="25">
        <f t="shared" si="20"/>
        <v>-1.1905400332492988E-2</v>
      </c>
      <c r="J96">
        <v>3116.37</v>
      </c>
      <c r="K96">
        <v>3094.67</v>
      </c>
      <c r="L96" s="25">
        <f t="shared" si="24"/>
        <v>-6.9632296550152795E-3</v>
      </c>
      <c r="M96">
        <f t="shared" si="18"/>
        <v>4</v>
      </c>
      <c r="N96" s="50"/>
    </row>
    <row r="97" spans="1:15" x14ac:dyDescent="0.15">
      <c r="A97" s="1">
        <v>42538</v>
      </c>
      <c r="B97">
        <v>37.15</v>
      </c>
      <c r="C97" s="25">
        <f t="shared" si="25"/>
        <v>8.141112618724522E-3</v>
      </c>
      <c r="D97" s="26">
        <f t="shared" ref="D97:D108" si="26">+F96*(1+L97)</f>
        <v>37.293999999999997</v>
      </c>
      <c r="E97" s="26"/>
      <c r="J97">
        <v>3094.67</v>
      </c>
      <c r="M97">
        <f t="shared" si="18"/>
        <v>5</v>
      </c>
      <c r="N97" s="50"/>
    </row>
    <row r="98" spans="1:15" x14ac:dyDescent="0.15">
      <c r="A98" s="1">
        <v>42541</v>
      </c>
      <c r="B98">
        <v>37.35</v>
      </c>
      <c r="C98" s="25">
        <f t="shared" si="25"/>
        <v>5.3835800807537915E-3</v>
      </c>
      <c r="D98" s="26"/>
      <c r="E98" s="26"/>
      <c r="F98">
        <v>37.537999999999997</v>
      </c>
      <c r="I98" s="25">
        <f t="shared" si="20"/>
        <v>-5.008258298257684E-3</v>
      </c>
      <c r="K98">
        <v>3112.67</v>
      </c>
      <c r="M98">
        <f t="shared" si="18"/>
        <v>1</v>
      </c>
      <c r="N98" s="50"/>
    </row>
    <row r="99" spans="1:15" x14ac:dyDescent="0.15">
      <c r="A99" s="1">
        <v>42542</v>
      </c>
      <c r="B99">
        <v>37.4</v>
      </c>
      <c r="C99" s="25">
        <f t="shared" si="25"/>
        <v>1.3386880856760541E-3</v>
      </c>
      <c r="D99" s="26">
        <f t="shared" si="26"/>
        <v>37.461420632447386</v>
      </c>
      <c r="E99" s="26"/>
      <c r="F99">
        <v>37.481999999999999</v>
      </c>
      <c r="G99" s="25">
        <f t="shared" ref="G99:G108" si="27">+B99/D99-1</f>
        <v>-1.6395702941972568E-3</v>
      </c>
      <c r="H99" s="25"/>
      <c r="I99" s="25">
        <f t="shared" si="20"/>
        <v>-2.1877167707166079E-3</v>
      </c>
      <c r="J99">
        <v>3112.67</v>
      </c>
      <c r="K99">
        <v>3106.32</v>
      </c>
      <c r="L99" s="25">
        <f t="shared" ref="L99:L106" si="28">+K99/J99-1</f>
        <v>-2.0400492181952279E-3</v>
      </c>
      <c r="M99">
        <f t="shared" ref="M99:M131" si="29">WEEKDAY(A99,2)</f>
        <v>2</v>
      </c>
      <c r="N99" s="50"/>
    </row>
    <row r="100" spans="1:15" x14ac:dyDescent="0.15">
      <c r="A100" s="1">
        <v>42543</v>
      </c>
      <c r="B100">
        <v>37.6</v>
      </c>
      <c r="C100" s="25">
        <f t="shared" si="25"/>
        <v>5.3475935828877219E-3</v>
      </c>
      <c r="D100" s="26">
        <f t="shared" si="26"/>
        <v>37.815514409333232</v>
      </c>
      <c r="E100" s="26"/>
      <c r="F100">
        <v>37.737000000000002</v>
      </c>
      <c r="G100" s="25">
        <f t="shared" si="27"/>
        <v>-5.6991002951962688E-3</v>
      </c>
      <c r="H100" s="25"/>
      <c r="I100" s="25">
        <f t="shared" si="20"/>
        <v>-3.6303892731271992E-3</v>
      </c>
      <c r="J100">
        <v>3106.32</v>
      </c>
      <c r="K100">
        <v>3133.96</v>
      </c>
      <c r="L100" s="25">
        <f t="shared" si="28"/>
        <v>8.8979886167555033E-3</v>
      </c>
      <c r="M100">
        <f t="shared" si="29"/>
        <v>3</v>
      </c>
      <c r="N100" s="50"/>
    </row>
    <row r="101" spans="1:15" x14ac:dyDescent="0.15">
      <c r="A101" s="1">
        <v>42544</v>
      </c>
      <c r="B101">
        <v>37.299999999999997</v>
      </c>
      <c r="C101" s="25">
        <f t="shared" si="25"/>
        <v>-7.9787234042554278E-3</v>
      </c>
      <c r="D101" s="26">
        <f t="shared" si="26"/>
        <v>37.536632516049984</v>
      </c>
      <c r="E101" s="26"/>
      <c r="F101">
        <v>37.627000000000002</v>
      </c>
      <c r="G101" s="25">
        <f t="shared" si="27"/>
        <v>-6.3040422165948629E-3</v>
      </c>
      <c r="H101" s="25"/>
      <c r="I101" s="25">
        <f t="shared" si="20"/>
        <v>-8.690567943232419E-3</v>
      </c>
      <c r="J101">
        <v>3133.96</v>
      </c>
      <c r="K101">
        <v>3117.32</v>
      </c>
      <c r="L101" s="25">
        <f t="shared" si="28"/>
        <v>-5.3095763825957709E-3</v>
      </c>
      <c r="M101">
        <f t="shared" si="29"/>
        <v>4</v>
      </c>
      <c r="N101" s="50"/>
    </row>
    <row r="102" spans="1:15" x14ac:dyDescent="0.15">
      <c r="A102" s="1">
        <v>42545</v>
      </c>
      <c r="B102">
        <v>36.75</v>
      </c>
      <c r="C102" s="25">
        <f t="shared" si="25"/>
        <v>-1.4745308310991856E-2</v>
      </c>
      <c r="D102" s="26">
        <f t="shared" si="26"/>
        <v>37.142256592200994</v>
      </c>
      <c r="E102" s="26"/>
      <c r="F102">
        <v>36.89</v>
      </c>
      <c r="G102" s="25">
        <f t="shared" si="27"/>
        <v>-1.0560925161541168E-2</v>
      </c>
      <c r="H102" s="25"/>
      <c r="I102" s="25">
        <f t="shared" si="20"/>
        <v>-3.7950664136622292E-3</v>
      </c>
      <c r="J102">
        <v>3117.32</v>
      </c>
      <c r="K102">
        <v>3077.16</v>
      </c>
      <c r="L102" s="25">
        <f t="shared" si="28"/>
        <v>-1.2882860918994599E-2</v>
      </c>
      <c r="M102">
        <f t="shared" si="29"/>
        <v>5</v>
      </c>
      <c r="N102" s="50"/>
    </row>
    <row r="103" spans="1:15" x14ac:dyDescent="0.15">
      <c r="A103" s="1">
        <v>42548</v>
      </c>
      <c r="B103">
        <v>37.15</v>
      </c>
      <c r="C103" s="25">
        <f t="shared" si="25"/>
        <v>1.0884353741496655E-2</v>
      </c>
      <c r="D103" s="26">
        <f t="shared" si="26"/>
        <v>37.410053620871189</v>
      </c>
      <c r="E103" s="26"/>
      <c r="F103">
        <v>37.295000000000002</v>
      </c>
      <c r="G103" s="25">
        <f t="shared" si="27"/>
        <v>-6.9514367315983705E-3</v>
      </c>
      <c r="H103" s="25"/>
      <c r="I103" s="25">
        <f t="shared" si="20"/>
        <v>-3.8879206327926408E-3</v>
      </c>
      <c r="J103">
        <v>3077.16</v>
      </c>
      <c r="K103">
        <v>3120.54</v>
      </c>
      <c r="L103" s="25">
        <f t="shared" si="28"/>
        <v>1.4097414499083527E-2</v>
      </c>
      <c r="M103">
        <f t="shared" si="29"/>
        <v>1</v>
      </c>
      <c r="N103" s="50"/>
    </row>
    <row r="104" spans="1:15" x14ac:dyDescent="0.15">
      <c r="A104" s="1">
        <v>42549</v>
      </c>
      <c r="B104">
        <v>37.15</v>
      </c>
      <c r="C104" s="25">
        <f t="shared" si="25"/>
        <v>0</v>
      </c>
      <c r="D104" s="26">
        <f t="shared" si="26"/>
        <v>37.484550109916874</v>
      </c>
      <c r="E104" s="26"/>
      <c r="F104">
        <v>37.375999999999998</v>
      </c>
      <c r="G104" s="25">
        <f t="shared" si="27"/>
        <v>-8.9250133437873691E-3</v>
      </c>
      <c r="H104" s="25"/>
      <c r="I104" s="25">
        <f t="shared" si="20"/>
        <v>-6.0466609589040488E-3</v>
      </c>
      <c r="J104">
        <v>3120.54</v>
      </c>
      <c r="K104">
        <v>3136.4</v>
      </c>
      <c r="L104" s="25">
        <f t="shared" si="28"/>
        <v>5.082453677889065E-3</v>
      </c>
      <c r="M104">
        <f t="shared" si="29"/>
        <v>2</v>
      </c>
      <c r="N104" s="50"/>
    </row>
    <row r="105" spans="1:15" x14ac:dyDescent="0.15">
      <c r="A105" s="1">
        <v>42550</v>
      </c>
      <c r="B105">
        <v>37.35</v>
      </c>
      <c r="C105" s="25">
        <f t="shared" si="25"/>
        <v>5.3835800807537915E-3</v>
      </c>
      <c r="D105" s="26">
        <f t="shared" si="26"/>
        <v>37.554633541640094</v>
      </c>
      <c r="E105" s="26"/>
      <c r="F105">
        <v>37.607999999999997</v>
      </c>
      <c r="G105" s="25">
        <f t="shared" si="27"/>
        <v>-5.4489558901752444E-3</v>
      </c>
      <c r="H105" s="25"/>
      <c r="I105" s="25">
        <f t="shared" si="20"/>
        <v>-6.8602425015953372E-3</v>
      </c>
      <c r="J105">
        <v>3136.4</v>
      </c>
      <c r="K105">
        <v>3151.39</v>
      </c>
      <c r="L105" s="25">
        <f t="shared" si="28"/>
        <v>4.779364876928982E-3</v>
      </c>
      <c r="M105">
        <f t="shared" si="29"/>
        <v>3</v>
      </c>
      <c r="N105" s="50"/>
    </row>
    <row r="106" spans="1:15" x14ac:dyDescent="0.15">
      <c r="A106" s="1">
        <v>42551</v>
      </c>
      <c r="B106">
        <v>37.549999999999997</v>
      </c>
      <c r="C106" s="25">
        <f t="shared" si="25"/>
        <v>5.3547523427039945E-3</v>
      </c>
      <c r="D106" s="26">
        <f t="shared" si="26"/>
        <v>37.638192467450871</v>
      </c>
      <c r="E106" s="26"/>
      <c r="F106">
        <v>37.698</v>
      </c>
      <c r="G106" s="25">
        <f t="shared" si="27"/>
        <v>-2.3431642613321868E-3</v>
      </c>
      <c r="H106" s="25"/>
      <c r="I106" s="25">
        <f t="shared" si="20"/>
        <v>-3.9259377155287378E-3</v>
      </c>
      <c r="J106">
        <v>3151.39</v>
      </c>
      <c r="K106">
        <v>3153.92</v>
      </c>
      <c r="L106" s="25">
        <f t="shared" si="28"/>
        <v>8.0282034276946135E-4</v>
      </c>
      <c r="M106">
        <f t="shared" si="29"/>
        <v>4</v>
      </c>
      <c r="N106" s="50"/>
    </row>
    <row r="107" spans="1:15" x14ac:dyDescent="0.15">
      <c r="A107" s="1">
        <v>42552</v>
      </c>
      <c r="B107">
        <v>37.549999999999997</v>
      </c>
      <c r="C107" s="25">
        <f t="shared" si="25"/>
        <v>0</v>
      </c>
      <c r="D107" s="26">
        <f t="shared" si="26"/>
        <v>37.701346768465903</v>
      </c>
      <c r="E107" s="26"/>
      <c r="F107" s="27">
        <v>37.700000000000003</v>
      </c>
      <c r="G107" s="25">
        <f t="shared" si="27"/>
        <v>-4.0143597361486094E-3</v>
      </c>
      <c r="H107" s="25"/>
      <c r="I107" s="25">
        <f t="shared" si="20"/>
        <v>-3.9787798408489339E-3</v>
      </c>
      <c r="J107">
        <v>3153.92</v>
      </c>
      <c r="K107">
        <v>3154.2</v>
      </c>
      <c r="L107" s="25">
        <f t="shared" ref="L107:L131" si="30">+K107/J107-1</f>
        <v>8.8778409090828347E-5</v>
      </c>
      <c r="M107">
        <f t="shared" si="29"/>
        <v>5</v>
      </c>
      <c r="N107" s="50"/>
      <c r="O107" t="s">
        <v>71</v>
      </c>
    </row>
    <row r="108" spans="1:15" x14ac:dyDescent="0.15">
      <c r="A108" s="1">
        <v>42555</v>
      </c>
      <c r="B108">
        <v>38.15</v>
      </c>
      <c r="C108" s="25">
        <f t="shared" si="25"/>
        <v>1.5978695073235683E-2</v>
      </c>
      <c r="D108" s="31">
        <f t="shared" si="26"/>
        <v>38.303592036015473</v>
      </c>
      <c r="E108" s="31"/>
      <c r="F108">
        <v>38.234000000000002</v>
      </c>
      <c r="G108" s="25">
        <f t="shared" si="27"/>
        <v>-4.0098598552077425E-3</v>
      </c>
      <c r="H108" s="25"/>
      <c r="I108" s="25">
        <f t="shared" si="20"/>
        <v>-2.1969974368364342E-3</v>
      </c>
      <c r="J108">
        <v>3154.2</v>
      </c>
      <c r="K108">
        <v>3204.7</v>
      </c>
      <c r="L108" s="25">
        <f t="shared" si="30"/>
        <v>1.6010398833301576E-2</v>
      </c>
      <c r="M108">
        <f t="shared" si="29"/>
        <v>1</v>
      </c>
      <c r="N108" s="50"/>
      <c r="O108" t="s">
        <v>72</v>
      </c>
    </row>
    <row r="109" spans="1:15" x14ac:dyDescent="0.15">
      <c r="A109" s="1">
        <v>42556</v>
      </c>
      <c r="B109">
        <v>38</v>
      </c>
      <c r="C109" s="25">
        <f t="shared" si="25"/>
        <v>-3.9318479685451768E-3</v>
      </c>
      <c r="D109" s="26">
        <f t="shared" ref="D109:D131" si="31">+F108*(1+L109)</f>
        <v>38.265974013168162</v>
      </c>
      <c r="E109" s="26"/>
      <c r="F109">
        <v>38.258000000000003</v>
      </c>
      <c r="G109" s="25">
        <f t="shared" ref="G109:G123" si="32">+B109/D109-1</f>
        <v>-6.9506662257344809E-3</v>
      </c>
      <c r="H109" s="25"/>
      <c r="I109" s="25">
        <f t="shared" ref="I109:I123" si="33">+B109/F109-1</f>
        <v>-6.743687594751524E-3</v>
      </c>
      <c r="J109">
        <f>+K109-2.68</f>
        <v>3204.7000000000003</v>
      </c>
      <c r="K109">
        <v>3207.38</v>
      </c>
      <c r="L109" s="25">
        <f t="shared" si="30"/>
        <v>8.3627172590250431E-4</v>
      </c>
      <c r="M109">
        <f t="shared" si="29"/>
        <v>2</v>
      </c>
      <c r="N109" s="50"/>
    </row>
    <row r="110" spans="1:15" x14ac:dyDescent="0.15">
      <c r="A110" s="1">
        <v>42557</v>
      </c>
      <c r="B110">
        <v>38.1</v>
      </c>
      <c r="C110" s="25">
        <f t="shared" si="25"/>
        <v>2.6315789473685403E-3</v>
      </c>
      <c r="D110" s="26">
        <f t="shared" si="31"/>
        <v>38.37036285067564</v>
      </c>
      <c r="E110" s="26"/>
      <c r="F110">
        <v>38.258000000000003</v>
      </c>
      <c r="G110" s="25">
        <f t="shared" si="32"/>
        <v>-7.0461374506100016E-3</v>
      </c>
      <c r="H110" s="25"/>
      <c r="I110" s="25">
        <f t="shared" si="33"/>
        <v>-4.1298551936850281E-3</v>
      </c>
      <c r="J110">
        <v>3207.38</v>
      </c>
      <c r="K110">
        <v>3216.8</v>
      </c>
      <c r="L110" s="25">
        <f t="shared" si="30"/>
        <v>2.93697659772163E-3</v>
      </c>
      <c r="M110">
        <f t="shared" si="29"/>
        <v>3</v>
      </c>
      <c r="N110" s="50"/>
    </row>
    <row r="111" spans="1:15" x14ac:dyDescent="0.15">
      <c r="A111" s="1">
        <v>42558</v>
      </c>
      <c r="B111">
        <v>38.15</v>
      </c>
      <c r="C111" s="25">
        <f t="shared" si="25"/>
        <v>1.312335958005173E-3</v>
      </c>
      <c r="D111" s="26">
        <f t="shared" si="31"/>
        <v>38.176531677443421</v>
      </c>
      <c r="E111" s="26"/>
      <c r="F111" s="26">
        <v>38.298000000000002</v>
      </c>
      <c r="G111" s="25">
        <f t="shared" si="32"/>
        <v>-6.9497348967140216E-4</v>
      </c>
      <c r="H111" s="25"/>
      <c r="I111" s="25">
        <f t="shared" si="33"/>
        <v>-3.8644315630059767E-3</v>
      </c>
      <c r="J111">
        <v>3216.8</v>
      </c>
      <c r="K111">
        <v>3209.95</v>
      </c>
      <c r="L111" s="25">
        <f t="shared" si="30"/>
        <v>-2.1294454115892147E-3</v>
      </c>
      <c r="M111">
        <f t="shared" si="29"/>
        <v>4</v>
      </c>
      <c r="N111" s="50"/>
    </row>
    <row r="112" spans="1:15" x14ac:dyDescent="0.15">
      <c r="A112" s="1">
        <v>42559</v>
      </c>
      <c r="B112">
        <v>37.950000000000003</v>
      </c>
      <c r="C112" s="25">
        <f t="shared" si="25"/>
        <v>-5.2424639580601617E-3</v>
      </c>
      <c r="D112" s="26">
        <f t="shared" si="31"/>
        <v>38.087178753563144</v>
      </c>
      <c r="E112" s="26"/>
      <c r="F112">
        <v>38.128</v>
      </c>
      <c r="G112" s="25">
        <f t="shared" si="32"/>
        <v>-3.6017042493678986E-3</v>
      </c>
      <c r="H112" s="25"/>
      <c r="I112" s="25">
        <f t="shared" si="33"/>
        <v>-4.6684851028114815E-3</v>
      </c>
      <c r="J112">
        <v>3209.95</v>
      </c>
      <c r="K112">
        <v>3192.28</v>
      </c>
      <c r="L112" s="25">
        <f t="shared" si="30"/>
        <v>-5.5047586411002269E-3</v>
      </c>
      <c r="M112">
        <f t="shared" si="29"/>
        <v>5</v>
      </c>
      <c r="N112" s="50"/>
    </row>
    <row r="113" spans="1:14" x14ac:dyDescent="0.15">
      <c r="A113" s="1">
        <v>42562</v>
      </c>
      <c r="B113">
        <v>38.1</v>
      </c>
      <c r="C113" s="25">
        <f t="shared" si="25"/>
        <v>3.9525691699604515E-3</v>
      </c>
      <c r="D113" s="26">
        <f t="shared" si="31"/>
        <v>38.259979149698651</v>
      </c>
      <c r="E113" s="26"/>
      <c r="F113">
        <v>38.26</v>
      </c>
      <c r="G113" s="25">
        <f t="shared" si="32"/>
        <v>-4.1813705405511215E-3</v>
      </c>
      <c r="H113" s="25"/>
      <c r="I113" s="25">
        <f t="shared" si="33"/>
        <v>-4.181913225300482E-3</v>
      </c>
      <c r="J113">
        <v>3192.28</v>
      </c>
      <c r="K113">
        <v>3203.33</v>
      </c>
      <c r="L113" s="25">
        <f t="shared" si="30"/>
        <v>3.461475810392578E-3</v>
      </c>
      <c r="M113">
        <f t="shared" si="29"/>
        <v>1</v>
      </c>
      <c r="N113" s="50"/>
    </row>
    <row r="114" spans="1:14" x14ac:dyDescent="0.15">
      <c r="A114" s="1">
        <v>42563</v>
      </c>
      <c r="B114">
        <v>39.049999999999997</v>
      </c>
      <c r="C114" s="25">
        <f t="shared" si="25"/>
        <v>2.4934383202099619E-2</v>
      </c>
      <c r="D114" s="26">
        <f t="shared" si="31"/>
        <v>39.094275894147643</v>
      </c>
      <c r="E114" s="26"/>
      <c r="F114">
        <v>39.009</v>
      </c>
      <c r="G114" s="25">
        <f t="shared" si="32"/>
        <v>-1.1325416096087393E-3</v>
      </c>
      <c r="H114" s="25"/>
      <c r="I114" s="25">
        <f t="shared" si="33"/>
        <v>1.0510395037042208E-3</v>
      </c>
      <c r="J114">
        <v>3203.33</v>
      </c>
      <c r="K114">
        <v>3273.18</v>
      </c>
      <c r="L114" s="25">
        <f t="shared" si="30"/>
        <v>2.1805433720534451E-2</v>
      </c>
      <c r="M114">
        <f t="shared" si="29"/>
        <v>2</v>
      </c>
      <c r="N114" s="50"/>
    </row>
    <row r="115" spans="1:14" x14ac:dyDescent="0.15">
      <c r="A115" s="1">
        <v>42564</v>
      </c>
      <c r="B115">
        <v>39.15</v>
      </c>
      <c r="C115" s="25">
        <f t="shared" si="25"/>
        <v>2.5608194622279701E-3</v>
      </c>
      <c r="D115" s="26">
        <f t="shared" si="31"/>
        <v>39.124483172327828</v>
      </c>
      <c r="E115" s="26"/>
      <c r="F115">
        <v>39.277000000000001</v>
      </c>
      <c r="G115" s="25">
        <f t="shared" si="32"/>
        <v>6.5219590402709748E-4</v>
      </c>
      <c r="H115" s="25"/>
      <c r="I115" s="25">
        <f t="shared" si="33"/>
        <v>-3.2334445095094644E-3</v>
      </c>
      <c r="J115">
        <v>3273.18</v>
      </c>
      <c r="K115">
        <v>3282.87</v>
      </c>
      <c r="L115" s="25">
        <f t="shared" si="30"/>
        <v>2.9604238080398471E-3</v>
      </c>
      <c r="M115">
        <f t="shared" si="29"/>
        <v>3</v>
      </c>
      <c r="N115" s="50"/>
    </row>
    <row r="116" spans="1:14" x14ac:dyDescent="0.15">
      <c r="A116" s="1">
        <v>42565</v>
      </c>
      <c r="B116">
        <v>39.1</v>
      </c>
      <c r="C116" s="25">
        <f t="shared" si="25"/>
        <v>-1.2771392081736277E-3</v>
      </c>
      <c r="D116" s="26">
        <f t="shared" si="31"/>
        <v>39.203898576550401</v>
      </c>
      <c r="E116" s="26"/>
      <c r="F116">
        <v>39.152999999999999</v>
      </c>
      <c r="G116" s="25">
        <f t="shared" si="32"/>
        <v>-2.6502103189437465E-3</v>
      </c>
      <c r="H116" s="25"/>
      <c r="I116" s="25">
        <f t="shared" si="33"/>
        <v>-1.3536638316348215E-3</v>
      </c>
      <c r="J116">
        <v>3282.87</v>
      </c>
      <c r="K116">
        <v>3276.76</v>
      </c>
      <c r="L116" s="25">
        <f t="shared" si="30"/>
        <v>-1.8611763487434985E-3</v>
      </c>
      <c r="M116">
        <f t="shared" si="29"/>
        <v>4</v>
      </c>
      <c r="N116" s="50"/>
    </row>
    <row r="117" spans="1:14" x14ac:dyDescent="0.15">
      <c r="A117" s="1">
        <v>42566</v>
      </c>
      <c r="B117">
        <v>38.85</v>
      </c>
      <c r="C117" s="25">
        <f t="shared" si="25"/>
        <v>-6.3938618925831747E-3</v>
      </c>
      <c r="D117" s="26">
        <f t="shared" si="31"/>
        <v>39.147264627253747</v>
      </c>
      <c r="E117" s="26"/>
      <c r="F117">
        <v>38.834000000000003</v>
      </c>
      <c r="G117" s="25">
        <f t="shared" si="32"/>
        <v>-7.5934967636741568E-3</v>
      </c>
      <c r="H117" s="25"/>
      <c r="I117" s="25">
        <f t="shared" si="33"/>
        <v>4.1201009424729484E-4</v>
      </c>
      <c r="J117">
        <v>3276.76</v>
      </c>
      <c r="K117">
        <v>3276.28</v>
      </c>
      <c r="L117" s="25">
        <f t="shared" si="30"/>
        <v>-1.4648616316115248E-4</v>
      </c>
      <c r="M117">
        <f t="shared" si="29"/>
        <v>5</v>
      </c>
      <c r="N117" s="50"/>
    </row>
    <row r="118" spans="1:14" x14ac:dyDescent="0.15">
      <c r="A118" s="1">
        <v>42569</v>
      </c>
      <c r="B118">
        <v>38.65</v>
      </c>
      <c r="C118" s="25">
        <f t="shared" si="25"/>
        <v>-5.1480051480051747E-3</v>
      </c>
      <c r="D118" s="26">
        <f t="shared" si="31"/>
        <v>38.664975118121774</v>
      </c>
      <c r="E118" s="26"/>
      <c r="F118">
        <v>38.576999999999998</v>
      </c>
      <c r="G118" s="25">
        <f t="shared" si="32"/>
        <v>-3.8730448101997883E-4</v>
      </c>
      <c r="H118" s="25"/>
      <c r="I118" s="25">
        <f t="shared" si="33"/>
        <v>1.8923192575888148E-3</v>
      </c>
      <c r="J118">
        <v>3276.28</v>
      </c>
      <c r="K118">
        <v>3262.02</v>
      </c>
      <c r="L118" s="25">
        <f t="shared" si="30"/>
        <v>-4.3524973445493442E-3</v>
      </c>
      <c r="M118">
        <f t="shared" si="29"/>
        <v>1</v>
      </c>
      <c r="N118" s="50"/>
    </row>
    <row r="119" spans="1:14" x14ac:dyDescent="0.15">
      <c r="A119" s="1">
        <v>42570</v>
      </c>
      <c r="B119">
        <v>38.25</v>
      </c>
      <c r="C119" s="25">
        <f t="shared" si="25"/>
        <v>-1.0349288486416475E-2</v>
      </c>
      <c r="D119" s="26">
        <f t="shared" si="31"/>
        <v>38.41391797413872</v>
      </c>
      <c r="E119" s="26"/>
      <c r="F119">
        <v>38.42</v>
      </c>
      <c r="G119" s="25">
        <f t="shared" si="32"/>
        <v>-4.2671506262150771E-3</v>
      </c>
      <c r="H119" s="25"/>
      <c r="I119" s="25">
        <f t="shared" si="33"/>
        <v>-4.4247787610619538E-3</v>
      </c>
      <c r="J119">
        <v>3262.02</v>
      </c>
      <c r="K119">
        <v>3248.23</v>
      </c>
      <c r="L119" s="25">
        <f t="shared" si="30"/>
        <v>-4.227441891833883E-3</v>
      </c>
      <c r="M119">
        <f t="shared" si="29"/>
        <v>2</v>
      </c>
      <c r="N119" s="50"/>
    </row>
    <row r="120" spans="1:14" x14ac:dyDescent="0.15">
      <c r="A120" s="1">
        <v>42571</v>
      </c>
      <c r="B120">
        <v>38.15</v>
      </c>
      <c r="C120" s="25">
        <f t="shared" si="25"/>
        <v>-2.614379084967311E-3</v>
      </c>
      <c r="D120" s="26">
        <f t="shared" si="31"/>
        <v>38.294268570883219</v>
      </c>
      <c r="E120" s="26"/>
      <c r="F120">
        <v>38.363999999999997</v>
      </c>
      <c r="G120" s="25">
        <f t="shared" si="32"/>
        <v>-3.7673671874990378E-3</v>
      </c>
      <c r="H120" s="25"/>
      <c r="I120" s="25">
        <f t="shared" si="33"/>
        <v>-5.5781461787092201E-3</v>
      </c>
      <c r="J120">
        <v>3248.23</v>
      </c>
      <c r="K120">
        <v>3237.6</v>
      </c>
      <c r="L120" s="25">
        <f t="shared" si="30"/>
        <v>-3.27255151267003E-3</v>
      </c>
      <c r="M120">
        <f t="shared" si="29"/>
        <v>3</v>
      </c>
      <c r="N120" s="50"/>
    </row>
    <row r="121" spans="1:14" x14ac:dyDescent="0.15">
      <c r="A121" s="1">
        <v>42572</v>
      </c>
      <c r="B121">
        <v>38.4</v>
      </c>
      <c r="C121" s="25">
        <f t="shared" si="25"/>
        <v>6.5530799475752577E-3</v>
      </c>
      <c r="D121" s="26">
        <f t="shared" si="31"/>
        <v>38.540794810971093</v>
      </c>
      <c r="E121" s="26"/>
      <c r="F121">
        <v>38.695</v>
      </c>
      <c r="G121" s="25">
        <f t="shared" si="32"/>
        <v>-3.6531371929832135E-3</v>
      </c>
      <c r="H121" s="25"/>
      <c r="I121" s="25">
        <f t="shared" si="33"/>
        <v>-7.6237239953482749E-3</v>
      </c>
      <c r="J121">
        <v>3237.6</v>
      </c>
      <c r="K121">
        <v>3252.52</v>
      </c>
      <c r="L121" s="25">
        <f t="shared" si="30"/>
        <v>4.6083518655795075E-3</v>
      </c>
      <c r="M121">
        <f t="shared" si="29"/>
        <v>4</v>
      </c>
      <c r="N121" s="50"/>
    </row>
    <row r="122" spans="1:14" x14ac:dyDescent="0.15">
      <c r="A122" s="1">
        <v>42573</v>
      </c>
      <c r="B122">
        <v>38.200000000000003</v>
      </c>
      <c r="C122" s="25">
        <f t="shared" si="25"/>
        <v>-5.2083333333332593E-3</v>
      </c>
      <c r="D122" s="26">
        <f t="shared" si="31"/>
        <v>38.369500018447233</v>
      </c>
      <c r="E122" s="26"/>
      <c r="F122">
        <v>38.345999999999997</v>
      </c>
      <c r="G122" s="25">
        <f t="shared" si="32"/>
        <v>-4.4175717266510262E-3</v>
      </c>
      <c r="H122" s="25"/>
      <c r="I122" s="25">
        <f t="shared" si="33"/>
        <v>-3.8074375423771123E-3</v>
      </c>
      <c r="J122">
        <v>3252.52</v>
      </c>
      <c r="K122">
        <v>3225.16</v>
      </c>
      <c r="L122" s="25">
        <f t="shared" si="30"/>
        <v>-8.4119390503364366E-3</v>
      </c>
      <c r="M122">
        <f t="shared" si="29"/>
        <v>5</v>
      </c>
      <c r="N122" s="50"/>
    </row>
    <row r="123" spans="1:14" x14ac:dyDescent="0.15">
      <c r="A123" s="1">
        <v>42576</v>
      </c>
      <c r="B123">
        <v>38.15</v>
      </c>
      <c r="C123" s="25">
        <f t="shared" si="25"/>
        <v>-1.3089005235603635E-3</v>
      </c>
      <c r="D123" s="26">
        <f t="shared" si="31"/>
        <v>38.414127652581577</v>
      </c>
      <c r="E123" s="26"/>
      <c r="F123">
        <v>38.350999999999999</v>
      </c>
      <c r="G123" s="25">
        <f t="shared" si="32"/>
        <v>-6.8757946287458793E-3</v>
      </c>
      <c r="H123" s="25"/>
      <c r="I123" s="25">
        <f t="shared" si="33"/>
        <v>-5.2410628145289628E-3</v>
      </c>
      <c r="J123">
        <v>3225.16</v>
      </c>
      <c r="K123">
        <v>3230.89</v>
      </c>
      <c r="L123" s="25">
        <f t="shared" si="30"/>
        <v>1.7766560418708277E-3</v>
      </c>
      <c r="M123">
        <f t="shared" si="29"/>
        <v>1</v>
      </c>
      <c r="N123" s="50"/>
    </row>
    <row r="124" spans="1:14" x14ac:dyDescent="0.15">
      <c r="A124" s="1">
        <v>42577</v>
      </c>
      <c r="B124">
        <v>38.6</v>
      </c>
      <c r="C124" s="25">
        <f t="shared" si="25"/>
        <v>1.1795543905635641E-2</v>
      </c>
      <c r="D124" s="26">
        <f t="shared" si="31"/>
        <v>38.810373021056122</v>
      </c>
      <c r="E124" s="26"/>
      <c r="F124">
        <v>38.850999999999999</v>
      </c>
      <c r="G124" s="25">
        <f t="shared" ref="G124:G144" si="34">+B124/D124-1</f>
        <v>-5.4205359206928039E-3</v>
      </c>
      <c r="H124" s="25"/>
      <c r="I124" s="25">
        <f t="shared" ref="I124:I131" si="35">+B124/F124-1</f>
        <v>-6.4605801652466432E-3</v>
      </c>
      <c r="J124">
        <v>3230.89</v>
      </c>
      <c r="K124">
        <v>3269.59</v>
      </c>
      <c r="L124" s="25">
        <f t="shared" si="30"/>
        <v>1.1978123674900809E-2</v>
      </c>
      <c r="M124">
        <f t="shared" si="29"/>
        <v>2</v>
      </c>
      <c r="N124" s="50"/>
    </row>
    <row r="125" spans="1:14" x14ac:dyDescent="0.15">
      <c r="A125" s="1">
        <v>42578</v>
      </c>
      <c r="B125">
        <v>37.9</v>
      </c>
      <c r="C125" s="25">
        <f t="shared" si="25"/>
        <v>-1.81347150259068E-2</v>
      </c>
      <c r="D125" s="26">
        <f t="shared" si="31"/>
        <v>38.240832104331119</v>
      </c>
      <c r="E125" s="26"/>
      <c r="F125">
        <v>38.287999999999997</v>
      </c>
      <c r="G125" s="25">
        <f t="shared" si="34"/>
        <v>-8.9127794970893515E-3</v>
      </c>
      <c r="H125" s="25"/>
      <c r="I125" s="25">
        <f t="shared" si="35"/>
        <v>-1.013372335979934E-2</v>
      </c>
      <c r="J125">
        <v>3269.59</v>
      </c>
      <c r="K125">
        <v>3218.24</v>
      </c>
      <c r="L125" s="25">
        <f t="shared" si="30"/>
        <v>-1.5705333084576445E-2</v>
      </c>
      <c r="M125">
        <f t="shared" si="29"/>
        <v>3</v>
      </c>
      <c r="N125" s="50"/>
    </row>
    <row r="126" spans="1:14" x14ac:dyDescent="0.15">
      <c r="A126" s="1">
        <v>42579</v>
      </c>
      <c r="B126">
        <v>38.1</v>
      </c>
      <c r="C126" s="25">
        <f t="shared" si="25"/>
        <v>5.2770448548813409E-3</v>
      </c>
      <c r="D126" s="26">
        <f t="shared" si="31"/>
        <v>38.322501839514764</v>
      </c>
      <c r="E126" s="26"/>
      <c r="F126">
        <v>38.357999999999997</v>
      </c>
      <c r="G126" s="25">
        <f t="shared" si="34"/>
        <v>-5.8060363711781582E-3</v>
      </c>
      <c r="H126" s="25"/>
      <c r="I126" s="25">
        <f t="shared" si="35"/>
        <v>-6.726106679180277E-3</v>
      </c>
      <c r="J126">
        <v>3218.24</v>
      </c>
      <c r="K126">
        <v>3221.14</v>
      </c>
      <c r="L126" s="25">
        <f t="shared" si="30"/>
        <v>9.0111365218259465E-4</v>
      </c>
      <c r="M126">
        <f t="shared" si="29"/>
        <v>4</v>
      </c>
      <c r="N126" s="50"/>
    </row>
    <row r="127" spans="1:14" x14ac:dyDescent="0.15">
      <c r="A127" s="1">
        <v>42580</v>
      </c>
      <c r="B127">
        <v>37.950000000000003</v>
      </c>
      <c r="C127" s="25">
        <f t="shared" si="25"/>
        <v>-3.937007874015741E-3</v>
      </c>
      <c r="D127" s="26">
        <f t="shared" si="31"/>
        <v>38.153059767659897</v>
      </c>
      <c r="E127" s="26"/>
      <c r="F127">
        <v>38.228999999999999</v>
      </c>
      <c r="G127" s="25">
        <f t="shared" si="34"/>
        <v>-5.3222407035363739E-3</v>
      </c>
      <c r="H127" s="25"/>
      <c r="I127" s="25">
        <f t="shared" si="35"/>
        <v>-7.2981244604880535E-3</v>
      </c>
      <c r="J127">
        <v>3221.14</v>
      </c>
      <c r="K127">
        <v>3203.93</v>
      </c>
      <c r="L127" s="25">
        <f t="shared" si="30"/>
        <v>-5.3428289363393056E-3</v>
      </c>
      <c r="M127">
        <f t="shared" si="29"/>
        <v>5</v>
      </c>
      <c r="N127" s="50"/>
    </row>
    <row r="128" spans="1:14" x14ac:dyDescent="0.15">
      <c r="A128" s="1">
        <v>42583</v>
      </c>
      <c r="B128">
        <v>37.799999999999997</v>
      </c>
      <c r="C128" s="25">
        <f t="shared" si="25"/>
        <v>-3.9525691699606735E-3</v>
      </c>
      <c r="D128" s="26">
        <f t="shared" si="31"/>
        <v>37.905406638097588</v>
      </c>
      <c r="E128" s="26"/>
      <c r="F128">
        <v>38.049999999999997</v>
      </c>
      <c r="G128" s="25">
        <f t="shared" si="34"/>
        <v>-2.7807810928915933E-3</v>
      </c>
      <c r="H128" s="25"/>
      <c r="I128" s="25">
        <f t="shared" si="35"/>
        <v>-6.5703022339027584E-3</v>
      </c>
      <c r="J128">
        <v>3203.93</v>
      </c>
      <c r="K128">
        <v>3176.81</v>
      </c>
      <c r="L128" s="25">
        <f t="shared" si="30"/>
        <v>-8.4646044077117955E-3</v>
      </c>
      <c r="M128">
        <f t="shared" si="29"/>
        <v>1</v>
      </c>
      <c r="N128" s="50"/>
    </row>
    <row r="129" spans="1:14" x14ac:dyDescent="0.15">
      <c r="A129" s="1">
        <v>42584</v>
      </c>
      <c r="B129">
        <v>37.799999999999997</v>
      </c>
      <c r="C129" s="25">
        <f t="shared" si="25"/>
        <v>0</v>
      </c>
      <c r="D129" s="26">
        <f t="shared" si="31"/>
        <v>38.196723442698811</v>
      </c>
      <c r="E129" s="26"/>
      <c r="F129">
        <v>38.049999999999997</v>
      </c>
      <c r="G129" s="25">
        <f t="shared" si="34"/>
        <v>-1.038632131088324E-2</v>
      </c>
      <c r="H129" s="25"/>
      <c r="I129" s="25">
        <f t="shared" si="35"/>
        <v>-6.5703022339027584E-3</v>
      </c>
      <c r="J129">
        <v>3176.81</v>
      </c>
      <c r="K129">
        <v>3189.06</v>
      </c>
      <c r="L129" s="25">
        <f t="shared" si="30"/>
        <v>3.8560694533196216E-3</v>
      </c>
      <c r="M129">
        <f t="shared" si="29"/>
        <v>2</v>
      </c>
      <c r="N129" s="50"/>
    </row>
    <row r="130" spans="1:14" x14ac:dyDescent="0.15">
      <c r="A130" s="1">
        <v>42585</v>
      </c>
      <c r="B130">
        <v>37.85</v>
      </c>
      <c r="C130" s="25">
        <f t="shared" si="25"/>
        <v>1.3227513227513921E-3</v>
      </c>
      <c r="D130" s="26">
        <f t="shared" si="31"/>
        <v>38.103094799094407</v>
      </c>
      <c r="E130" s="26"/>
      <c r="F130">
        <v>38.241999999999997</v>
      </c>
      <c r="G130" s="25">
        <f t="shared" si="34"/>
        <v>-6.6423685642569286E-3</v>
      </c>
      <c r="H130" s="25"/>
      <c r="I130" s="25">
        <f t="shared" si="35"/>
        <v>-1.0250509910569416E-2</v>
      </c>
      <c r="J130">
        <v>3189.06</v>
      </c>
      <c r="K130">
        <v>3193.51</v>
      </c>
      <c r="L130" s="25">
        <f t="shared" si="30"/>
        <v>1.3953955083945146E-3</v>
      </c>
      <c r="M130">
        <f t="shared" si="29"/>
        <v>3</v>
      </c>
      <c r="N130" s="50"/>
    </row>
    <row r="131" spans="1:14" x14ac:dyDescent="0.15">
      <c r="A131" s="1">
        <v>42586</v>
      </c>
      <c r="B131">
        <v>38.049999999999997</v>
      </c>
      <c r="C131" s="25">
        <f t="shared" si="25"/>
        <v>5.2840158520475189E-3</v>
      </c>
      <c r="D131" s="26">
        <f t="shared" si="31"/>
        <v>38.335164812385116</v>
      </c>
      <c r="E131" s="26"/>
      <c r="F131">
        <v>38.289000000000001</v>
      </c>
      <c r="G131" s="25">
        <f t="shared" si="34"/>
        <v>-7.4387266568628485E-3</v>
      </c>
      <c r="H131" s="25"/>
      <c r="I131" s="25">
        <f t="shared" si="35"/>
        <v>-6.242001619264137E-3</v>
      </c>
      <c r="J131">
        <v>3193.51</v>
      </c>
      <c r="K131">
        <v>3201.29</v>
      </c>
      <c r="L131" s="25">
        <f t="shared" si="30"/>
        <v>2.4361908996684001E-3</v>
      </c>
      <c r="M131">
        <f t="shared" si="29"/>
        <v>4</v>
      </c>
      <c r="N131" s="50"/>
    </row>
    <row r="132" spans="1:14" x14ac:dyDescent="0.15">
      <c r="A132" s="1">
        <v>42587</v>
      </c>
      <c r="B132">
        <v>38.1</v>
      </c>
      <c r="C132" s="25">
        <f t="shared" ref="C132:C159" si="36">B132/B131-1</f>
        <v>1.3140604467807293E-3</v>
      </c>
      <c r="D132" s="26">
        <f t="shared" ref="D132:D141" si="37">+F131*(1+L132)</f>
        <v>38.334689075341501</v>
      </c>
      <c r="E132" s="26"/>
      <c r="F132">
        <v>38.270000000000003</v>
      </c>
      <c r="G132" s="25">
        <f t="shared" si="34"/>
        <v>-6.1221071828768681E-3</v>
      </c>
      <c r="H132" s="25"/>
      <c r="I132" s="25">
        <f t="shared" ref="I132:I144" si="38">+B132/F132-1</f>
        <v>-4.4421217663966894E-3</v>
      </c>
      <c r="J132">
        <v>3201.29</v>
      </c>
      <c r="K132">
        <v>3205.1099999999997</v>
      </c>
      <c r="L132" s="25">
        <f t="shared" ref="L132:L137" si="39">+K132/J132-1</f>
        <v>1.1932689634490679E-3</v>
      </c>
      <c r="M132">
        <f t="shared" ref="M132:M137" si="40">WEEKDAY(A132,2)</f>
        <v>5</v>
      </c>
      <c r="N132" s="50"/>
    </row>
    <row r="133" spans="1:14" x14ac:dyDescent="0.15">
      <c r="A133" s="1">
        <v>42590</v>
      </c>
      <c r="B133">
        <v>38.4</v>
      </c>
      <c r="C133" s="25">
        <f t="shared" si="36"/>
        <v>7.8740157480314821E-3</v>
      </c>
      <c r="D133" s="26">
        <f t="shared" si="37"/>
        <v>38.617104748354976</v>
      </c>
      <c r="E133" s="26"/>
      <c r="F133">
        <v>38.523000000000003</v>
      </c>
      <c r="G133" s="25">
        <f t="shared" si="34"/>
        <v>-5.6219840863193093E-3</v>
      </c>
      <c r="H133" s="25"/>
      <c r="I133" s="25">
        <f t="shared" si="38"/>
        <v>-3.1928977493965727E-3</v>
      </c>
      <c r="J133">
        <v>3205.1099999999997</v>
      </c>
      <c r="K133">
        <v>3234.18</v>
      </c>
      <c r="L133" s="25">
        <f t="shared" si="39"/>
        <v>9.0698915169837857E-3</v>
      </c>
      <c r="M133">
        <f t="shared" si="40"/>
        <v>1</v>
      </c>
      <c r="N133" s="50"/>
    </row>
    <row r="134" spans="1:14" x14ac:dyDescent="0.15">
      <c r="A134" s="1">
        <v>42591</v>
      </c>
      <c r="B134">
        <v>38.799999999999997</v>
      </c>
      <c r="C134" s="25">
        <f t="shared" si="36"/>
        <v>1.0416666666666741E-2</v>
      </c>
      <c r="D134" s="26">
        <f t="shared" si="37"/>
        <v>38.794575608036666</v>
      </c>
      <c r="E134" s="26"/>
      <c r="F134">
        <v>38.787999999999997</v>
      </c>
      <c r="G134" s="25">
        <f t="shared" si="34"/>
        <v>1.3982346444874061E-4</v>
      </c>
      <c r="H134" s="25"/>
      <c r="I134" s="25">
        <f t="shared" si="38"/>
        <v>3.0937403320607793E-4</v>
      </c>
      <c r="J134">
        <v>3234.18</v>
      </c>
      <c r="K134">
        <v>3256.98</v>
      </c>
      <c r="L134" s="25">
        <f t="shared" si="39"/>
        <v>7.0497003877336706E-3</v>
      </c>
      <c r="M134">
        <f t="shared" si="40"/>
        <v>2</v>
      </c>
      <c r="N134" s="50"/>
    </row>
    <row r="135" spans="1:14" x14ac:dyDescent="0.15">
      <c r="A135" s="1">
        <v>42592</v>
      </c>
      <c r="B135">
        <v>38.700000000000003</v>
      </c>
      <c r="C135" s="25">
        <f t="shared" si="36"/>
        <v>-2.5773195876287458E-3</v>
      </c>
      <c r="D135" s="26">
        <f t="shared" si="37"/>
        <v>38.625558621790738</v>
      </c>
      <c r="E135" s="26"/>
      <c r="F135">
        <v>38.728000000000002</v>
      </c>
      <c r="G135" s="25">
        <f t="shared" si="34"/>
        <v>1.9272569993917799E-3</v>
      </c>
      <c r="H135" s="25"/>
      <c r="I135" s="25">
        <f t="shared" si="38"/>
        <v>-7.2299111753770795E-4</v>
      </c>
      <c r="J135">
        <v>3256.98</v>
      </c>
      <c r="K135">
        <v>3243.34</v>
      </c>
      <c r="L135" s="25">
        <f t="shared" si="39"/>
        <v>-4.1879286946803207E-3</v>
      </c>
      <c r="M135">
        <f t="shared" si="40"/>
        <v>3</v>
      </c>
      <c r="N135" s="50"/>
    </row>
    <row r="136" spans="1:14" x14ac:dyDescent="0.15">
      <c r="A136" s="1">
        <v>42593</v>
      </c>
      <c r="B136">
        <v>38.65</v>
      </c>
      <c r="C136" s="25">
        <f t="shared" si="36"/>
        <v>-1.2919896640828377E-3</v>
      </c>
      <c r="D136" s="26">
        <f t="shared" si="37"/>
        <v>38.608831044540501</v>
      </c>
      <c r="E136" s="26"/>
      <c r="F136">
        <v>38.654000000000003</v>
      </c>
      <c r="G136" s="25">
        <f t="shared" si="34"/>
        <v>1.0663092962333032E-3</v>
      </c>
      <c r="H136" s="25"/>
      <c r="I136" s="25">
        <f t="shared" si="38"/>
        <v>-1.0348217519540182E-4</v>
      </c>
      <c r="J136">
        <v>3243.34</v>
      </c>
      <c r="K136">
        <v>3233.36</v>
      </c>
      <c r="L136" s="25">
        <f t="shared" si="39"/>
        <v>-3.0770748672664938E-3</v>
      </c>
      <c r="M136">
        <f t="shared" si="40"/>
        <v>4</v>
      </c>
      <c r="N136" s="50"/>
    </row>
    <row r="137" spans="1:14" x14ac:dyDescent="0.15">
      <c r="A137" s="1">
        <v>42594</v>
      </c>
      <c r="B137">
        <v>39.4</v>
      </c>
      <c r="C137" s="25">
        <f t="shared" si="36"/>
        <v>1.9404915912031084E-2</v>
      </c>
      <c r="D137" s="26">
        <f t="shared" si="37"/>
        <v>39.381685435584039</v>
      </c>
      <c r="E137" s="26"/>
      <c r="F137">
        <v>39.360999999999997</v>
      </c>
      <c r="G137" s="25">
        <f t="shared" si="34"/>
        <v>4.6505283390962937E-4</v>
      </c>
      <c r="H137" s="25"/>
      <c r="I137" s="25">
        <f t="shared" si="38"/>
        <v>9.9082848504861154E-4</v>
      </c>
      <c r="J137">
        <v>3233.36</v>
      </c>
      <c r="K137">
        <v>3294.23</v>
      </c>
      <c r="L137" s="25">
        <f t="shared" si="39"/>
        <v>1.8825617933047933E-2</v>
      </c>
      <c r="M137">
        <f t="shared" si="40"/>
        <v>5</v>
      </c>
      <c r="N137" s="50"/>
    </row>
    <row r="138" spans="1:14" x14ac:dyDescent="0.15">
      <c r="A138" s="1">
        <v>42597</v>
      </c>
      <c r="B138">
        <v>40.950000000000003</v>
      </c>
      <c r="C138" s="25">
        <f t="shared" si="36"/>
        <v>3.934010152284273E-2</v>
      </c>
      <c r="D138" s="26">
        <f t="shared" si="37"/>
        <v>40.546287973213765</v>
      </c>
      <c r="E138" s="26"/>
      <c r="F138">
        <v>40.53</v>
      </c>
      <c r="G138" s="25">
        <f t="shared" si="34"/>
        <v>9.9568184158544959E-3</v>
      </c>
      <c r="H138" s="25"/>
      <c r="I138" s="25">
        <f t="shared" si="38"/>
        <v>1.0362694300518172E-2</v>
      </c>
      <c r="J138">
        <v>3294.23</v>
      </c>
      <c r="K138">
        <v>3393.43</v>
      </c>
      <c r="L138" s="25">
        <f t="shared" ref="L138:L144" si="41">+K138/J138-1</f>
        <v>3.0113258637071372E-2</v>
      </c>
      <c r="M138">
        <f t="shared" ref="M138:M169" si="42">WEEKDAY(A138,2)</f>
        <v>1</v>
      </c>
      <c r="N138" s="50"/>
    </row>
    <row r="139" spans="1:14" x14ac:dyDescent="0.15">
      <c r="A139" s="1">
        <v>42598</v>
      </c>
      <c r="B139">
        <v>40.65</v>
      </c>
      <c r="C139" s="25">
        <f t="shared" si="36"/>
        <v>-7.326007326007411E-3</v>
      </c>
      <c r="D139" s="26">
        <f t="shared" si="37"/>
        <v>40.348695125580903</v>
      </c>
      <c r="E139" s="26"/>
      <c r="F139">
        <v>40.423000000000002</v>
      </c>
      <c r="G139" s="25">
        <f t="shared" si="34"/>
        <v>7.4675246245590188E-3</v>
      </c>
      <c r="H139" s="25"/>
      <c r="I139" s="25">
        <f t="shared" si="38"/>
        <v>5.6156148727208866E-3</v>
      </c>
      <c r="J139">
        <v>3393.43</v>
      </c>
      <c r="K139">
        <v>3378.25</v>
      </c>
      <c r="L139" s="25">
        <f t="shared" si="41"/>
        <v>-4.4733499733308202E-3</v>
      </c>
      <c r="M139">
        <f t="shared" si="42"/>
        <v>2</v>
      </c>
      <c r="N139" s="50"/>
    </row>
    <row r="140" spans="1:14" x14ac:dyDescent="0.15">
      <c r="A140" s="1">
        <v>42599</v>
      </c>
      <c r="B140">
        <v>40.450000000000003</v>
      </c>
      <c r="C140" s="25">
        <f t="shared" si="36"/>
        <v>-4.9200492004919383E-3</v>
      </c>
      <c r="D140" s="26">
        <f t="shared" si="37"/>
        <v>40.360778553985057</v>
      </c>
      <c r="E140" s="26"/>
      <c r="F140">
        <v>40.372</v>
      </c>
      <c r="G140" s="25">
        <f t="shared" si="34"/>
        <v>2.2105977439361713E-3</v>
      </c>
      <c r="H140" s="25"/>
      <c r="I140" s="25">
        <f t="shared" si="38"/>
        <v>1.9320321014564268E-3</v>
      </c>
      <c r="J140">
        <v>3378.25</v>
      </c>
      <c r="K140">
        <v>3373.05</v>
      </c>
      <c r="L140" s="25">
        <f t="shared" si="41"/>
        <v>-1.5392584918226815E-3</v>
      </c>
      <c r="M140">
        <f t="shared" si="42"/>
        <v>3</v>
      </c>
      <c r="N140" s="50"/>
    </row>
    <row r="141" spans="1:14" x14ac:dyDescent="0.15">
      <c r="A141" s="1">
        <v>42600</v>
      </c>
      <c r="B141">
        <v>40.299999999999997</v>
      </c>
      <c r="C141" s="25">
        <f t="shared" si="36"/>
        <v>-3.7082818294191799E-3</v>
      </c>
      <c r="D141" s="26">
        <f t="shared" si="37"/>
        <v>40.26954544996368</v>
      </c>
      <c r="E141" s="26"/>
      <c r="F141">
        <v>40.289000000000001</v>
      </c>
      <c r="G141" s="25">
        <f t="shared" si="34"/>
        <v>7.5626753905533306E-4</v>
      </c>
      <c r="H141" s="25"/>
      <c r="I141" s="25">
        <f t="shared" si="38"/>
        <v>2.7302737719958614E-4</v>
      </c>
      <c r="J141">
        <v>3373.05</v>
      </c>
      <c r="K141">
        <v>3364.49</v>
      </c>
      <c r="L141" s="25">
        <f t="shared" si="41"/>
        <v>-2.5377625591083142E-3</v>
      </c>
      <c r="M141">
        <f t="shared" si="42"/>
        <v>4</v>
      </c>
      <c r="N141" s="50"/>
    </row>
    <row r="142" spans="1:14" x14ac:dyDescent="0.15">
      <c r="A142" s="1">
        <v>42601</v>
      </c>
      <c r="B142">
        <v>40.15</v>
      </c>
      <c r="C142" s="25">
        <f t="shared" si="36"/>
        <v>-3.7220843672456372E-3</v>
      </c>
      <c r="D142" s="26">
        <f t="shared" ref="D142:D148" si="43">+F141*(1+L142)</f>
        <v>40.295346629058201</v>
      </c>
      <c r="E142" s="26"/>
      <c r="F142">
        <v>40.204999999999998</v>
      </c>
      <c r="G142" s="25">
        <f t="shared" si="34"/>
        <v>-3.607032603446747E-3</v>
      </c>
      <c r="H142" s="25"/>
      <c r="I142" s="25">
        <f t="shared" si="38"/>
        <v>-1.3679890560875929E-3</v>
      </c>
      <c r="J142">
        <v>3364.49</v>
      </c>
      <c r="K142">
        <v>3365.02</v>
      </c>
      <c r="L142" s="25">
        <f t="shared" si="41"/>
        <v>1.5752758961995461E-4</v>
      </c>
      <c r="M142">
        <f t="shared" si="42"/>
        <v>5</v>
      </c>
      <c r="N142" s="50"/>
    </row>
    <row r="143" spans="1:14" x14ac:dyDescent="0.15">
      <c r="A143" s="1">
        <v>42604</v>
      </c>
      <c r="B143">
        <v>39.85</v>
      </c>
      <c r="C143" s="25">
        <f t="shared" si="36"/>
        <v>-7.4719800747197196E-3</v>
      </c>
      <c r="D143" s="26">
        <f t="shared" si="43"/>
        <v>39.867710132480639</v>
      </c>
      <c r="E143" s="26"/>
      <c r="F143">
        <v>39.72</v>
      </c>
      <c r="G143" s="25">
        <f t="shared" si="34"/>
        <v>-4.4422246529296494E-4</v>
      </c>
      <c r="H143" s="25"/>
      <c r="I143" s="25">
        <f t="shared" si="38"/>
        <v>3.2729103726083508E-3</v>
      </c>
      <c r="J143">
        <v>3365.02</v>
      </c>
      <c r="K143">
        <v>3336.79</v>
      </c>
      <c r="L143" s="25">
        <f t="shared" si="41"/>
        <v>-8.3892517726491533E-3</v>
      </c>
      <c r="M143">
        <f t="shared" si="42"/>
        <v>1</v>
      </c>
      <c r="N143" s="50"/>
    </row>
    <row r="144" spans="1:14" x14ac:dyDescent="0.15">
      <c r="A144" s="1">
        <v>42605</v>
      </c>
      <c r="B144">
        <v>39.9</v>
      </c>
      <c r="C144" s="25">
        <f t="shared" si="36"/>
        <v>1.2547051442910462E-3</v>
      </c>
      <c r="D144" s="26">
        <f t="shared" si="43"/>
        <v>39.779994425780465</v>
      </c>
      <c r="E144" s="26"/>
      <c r="F144">
        <v>39.9</v>
      </c>
      <c r="G144" s="25">
        <f t="shared" si="34"/>
        <v>3.0167318007907618E-3</v>
      </c>
      <c r="H144" s="25"/>
      <c r="I144" s="25">
        <f t="shared" si="38"/>
        <v>0</v>
      </c>
      <c r="J144">
        <v>3336.79</v>
      </c>
      <c r="K144">
        <v>3341.83</v>
      </c>
      <c r="L144" s="25">
        <f t="shared" si="41"/>
        <v>1.5104336802735929E-3</v>
      </c>
      <c r="M144">
        <f t="shared" si="42"/>
        <v>2</v>
      </c>
      <c r="N144" s="50"/>
    </row>
    <row r="145" spans="1:14" x14ac:dyDescent="0.15">
      <c r="A145" s="1">
        <v>42606</v>
      </c>
      <c r="B145">
        <v>39.700000000000003</v>
      </c>
      <c r="C145" s="25">
        <f t="shared" si="36"/>
        <v>-5.0125313283206907E-3</v>
      </c>
      <c r="D145" s="26">
        <f t="shared" si="43"/>
        <v>39.757083394427603</v>
      </c>
      <c r="E145" s="26"/>
      <c r="F145">
        <v>39.799999999999997</v>
      </c>
      <c r="G145" s="25">
        <f>+B145/D145-1</f>
        <v>-1.4358043788393893E-3</v>
      </c>
      <c r="H145" s="25"/>
      <c r="I145" s="25">
        <f>+B145/F145-1</f>
        <v>-2.5125628140701961E-3</v>
      </c>
      <c r="J145">
        <v>3341.83</v>
      </c>
      <c r="K145">
        <v>3329.86</v>
      </c>
      <c r="L145" s="25">
        <f t="shared" ref="L145:L158" si="44">+K145/J145-1</f>
        <v>-3.5818698138444516E-3</v>
      </c>
      <c r="M145">
        <f t="shared" si="42"/>
        <v>3</v>
      </c>
      <c r="N145" s="50"/>
    </row>
    <row r="146" spans="1:14" x14ac:dyDescent="0.15">
      <c r="A146" s="1">
        <v>42607</v>
      </c>
      <c r="B146">
        <v>39.35</v>
      </c>
      <c r="C146" s="25">
        <f t="shared" si="36"/>
        <v>-8.8161209068010615E-3</v>
      </c>
      <c r="D146" s="26">
        <f t="shared" si="43"/>
        <v>39.550313226381881</v>
      </c>
      <c r="E146" s="26"/>
      <c r="F146">
        <v>39.546999999999997</v>
      </c>
      <c r="G146" s="25">
        <f>+B146/D146-1</f>
        <v>-5.0647696577093004E-3</v>
      </c>
      <c r="H146" s="25"/>
      <c r="I146" s="25">
        <f>+B146/F146-1</f>
        <v>-4.9814145194324588E-3</v>
      </c>
      <c r="J146">
        <v>3329.86</v>
      </c>
      <c r="K146">
        <v>3308.97</v>
      </c>
      <c r="L146" s="25">
        <f t="shared" si="44"/>
        <v>-6.2735370255807554E-3</v>
      </c>
      <c r="M146">
        <f t="shared" si="42"/>
        <v>4</v>
      </c>
      <c r="N146" s="50"/>
    </row>
    <row r="147" spans="1:14" x14ac:dyDescent="0.15">
      <c r="A147" s="1">
        <v>42608</v>
      </c>
      <c r="B147">
        <v>39.35</v>
      </c>
      <c r="C147" s="25">
        <f t="shared" si="36"/>
        <v>0</v>
      </c>
      <c r="D147" s="26">
        <f t="shared" si="43"/>
        <v>39.524531268038089</v>
      </c>
      <c r="E147" s="26"/>
      <c r="F147">
        <v>39.475999999999999</v>
      </c>
      <c r="G147" s="25">
        <f>+B147/D147-1</f>
        <v>-4.4157707236169852E-3</v>
      </c>
      <c r="H147" s="25"/>
      <c r="I147" s="25">
        <f>+B147/F147-1</f>
        <v>-3.191812746985434E-3</v>
      </c>
      <c r="J147">
        <v>3308.97</v>
      </c>
      <c r="K147">
        <v>3307.09</v>
      </c>
      <c r="L147" s="25">
        <f t="shared" si="44"/>
        <v>-5.6815262755471885E-4</v>
      </c>
      <c r="M147">
        <f t="shared" si="42"/>
        <v>5</v>
      </c>
      <c r="N147" s="50"/>
    </row>
    <row r="148" spans="1:14" x14ac:dyDescent="0.15">
      <c r="A148" s="1">
        <v>42611</v>
      </c>
      <c r="B148">
        <v>39.15</v>
      </c>
      <c r="C148" s="25">
        <f t="shared" si="36"/>
        <v>-5.0825921219822545E-3</v>
      </c>
      <c r="D148" s="26">
        <f t="shared" si="43"/>
        <v>39.484236376996094</v>
      </c>
      <c r="E148" s="26"/>
      <c r="F148">
        <v>39.43</v>
      </c>
      <c r="G148" s="25">
        <f>+B148/D148-1</f>
        <v>-8.4650586579616549E-3</v>
      </c>
      <c r="H148" s="25"/>
      <c r="I148" s="25">
        <f>+B148/F148-1</f>
        <v>-7.1011919857976169E-3</v>
      </c>
      <c r="J148">
        <v>3307.09</v>
      </c>
      <c r="K148">
        <v>3307.78</v>
      </c>
      <c r="L148" s="25">
        <f t="shared" si="44"/>
        <v>2.0864264353259721E-4</v>
      </c>
      <c r="M148">
        <f t="shared" si="42"/>
        <v>1</v>
      </c>
      <c r="N148" s="50"/>
    </row>
    <row r="149" spans="1:14" x14ac:dyDescent="0.15">
      <c r="A149" s="1">
        <v>42612</v>
      </c>
      <c r="B149">
        <v>39.299999999999997</v>
      </c>
      <c r="C149" s="25">
        <f t="shared" si="36"/>
        <v>3.8314176245211051E-3</v>
      </c>
      <c r="D149" s="26">
        <f t="shared" ref="D149:D180" si="45">+F148*(1+L149)</f>
        <v>39.480184806728374</v>
      </c>
      <c r="E149" s="26"/>
      <c r="F149">
        <v>39.473999999999997</v>
      </c>
      <c r="G149" s="25">
        <f t="shared" ref="G149:G160" si="46">+B149/D149-1</f>
        <v>-4.5639301743508609E-3</v>
      </c>
      <c r="H149" s="25"/>
      <c r="I149" s="25">
        <f t="shared" ref="I149:I163" si="47">+B149/F149-1</f>
        <v>-4.4079647362821328E-3</v>
      </c>
      <c r="J149">
        <v>3307.78</v>
      </c>
      <c r="K149">
        <v>3311.99</v>
      </c>
      <c r="L149" s="25">
        <f t="shared" si="44"/>
        <v>1.2727569548154349E-3</v>
      </c>
      <c r="M149">
        <f t="shared" si="42"/>
        <v>2</v>
      </c>
      <c r="N149" s="50"/>
    </row>
    <row r="150" spans="1:14" x14ac:dyDescent="0.15">
      <c r="A150" s="1">
        <v>42613</v>
      </c>
      <c r="B150">
        <v>39.4</v>
      </c>
      <c r="C150" s="25">
        <f t="shared" si="36"/>
        <v>2.5445292620864812E-3</v>
      </c>
      <c r="D150" s="26">
        <f t="shared" si="45"/>
        <v>39.662312525098208</v>
      </c>
      <c r="E150" s="26"/>
      <c r="F150">
        <v>39.658999999999999</v>
      </c>
      <c r="G150" s="25">
        <f t="shared" si="46"/>
        <v>-6.613646769391468E-3</v>
      </c>
      <c r="H150" s="25"/>
      <c r="I150" s="25">
        <f t="shared" si="47"/>
        <v>-6.5306739958143067E-3</v>
      </c>
      <c r="J150">
        <v>3311.99</v>
      </c>
      <c r="K150">
        <v>3327.79</v>
      </c>
      <c r="L150" s="25">
        <f t="shared" si="44"/>
        <v>4.7705458047881955E-3</v>
      </c>
      <c r="M150">
        <f t="shared" si="42"/>
        <v>3</v>
      </c>
      <c r="N150" s="50"/>
    </row>
    <row r="151" spans="1:14" x14ac:dyDescent="0.15">
      <c r="A151" s="1">
        <v>42614</v>
      </c>
      <c r="B151">
        <v>39.15</v>
      </c>
      <c r="C151" s="25">
        <f t="shared" si="36"/>
        <v>-6.3451776649746661E-3</v>
      </c>
      <c r="D151" s="26">
        <f t="shared" si="45"/>
        <v>39.346641831365559</v>
      </c>
      <c r="E151" s="26"/>
      <c r="F151">
        <v>39.354999999999997</v>
      </c>
      <c r="G151" s="25">
        <f t="shared" si="46"/>
        <v>-4.997677621595753E-3</v>
      </c>
      <c r="H151" s="25"/>
      <c r="I151" s="25">
        <f t="shared" si="47"/>
        <v>-5.2089950451021938E-3</v>
      </c>
      <c r="J151">
        <v>3327.79</v>
      </c>
      <c r="K151">
        <v>3301.58</v>
      </c>
      <c r="L151" s="25">
        <f t="shared" si="44"/>
        <v>-7.8760979508923912E-3</v>
      </c>
      <c r="M151">
        <f t="shared" si="42"/>
        <v>4</v>
      </c>
      <c r="N151" s="50"/>
    </row>
    <row r="152" spans="1:14" x14ac:dyDescent="0.15">
      <c r="A152" s="1">
        <v>42615</v>
      </c>
      <c r="B152">
        <v>39.200000000000003</v>
      </c>
      <c r="C152" s="25">
        <f t="shared" si="36"/>
        <v>1.2771392081738497E-3</v>
      </c>
      <c r="D152" s="26">
        <f t="shared" si="45"/>
        <v>39.504358231513393</v>
      </c>
      <c r="E152" s="26"/>
      <c r="F152">
        <v>39.454000000000001</v>
      </c>
      <c r="G152" s="25">
        <f t="shared" si="46"/>
        <v>-7.7044216167166946E-3</v>
      </c>
      <c r="H152" s="25"/>
      <c r="I152" s="25">
        <f t="shared" si="47"/>
        <v>-6.4378770213412428E-3</v>
      </c>
      <c r="J152">
        <v>3301.58</v>
      </c>
      <c r="K152">
        <v>3314.11</v>
      </c>
      <c r="L152" s="25">
        <f t="shared" si="44"/>
        <v>3.7951526238952926E-3</v>
      </c>
      <c r="M152">
        <f t="shared" si="42"/>
        <v>5</v>
      </c>
      <c r="N152" s="50"/>
    </row>
    <row r="153" spans="1:14" x14ac:dyDescent="0.15">
      <c r="A153" s="1">
        <v>42618</v>
      </c>
      <c r="B153">
        <v>39.5</v>
      </c>
      <c r="C153" s="25">
        <f t="shared" si="36"/>
        <v>7.6530612244898322E-3</v>
      </c>
      <c r="D153" s="26">
        <f t="shared" si="45"/>
        <v>39.52031004402388</v>
      </c>
      <c r="E153" s="26"/>
      <c r="F153">
        <v>39.454000000000001</v>
      </c>
      <c r="G153" s="25">
        <f t="shared" si="46"/>
        <v>-5.1391408623202572E-4</v>
      </c>
      <c r="H153" s="25"/>
      <c r="I153" s="25">
        <f t="shared" si="47"/>
        <v>1.1659147361484656E-3</v>
      </c>
      <c r="J153">
        <v>3314.11</v>
      </c>
      <c r="K153">
        <v>3319.68</v>
      </c>
      <c r="L153" s="25">
        <f t="shared" si="44"/>
        <v>1.6806925539585293E-3</v>
      </c>
      <c r="M153">
        <f t="shared" si="42"/>
        <v>1</v>
      </c>
      <c r="N153" s="50"/>
    </row>
    <row r="154" spans="1:14" x14ac:dyDescent="0.15">
      <c r="A154" s="1">
        <v>42619</v>
      </c>
      <c r="B154">
        <v>39.549999999999997</v>
      </c>
      <c r="C154" s="25">
        <f t="shared" si="36"/>
        <v>1.2658227848101333E-3</v>
      </c>
      <c r="D154" s="26">
        <f t="shared" si="45"/>
        <v>39.726758006795833</v>
      </c>
      <c r="E154" s="26"/>
      <c r="F154">
        <v>39.750999999999998</v>
      </c>
      <c r="G154" s="25">
        <f t="shared" si="46"/>
        <v>-4.4493438595114565E-3</v>
      </c>
      <c r="H154" s="25"/>
      <c r="I154" s="25">
        <f t="shared" si="47"/>
        <v>-5.0564765666272216E-3</v>
      </c>
      <c r="J154">
        <v>3319.68</v>
      </c>
      <c r="K154">
        <v>3342.63</v>
      </c>
      <c r="L154" s="25">
        <f t="shared" si="44"/>
        <v>6.9133169462116673E-3</v>
      </c>
      <c r="M154">
        <f t="shared" si="42"/>
        <v>2</v>
      </c>
      <c r="N154" s="50"/>
    </row>
    <row r="155" spans="1:14" x14ac:dyDescent="0.15">
      <c r="A155" s="1">
        <v>42620</v>
      </c>
      <c r="B155">
        <v>39.75</v>
      </c>
      <c r="C155" s="25">
        <f t="shared" si="36"/>
        <v>5.0568900126422012E-3</v>
      </c>
      <c r="D155" s="26">
        <f t="shared" si="45"/>
        <v>39.729475239556869</v>
      </c>
      <c r="E155" s="26"/>
      <c r="F155">
        <v>39.832999999999998</v>
      </c>
      <c r="G155" s="25">
        <f t="shared" si="46"/>
        <v>5.1661292577787066E-4</v>
      </c>
      <c r="H155" s="25"/>
      <c r="I155" s="25">
        <f t="shared" si="47"/>
        <v>-2.0836994451836066E-3</v>
      </c>
      <c r="J155">
        <v>3342.63</v>
      </c>
      <c r="K155">
        <v>3340.82</v>
      </c>
      <c r="L155" s="25">
        <f t="shared" si="44"/>
        <v>-5.4148978498969047E-4</v>
      </c>
      <c r="M155">
        <f t="shared" si="42"/>
        <v>3</v>
      </c>
      <c r="N155" s="50"/>
    </row>
    <row r="156" spans="1:14" x14ac:dyDescent="0.15">
      <c r="A156" s="1">
        <v>42621</v>
      </c>
      <c r="B156">
        <v>39.75</v>
      </c>
      <c r="C156" s="25">
        <f t="shared" si="36"/>
        <v>0</v>
      </c>
      <c r="D156" s="26">
        <f t="shared" si="45"/>
        <v>39.81797686795457</v>
      </c>
      <c r="E156" s="26"/>
      <c r="F156">
        <v>39.826999999999998</v>
      </c>
      <c r="G156" s="25">
        <f t="shared" si="46"/>
        <v>-1.707190402465586E-3</v>
      </c>
      <c r="H156" s="25"/>
      <c r="I156" s="25">
        <f t="shared" si="47"/>
        <v>-1.933361789740573E-3</v>
      </c>
      <c r="J156">
        <v>3340.82</v>
      </c>
      <c r="K156">
        <v>3339.56</v>
      </c>
      <c r="L156" s="25">
        <f t="shared" si="44"/>
        <v>-3.7715291455397981E-4</v>
      </c>
      <c r="M156">
        <f t="shared" si="42"/>
        <v>4</v>
      </c>
      <c r="N156" s="50"/>
    </row>
    <row r="157" spans="1:14" x14ac:dyDescent="0.15">
      <c r="A157" s="1">
        <v>42622</v>
      </c>
      <c r="B157">
        <v>39.25</v>
      </c>
      <c r="C157" s="25">
        <f t="shared" si="36"/>
        <v>-1.2578616352201255E-2</v>
      </c>
      <c r="D157" s="26">
        <f t="shared" si="45"/>
        <v>39.570356298434525</v>
      </c>
      <c r="E157" s="26"/>
      <c r="F157">
        <v>39.497999999999998</v>
      </c>
      <c r="G157" s="25">
        <f t="shared" si="46"/>
        <v>-8.0958659057411841E-3</v>
      </c>
      <c r="H157" s="25"/>
      <c r="I157" s="25">
        <f t="shared" si="47"/>
        <v>-6.2787989265278288E-3</v>
      </c>
      <c r="J157">
        <v>3339.56</v>
      </c>
      <c r="K157">
        <v>3318.04</v>
      </c>
      <c r="L157" s="25">
        <f t="shared" si="44"/>
        <v>-6.4439626777179626E-3</v>
      </c>
      <c r="M157">
        <f t="shared" si="42"/>
        <v>5</v>
      </c>
      <c r="N157" s="50"/>
    </row>
    <row r="158" spans="1:14" x14ac:dyDescent="0.15">
      <c r="A158" s="1">
        <v>42625</v>
      </c>
      <c r="B158">
        <v>38.4</v>
      </c>
      <c r="C158" s="25">
        <f t="shared" si="36"/>
        <v>-2.1656050955414008E-2</v>
      </c>
      <c r="D158" s="26">
        <f t="shared" si="45"/>
        <v>38.838041373823096</v>
      </c>
      <c r="E158" s="26"/>
      <c r="F158">
        <v>38.853999999999999</v>
      </c>
      <c r="G158" s="25">
        <f t="shared" si="46"/>
        <v>-1.1278667984486401E-2</v>
      </c>
      <c r="H158" s="25"/>
      <c r="I158" s="25">
        <f t="shared" si="47"/>
        <v>-1.1684768620991437E-2</v>
      </c>
      <c r="J158">
        <v>3318.04</v>
      </c>
      <c r="K158">
        <v>3262.6</v>
      </c>
      <c r="L158" s="25">
        <f t="shared" si="44"/>
        <v>-1.6708659329001452E-2</v>
      </c>
      <c r="M158">
        <f t="shared" si="42"/>
        <v>1</v>
      </c>
      <c r="N158" s="50"/>
    </row>
    <row r="159" spans="1:14" x14ac:dyDescent="0.15">
      <c r="A159" s="1">
        <v>42626</v>
      </c>
      <c r="B159">
        <v>38.35</v>
      </c>
      <c r="C159" s="25">
        <f t="shared" si="36"/>
        <v>-1.3020833333332593E-3</v>
      </c>
      <c r="D159" s="26">
        <f t="shared" si="45"/>
        <v>38.826966781094832</v>
      </c>
      <c r="E159" s="26"/>
      <c r="F159">
        <v>38.764000000000003</v>
      </c>
      <c r="G159" s="25">
        <f t="shared" si="46"/>
        <v>-1.2284420356190928E-2</v>
      </c>
      <c r="H159" s="25"/>
      <c r="I159" s="25">
        <f t="shared" si="47"/>
        <v>-1.0680012382623061E-2</v>
      </c>
      <c r="J159">
        <v>3262.6</v>
      </c>
      <c r="K159">
        <v>3260.33</v>
      </c>
      <c r="L159" s="25">
        <f>+K159/J159-1</f>
        <v>-6.9576411450988918E-4</v>
      </c>
      <c r="M159">
        <f t="shared" si="42"/>
        <v>2</v>
      </c>
      <c r="N159" s="50"/>
    </row>
    <row r="160" spans="1:14" x14ac:dyDescent="0.15">
      <c r="A160" s="1">
        <v>42627</v>
      </c>
      <c r="B160">
        <v>38.25</v>
      </c>
      <c r="C160" s="25">
        <f t="shared" ref="C160:C180" si="48">B160/B159-1</f>
        <v>-2.6075619295958807E-3</v>
      </c>
      <c r="D160" s="26">
        <f t="shared" si="45"/>
        <v>38.507184769639892</v>
      </c>
      <c r="E160" s="26"/>
      <c r="F160">
        <v>38.587000000000003</v>
      </c>
      <c r="G160" s="25">
        <f t="shared" si="46"/>
        <v>-6.6788774920431004E-3</v>
      </c>
      <c r="H160" s="25"/>
      <c r="I160" s="25">
        <f t="shared" si="47"/>
        <v>-8.7335112861846032E-3</v>
      </c>
      <c r="J160">
        <v>3260.33</v>
      </c>
      <c r="K160">
        <v>3238.73</v>
      </c>
      <c r="L160" s="25">
        <f>+K160/J160-1</f>
        <v>-6.6250962325898888E-3</v>
      </c>
      <c r="M160">
        <f t="shared" si="42"/>
        <v>3</v>
      </c>
      <c r="N160" s="50"/>
    </row>
    <row r="161" spans="1:14" x14ac:dyDescent="0.15">
      <c r="A161" s="1">
        <v>42628</v>
      </c>
      <c r="B161">
        <v>38.450000000000003</v>
      </c>
      <c r="C161" s="25">
        <f t="shared" si="48"/>
        <v>5.2287581699346219E-3</v>
      </c>
      <c r="D161" s="26">
        <f t="shared" si="45"/>
        <v>38.587000000000003</v>
      </c>
      <c r="E161" s="26"/>
      <c r="F161">
        <v>38.590000000000003</v>
      </c>
      <c r="G161" s="25">
        <f t="shared" ref="G161:G171" si="49">+B161/D161-1</f>
        <v>-3.5504185347396966E-3</v>
      </c>
      <c r="H161" s="25"/>
      <c r="I161" s="25">
        <f t="shared" si="47"/>
        <v>-3.6278828712101863E-3</v>
      </c>
      <c r="J161">
        <v>3238.73</v>
      </c>
      <c r="K161">
        <v>3238.73</v>
      </c>
      <c r="L161" s="25">
        <f>+K161/J161-1</f>
        <v>0</v>
      </c>
      <c r="M161">
        <f t="shared" si="42"/>
        <v>4</v>
      </c>
      <c r="N161" s="50"/>
    </row>
    <row r="162" spans="1:14" x14ac:dyDescent="0.15">
      <c r="A162" s="1">
        <v>42632</v>
      </c>
      <c r="B162">
        <v>38.75</v>
      </c>
      <c r="C162" s="25">
        <f t="shared" si="48"/>
        <v>7.8023407022105307E-3</v>
      </c>
      <c r="D162" s="26">
        <f t="shared" si="45"/>
        <v>38.880610856724701</v>
      </c>
      <c r="E162" s="26"/>
      <c r="F162">
        <v>38.939</v>
      </c>
      <c r="G162" s="25">
        <f t="shared" si="49"/>
        <v>-3.3592799559143405E-3</v>
      </c>
      <c r="H162" s="25"/>
      <c r="I162" s="25">
        <f t="shared" si="47"/>
        <v>-4.853745602095616E-3</v>
      </c>
      <c r="J162">
        <v>3238.73</v>
      </c>
      <c r="K162">
        <v>3263.12</v>
      </c>
      <c r="L162" s="25">
        <f>+K162/J162-1</f>
        <v>7.5307296378517297E-3</v>
      </c>
      <c r="M162">
        <f t="shared" si="42"/>
        <v>1</v>
      </c>
      <c r="N162" s="50"/>
    </row>
    <row r="163" spans="1:14" x14ac:dyDescent="0.15">
      <c r="A163" s="1">
        <v>42633</v>
      </c>
      <c r="B163">
        <v>38.799999999999997</v>
      </c>
      <c r="C163" s="25">
        <f t="shared" si="48"/>
        <v>1.290322580645098E-3</v>
      </c>
      <c r="D163" s="26">
        <f t="shared" si="45"/>
        <v>38.870742908627328</v>
      </c>
      <c r="E163" s="26"/>
      <c r="F163">
        <v>38.841999999999999</v>
      </c>
      <c r="G163" s="25">
        <f t="shared" si="49"/>
        <v>-1.8199525744497791E-3</v>
      </c>
      <c r="H163" s="25"/>
      <c r="I163" s="25">
        <f t="shared" si="47"/>
        <v>-1.0813037433705652E-3</v>
      </c>
      <c r="J163">
        <v>3263.12</v>
      </c>
      <c r="K163">
        <v>3257.4</v>
      </c>
      <c r="L163" s="25">
        <f>+K163/J163-1</f>
        <v>-1.7529235823383615E-3</v>
      </c>
      <c r="M163">
        <f t="shared" si="42"/>
        <v>2</v>
      </c>
      <c r="N163" s="50"/>
    </row>
    <row r="164" spans="1:14" x14ac:dyDescent="0.15">
      <c r="A164" s="1">
        <v>42634</v>
      </c>
      <c r="B164">
        <v>38.75</v>
      </c>
      <c r="C164" s="25">
        <f t="shared" si="48"/>
        <v>-1.2886597938143174E-3</v>
      </c>
      <c r="D164" s="26">
        <f t="shared" si="45"/>
        <v>38.952179922637683</v>
      </c>
      <c r="E164" s="26"/>
      <c r="F164">
        <v>38.9</v>
      </c>
      <c r="G164" s="25">
        <f t="shared" si="49"/>
        <v>-5.1904648992490143E-3</v>
      </c>
      <c r="H164" s="25"/>
      <c r="I164" s="25">
        <f t="shared" ref="I164:I184" si="50">+B164/F164-1</f>
        <v>-3.856041131105381E-3</v>
      </c>
      <c r="J164">
        <v>3257.4</v>
      </c>
      <c r="K164">
        <v>3266.64</v>
      </c>
      <c r="L164" s="25">
        <f t="shared" ref="L164:L225" si="51">+K164/J164-1</f>
        <v>2.8366181617240915E-3</v>
      </c>
      <c r="M164">
        <f t="shared" si="42"/>
        <v>3</v>
      </c>
      <c r="N164" s="50"/>
    </row>
    <row r="165" spans="1:14" x14ac:dyDescent="0.15">
      <c r="A165" s="1">
        <v>42635</v>
      </c>
      <c r="B165">
        <v>39</v>
      </c>
      <c r="C165" s="25">
        <f t="shared" si="48"/>
        <v>6.4516129032257119E-3</v>
      </c>
      <c r="D165" s="26">
        <f t="shared" si="45"/>
        <v>39.191514216442584</v>
      </c>
      <c r="E165" s="26"/>
      <c r="F165">
        <v>39.22</v>
      </c>
      <c r="G165" s="25">
        <f t="shared" si="49"/>
        <v>-4.886624573495979E-3</v>
      </c>
      <c r="H165" s="25"/>
      <c r="I165" s="25">
        <f t="shared" si="50"/>
        <v>-5.6093829678734997E-3</v>
      </c>
      <c r="J165">
        <v>3266.64</v>
      </c>
      <c r="K165">
        <v>3291.12</v>
      </c>
      <c r="L165" s="25">
        <f t="shared" si="51"/>
        <v>7.4939387260304358E-3</v>
      </c>
      <c r="M165">
        <f t="shared" si="42"/>
        <v>4</v>
      </c>
      <c r="N165" s="50"/>
    </row>
    <row r="166" spans="1:14" x14ac:dyDescent="0.15">
      <c r="A166" s="1">
        <v>42636</v>
      </c>
      <c r="B166">
        <v>38.700000000000003</v>
      </c>
      <c r="C166" s="25">
        <f t="shared" si="48"/>
        <v>-7.692307692307665E-3</v>
      </c>
      <c r="D166" s="26">
        <f t="shared" si="45"/>
        <v>39.035883650550574</v>
      </c>
      <c r="E166" s="26"/>
      <c r="F166">
        <v>39.055</v>
      </c>
      <c r="G166" s="25">
        <f t="shared" si="49"/>
        <v>-8.6044843651396086E-3</v>
      </c>
      <c r="H166" s="25"/>
      <c r="I166" s="25">
        <f t="shared" si="50"/>
        <v>-9.0897452310843008E-3</v>
      </c>
      <c r="J166">
        <v>3291.12</v>
      </c>
      <c r="K166">
        <v>3275.67</v>
      </c>
      <c r="L166" s="25">
        <f t="shared" si="51"/>
        <v>-4.6944505214030485E-3</v>
      </c>
      <c r="M166">
        <f t="shared" si="42"/>
        <v>5</v>
      </c>
      <c r="N166" s="50"/>
    </row>
    <row r="167" spans="1:14" x14ac:dyDescent="0.15">
      <c r="A167" s="1">
        <v>42639</v>
      </c>
      <c r="B167">
        <v>38</v>
      </c>
      <c r="C167" s="25">
        <f t="shared" si="48"/>
        <v>-1.8087855297157729E-2</v>
      </c>
      <c r="D167" s="26">
        <f t="shared" si="45"/>
        <v>38.394598784370828</v>
      </c>
      <c r="E167" s="26"/>
      <c r="F167">
        <v>38.39</v>
      </c>
      <c r="G167" s="25">
        <f t="shared" si="49"/>
        <v>-1.0277455602204499E-2</v>
      </c>
      <c r="H167" s="25"/>
      <c r="I167" s="25">
        <f t="shared" si="50"/>
        <v>-1.015889554571503E-2</v>
      </c>
      <c r="J167">
        <v>3275.67</v>
      </c>
      <c r="K167">
        <v>3220.28</v>
      </c>
      <c r="L167" s="25">
        <f t="shared" si="51"/>
        <v>-1.6909517747514258E-2</v>
      </c>
      <c r="M167">
        <f t="shared" si="42"/>
        <v>1</v>
      </c>
      <c r="N167" s="50"/>
    </row>
    <row r="168" spans="1:14" x14ac:dyDescent="0.15">
      <c r="A168" s="1">
        <v>42640</v>
      </c>
      <c r="B168">
        <v>38.35</v>
      </c>
      <c r="C168" s="25">
        <f t="shared" si="48"/>
        <v>9.2105263157895578E-3</v>
      </c>
      <c r="D168" s="26">
        <f t="shared" si="45"/>
        <v>38.634029494329688</v>
      </c>
      <c r="E168" s="26"/>
      <c r="F168">
        <v>38.585000000000001</v>
      </c>
      <c r="G168" s="25">
        <f t="shared" si="49"/>
        <v>-7.3517957626287878E-3</v>
      </c>
      <c r="H168" s="25"/>
      <c r="I168" s="25">
        <f t="shared" si="50"/>
        <v>-6.0904496566023258E-3</v>
      </c>
      <c r="J168">
        <v>3220.28</v>
      </c>
      <c r="K168">
        <v>3240.75</v>
      </c>
      <c r="L168" s="25">
        <f t="shared" si="51"/>
        <v>6.3565901101767519E-3</v>
      </c>
      <c r="M168">
        <f t="shared" si="42"/>
        <v>2</v>
      </c>
      <c r="N168" s="50"/>
    </row>
    <row r="169" spans="1:14" x14ac:dyDescent="0.15">
      <c r="A169" s="1">
        <v>42641</v>
      </c>
      <c r="B169">
        <v>38.450000000000003</v>
      </c>
      <c r="C169" s="25">
        <f t="shared" si="48"/>
        <v>2.6075619295957697E-3</v>
      </c>
      <c r="D169" s="26">
        <f t="shared" si="45"/>
        <v>38.467604921700222</v>
      </c>
      <c r="E169" s="26"/>
      <c r="F169">
        <v>38.462000000000003</v>
      </c>
      <c r="G169" s="25">
        <f t="shared" si="49"/>
        <v>-4.5765577909129274E-4</v>
      </c>
      <c r="H169" s="25"/>
      <c r="I169" s="25">
        <f t="shared" si="50"/>
        <v>-3.1199625604494408E-4</v>
      </c>
      <c r="J169">
        <v>3240.75</v>
      </c>
      <c r="K169">
        <v>3230.89</v>
      </c>
      <c r="L169" s="25">
        <f t="shared" si="51"/>
        <v>-3.0425055928412492E-3</v>
      </c>
      <c r="M169">
        <f t="shared" si="42"/>
        <v>3</v>
      </c>
      <c r="N169" s="50"/>
    </row>
    <row r="170" spans="1:14" x14ac:dyDescent="0.15">
      <c r="A170" s="1">
        <v>42642</v>
      </c>
      <c r="B170">
        <v>38.65</v>
      </c>
      <c r="C170" s="25">
        <f t="shared" si="48"/>
        <v>5.2015604681403538E-3</v>
      </c>
      <c r="D170" s="26">
        <f t="shared" si="45"/>
        <v>38.622710206785129</v>
      </c>
      <c r="E170" s="26"/>
      <c r="F170">
        <v>38.625</v>
      </c>
      <c r="G170" s="25">
        <f t="shared" si="49"/>
        <v>7.0657375074811846E-4</v>
      </c>
      <c r="H170" s="25"/>
      <c r="I170" s="25">
        <f t="shared" si="50"/>
        <v>6.4724919093839262E-4</v>
      </c>
      <c r="J170">
        <v>3230.89</v>
      </c>
      <c r="K170">
        <v>3244.39</v>
      </c>
      <c r="L170" s="25">
        <f t="shared" si="51"/>
        <v>4.1784152354304993E-3</v>
      </c>
      <c r="M170">
        <f t="shared" ref="M170:M196" si="52">WEEKDAY(A170,2)</f>
        <v>4</v>
      </c>
      <c r="N170" s="50"/>
    </row>
    <row r="171" spans="1:14" x14ac:dyDescent="0.15">
      <c r="A171" s="1">
        <v>42643</v>
      </c>
      <c r="B171">
        <v>38.450000000000003</v>
      </c>
      <c r="C171" s="25">
        <f t="shared" si="48"/>
        <v>-5.1746442432081263E-3</v>
      </c>
      <c r="D171" s="26">
        <f t="shared" si="45"/>
        <v>38.730836921578479</v>
      </c>
      <c r="E171" s="26"/>
      <c r="F171">
        <v>38.753</v>
      </c>
      <c r="G171" s="25">
        <f t="shared" si="49"/>
        <v>-7.2509902677060367E-3</v>
      </c>
      <c r="H171" s="25"/>
      <c r="I171" s="25">
        <f t="shared" si="50"/>
        <v>-7.8187495161664566E-3</v>
      </c>
      <c r="J171">
        <v>3244.39</v>
      </c>
      <c r="K171">
        <v>3253.28</v>
      </c>
      <c r="L171" s="25">
        <f t="shared" si="51"/>
        <v>2.7401144745238248E-3</v>
      </c>
      <c r="M171">
        <f t="shared" si="52"/>
        <v>5</v>
      </c>
      <c r="N171" s="50"/>
    </row>
    <row r="172" spans="1:14" x14ac:dyDescent="0.15">
      <c r="A172" s="1">
        <v>42646</v>
      </c>
      <c r="B172">
        <v>38.700000000000003</v>
      </c>
      <c r="C172" s="25">
        <f t="shared" si="48"/>
        <v>6.5019505851755532E-3</v>
      </c>
      <c r="D172" s="26">
        <f t="shared" si="45"/>
        <v>38.753</v>
      </c>
      <c r="E172" s="26"/>
      <c r="F172">
        <v>38.753</v>
      </c>
      <c r="G172" s="25">
        <f t="shared" ref="G172:G184" si="53">+B172/D172-1</f>
        <v>-1.3676360539828236E-3</v>
      </c>
      <c r="H172" s="25"/>
      <c r="I172" s="25">
        <f t="shared" si="50"/>
        <v>-1.3676360539828236E-3</v>
      </c>
      <c r="J172">
        <v>3253.28</v>
      </c>
      <c r="K172">
        <v>3253.28</v>
      </c>
      <c r="L172" s="25">
        <f t="shared" si="51"/>
        <v>0</v>
      </c>
      <c r="M172">
        <f t="shared" si="52"/>
        <v>1</v>
      </c>
      <c r="N172" s="50"/>
    </row>
    <row r="173" spans="1:14" x14ac:dyDescent="0.15">
      <c r="A173" s="1">
        <v>42647</v>
      </c>
      <c r="B173">
        <v>38.700000000000003</v>
      </c>
      <c r="C173" s="25">
        <f t="shared" si="48"/>
        <v>0</v>
      </c>
      <c r="D173" s="26">
        <f t="shared" si="45"/>
        <v>38.753</v>
      </c>
      <c r="E173" s="26"/>
      <c r="F173">
        <v>38.753</v>
      </c>
      <c r="G173" s="25">
        <f t="shared" si="53"/>
        <v>-1.3676360539828236E-3</v>
      </c>
      <c r="H173" s="25"/>
      <c r="I173" s="25">
        <f t="shared" si="50"/>
        <v>-1.3676360539828236E-3</v>
      </c>
      <c r="J173">
        <v>3253.28</v>
      </c>
      <c r="K173">
        <v>3253.28</v>
      </c>
      <c r="L173" s="25">
        <f t="shared" si="51"/>
        <v>0</v>
      </c>
      <c r="M173">
        <f t="shared" si="52"/>
        <v>2</v>
      </c>
      <c r="N173" s="50"/>
    </row>
    <row r="174" spans="1:14" x14ac:dyDescent="0.15">
      <c r="A174" s="1">
        <v>42648</v>
      </c>
      <c r="B174">
        <v>38.700000000000003</v>
      </c>
      <c r="C174" s="25">
        <f t="shared" si="48"/>
        <v>0</v>
      </c>
      <c r="D174" s="26">
        <f t="shared" si="45"/>
        <v>38.753</v>
      </c>
      <c r="E174" s="26"/>
      <c r="F174">
        <v>38.753</v>
      </c>
      <c r="G174" s="25">
        <f t="shared" si="53"/>
        <v>-1.3676360539828236E-3</v>
      </c>
      <c r="H174" s="25"/>
      <c r="I174" s="25">
        <f t="shared" si="50"/>
        <v>-1.3676360539828236E-3</v>
      </c>
      <c r="J174">
        <v>3253.28</v>
      </c>
      <c r="K174">
        <v>3253.28</v>
      </c>
      <c r="L174" s="25">
        <f t="shared" si="51"/>
        <v>0</v>
      </c>
      <c r="M174">
        <f t="shared" si="52"/>
        <v>3</v>
      </c>
      <c r="N174" s="50"/>
    </row>
    <row r="175" spans="1:14" x14ac:dyDescent="0.15">
      <c r="A175" s="1">
        <v>42649</v>
      </c>
      <c r="B175">
        <v>38.950000000000003</v>
      </c>
      <c r="C175" s="25">
        <f t="shared" si="48"/>
        <v>6.4599483204135222E-3</v>
      </c>
      <c r="D175" s="26">
        <f t="shared" si="45"/>
        <v>38.753</v>
      </c>
      <c r="E175" s="26"/>
      <c r="F175">
        <v>38.753</v>
      </c>
      <c r="G175" s="25">
        <f t="shared" si="53"/>
        <v>5.0834774082006984E-3</v>
      </c>
      <c r="H175" s="25"/>
      <c r="I175" s="25">
        <f t="shared" si="50"/>
        <v>5.0834774082006984E-3</v>
      </c>
      <c r="J175">
        <v>3253.28</v>
      </c>
      <c r="K175">
        <v>3253.28</v>
      </c>
      <c r="L175" s="25">
        <f t="shared" si="51"/>
        <v>0</v>
      </c>
      <c r="M175">
        <f t="shared" si="52"/>
        <v>4</v>
      </c>
      <c r="N175" s="50"/>
    </row>
    <row r="176" spans="1:14" x14ac:dyDescent="0.15">
      <c r="A176" s="1">
        <v>42650</v>
      </c>
      <c r="B176">
        <v>38.85</v>
      </c>
      <c r="C176" s="25">
        <f t="shared" si="48"/>
        <v>-2.5673940949936247E-3</v>
      </c>
      <c r="D176" s="26">
        <f t="shared" si="45"/>
        <v>38.753</v>
      </c>
      <c r="E176" s="26"/>
      <c r="F176">
        <v>38.753</v>
      </c>
      <c r="G176" s="25">
        <f t="shared" si="53"/>
        <v>2.5030320233272452E-3</v>
      </c>
      <c r="H176" s="25"/>
      <c r="I176" s="25">
        <f t="shared" si="50"/>
        <v>2.5030320233272452E-3</v>
      </c>
      <c r="J176">
        <v>3253.28</v>
      </c>
      <c r="K176">
        <v>3253.28</v>
      </c>
      <c r="L176" s="25">
        <f t="shared" si="51"/>
        <v>0</v>
      </c>
      <c r="M176">
        <f t="shared" si="52"/>
        <v>5</v>
      </c>
      <c r="N176" s="50"/>
    </row>
    <row r="177" spans="1:14" x14ac:dyDescent="0.15">
      <c r="A177" s="1">
        <v>42653</v>
      </c>
      <c r="B177">
        <v>38.85</v>
      </c>
      <c r="C177" s="25">
        <f t="shared" si="48"/>
        <v>0</v>
      </c>
      <c r="D177" s="26">
        <f t="shared" si="45"/>
        <v>39.236507189667037</v>
      </c>
      <c r="E177" s="26"/>
      <c r="F177">
        <v>39.24</v>
      </c>
      <c r="G177" s="25">
        <f t="shared" si="53"/>
        <v>-9.8507032697554564E-3</v>
      </c>
      <c r="H177" s="25"/>
      <c r="I177" s="25">
        <f t="shared" si="50"/>
        <v>-9.9388379204893296E-3</v>
      </c>
      <c r="J177">
        <v>3253.28</v>
      </c>
      <c r="K177">
        <v>3293.87</v>
      </c>
      <c r="L177" s="25">
        <f t="shared" si="51"/>
        <v>1.2476638961294251E-2</v>
      </c>
      <c r="M177">
        <f t="shared" si="52"/>
        <v>1</v>
      </c>
      <c r="N177" s="50"/>
    </row>
    <row r="178" spans="1:14" x14ac:dyDescent="0.15">
      <c r="A178" s="1">
        <v>42654</v>
      </c>
      <c r="B178">
        <v>39.200000000000003</v>
      </c>
      <c r="C178" s="25">
        <f t="shared" si="48"/>
        <v>9.009009009009139E-3</v>
      </c>
      <c r="D178" s="26">
        <f t="shared" si="45"/>
        <v>39.391176458087294</v>
      </c>
      <c r="E178" s="26"/>
      <c r="F178">
        <v>39.173999999999999</v>
      </c>
      <c r="G178" s="25">
        <f t="shared" si="53"/>
        <v>-4.8532812491829391E-3</v>
      </c>
      <c r="H178" s="25"/>
      <c r="I178" s="25">
        <f t="shared" si="50"/>
        <v>6.6370551896666186E-4</v>
      </c>
      <c r="J178">
        <v>3293.87</v>
      </c>
      <c r="K178">
        <v>3306.56</v>
      </c>
      <c r="L178" s="25">
        <f t="shared" si="51"/>
        <v>3.8526110623673393E-3</v>
      </c>
      <c r="M178">
        <f t="shared" si="52"/>
        <v>2</v>
      </c>
      <c r="N178" s="50"/>
    </row>
    <row r="179" spans="1:14" x14ac:dyDescent="0.15">
      <c r="A179" s="1">
        <v>42655</v>
      </c>
      <c r="B179">
        <v>38.799999999999997</v>
      </c>
      <c r="C179" s="25">
        <f t="shared" si="48"/>
        <v>-1.0204081632653184E-2</v>
      </c>
      <c r="D179" s="26">
        <f t="shared" si="45"/>
        <v>39.096399805235656</v>
      </c>
      <c r="E179" s="26"/>
      <c r="F179">
        <v>39.090000000000003</v>
      </c>
      <c r="G179" s="25">
        <f t="shared" si="53"/>
        <v>-7.5812557348557963E-3</v>
      </c>
      <c r="H179" s="25"/>
      <c r="I179" s="25">
        <f t="shared" si="50"/>
        <v>-7.4187771808648106E-3</v>
      </c>
      <c r="J179">
        <v>3306.56</v>
      </c>
      <c r="K179">
        <v>3300.01</v>
      </c>
      <c r="L179" s="25">
        <f t="shared" si="51"/>
        <v>-1.9809106745377614E-3</v>
      </c>
      <c r="M179">
        <f t="shared" si="52"/>
        <v>3</v>
      </c>
      <c r="N179" s="50"/>
    </row>
    <row r="180" spans="1:14" x14ac:dyDescent="0.15">
      <c r="A180" s="1">
        <v>42656</v>
      </c>
      <c r="B180">
        <v>38.75</v>
      </c>
      <c r="C180" s="25">
        <f t="shared" si="48"/>
        <v>-1.2886597938143174E-3</v>
      </c>
      <c r="D180" s="26">
        <f t="shared" si="45"/>
        <v>39.121271905236654</v>
      </c>
      <c r="E180" s="26"/>
      <c r="F180">
        <v>39.026000000000003</v>
      </c>
      <c r="G180" s="25">
        <f t="shared" si="53"/>
        <v>-9.4902820679242383E-3</v>
      </c>
      <c r="H180" s="25"/>
      <c r="I180" s="25">
        <f t="shared" si="50"/>
        <v>-7.0722082714088641E-3</v>
      </c>
      <c r="J180">
        <v>3300.01</v>
      </c>
      <c r="K180">
        <v>3302.65</v>
      </c>
      <c r="L180" s="25">
        <f t="shared" si="51"/>
        <v>7.9999757576487696E-4</v>
      </c>
      <c r="M180">
        <f t="shared" si="52"/>
        <v>4</v>
      </c>
      <c r="N180" s="50"/>
    </row>
    <row r="181" spans="1:14" x14ac:dyDescent="0.15">
      <c r="A181" s="1">
        <v>42657</v>
      </c>
      <c r="B181">
        <v>39</v>
      </c>
      <c r="C181" s="25">
        <f t="shared" ref="C181:C215" si="54">B181/B180-1</f>
        <v>6.4516129032257119E-3</v>
      </c>
      <c r="D181" s="26">
        <f t="shared" ref="D181:D199" si="55">+F180*(1+L181)</f>
        <v>39.063813028931314</v>
      </c>
      <c r="E181" s="26"/>
      <c r="F181">
        <v>39.088999999999999</v>
      </c>
      <c r="G181" s="25">
        <f t="shared" si="53"/>
        <v>-1.6335586309521588E-3</v>
      </c>
      <c r="H181" s="25"/>
      <c r="I181" s="25">
        <f t="shared" si="50"/>
        <v>-2.276855381309284E-3</v>
      </c>
      <c r="J181">
        <v>3302.65</v>
      </c>
      <c r="K181">
        <v>3305.85</v>
      </c>
      <c r="L181" s="25">
        <f t="shared" si="51"/>
        <v>9.6891889846029144E-4</v>
      </c>
      <c r="M181">
        <f t="shared" si="52"/>
        <v>5</v>
      </c>
      <c r="N181" s="50"/>
    </row>
    <row r="182" spans="1:14" x14ac:dyDescent="0.15">
      <c r="A182" s="1">
        <v>42660</v>
      </c>
      <c r="B182">
        <v>38.450000000000003</v>
      </c>
      <c r="C182" s="25">
        <f t="shared" si="54"/>
        <v>-1.4102564102564052E-2</v>
      </c>
      <c r="D182" s="26">
        <f t="shared" si="55"/>
        <v>38.758277393106162</v>
      </c>
      <c r="E182" s="26"/>
      <c r="F182">
        <v>38.701999999999998</v>
      </c>
      <c r="G182" s="25">
        <f t="shared" si="53"/>
        <v>-7.9538466062217816E-3</v>
      </c>
      <c r="H182" s="25"/>
      <c r="I182" s="25">
        <f t="shared" si="50"/>
        <v>-6.5112914061287164E-3</v>
      </c>
      <c r="J182">
        <v>3305.85</v>
      </c>
      <c r="K182">
        <v>3277.88</v>
      </c>
      <c r="L182" s="25">
        <f t="shared" si="51"/>
        <v>-8.460758957605452E-3</v>
      </c>
      <c r="M182">
        <f t="shared" si="52"/>
        <v>1</v>
      </c>
      <c r="N182" s="50"/>
    </row>
    <row r="183" spans="1:14" x14ac:dyDescent="0.15">
      <c r="A183" s="1">
        <v>42661</v>
      </c>
      <c r="B183">
        <v>39.1</v>
      </c>
      <c r="C183" s="25">
        <f t="shared" si="54"/>
        <v>1.6905071521456483E-2</v>
      </c>
      <c r="D183" s="26">
        <f t="shared" si="55"/>
        <v>39.215015089020945</v>
      </c>
      <c r="E183" s="26"/>
      <c r="F183">
        <v>39.186999999999998</v>
      </c>
      <c r="G183" s="25">
        <f t="shared" si="53"/>
        <v>-2.9329349678904881E-3</v>
      </c>
      <c r="H183" s="25"/>
      <c r="I183" s="25">
        <f t="shared" si="50"/>
        <v>-2.220124020721026E-3</v>
      </c>
      <c r="J183">
        <v>3277.88</v>
      </c>
      <c r="K183">
        <v>3321.33</v>
      </c>
      <c r="L183" s="25">
        <f t="shared" si="51"/>
        <v>1.3255518810938671E-2</v>
      </c>
      <c r="M183">
        <f t="shared" si="52"/>
        <v>2</v>
      </c>
      <c r="N183" s="50"/>
    </row>
    <row r="184" spans="1:14" x14ac:dyDescent="0.15">
      <c r="A184" s="1">
        <v>42662</v>
      </c>
      <c r="B184">
        <v>39</v>
      </c>
      <c r="C184" s="25">
        <f t="shared" si="54"/>
        <v>-2.5575447570332921E-3</v>
      </c>
      <c r="D184" s="26">
        <f t="shared" si="55"/>
        <v>39.1269451936423</v>
      </c>
      <c r="E184" s="26"/>
      <c r="F184">
        <v>39.152000000000001</v>
      </c>
      <c r="G184" s="25">
        <f t="shared" si="53"/>
        <v>-3.2444442829369091E-3</v>
      </c>
      <c r="H184" s="25"/>
      <c r="I184" s="25">
        <f t="shared" si="50"/>
        <v>-3.8823048630977075E-3</v>
      </c>
      <c r="J184">
        <v>3321.33</v>
      </c>
      <c r="K184">
        <v>3316.24</v>
      </c>
      <c r="L184" s="25">
        <f t="shared" si="51"/>
        <v>-1.5325185994767843E-3</v>
      </c>
      <c r="M184">
        <f t="shared" si="52"/>
        <v>3</v>
      </c>
      <c r="N184" s="50"/>
    </row>
    <row r="185" spans="1:14" x14ac:dyDescent="0.15">
      <c r="A185" s="1">
        <v>42663</v>
      </c>
      <c r="B185">
        <v>39.1</v>
      </c>
      <c r="C185" s="25">
        <f t="shared" si="54"/>
        <v>2.564102564102555E-3</v>
      </c>
      <c r="D185" s="26">
        <f t="shared" si="55"/>
        <v>39.179862494873717</v>
      </c>
      <c r="E185" s="26"/>
      <c r="F185">
        <v>39.170999999999999</v>
      </c>
      <c r="G185" s="25">
        <f>+B185/D185-1</f>
        <v>-2.0383556701906169E-3</v>
      </c>
      <c r="H185" s="25"/>
      <c r="I185" s="25">
        <f t="shared" ref="I185:I195" si="56">+B185/F185-1</f>
        <v>-1.8125654182941098E-3</v>
      </c>
      <c r="J185">
        <v>3316.24</v>
      </c>
      <c r="K185">
        <v>3318.6</v>
      </c>
      <c r="L185" s="25">
        <f t="shared" si="51"/>
        <v>7.1164933780432094E-4</v>
      </c>
      <c r="M185">
        <f t="shared" si="52"/>
        <v>4</v>
      </c>
      <c r="N185" s="50"/>
    </row>
    <row r="186" spans="1:14" x14ac:dyDescent="0.15">
      <c r="A186" s="1">
        <v>42664</v>
      </c>
      <c r="B186">
        <v>39.1</v>
      </c>
      <c r="C186" s="25">
        <f t="shared" si="54"/>
        <v>0</v>
      </c>
      <c r="D186" s="26">
        <f t="shared" si="55"/>
        <v>39.278883728078107</v>
      </c>
      <c r="E186" s="26"/>
      <c r="F186">
        <v>39.17</v>
      </c>
      <c r="G186" s="25">
        <f t="shared" ref="G186:G195" si="57">+B186/D186-1</f>
        <v>-4.5541958197308219E-3</v>
      </c>
      <c r="H186" s="25"/>
      <c r="I186" s="25">
        <f t="shared" si="56"/>
        <v>-1.7870819504722801E-3</v>
      </c>
      <c r="J186">
        <v>3318.6</v>
      </c>
      <c r="K186">
        <v>3327.74</v>
      </c>
      <c r="L186" s="25">
        <f t="shared" si="51"/>
        <v>2.7541734466340895E-3</v>
      </c>
      <c r="M186">
        <f t="shared" si="52"/>
        <v>5</v>
      </c>
      <c r="N186" s="50"/>
    </row>
    <row r="187" spans="1:14" x14ac:dyDescent="0.15">
      <c r="A187" s="1">
        <v>42667</v>
      </c>
      <c r="B187">
        <v>39.6</v>
      </c>
      <c r="C187" s="25">
        <f t="shared" si="54"/>
        <v>1.2787723785166349E-2</v>
      </c>
      <c r="D187" s="26">
        <f t="shared" si="55"/>
        <v>39.63882902510413</v>
      </c>
      <c r="E187" s="26"/>
      <c r="F187">
        <v>39.5</v>
      </c>
      <c r="G187" s="25">
        <f t="shared" si="57"/>
        <v>-9.7957043785368292E-4</v>
      </c>
      <c r="H187" s="25"/>
      <c r="I187" s="25">
        <f t="shared" si="56"/>
        <v>2.5316455696202667E-3</v>
      </c>
      <c r="J187">
        <v>3327.74</v>
      </c>
      <c r="K187">
        <v>3367.57</v>
      </c>
      <c r="L187" s="25">
        <f t="shared" si="51"/>
        <v>1.196908412315878E-2</v>
      </c>
      <c r="M187">
        <f t="shared" si="52"/>
        <v>1</v>
      </c>
      <c r="N187" s="50"/>
    </row>
    <row r="188" spans="1:14" x14ac:dyDescent="0.15">
      <c r="A188" s="1">
        <v>42668</v>
      </c>
      <c r="B188">
        <v>39.35</v>
      </c>
      <c r="C188" s="25">
        <f t="shared" si="54"/>
        <v>-6.3131313131312705E-3</v>
      </c>
      <c r="D188" s="26">
        <f t="shared" si="55"/>
        <v>39.498592456875429</v>
      </c>
      <c r="E188" s="26"/>
      <c r="F188">
        <v>39.484999999999999</v>
      </c>
      <c r="G188" s="25">
        <f t="shared" si="57"/>
        <v>-3.7619684052706548E-3</v>
      </c>
      <c r="H188" s="25"/>
      <c r="I188" s="25">
        <f t="shared" si="56"/>
        <v>-3.4190198809673777E-3</v>
      </c>
      <c r="J188">
        <v>3367.57</v>
      </c>
      <c r="K188">
        <v>3367.45</v>
      </c>
      <c r="L188" s="25">
        <f t="shared" si="51"/>
        <v>-3.563400315376164E-5</v>
      </c>
      <c r="M188">
        <f t="shared" si="52"/>
        <v>2</v>
      </c>
      <c r="N188" s="50"/>
    </row>
    <row r="189" spans="1:14" x14ac:dyDescent="0.15">
      <c r="A189" s="1">
        <v>42669</v>
      </c>
      <c r="B189">
        <v>39.049999999999997</v>
      </c>
      <c r="C189" s="25">
        <f t="shared" si="54"/>
        <v>-7.6238881829734373E-3</v>
      </c>
      <c r="D189" s="26">
        <f t="shared" si="55"/>
        <v>39.336672556385402</v>
      </c>
      <c r="E189" s="26"/>
      <c r="F189">
        <v>39.347000000000001</v>
      </c>
      <c r="G189" s="25">
        <f t="shared" si="57"/>
        <v>-7.2876666417193148E-3</v>
      </c>
      <c r="H189" s="25"/>
      <c r="I189" s="25">
        <f t="shared" si="56"/>
        <v>-7.5482247693599014E-3</v>
      </c>
      <c r="J189">
        <v>3367.45</v>
      </c>
      <c r="K189">
        <v>3354.8</v>
      </c>
      <c r="L189" s="25">
        <f t="shared" si="51"/>
        <v>-3.756551693417709E-3</v>
      </c>
      <c r="M189">
        <f t="shared" si="52"/>
        <v>3</v>
      </c>
      <c r="N189" s="50"/>
    </row>
    <row r="190" spans="1:14" x14ac:dyDescent="0.15">
      <c r="A190" s="1">
        <v>42670</v>
      </c>
      <c r="B190">
        <v>39.049999999999997</v>
      </c>
      <c r="C190" s="25">
        <f t="shared" si="54"/>
        <v>0</v>
      </c>
      <c r="D190" s="26">
        <f t="shared" si="55"/>
        <v>39.240270031000357</v>
      </c>
      <c r="E190" s="26"/>
      <c r="F190">
        <v>39.200000000000003</v>
      </c>
      <c r="G190" s="25">
        <f t="shared" si="57"/>
        <v>-4.8488461177775832E-3</v>
      </c>
      <c r="H190" s="25"/>
      <c r="I190" s="25">
        <f t="shared" si="56"/>
        <v>-3.8265306122450271E-3</v>
      </c>
      <c r="J190">
        <v>3354.8</v>
      </c>
      <c r="K190">
        <v>3345.7</v>
      </c>
      <c r="L190" s="25">
        <f t="shared" si="51"/>
        <v>-2.7125312984381811E-3</v>
      </c>
      <c r="M190">
        <f t="shared" si="52"/>
        <v>4</v>
      </c>
      <c r="N190" s="50"/>
    </row>
    <row r="191" spans="1:14" x14ac:dyDescent="0.15">
      <c r="A191" s="1">
        <v>42671</v>
      </c>
      <c r="B191">
        <v>39.200000000000003</v>
      </c>
      <c r="C191" s="25">
        <f t="shared" si="54"/>
        <v>3.8412291933420661E-3</v>
      </c>
      <c r="D191" s="26">
        <f t="shared" si="55"/>
        <v>39.134738918611959</v>
      </c>
      <c r="E191" s="26"/>
      <c r="F191">
        <v>39.109000000000002</v>
      </c>
      <c r="G191" s="25">
        <f t="shared" si="57"/>
        <v>1.6675997640809292E-3</v>
      </c>
      <c r="H191" s="25"/>
      <c r="I191" s="25">
        <f t="shared" si="56"/>
        <v>2.3268301413996717E-3</v>
      </c>
      <c r="J191">
        <v>3345.7</v>
      </c>
      <c r="K191">
        <v>3340.13</v>
      </c>
      <c r="L191" s="25">
        <f t="shared" si="51"/>
        <v>-1.6648235047971305E-3</v>
      </c>
      <c r="M191">
        <f t="shared" si="52"/>
        <v>5</v>
      </c>
      <c r="N191" s="50"/>
    </row>
    <row r="192" spans="1:14" x14ac:dyDescent="0.15">
      <c r="A192" s="1">
        <v>42674</v>
      </c>
      <c r="B192">
        <v>39.15</v>
      </c>
      <c r="C192" s="25">
        <f t="shared" si="54"/>
        <v>-1.2755102040817867E-3</v>
      </c>
      <c r="D192" s="26">
        <f t="shared" si="55"/>
        <v>39.063921021038105</v>
      </c>
      <c r="E192" s="26"/>
      <c r="F192">
        <v>39.121000000000002</v>
      </c>
      <c r="G192" s="25">
        <f t="shared" si="57"/>
        <v>2.2035417006791569E-3</v>
      </c>
      <c r="H192" s="25"/>
      <c r="I192" s="25">
        <f t="shared" si="56"/>
        <v>7.4128984432908496E-4</v>
      </c>
      <c r="J192">
        <v>3340.13</v>
      </c>
      <c r="K192">
        <v>3336.28</v>
      </c>
      <c r="L192" s="25">
        <f t="shared" si="51"/>
        <v>-1.1526497471655572E-3</v>
      </c>
      <c r="M192">
        <f t="shared" si="52"/>
        <v>1</v>
      </c>
      <c r="N192" s="50"/>
    </row>
    <row r="193" spans="1:14" x14ac:dyDescent="0.15">
      <c r="A193" s="1">
        <f>A192+1</f>
        <v>42675</v>
      </c>
      <c r="B193">
        <v>39.299999999999997</v>
      </c>
      <c r="C193" s="25">
        <f t="shared" si="54"/>
        <v>3.8314176245211051E-3</v>
      </c>
      <c r="D193" s="26">
        <f t="shared" si="55"/>
        <v>39.106577100842856</v>
      </c>
      <c r="E193" s="26"/>
      <c r="F193">
        <v>39.348999999999997</v>
      </c>
      <c r="G193" s="25">
        <f t="shared" si="57"/>
        <v>4.9460452306619995E-3</v>
      </c>
      <c r="H193" s="25"/>
      <c r="I193" s="25">
        <f t="shared" si="56"/>
        <v>-1.2452667157996089E-3</v>
      </c>
      <c r="J193">
        <v>3336.28</v>
      </c>
      <c r="K193">
        <v>3335.05</v>
      </c>
      <c r="L193" s="25">
        <f t="shared" si="51"/>
        <v>-3.6867409210261659E-4</v>
      </c>
      <c r="M193">
        <f t="shared" si="52"/>
        <v>2</v>
      </c>
      <c r="N193" s="50"/>
    </row>
    <row r="194" spans="1:14" x14ac:dyDescent="0.15">
      <c r="A194" s="1">
        <f>A193+1</f>
        <v>42676</v>
      </c>
      <c r="B194">
        <v>38.950000000000003</v>
      </c>
      <c r="C194" s="25">
        <f t="shared" si="54"/>
        <v>-8.9058524173026843E-3</v>
      </c>
      <c r="D194" s="26">
        <f t="shared" si="55"/>
        <v>39.328942339695047</v>
      </c>
      <c r="E194" s="26"/>
      <c r="F194">
        <v>39.121000000000002</v>
      </c>
      <c r="G194" s="25">
        <f t="shared" si="57"/>
        <v>-9.6352029104167514E-3</v>
      </c>
      <c r="H194" s="25"/>
      <c r="I194" s="25">
        <f t="shared" si="56"/>
        <v>-4.3710539096648571E-3</v>
      </c>
      <c r="J194">
        <v>3335.05</v>
      </c>
      <c r="K194">
        <v>3333.35</v>
      </c>
      <c r="L194" s="25">
        <f t="shared" si="51"/>
        <v>-5.0973748519522744E-4</v>
      </c>
      <c r="M194">
        <f t="shared" si="52"/>
        <v>3</v>
      </c>
      <c r="N194" s="50"/>
    </row>
    <row r="195" spans="1:14" x14ac:dyDescent="0.15">
      <c r="A195" s="1">
        <f>A194+1</f>
        <v>42677</v>
      </c>
      <c r="B195">
        <v>39.299999999999997</v>
      </c>
      <c r="C195" s="25">
        <f t="shared" si="54"/>
        <v>8.9858793324772979E-3</v>
      </c>
      <c r="D195" s="26">
        <f t="shared" si="55"/>
        <v>39.493390937045312</v>
      </c>
      <c r="E195" s="26"/>
      <c r="F195">
        <v>39.500999999999998</v>
      </c>
      <c r="G195" s="25">
        <f t="shared" si="57"/>
        <v>-4.8967924115098649E-3</v>
      </c>
      <c r="H195" s="25"/>
      <c r="I195" s="25">
        <f t="shared" si="56"/>
        <v>-5.0884787726893643E-3</v>
      </c>
      <c r="J195">
        <v>3333.35</v>
      </c>
      <c r="K195">
        <v>3365.08</v>
      </c>
      <c r="L195" s="25">
        <f t="shared" si="51"/>
        <v>9.5189524052379237E-3</v>
      </c>
      <c r="M195">
        <f t="shared" si="52"/>
        <v>4</v>
      </c>
      <c r="N195" s="50"/>
    </row>
    <row r="196" spans="1:14" x14ac:dyDescent="0.15">
      <c r="A196" s="1">
        <f>A195+1</f>
        <v>42678</v>
      </c>
      <c r="B196">
        <v>39.1</v>
      </c>
      <c r="C196" s="25">
        <f t="shared" si="54"/>
        <v>-5.0890585241729624E-3</v>
      </c>
      <c r="D196" s="26">
        <f t="shared" si="55"/>
        <v>39.372932937701336</v>
      </c>
      <c r="E196" s="26"/>
      <c r="F196">
        <v>39.383000000000003</v>
      </c>
      <c r="G196" s="25">
        <f t="shared" ref="G196:G216" si="58">+B196/D196-1</f>
        <v>-6.9319940714903661E-3</v>
      </c>
      <c r="H196" s="25"/>
      <c r="I196" s="25">
        <f t="shared" ref="I196:I225" si="59">+B196/F196-1</f>
        <v>-7.1858416067847042E-3</v>
      </c>
      <c r="J196">
        <v>3365.08</v>
      </c>
      <c r="K196">
        <v>3354.17</v>
      </c>
      <c r="L196" s="25">
        <f t="shared" si="51"/>
        <v>-3.2421220297882414E-3</v>
      </c>
      <c r="M196">
        <f t="shared" si="52"/>
        <v>5</v>
      </c>
      <c r="N196" s="50"/>
    </row>
    <row r="197" spans="1:14" x14ac:dyDescent="0.15">
      <c r="A197" s="1">
        <v>42681</v>
      </c>
      <c r="B197">
        <v>39.15</v>
      </c>
      <c r="C197" s="25">
        <f t="shared" si="54"/>
        <v>1.2787723785165905E-3</v>
      </c>
      <c r="D197" s="26">
        <f t="shared" si="55"/>
        <v>39.411414439339687</v>
      </c>
      <c r="E197" s="26"/>
      <c r="F197">
        <v>39.383000000000003</v>
      </c>
      <c r="G197" s="25">
        <f t="shared" si="58"/>
        <v>-6.6329626342653825E-3</v>
      </c>
      <c r="H197" s="25"/>
      <c r="I197" s="25">
        <f t="shared" si="59"/>
        <v>-5.916258284031306E-3</v>
      </c>
      <c r="J197">
        <v>3354.17</v>
      </c>
      <c r="K197">
        <v>3356.59</v>
      </c>
      <c r="L197" s="25">
        <f t="shared" si="51"/>
        <v>7.2148996622112271E-4</v>
      </c>
      <c r="M197">
        <f t="shared" ref="M197:M202" si="60">WEEKDAY(A197,2)</f>
        <v>1</v>
      </c>
      <c r="N197" s="50"/>
    </row>
    <row r="198" spans="1:14" x14ac:dyDescent="0.15">
      <c r="A198" s="1">
        <v>42682</v>
      </c>
      <c r="B198">
        <v>39.35</v>
      </c>
      <c r="C198" s="25">
        <f t="shared" si="54"/>
        <v>5.1085568326947328E-3</v>
      </c>
      <c r="D198" s="26">
        <f t="shared" si="55"/>
        <v>39.553481050709209</v>
      </c>
      <c r="E198" s="26"/>
      <c r="F198">
        <v>39.460999999999999</v>
      </c>
      <c r="G198" s="25">
        <f t="shared" si="58"/>
        <v>-5.1444536689030373E-3</v>
      </c>
      <c r="H198" s="25"/>
      <c r="I198" s="25">
        <f t="shared" si="59"/>
        <v>-2.8129038797799488E-3</v>
      </c>
      <c r="J198">
        <v>3356.59</v>
      </c>
      <c r="K198">
        <v>3371.12</v>
      </c>
      <c r="L198" s="25">
        <f t="shared" si="51"/>
        <v>4.3287979765178619E-3</v>
      </c>
      <c r="M198">
        <f t="shared" si="60"/>
        <v>2</v>
      </c>
      <c r="N198" s="50"/>
    </row>
    <row r="199" spans="1:14" x14ac:dyDescent="0.15">
      <c r="A199" s="1">
        <v>42683</v>
      </c>
      <c r="B199">
        <v>39</v>
      </c>
      <c r="C199" s="25">
        <f t="shared" si="54"/>
        <v>-8.8945362134689177E-3</v>
      </c>
      <c r="D199" s="26">
        <f t="shared" si="55"/>
        <v>39.249479712973731</v>
      </c>
      <c r="E199" s="26"/>
      <c r="F199">
        <v>39.32</v>
      </c>
      <c r="G199" s="25">
        <f t="shared" si="58"/>
        <v>-6.3562552879208312E-3</v>
      </c>
      <c r="H199" s="25"/>
      <c r="I199" s="25">
        <f t="shared" si="59"/>
        <v>-8.1383519837232576E-3</v>
      </c>
      <c r="J199">
        <v>3371.12</v>
      </c>
      <c r="K199">
        <v>3353.05</v>
      </c>
      <c r="L199" s="25">
        <f t="shared" si="51"/>
        <v>-5.3602363606159997E-3</v>
      </c>
      <c r="M199">
        <f t="shared" si="60"/>
        <v>3</v>
      </c>
      <c r="N199" s="50"/>
    </row>
    <row r="200" spans="1:14" x14ac:dyDescent="0.15">
      <c r="A200" s="1">
        <v>42684</v>
      </c>
      <c r="B200">
        <v>39.450000000000003</v>
      </c>
      <c r="C200" s="25">
        <f t="shared" si="54"/>
        <v>1.153846153846172E-2</v>
      </c>
      <c r="D200" s="26">
        <f t="shared" ref="D200:D215" si="61">+F199*(1+L200)</f>
        <v>39.760452483559746</v>
      </c>
      <c r="E200" s="26"/>
      <c r="F200">
        <v>39.557000000000002</v>
      </c>
      <c r="G200" s="25">
        <f t="shared" si="58"/>
        <v>-7.8080721965654298E-3</v>
      </c>
      <c r="H200" s="25"/>
      <c r="I200" s="25">
        <f t="shared" si="59"/>
        <v>-2.7049574032408374E-3</v>
      </c>
      <c r="J200">
        <v>3353.05</v>
      </c>
      <c r="K200">
        <v>3390.61</v>
      </c>
      <c r="L200" s="25">
        <f t="shared" si="51"/>
        <v>1.1201741697857148E-2</v>
      </c>
      <c r="M200">
        <f t="shared" si="60"/>
        <v>4</v>
      </c>
      <c r="N200" s="50"/>
    </row>
    <row r="201" spans="1:14" x14ac:dyDescent="0.15">
      <c r="A201" s="1">
        <v>42685</v>
      </c>
      <c r="B201">
        <v>39.65</v>
      </c>
      <c r="C201" s="25">
        <f t="shared" si="54"/>
        <v>5.069708491761693E-3</v>
      </c>
      <c r="D201" s="26">
        <f t="shared" si="61"/>
        <v>39.867449084383047</v>
      </c>
      <c r="E201" s="26"/>
      <c r="F201">
        <v>39.783000000000001</v>
      </c>
      <c r="G201" s="25">
        <f t="shared" si="58"/>
        <v>-5.454301425777186E-3</v>
      </c>
      <c r="H201" s="25"/>
      <c r="I201" s="25">
        <f t="shared" si="59"/>
        <v>-3.3431365155971449E-3</v>
      </c>
      <c r="J201">
        <v>3390.61</v>
      </c>
      <c r="K201">
        <v>3417.22</v>
      </c>
      <c r="L201" s="25">
        <f t="shared" si="51"/>
        <v>7.8481453189838124E-3</v>
      </c>
      <c r="M201">
        <f t="shared" si="60"/>
        <v>5</v>
      </c>
      <c r="N201" s="50"/>
    </row>
    <row r="202" spans="1:14" x14ac:dyDescent="0.15">
      <c r="A202" s="1">
        <v>42688</v>
      </c>
      <c r="B202">
        <v>39.5</v>
      </c>
      <c r="C202" s="25">
        <f t="shared" si="54"/>
        <v>-3.7831021437578771E-3</v>
      </c>
      <c r="D202" s="26">
        <f t="shared" si="61"/>
        <v>39.934694210498591</v>
      </c>
      <c r="E202" s="26"/>
      <c r="F202">
        <v>39.887</v>
      </c>
      <c r="G202" s="25">
        <f t="shared" si="58"/>
        <v>-1.088512680746434E-2</v>
      </c>
      <c r="H202" s="25"/>
      <c r="I202" s="25">
        <f t="shared" si="59"/>
        <v>-9.7024093062902939E-3</v>
      </c>
      <c r="J202">
        <v>3417.22</v>
      </c>
      <c r="K202">
        <v>3430.25</v>
      </c>
      <c r="L202" s="25">
        <f t="shared" si="51"/>
        <v>3.8130410099437295E-3</v>
      </c>
      <c r="M202">
        <f t="shared" si="60"/>
        <v>1</v>
      </c>
      <c r="N202" s="50"/>
    </row>
    <row r="203" spans="1:14" x14ac:dyDescent="0.15">
      <c r="A203" s="1">
        <v>42689</v>
      </c>
      <c r="B203">
        <v>39.450000000000003</v>
      </c>
      <c r="C203" s="25">
        <f t="shared" si="54"/>
        <v>-1.2658227848100223E-3</v>
      </c>
      <c r="D203" s="26">
        <f t="shared" si="61"/>
        <v>39.88258135412871</v>
      </c>
      <c r="E203" s="26"/>
      <c r="F203">
        <v>39.694000000000003</v>
      </c>
      <c r="G203" s="25">
        <f t="shared" si="58"/>
        <v>-1.0846373014015698E-2</v>
      </c>
      <c r="H203" s="25"/>
      <c r="I203" s="25">
        <f t="shared" si="59"/>
        <v>-6.1470247392553246E-3</v>
      </c>
      <c r="J203">
        <v>3430.25</v>
      </c>
      <c r="K203">
        <v>3429.87</v>
      </c>
      <c r="L203" s="25">
        <f t="shared" si="51"/>
        <v>-1.1077909773338224E-4</v>
      </c>
      <c r="M203">
        <f t="shared" ref="M203:M234" si="62">WEEKDAY(A203,2)</f>
        <v>2</v>
      </c>
      <c r="N203" s="50"/>
    </row>
    <row r="204" spans="1:14" x14ac:dyDescent="0.15">
      <c r="A204" s="1">
        <v>42690</v>
      </c>
      <c r="B204">
        <v>39.5</v>
      </c>
      <c r="C204" s="25">
        <f t="shared" si="54"/>
        <v>1.2674271229402567E-3</v>
      </c>
      <c r="D204" s="26">
        <f t="shared" si="61"/>
        <v>39.690759550653532</v>
      </c>
      <c r="E204" s="26"/>
      <c r="F204">
        <v>39.637</v>
      </c>
      <c r="G204" s="25">
        <f t="shared" si="58"/>
        <v>-4.8061451283158974E-3</v>
      </c>
      <c r="H204" s="25"/>
      <c r="I204" s="25">
        <f t="shared" si="59"/>
        <v>-3.4563665262254961E-3</v>
      </c>
      <c r="J204">
        <v>3429.87</v>
      </c>
      <c r="K204">
        <v>3429.59</v>
      </c>
      <c r="L204" s="25">
        <f t="shared" si="51"/>
        <v>-8.1635747127384306E-5</v>
      </c>
      <c r="M204">
        <f t="shared" si="62"/>
        <v>3</v>
      </c>
      <c r="N204" s="50"/>
    </row>
    <row r="205" spans="1:14" x14ac:dyDescent="0.15">
      <c r="A205" s="1">
        <v>42691</v>
      </c>
      <c r="B205">
        <v>39.6</v>
      </c>
      <c r="C205" s="25">
        <f t="shared" si="54"/>
        <v>2.5316455696202667E-3</v>
      </c>
      <c r="D205" s="26">
        <f t="shared" si="61"/>
        <v>39.717323639268834</v>
      </c>
      <c r="E205" s="26"/>
      <c r="F205">
        <v>39.677</v>
      </c>
      <c r="G205" s="25">
        <f t="shared" si="58"/>
        <v>-2.9539663934664562E-3</v>
      </c>
      <c r="H205" s="25"/>
      <c r="I205" s="25">
        <f t="shared" si="59"/>
        <v>-1.9406709176600367E-3</v>
      </c>
      <c r="J205">
        <v>3429.59</v>
      </c>
      <c r="K205">
        <v>3436.54</v>
      </c>
      <c r="L205" s="25">
        <f t="shared" si="51"/>
        <v>2.0264812995138826E-3</v>
      </c>
      <c r="M205">
        <f t="shared" si="62"/>
        <v>4</v>
      </c>
      <c r="N205" s="50"/>
    </row>
    <row r="206" spans="1:14" x14ac:dyDescent="0.15">
      <c r="A206" s="1">
        <v>42692</v>
      </c>
      <c r="B206">
        <v>39.353000000000002</v>
      </c>
      <c r="C206" s="25">
        <f t="shared" si="54"/>
        <v>-6.2373737373737637E-3</v>
      </c>
      <c r="D206" s="26">
        <f t="shared" si="61"/>
        <v>39.456709486867602</v>
      </c>
      <c r="E206" s="26"/>
      <c r="F206">
        <v>39.314</v>
      </c>
      <c r="G206" s="25">
        <f t="shared" si="58"/>
        <v>-2.6284372978977455E-3</v>
      </c>
      <c r="H206" s="25"/>
      <c r="I206" s="25">
        <f t="shared" si="59"/>
        <v>9.9201302335050201E-4</v>
      </c>
      <c r="J206">
        <v>3436.54</v>
      </c>
      <c r="K206">
        <v>3417.46</v>
      </c>
      <c r="L206" s="25">
        <f t="shared" si="51"/>
        <v>-5.5520960035384537E-3</v>
      </c>
      <c r="M206">
        <f t="shared" si="62"/>
        <v>5</v>
      </c>
      <c r="N206" s="50"/>
    </row>
    <row r="207" spans="1:14" x14ac:dyDescent="0.15">
      <c r="A207" s="1">
        <v>42695</v>
      </c>
      <c r="B207">
        <v>39.450000000000003</v>
      </c>
      <c r="C207" s="25">
        <f t="shared" si="54"/>
        <v>2.4648692602851074E-3</v>
      </c>
      <c r="D207" s="26">
        <f t="shared" si="61"/>
        <v>39.586066417748853</v>
      </c>
      <c r="E207" s="26"/>
      <c r="F207">
        <v>39.545000000000002</v>
      </c>
      <c r="G207" s="25">
        <f t="shared" si="58"/>
        <v>-3.4372300675937772E-3</v>
      </c>
      <c r="H207" s="25"/>
      <c r="I207" s="25">
        <f t="shared" si="59"/>
        <v>-2.4023264635225638E-3</v>
      </c>
      <c r="J207">
        <v>3417.46</v>
      </c>
      <c r="K207">
        <v>3441.11</v>
      </c>
      <c r="L207" s="25">
        <f t="shared" si="51"/>
        <v>6.9203443493119909E-3</v>
      </c>
      <c r="M207">
        <f t="shared" si="62"/>
        <v>1</v>
      </c>
      <c r="N207" s="50"/>
    </row>
    <row r="208" spans="1:14" x14ac:dyDescent="0.15">
      <c r="A208" s="1">
        <v>42696</v>
      </c>
      <c r="B208">
        <v>39.950000000000003</v>
      </c>
      <c r="C208" s="25">
        <f t="shared" si="54"/>
        <v>1.2674271229404344E-2</v>
      </c>
      <c r="D208" s="26">
        <f t="shared" si="61"/>
        <v>39.858155130176016</v>
      </c>
      <c r="E208" s="26"/>
      <c r="F208">
        <v>39.886000000000003</v>
      </c>
      <c r="G208" s="25">
        <f t="shared" si="58"/>
        <v>2.3042930492900293E-3</v>
      </c>
      <c r="H208" s="25"/>
      <c r="I208" s="25">
        <f t="shared" si="59"/>
        <v>1.6045730331444297E-3</v>
      </c>
      <c r="J208">
        <v>3441.11</v>
      </c>
      <c r="K208">
        <v>3468.36</v>
      </c>
      <c r="L208" s="25">
        <f t="shared" si="51"/>
        <v>7.9189563832600118E-3</v>
      </c>
      <c r="M208">
        <f t="shared" si="62"/>
        <v>2</v>
      </c>
      <c r="N208" s="50"/>
    </row>
    <row r="209" spans="1:14" x14ac:dyDescent="0.15">
      <c r="A209" s="1">
        <v>42697</v>
      </c>
      <c r="B209">
        <v>39.950000000000003</v>
      </c>
      <c r="C209" s="25">
        <f t="shared" si="54"/>
        <v>0</v>
      </c>
      <c r="D209" s="26">
        <f t="shared" si="61"/>
        <v>39.959254742875594</v>
      </c>
      <c r="E209" s="26"/>
      <c r="F209">
        <v>39.906999999999996</v>
      </c>
      <c r="G209" s="25">
        <f t="shared" si="58"/>
        <v>-2.3160449150372298E-4</v>
      </c>
      <c r="H209" s="25"/>
      <c r="I209" s="25">
        <f t="shared" si="59"/>
        <v>1.0775051995892682E-3</v>
      </c>
      <c r="J209">
        <v>3468.36</v>
      </c>
      <c r="K209">
        <v>3474.73</v>
      </c>
      <c r="L209" s="25">
        <f t="shared" si="51"/>
        <v>1.8366028901266596E-3</v>
      </c>
      <c r="M209">
        <f t="shared" si="62"/>
        <v>3</v>
      </c>
      <c r="N209" s="50"/>
    </row>
    <row r="210" spans="1:14" x14ac:dyDescent="0.15">
      <c r="A210" s="1">
        <v>42698</v>
      </c>
      <c r="B210">
        <v>39.9</v>
      </c>
      <c r="C210" s="25">
        <f t="shared" si="54"/>
        <v>-1.2515644555696204E-3</v>
      </c>
      <c r="D210" s="26">
        <f t="shared" si="61"/>
        <v>40.067903745039175</v>
      </c>
      <c r="E210" s="26"/>
      <c r="F210">
        <v>39.896000000000001</v>
      </c>
      <c r="G210" s="25">
        <f t="shared" si="58"/>
        <v>-4.1904798940215482E-3</v>
      </c>
      <c r="H210" s="25"/>
      <c r="I210" s="25">
        <f t="shared" si="59"/>
        <v>1.0026067776203185E-4</v>
      </c>
      <c r="J210">
        <v>3474.73</v>
      </c>
      <c r="K210">
        <v>3488.74</v>
      </c>
      <c r="L210" s="25">
        <f t="shared" si="51"/>
        <v>4.0319679514666529E-3</v>
      </c>
      <c r="M210">
        <f t="shared" si="62"/>
        <v>4</v>
      </c>
      <c r="N210" s="50"/>
    </row>
    <row r="211" spans="1:14" x14ac:dyDescent="0.15">
      <c r="A211" s="1">
        <v>42699</v>
      </c>
      <c r="B211">
        <v>40.5</v>
      </c>
      <c r="C211" s="25">
        <f t="shared" si="54"/>
        <v>1.5037593984962516E-2</v>
      </c>
      <c r="D211" s="26">
        <f t="shared" si="61"/>
        <v>40.268344674581662</v>
      </c>
      <c r="E211" s="26"/>
      <c r="F211">
        <v>40.325000000000003</v>
      </c>
      <c r="G211" s="25">
        <f t="shared" si="58"/>
        <v>5.752789872302877E-3</v>
      </c>
      <c r="H211" s="25"/>
      <c r="I211" s="25">
        <f t="shared" si="59"/>
        <v>4.3397396156230617E-3</v>
      </c>
      <c r="J211">
        <v>3488.74</v>
      </c>
      <c r="K211">
        <v>3521.3</v>
      </c>
      <c r="L211" s="25">
        <f t="shared" si="51"/>
        <v>9.3328823586740217E-3</v>
      </c>
      <c r="M211">
        <f t="shared" si="62"/>
        <v>5</v>
      </c>
      <c r="N211" s="50"/>
    </row>
    <row r="212" spans="1:14" x14ac:dyDescent="0.15">
      <c r="A212" s="1">
        <v>42702</v>
      </c>
      <c r="B212">
        <v>40.700000000000003</v>
      </c>
      <c r="C212" s="25">
        <f t="shared" si="54"/>
        <v>4.9382716049384268E-3</v>
      </c>
      <c r="D212" s="26">
        <f t="shared" si="61"/>
        <v>40.482804929997442</v>
      </c>
      <c r="E212" s="26"/>
      <c r="F212">
        <v>40.558999999999997</v>
      </c>
      <c r="G212" s="25">
        <f t="shared" si="58"/>
        <v>5.3651191012611399E-3</v>
      </c>
      <c r="H212" s="25"/>
      <c r="I212" s="25">
        <f t="shared" si="59"/>
        <v>3.4764170714269849E-3</v>
      </c>
      <c r="J212">
        <v>3521.3</v>
      </c>
      <c r="K212">
        <v>3535.08</v>
      </c>
      <c r="L212" s="25">
        <f t="shared" si="51"/>
        <v>3.9133274642886295E-3</v>
      </c>
      <c r="M212">
        <f t="shared" si="62"/>
        <v>1</v>
      </c>
      <c r="N212" s="50"/>
    </row>
    <row r="213" spans="1:14" x14ac:dyDescent="0.15">
      <c r="A213" s="1">
        <v>42703</v>
      </c>
      <c r="B213">
        <v>41.05</v>
      </c>
      <c r="C213" s="25">
        <f t="shared" si="54"/>
        <v>8.5995085995085319E-3</v>
      </c>
      <c r="D213" s="26">
        <f t="shared" si="61"/>
        <v>40.891266494676209</v>
      </c>
      <c r="E213" s="26"/>
      <c r="F213">
        <v>40.968000000000004</v>
      </c>
      <c r="G213" s="25">
        <f t="shared" si="58"/>
        <v>3.8818437023575569E-3</v>
      </c>
      <c r="H213" s="25"/>
      <c r="I213" s="25">
        <f t="shared" si="59"/>
        <v>2.001562194883677E-3</v>
      </c>
      <c r="J213">
        <v>3535.08</v>
      </c>
      <c r="K213">
        <v>3564.04</v>
      </c>
      <c r="L213" s="25">
        <f t="shared" si="51"/>
        <v>8.1921766975570076E-3</v>
      </c>
      <c r="M213">
        <f t="shared" si="62"/>
        <v>2</v>
      </c>
      <c r="N213" s="50"/>
    </row>
    <row r="214" spans="1:14" x14ac:dyDescent="0.15">
      <c r="A214" s="1">
        <v>42704</v>
      </c>
      <c r="B214">
        <v>40.75</v>
      </c>
      <c r="C214" s="25">
        <f t="shared" si="54"/>
        <v>-7.3081607795371095E-3</v>
      </c>
      <c r="D214" s="26">
        <f t="shared" si="61"/>
        <v>40.668674874580539</v>
      </c>
      <c r="E214" s="26"/>
      <c r="F214">
        <v>40.734000000000002</v>
      </c>
      <c r="G214" s="25">
        <f t="shared" si="58"/>
        <v>1.9996994165720761E-3</v>
      </c>
      <c r="H214" s="25"/>
      <c r="I214" s="25">
        <f t="shared" si="59"/>
        <v>3.9279226199240291E-4</v>
      </c>
      <c r="J214">
        <v>3564.04</v>
      </c>
      <c r="K214">
        <v>3538</v>
      </c>
      <c r="L214" s="25">
        <f t="shared" si="51"/>
        <v>-7.3063153051031726E-3</v>
      </c>
      <c r="M214">
        <f t="shared" si="62"/>
        <v>3</v>
      </c>
      <c r="N214" s="50"/>
    </row>
    <row r="215" spans="1:14" x14ac:dyDescent="0.15">
      <c r="A215" s="1">
        <v>42705</v>
      </c>
      <c r="B215">
        <v>41.1</v>
      </c>
      <c r="C215" s="25">
        <f t="shared" si="54"/>
        <v>8.5889570552146743E-3</v>
      </c>
      <c r="D215" s="26">
        <f t="shared" si="61"/>
        <v>41.045319208592431</v>
      </c>
      <c r="E215" s="26"/>
      <c r="F215">
        <v>41.058</v>
      </c>
      <c r="G215" s="25">
        <f t="shared" si="58"/>
        <v>1.3322052906856729E-3</v>
      </c>
      <c r="H215" s="25"/>
      <c r="I215" s="25">
        <f t="shared" si="59"/>
        <v>1.022943153587752E-3</v>
      </c>
      <c r="J215">
        <v>3538</v>
      </c>
      <c r="K215">
        <v>3565.04</v>
      </c>
      <c r="L215" s="25">
        <f t="shared" si="51"/>
        <v>7.6427360090447483E-3</v>
      </c>
      <c r="M215">
        <f t="shared" si="62"/>
        <v>4</v>
      </c>
      <c r="N215" s="50"/>
    </row>
    <row r="216" spans="1:14" x14ac:dyDescent="0.15">
      <c r="A216" s="1">
        <v>42706</v>
      </c>
      <c r="B216">
        <v>40.85</v>
      </c>
      <c r="C216" s="25">
        <f t="shared" ref="C216:C225" si="63">B216/B215-1</f>
        <v>-6.0827250608272987E-3</v>
      </c>
      <c r="D216" s="26">
        <f>+F215*(1+L216)</f>
        <v>40.642357196553192</v>
      </c>
      <c r="E216" s="26"/>
      <c r="F216">
        <v>40.728000000000002</v>
      </c>
      <c r="G216" s="25">
        <f t="shared" si="58"/>
        <v>5.1090246179033016E-3</v>
      </c>
      <c r="H216" s="25"/>
      <c r="I216" s="25">
        <f t="shared" si="59"/>
        <v>2.9954822235316314E-3</v>
      </c>
      <c r="J216">
        <v>3565.04</v>
      </c>
      <c r="K216">
        <v>3528.95</v>
      </c>
      <c r="L216" s="25">
        <f t="shared" si="51"/>
        <v>-1.0123308574377932E-2</v>
      </c>
      <c r="M216">
        <f t="shared" si="62"/>
        <v>5</v>
      </c>
      <c r="N216" s="50"/>
    </row>
    <row r="217" spans="1:14" x14ac:dyDescent="0.15">
      <c r="A217" s="1">
        <v>42709</v>
      </c>
      <c r="B217">
        <v>40.25</v>
      </c>
      <c r="C217" s="25">
        <f t="shared" si="63"/>
        <v>-1.4687882496940086E-2</v>
      </c>
      <c r="D217" s="26">
        <f t="shared" ref="D217:D225" si="64">+F216*(1+L217)</f>
        <v>40.040842312869266</v>
      </c>
      <c r="E217" s="26"/>
      <c r="F217">
        <v>40.033999999999999</v>
      </c>
      <c r="G217" s="25">
        <f t="shared" ref="G217:G225" si="65">+B217/D217-1</f>
        <v>5.2236085718784242E-3</v>
      </c>
      <c r="H217" s="25"/>
      <c r="I217" s="25">
        <f t="shared" si="59"/>
        <v>5.3954138981866517E-3</v>
      </c>
      <c r="J217">
        <v>3528.95</v>
      </c>
      <c r="K217">
        <v>3469.41</v>
      </c>
      <c r="L217" s="25">
        <f t="shared" si="51"/>
        <v>-1.6871874070190862E-2</v>
      </c>
      <c r="M217">
        <f t="shared" si="62"/>
        <v>1</v>
      </c>
      <c r="N217" s="50"/>
    </row>
    <row r="218" spans="1:14" x14ac:dyDescent="0.15">
      <c r="A218" s="1">
        <v>42710</v>
      </c>
      <c r="B218">
        <v>40.15</v>
      </c>
      <c r="C218" s="25">
        <f t="shared" si="63"/>
        <v>-2.4844720496894901E-3</v>
      </c>
      <c r="D218" s="26">
        <f t="shared" si="64"/>
        <v>39.915608446392902</v>
      </c>
      <c r="E218" s="26"/>
      <c r="F218">
        <v>39.954999999999998</v>
      </c>
      <c r="G218" s="25">
        <f t="shared" si="65"/>
        <v>5.8721778955690418E-3</v>
      </c>
      <c r="H218" s="25"/>
      <c r="I218" s="25">
        <f t="shared" si="59"/>
        <v>4.8804905518708974E-3</v>
      </c>
      <c r="J218">
        <v>3469.41</v>
      </c>
      <c r="K218">
        <v>3459.15</v>
      </c>
      <c r="L218" s="25">
        <f t="shared" si="51"/>
        <v>-2.9572751562945143E-3</v>
      </c>
      <c r="M218">
        <f t="shared" si="62"/>
        <v>2</v>
      </c>
      <c r="N218" s="50"/>
    </row>
    <row r="219" spans="1:14" x14ac:dyDescent="0.15">
      <c r="A219" s="1">
        <v>42711</v>
      </c>
      <c r="B219">
        <v>40.15</v>
      </c>
      <c r="C219" s="25">
        <f t="shared" si="63"/>
        <v>0</v>
      </c>
      <c r="D219" s="26">
        <f t="shared" si="64"/>
        <v>40.146738721940359</v>
      </c>
      <c r="E219" s="26"/>
      <c r="F219">
        <v>39.979999999999997</v>
      </c>
      <c r="G219" s="25">
        <f t="shared" si="65"/>
        <v>8.1233947350600744E-5</v>
      </c>
      <c r="H219" s="25"/>
      <c r="I219" s="25">
        <f t="shared" si="59"/>
        <v>4.2521260630314917E-3</v>
      </c>
      <c r="J219">
        <v>3459.15</v>
      </c>
      <c r="K219">
        <v>3475.75</v>
      </c>
      <c r="L219" s="25">
        <f t="shared" si="51"/>
        <v>4.7988667736293955E-3</v>
      </c>
      <c r="M219">
        <f t="shared" si="62"/>
        <v>3</v>
      </c>
      <c r="N219" s="50"/>
    </row>
    <row r="220" spans="1:14" x14ac:dyDescent="0.15">
      <c r="A220" s="1">
        <v>42712</v>
      </c>
      <c r="B220">
        <v>40.200000000000003</v>
      </c>
      <c r="C220" s="25">
        <f t="shared" si="63"/>
        <v>1.2453300124533051E-3</v>
      </c>
      <c r="D220" s="26">
        <f t="shared" si="64"/>
        <v>39.915470675393792</v>
      </c>
      <c r="E220" s="26"/>
      <c r="F220">
        <v>39.984999999999999</v>
      </c>
      <c r="G220" s="25">
        <f t="shared" si="65"/>
        <v>7.1282968681516401E-3</v>
      </c>
      <c r="H220" s="25"/>
      <c r="I220" s="25">
        <f t="shared" si="59"/>
        <v>5.3770163811430738E-3</v>
      </c>
      <c r="J220">
        <v>3475.75</v>
      </c>
      <c r="K220">
        <v>3470.14</v>
      </c>
      <c r="L220" s="25">
        <f t="shared" si="51"/>
        <v>-1.6140401352227052E-3</v>
      </c>
      <c r="M220">
        <f t="shared" si="62"/>
        <v>4</v>
      </c>
      <c r="N220" s="50"/>
    </row>
    <row r="221" spans="1:14" x14ac:dyDescent="0.15">
      <c r="A221" s="1">
        <v>42713</v>
      </c>
      <c r="B221">
        <v>40.200000000000003</v>
      </c>
      <c r="C221" s="25">
        <f t="shared" si="63"/>
        <v>0</v>
      </c>
      <c r="D221" s="26">
        <f t="shared" si="64"/>
        <v>40.256472217259244</v>
      </c>
      <c r="E221" s="26"/>
      <c r="F221">
        <v>40.097999999999999</v>
      </c>
      <c r="G221" s="25">
        <f t="shared" si="65"/>
        <v>-1.4028108810545392E-3</v>
      </c>
      <c r="H221" s="25"/>
      <c r="I221" s="25">
        <f t="shared" si="59"/>
        <v>2.5437677689661431E-3</v>
      </c>
      <c r="J221">
        <v>3470.14</v>
      </c>
      <c r="K221">
        <v>3493.7</v>
      </c>
      <c r="L221" s="25">
        <f t="shared" si="51"/>
        <v>6.789351438270419E-3</v>
      </c>
      <c r="M221">
        <f t="shared" si="62"/>
        <v>5</v>
      </c>
      <c r="N221" s="50"/>
    </row>
    <row r="222" spans="1:14" x14ac:dyDescent="0.15">
      <c r="A222" s="1">
        <v>42716</v>
      </c>
      <c r="B222">
        <v>39.15</v>
      </c>
      <c r="C222" s="25">
        <f t="shared" si="63"/>
        <v>-2.6119402985074758E-2</v>
      </c>
      <c r="D222" s="26">
        <f t="shared" si="64"/>
        <v>39.127944482926409</v>
      </c>
      <c r="E222" s="26"/>
      <c r="F222">
        <v>39.051000000000002</v>
      </c>
      <c r="G222" s="25">
        <f t="shared" si="65"/>
        <v>5.6367686483538293E-4</v>
      </c>
      <c r="H222" s="25"/>
      <c r="I222" s="25">
        <f t="shared" si="59"/>
        <v>2.5351463470844049E-3</v>
      </c>
      <c r="J222">
        <v>3493.7</v>
      </c>
      <c r="K222">
        <v>3409.18</v>
      </c>
      <c r="L222" s="25">
        <f t="shared" si="51"/>
        <v>-2.4192117239602684E-2</v>
      </c>
      <c r="M222">
        <f t="shared" si="62"/>
        <v>1</v>
      </c>
      <c r="N222" s="50"/>
    </row>
    <row r="223" spans="1:14" x14ac:dyDescent="0.15">
      <c r="A223" s="1">
        <v>42717</v>
      </c>
      <c r="B223">
        <v>39.1</v>
      </c>
      <c r="C223" s="25">
        <f t="shared" si="63"/>
        <v>-1.2771392081736277E-3</v>
      </c>
      <c r="D223" s="26">
        <f t="shared" si="64"/>
        <v>39.003577704902654</v>
      </c>
      <c r="E223" s="26"/>
      <c r="F223">
        <v>38.975999999999999</v>
      </c>
      <c r="G223" s="25">
        <f t="shared" si="65"/>
        <v>2.4721397566878078E-3</v>
      </c>
      <c r="H223" s="25"/>
      <c r="I223" s="25">
        <f t="shared" si="59"/>
        <v>3.1814449917899612E-3</v>
      </c>
      <c r="J223">
        <v>3409.18</v>
      </c>
      <c r="K223">
        <v>3405.04</v>
      </c>
      <c r="L223" s="25">
        <f t="shared" si="51"/>
        <v>-1.214368264509269E-3</v>
      </c>
      <c r="M223">
        <f t="shared" si="62"/>
        <v>2</v>
      </c>
      <c r="N223" s="50"/>
    </row>
    <row r="224" spans="1:14" x14ac:dyDescent="0.15">
      <c r="A224" s="1">
        <v>42718</v>
      </c>
      <c r="B224">
        <v>39.049999999999997</v>
      </c>
      <c r="C224" s="25">
        <f t="shared" si="63"/>
        <v>-1.2787723785167016E-3</v>
      </c>
      <c r="D224" s="26">
        <f t="shared" si="64"/>
        <v>38.677359208702391</v>
      </c>
      <c r="E224" s="26"/>
      <c r="F224">
        <v>38.698999999999998</v>
      </c>
      <c r="G224" s="25">
        <f t="shared" si="65"/>
        <v>9.6345975765006475E-3</v>
      </c>
      <c r="H224" s="25"/>
      <c r="I224" s="25">
        <f t="shared" si="59"/>
        <v>9.0700018088323286E-3</v>
      </c>
      <c r="J224">
        <v>3405.04</v>
      </c>
      <c r="K224">
        <v>3378.95</v>
      </c>
      <c r="L224" s="25">
        <f t="shared" si="51"/>
        <v>-7.6621713694994265E-3</v>
      </c>
      <c r="M224">
        <f t="shared" si="62"/>
        <v>3</v>
      </c>
      <c r="N224" s="50"/>
    </row>
    <row r="225" spans="1:15" x14ac:dyDescent="0.15">
      <c r="A225" s="1">
        <v>42719</v>
      </c>
      <c r="B225">
        <v>38.299999999999997</v>
      </c>
      <c r="C225" s="25">
        <f t="shared" si="63"/>
        <v>-1.9206145966709331E-2</v>
      </c>
      <c r="D225" s="26">
        <f t="shared" si="64"/>
        <v>38.25783174358898</v>
      </c>
      <c r="E225" s="26"/>
      <c r="F225">
        <v>38.22</v>
      </c>
      <c r="G225" s="25">
        <f t="shared" si="65"/>
        <v>1.1022123965005459E-3</v>
      </c>
      <c r="H225" s="25"/>
      <c r="I225" s="25">
        <f t="shared" si="59"/>
        <v>2.0931449502876731E-3</v>
      </c>
      <c r="J225">
        <v>3378.95</v>
      </c>
      <c r="K225">
        <v>3340.43</v>
      </c>
      <c r="L225" s="25">
        <f t="shared" si="51"/>
        <v>-1.1399991121502251E-2</v>
      </c>
      <c r="M225">
        <f t="shared" si="62"/>
        <v>4</v>
      </c>
      <c r="N225" s="50"/>
    </row>
    <row r="226" spans="1:15" x14ac:dyDescent="0.15">
      <c r="A226" s="1">
        <v>42720</v>
      </c>
      <c r="B226">
        <v>38.15</v>
      </c>
      <c r="C226" s="25">
        <f t="shared" ref="C226:C248" si="66">B226/B225-1</f>
        <v>-3.916449086161844E-3</v>
      </c>
      <c r="D226" s="26">
        <f t="shared" ref="D226:D248" si="67">+F225*(1+L226)</f>
        <v>38.284073188182361</v>
      </c>
      <c r="E226" s="26"/>
      <c r="F226">
        <v>38.290999999999997</v>
      </c>
      <c r="G226" s="25">
        <f t="shared" ref="G226:G231" si="68">+B226/D226-1</f>
        <v>-3.5020617457117709E-3</v>
      </c>
      <c r="H226" s="25"/>
      <c r="I226" s="25">
        <f t="shared" ref="I226:I231" si="69">+B226/F226-1</f>
        <v>-3.6823274398682937E-3</v>
      </c>
      <c r="J226">
        <v>3340.43</v>
      </c>
      <c r="K226">
        <v>3346.03</v>
      </c>
      <c r="L226" s="25">
        <f t="shared" ref="L226:L234" si="70">+K226/J226-1</f>
        <v>1.6764308786594295E-3</v>
      </c>
      <c r="M226">
        <f t="shared" si="62"/>
        <v>5</v>
      </c>
      <c r="N226" s="50"/>
    </row>
    <row r="227" spans="1:15" x14ac:dyDescent="0.15">
      <c r="A227" s="1">
        <v>42723</v>
      </c>
      <c r="B227">
        <v>37.950000000000003</v>
      </c>
      <c r="C227" s="25">
        <f t="shared" si="66"/>
        <v>-5.2424639580601617E-3</v>
      </c>
      <c r="D227" s="26">
        <f t="shared" si="67"/>
        <v>38.095884729066981</v>
      </c>
      <c r="E227" s="26"/>
      <c r="F227">
        <v>38.08</v>
      </c>
      <c r="G227" s="25">
        <f t="shared" si="68"/>
        <v>-3.8294091370889571E-3</v>
      </c>
      <c r="H227" s="25"/>
      <c r="I227" s="25">
        <f t="shared" si="69"/>
        <v>-3.4138655462183642E-3</v>
      </c>
      <c r="J227">
        <v>3346.03</v>
      </c>
      <c r="K227">
        <v>3328.98</v>
      </c>
      <c r="L227" s="25">
        <f t="shared" si="70"/>
        <v>-5.0955908942836858E-3</v>
      </c>
      <c r="M227">
        <f t="shared" si="62"/>
        <v>1</v>
      </c>
      <c r="N227" s="50"/>
    </row>
    <row r="228" spans="1:15" x14ac:dyDescent="0.15">
      <c r="A228" s="1">
        <v>42724</v>
      </c>
      <c r="B228">
        <v>37.75</v>
      </c>
      <c r="C228" s="25">
        <f t="shared" si="66"/>
        <v>-5.2700922266140093E-3</v>
      </c>
      <c r="D228" s="26">
        <f t="shared" si="67"/>
        <v>37.852136330047038</v>
      </c>
      <c r="E228" s="26"/>
      <c r="F228">
        <v>37.838999999999999</v>
      </c>
      <c r="G228" s="25">
        <f t="shared" si="68"/>
        <v>-2.6982976378525647E-3</v>
      </c>
      <c r="H228" s="25"/>
      <c r="I228" s="25">
        <f t="shared" si="69"/>
        <v>-2.352070614973889E-3</v>
      </c>
      <c r="J228">
        <v>3328.98</v>
      </c>
      <c r="K228">
        <v>3309.06</v>
      </c>
      <c r="L228" s="25">
        <f t="shared" si="70"/>
        <v>-5.9838148622101128E-3</v>
      </c>
      <c r="M228">
        <f t="shared" si="62"/>
        <v>2</v>
      </c>
      <c r="N228" s="50"/>
    </row>
    <row r="229" spans="1:15" x14ac:dyDescent="0.15">
      <c r="A229" s="1">
        <v>42725</v>
      </c>
      <c r="B229">
        <v>38</v>
      </c>
      <c r="C229" s="25">
        <f t="shared" si="66"/>
        <v>6.6225165562914245E-3</v>
      </c>
      <c r="D229" s="26">
        <f t="shared" si="67"/>
        <v>38.176102899312795</v>
      </c>
      <c r="E229" s="26"/>
      <c r="F229">
        <v>38.180999999999997</v>
      </c>
      <c r="G229" s="25">
        <f t="shared" si="68"/>
        <v>-4.6129092793273374E-3</v>
      </c>
      <c r="H229" s="25"/>
      <c r="I229" s="25">
        <f t="shared" si="69"/>
        <v>-4.7405777742856037E-3</v>
      </c>
      <c r="J229">
        <v>3309.06</v>
      </c>
      <c r="K229">
        <v>3338.54</v>
      </c>
      <c r="L229" s="25">
        <f t="shared" si="70"/>
        <v>8.9088744235523709E-3</v>
      </c>
      <c r="M229">
        <f t="shared" si="62"/>
        <v>3</v>
      </c>
      <c r="N229" s="50"/>
    </row>
    <row r="230" spans="1:15" x14ac:dyDescent="0.15">
      <c r="A230" s="1">
        <v>42726</v>
      </c>
      <c r="B230">
        <v>37.950000000000003</v>
      </c>
      <c r="C230" s="25">
        <f t="shared" si="66"/>
        <v>-1.3157894736841591E-3</v>
      </c>
      <c r="D230" s="26">
        <f t="shared" si="67"/>
        <v>38.148177427857682</v>
      </c>
      <c r="E230" s="26"/>
      <c r="F230">
        <v>38.158000000000001</v>
      </c>
      <c r="G230" s="25">
        <f t="shared" si="68"/>
        <v>-5.1949382963958346E-3</v>
      </c>
      <c r="H230" s="25"/>
      <c r="I230" s="25">
        <f t="shared" si="69"/>
        <v>-5.4510194454635563E-3</v>
      </c>
      <c r="J230">
        <v>3338.54</v>
      </c>
      <c r="K230">
        <v>3335.67</v>
      </c>
      <c r="L230" s="25">
        <f t="shared" si="70"/>
        <v>-8.5965721542946572E-4</v>
      </c>
      <c r="M230">
        <f t="shared" si="62"/>
        <v>4</v>
      </c>
      <c r="N230" s="50"/>
    </row>
    <row r="231" spans="1:15" x14ac:dyDescent="0.15">
      <c r="A231" s="1">
        <v>42727</v>
      </c>
      <c r="B231">
        <v>37.799999999999997</v>
      </c>
      <c r="C231" s="25">
        <f t="shared" si="66"/>
        <v>-3.9525691699606735E-3</v>
      </c>
      <c r="D231" s="26">
        <f t="shared" si="67"/>
        <v>37.836896575500575</v>
      </c>
      <c r="E231" s="26"/>
      <c r="F231">
        <v>37.801000000000002</v>
      </c>
      <c r="G231" s="25">
        <f t="shared" si="68"/>
        <v>-9.7514803908282932E-4</v>
      </c>
      <c r="H231" s="25"/>
      <c r="I231" s="25">
        <f t="shared" si="69"/>
        <v>-2.6454326605196421E-5</v>
      </c>
      <c r="J231">
        <v>3335.67</v>
      </c>
      <c r="K231">
        <v>3307.6</v>
      </c>
      <c r="L231" s="25">
        <f t="shared" si="70"/>
        <v>-8.4151010141890747E-3</v>
      </c>
      <c r="M231">
        <f t="shared" si="62"/>
        <v>5</v>
      </c>
      <c r="N231" s="50"/>
    </row>
    <row r="232" spans="1:15" x14ac:dyDescent="0.15">
      <c r="A232" s="1">
        <v>42730</v>
      </c>
      <c r="B232">
        <v>37.799999999999997</v>
      </c>
      <c r="C232" s="25">
        <f t="shared" si="66"/>
        <v>0</v>
      </c>
      <c r="D232" s="26">
        <f t="shared" si="67"/>
        <v>37.970142217922366</v>
      </c>
      <c r="E232" s="26"/>
      <c r="F232">
        <v>37.801000000000002</v>
      </c>
      <c r="G232" s="25">
        <f t="shared" ref="G232:G241" si="71">+B232/D232-1</f>
        <v>-4.4809476073560672E-3</v>
      </c>
      <c r="H232" s="25"/>
      <c r="I232" s="25">
        <f t="shared" ref="I232:I253" si="72">+B232/F232-1</f>
        <v>-2.6454326605196421E-5</v>
      </c>
      <c r="J232">
        <v>3307.6</v>
      </c>
      <c r="K232">
        <v>3322.4</v>
      </c>
      <c r="L232" s="25">
        <f t="shared" si="70"/>
        <v>4.4745434756319202E-3</v>
      </c>
      <c r="M232">
        <f t="shared" si="62"/>
        <v>1</v>
      </c>
      <c r="N232" s="50"/>
    </row>
    <row r="233" spans="1:15" x14ac:dyDescent="0.15">
      <c r="A233" s="1">
        <v>42731</v>
      </c>
      <c r="B233">
        <v>37.799999999999997</v>
      </c>
      <c r="C233" s="25">
        <f t="shared" si="66"/>
        <v>0</v>
      </c>
      <c r="D233" s="26">
        <f t="shared" si="67"/>
        <v>37.732620512280278</v>
      </c>
      <c r="E233" s="26"/>
      <c r="F233">
        <v>37.801000000000002</v>
      </c>
      <c r="G233" s="25">
        <f t="shared" si="71"/>
        <v>1.7857092034674338E-3</v>
      </c>
      <c r="H233" s="25"/>
      <c r="I233" s="25">
        <f t="shared" si="72"/>
        <v>-2.6454326605196421E-5</v>
      </c>
      <c r="J233">
        <v>3322.4</v>
      </c>
      <c r="K233">
        <v>3316.39</v>
      </c>
      <c r="L233" s="25">
        <f t="shared" si="70"/>
        <v>-1.8089333012281106E-3</v>
      </c>
      <c r="M233">
        <f t="shared" si="62"/>
        <v>2</v>
      </c>
      <c r="N233" s="50"/>
    </row>
    <row r="234" spans="1:15" x14ac:dyDescent="0.15">
      <c r="A234" s="1">
        <v>42732</v>
      </c>
      <c r="B234">
        <v>37.85</v>
      </c>
      <c r="C234" s="25">
        <f t="shared" si="66"/>
        <v>1.3227513227513921E-3</v>
      </c>
      <c r="D234" s="26">
        <f t="shared" si="67"/>
        <v>37.635725560021591</v>
      </c>
      <c r="E234" s="26"/>
      <c r="F234">
        <v>37.673999999999999</v>
      </c>
      <c r="G234" s="25">
        <f t="shared" si="71"/>
        <v>5.6933787455932805E-3</v>
      </c>
      <c r="H234" s="25"/>
      <c r="I234" s="25">
        <f t="shared" si="72"/>
        <v>4.6716568455700269E-3</v>
      </c>
      <c r="J234">
        <v>3316.39</v>
      </c>
      <c r="K234">
        <v>3301.89</v>
      </c>
      <c r="L234" s="25">
        <f t="shared" si="70"/>
        <v>-4.3722240146665259E-3</v>
      </c>
      <c r="M234">
        <f t="shared" si="62"/>
        <v>3</v>
      </c>
      <c r="N234" s="50"/>
    </row>
    <row r="235" spans="1:15" x14ac:dyDescent="0.15">
      <c r="A235" s="1">
        <v>42733</v>
      </c>
      <c r="B235">
        <v>37.5</v>
      </c>
      <c r="C235" s="25">
        <f t="shared" si="66"/>
        <v>-9.2470277410832136E-3</v>
      </c>
      <c r="D235" s="26">
        <f t="shared" si="67"/>
        <v>37.626877406576241</v>
      </c>
      <c r="E235" s="26"/>
      <c r="F235">
        <v>37.494</v>
      </c>
      <c r="G235" s="25">
        <f t="shared" si="71"/>
        <v>-3.3719887304298757E-3</v>
      </c>
      <c r="H235" s="25"/>
      <c r="I235" s="25">
        <f t="shared" si="72"/>
        <v>1.6002560409655864E-4</v>
      </c>
      <c r="J235">
        <v>3301.89</v>
      </c>
      <c r="K235">
        <v>3297.76</v>
      </c>
      <c r="L235" s="25">
        <f t="shared" ref="L235:L253" si="73">+K235/J235-1</f>
        <v>-1.2507987849381674E-3</v>
      </c>
      <c r="M235">
        <f t="shared" ref="M235:M257" si="74">WEEKDAY(A235,2)</f>
        <v>4</v>
      </c>
      <c r="N235" s="50"/>
    </row>
    <row r="236" spans="1:15" x14ac:dyDescent="0.15">
      <c r="A236" s="1">
        <v>42734</v>
      </c>
      <c r="B236">
        <v>37.65</v>
      </c>
      <c r="C236" s="25">
        <f t="shared" si="66"/>
        <v>4.0000000000000036E-3</v>
      </c>
      <c r="D236" s="26">
        <f t="shared" si="67"/>
        <v>37.634072679637086</v>
      </c>
      <c r="E236" s="26"/>
      <c r="F236">
        <v>37.670999999999999</v>
      </c>
      <c r="G236" s="25">
        <f t="shared" si="71"/>
        <v>4.2321543295331665E-4</v>
      </c>
      <c r="H236" s="25"/>
      <c r="I236" s="25">
        <f t="shared" si="72"/>
        <v>-5.5745799155848541E-4</v>
      </c>
      <c r="J236">
        <v>3297.76</v>
      </c>
      <c r="K236">
        <v>3310.08</v>
      </c>
      <c r="L236" s="25">
        <f t="shared" si="73"/>
        <v>3.7358691960602819E-3</v>
      </c>
      <c r="M236">
        <f t="shared" si="74"/>
        <v>5</v>
      </c>
      <c r="N236" s="50"/>
    </row>
    <row r="237" spans="1:15" x14ac:dyDescent="0.15">
      <c r="A237" s="1">
        <v>42738</v>
      </c>
      <c r="B237">
        <v>37.950000000000003</v>
      </c>
      <c r="C237" s="25">
        <f t="shared" si="66"/>
        <v>7.9681274900400556E-3</v>
      </c>
      <c r="D237" s="26">
        <f t="shared" si="67"/>
        <v>38.036889238326566</v>
      </c>
      <c r="E237" s="26"/>
      <c r="F237">
        <v>38.049999999999997</v>
      </c>
      <c r="G237" s="25">
        <f t="shared" si="71"/>
        <v>-2.2843413345960961E-3</v>
      </c>
      <c r="H237" s="25"/>
      <c r="I237" s="25">
        <f t="shared" si="72"/>
        <v>-2.6281208935609035E-3</v>
      </c>
      <c r="J237">
        <v>3310.08</v>
      </c>
      <c r="K237">
        <v>3342.23</v>
      </c>
      <c r="L237" s="25">
        <f t="shared" si="73"/>
        <v>9.7127561871617196E-3</v>
      </c>
      <c r="M237">
        <f t="shared" si="74"/>
        <v>2</v>
      </c>
      <c r="N237" s="50"/>
    </row>
    <row r="238" spans="1:15" x14ac:dyDescent="0.15">
      <c r="A238" s="1">
        <v>42739</v>
      </c>
      <c r="B238">
        <v>38.35</v>
      </c>
      <c r="C238" s="25">
        <f t="shared" si="66"/>
        <v>1.0540184453227797E-2</v>
      </c>
      <c r="D238" s="26">
        <f t="shared" si="67"/>
        <v>38.346910745221003</v>
      </c>
      <c r="E238" s="26">
        <f>D238*(1-VLOOKUP(A238,FX!A:K,9,0))</f>
        <v>38.483814166016259</v>
      </c>
      <c r="F238">
        <v>38.479999999999997</v>
      </c>
      <c r="G238" s="25">
        <f t="shared" si="71"/>
        <v>8.0560721032352234E-5</v>
      </c>
      <c r="H238" s="42">
        <f>(+B238/(E238)-1)</f>
        <v>-3.4771544587288705E-3</v>
      </c>
      <c r="I238" s="25">
        <f t="shared" si="72"/>
        <v>-3.3783783783782884E-3</v>
      </c>
      <c r="J238">
        <v>3342.23</v>
      </c>
      <c r="K238">
        <v>3368.31</v>
      </c>
      <c r="L238" s="25">
        <f t="shared" si="73"/>
        <v>7.8031733303811635E-3</v>
      </c>
      <c r="M238">
        <f t="shared" si="74"/>
        <v>3</v>
      </c>
      <c r="N238" s="50"/>
      <c r="O238">
        <f>(F238/(F237*(L238+1)))-1</f>
        <v>3.4706643166968476E-3</v>
      </c>
    </row>
    <row r="239" spans="1:15" x14ac:dyDescent="0.15">
      <c r="A239" s="1">
        <v>42740</v>
      </c>
      <c r="B239">
        <v>39.049999999999997</v>
      </c>
      <c r="C239" s="25">
        <f t="shared" si="66"/>
        <v>1.825293350717061E-2</v>
      </c>
      <c r="D239" s="26">
        <f t="shared" si="67"/>
        <v>38.474059454147628</v>
      </c>
      <c r="E239" s="26">
        <f>D239*(1-VLOOKUP(A239,FX!A:K,9,0))</f>
        <v>39.097252974382499</v>
      </c>
      <c r="F239">
        <v>39.100999999999999</v>
      </c>
      <c r="G239" s="25">
        <f t="shared" si="71"/>
        <v>1.4969580907851832E-2</v>
      </c>
      <c r="H239" s="42">
        <f t="shared" ref="H239:H302" si="75">(+B239/(E239)-1)</f>
        <v>-1.2086008808205317E-3</v>
      </c>
      <c r="I239" s="25">
        <f t="shared" si="72"/>
        <v>-1.3043144676607721E-3</v>
      </c>
      <c r="J239">
        <v>3368.31</v>
      </c>
      <c r="K239">
        <v>3367.79</v>
      </c>
      <c r="L239" s="25">
        <f t="shared" si="73"/>
        <v>-1.5438008971857542E-4</v>
      </c>
      <c r="M239">
        <f t="shared" si="74"/>
        <v>4</v>
      </c>
      <c r="N239" s="50"/>
      <c r="O239">
        <f>(F239/(F238*(L239+1)))-1</f>
        <v>1.6295149374594642E-2</v>
      </c>
    </row>
    <row r="240" spans="1:15" x14ac:dyDescent="0.15">
      <c r="A240" s="1">
        <v>42741</v>
      </c>
      <c r="B240">
        <v>38.700000000000003</v>
      </c>
      <c r="C240" s="25">
        <f t="shared" si="66"/>
        <v>-8.9628681177975622E-3</v>
      </c>
      <c r="D240" s="26">
        <f t="shared" si="67"/>
        <v>38.867401076076597</v>
      </c>
      <c r="E240" s="26">
        <f>D240*(1-VLOOKUP(A240,FX!A:K,9,0))</f>
        <v>38.973398482066877</v>
      </c>
      <c r="F240">
        <v>38.966999999999999</v>
      </c>
      <c r="G240" s="25">
        <f t="shared" si="71"/>
        <v>-4.3069788934159137E-3</v>
      </c>
      <c r="H240" s="42">
        <f t="shared" si="75"/>
        <v>-7.015002353276345E-3</v>
      </c>
      <c r="I240" s="25">
        <f t="shared" si="72"/>
        <v>-6.8519516513971812E-3</v>
      </c>
      <c r="J240">
        <v>3367.79</v>
      </c>
      <c r="K240">
        <v>3347.67</v>
      </c>
      <c r="L240" s="25">
        <f t="shared" si="73"/>
        <v>-5.9742442373188487E-3</v>
      </c>
      <c r="M240">
        <f t="shared" si="74"/>
        <v>5</v>
      </c>
      <c r="N240" s="50"/>
      <c r="O240">
        <f>(F240/(F239*(L240+1)))-1</f>
        <v>2.5625310971642001E-3</v>
      </c>
    </row>
    <row r="241" spans="1:15" x14ac:dyDescent="0.15">
      <c r="A241" s="1">
        <v>42744</v>
      </c>
      <c r="B241">
        <v>38.85</v>
      </c>
      <c r="C241" s="25">
        <f t="shared" si="66"/>
        <v>3.8759689922480689E-3</v>
      </c>
      <c r="D241" s="26">
        <f t="shared" si="67"/>
        <v>39.155917787595548</v>
      </c>
      <c r="E241" s="26">
        <f>D241*(1-VLOOKUP(A241,FX!A:K,9,0))</f>
        <v>38.726536547249907</v>
      </c>
      <c r="F241">
        <v>38.726999999999997</v>
      </c>
      <c r="G241" s="25">
        <f t="shared" si="71"/>
        <v>-7.8128110610259371E-3</v>
      </c>
      <c r="H241" s="42">
        <f t="shared" si="75"/>
        <v>3.1880840312032976E-3</v>
      </c>
      <c r="I241" s="25">
        <f t="shared" si="72"/>
        <v>3.1760787047796502E-3</v>
      </c>
      <c r="J241">
        <v>3347.67</v>
      </c>
      <c r="K241">
        <v>3363.9</v>
      </c>
      <c r="L241" s="25">
        <f t="shared" si="73"/>
        <v>4.8481481149575956E-3</v>
      </c>
      <c r="M241">
        <f t="shared" si="74"/>
        <v>1</v>
      </c>
      <c r="N241" s="50"/>
      <c r="O241">
        <f>(F241/(F240*(L241+1)))-1</f>
        <v>-1.0954098686238201E-2</v>
      </c>
    </row>
    <row r="242" spans="1:15" x14ac:dyDescent="0.15">
      <c r="A242" s="1">
        <v>42745</v>
      </c>
      <c r="B242">
        <v>38.549999999999997</v>
      </c>
      <c r="C242" s="25">
        <f t="shared" si="66"/>
        <v>-7.7220077220078176E-3</v>
      </c>
      <c r="D242" s="26">
        <f t="shared" si="67"/>
        <v>38.662184455542672</v>
      </c>
      <c r="E242" s="26">
        <f>D242*(1-VLOOKUP(A242,FX!A:K,9,0))</f>
        <v>38.718932790914124</v>
      </c>
      <c r="F242">
        <v>38.723999999999997</v>
      </c>
      <c r="G242" s="25">
        <f t="shared" ref="G242:G269" si="76">+B242/D242-1</f>
        <v>-2.9016584841882187E-3</v>
      </c>
      <c r="H242" s="42">
        <f t="shared" si="75"/>
        <v>-4.3630539050851791E-3</v>
      </c>
      <c r="I242" s="25">
        <f t="shared" si="72"/>
        <v>-4.4933374651379143E-3</v>
      </c>
      <c r="J242">
        <v>3363.9</v>
      </c>
      <c r="K242">
        <v>3358.27</v>
      </c>
      <c r="L242" s="25">
        <f t="shared" si="73"/>
        <v>-1.6736526056065903E-3</v>
      </c>
      <c r="M242">
        <f t="shared" si="74"/>
        <v>2</v>
      </c>
      <c r="N242" s="50"/>
      <c r="O242">
        <v>6.8790500000000003</v>
      </c>
    </row>
    <row r="243" spans="1:15" x14ac:dyDescent="0.15">
      <c r="A243" s="1">
        <v>42746</v>
      </c>
      <c r="B243">
        <v>38.25</v>
      </c>
      <c r="C243" s="25">
        <f t="shared" si="66"/>
        <v>-7.7821011673151474E-3</v>
      </c>
      <c r="D243" s="26">
        <f t="shared" si="67"/>
        <v>38.449856583776757</v>
      </c>
      <c r="E243" s="26">
        <f>D243*(1-VLOOKUP(A243,FX!A:K,9,0))</f>
        <v>38.319785730472667</v>
      </c>
      <c r="F243">
        <v>38.322000000000003</v>
      </c>
      <c r="G243" s="25">
        <f t="shared" si="76"/>
        <v>-5.1978499150262536E-3</v>
      </c>
      <c r="H243" s="42">
        <f t="shared" si="75"/>
        <v>-1.8211409365259668E-3</v>
      </c>
      <c r="I243" s="25">
        <f t="shared" si="72"/>
        <v>-1.8788163457023055E-3</v>
      </c>
      <c r="J243">
        <v>3358.27</v>
      </c>
      <c r="K243">
        <v>3334.4953999999998</v>
      </c>
      <c r="L243" s="25">
        <f t="shared" si="73"/>
        <v>-7.0794188674526692E-3</v>
      </c>
      <c r="M243">
        <f t="shared" si="74"/>
        <v>3</v>
      </c>
      <c r="N243" s="50"/>
      <c r="O243">
        <f>+O242*(1+O241)</f>
        <v>6.8036962074324334</v>
      </c>
    </row>
    <row r="244" spans="1:15" x14ac:dyDescent="0.15">
      <c r="A244" s="1">
        <v>42747</v>
      </c>
      <c r="B244">
        <v>38.299999999999997</v>
      </c>
      <c r="C244" s="25">
        <f t="shared" si="66"/>
        <v>1.3071895424836555E-3</v>
      </c>
      <c r="D244" s="26">
        <f t="shared" si="67"/>
        <v>38.128105008092085</v>
      </c>
      <c r="E244" s="26">
        <f>D244*(1-VLOOKUP(A244,FX!A:K,9,0))</f>
        <v>38.174831479905912</v>
      </c>
      <c r="F244">
        <v>38.155000000000001</v>
      </c>
      <c r="G244" s="25">
        <f t="shared" si="76"/>
        <v>4.5083539260981631E-3</v>
      </c>
      <c r="H244" s="42">
        <f t="shared" si="75"/>
        <v>3.2788231209341934E-3</v>
      </c>
      <c r="I244" s="25">
        <f t="shared" si="72"/>
        <v>3.8002882977328234E-3</v>
      </c>
      <c r="J244">
        <v>3334.4953999999998</v>
      </c>
      <c r="K244">
        <v>3317.6241</v>
      </c>
      <c r="L244" s="25">
        <f t="shared" si="73"/>
        <v>-5.0596261131443665E-3</v>
      </c>
      <c r="M244">
        <f t="shared" si="74"/>
        <v>4</v>
      </c>
      <c r="N244" s="50"/>
    </row>
    <row r="245" spans="1:15" x14ac:dyDescent="0.15">
      <c r="A245" s="1">
        <v>42748</v>
      </c>
      <c r="B245">
        <v>38.299999999999997</v>
      </c>
      <c r="C245" s="25">
        <f t="shared" si="66"/>
        <v>0</v>
      </c>
      <c r="D245" s="26">
        <f t="shared" si="67"/>
        <v>38.181314752023901</v>
      </c>
      <c r="E245" s="26">
        <f>D245*(1-VLOOKUP(A245,FX!A:K,9,0))</f>
        <v>38.342478206564003</v>
      </c>
      <c r="F245">
        <v>38.155000000000001</v>
      </c>
      <c r="G245" s="25">
        <f t="shared" si="76"/>
        <v>3.1084641465837226E-3</v>
      </c>
      <c r="H245" s="42">
        <f t="shared" si="75"/>
        <v>-1.1078628338826446E-3</v>
      </c>
      <c r="I245" s="25">
        <f t="shared" si="72"/>
        <v>3.8002882977328234E-3</v>
      </c>
      <c r="J245">
        <v>3317.6241</v>
      </c>
      <c r="K245">
        <v>3319.9122000000002</v>
      </c>
      <c r="L245" s="25">
        <f t="shared" si="73"/>
        <v>6.8968030464944263E-4</v>
      </c>
      <c r="M245">
        <f t="shared" si="74"/>
        <v>5</v>
      </c>
      <c r="N245" s="50"/>
    </row>
    <row r="246" spans="1:15" x14ac:dyDescent="0.15">
      <c r="A246" s="1">
        <v>42751</v>
      </c>
      <c r="B246">
        <v>38.200000000000003</v>
      </c>
      <c r="C246" s="25">
        <f t="shared" si="66"/>
        <v>-2.6109660574411553E-3</v>
      </c>
      <c r="D246" s="26">
        <f t="shared" si="67"/>
        <v>38.149636322460573</v>
      </c>
      <c r="E246" s="26">
        <f>D246*(1-VLOOKUP(A246,FX!A:K,9,0))</f>
        <v>38.190521962729235</v>
      </c>
      <c r="F246">
        <v>38.384</v>
      </c>
      <c r="G246" s="25">
        <f t="shared" si="76"/>
        <v>1.3201614063560463E-3</v>
      </c>
      <c r="H246" s="42">
        <f t="shared" si="75"/>
        <v>2.4817773582719305E-4</v>
      </c>
      <c r="I246" s="25">
        <f t="shared" si="72"/>
        <v>-4.7936640266776909E-3</v>
      </c>
      <c r="J246">
        <v>3319.9122000000002</v>
      </c>
      <c r="K246">
        <v>3319.4454999999998</v>
      </c>
      <c r="L246" s="25">
        <f t="shared" si="73"/>
        <v>-1.4057600679928672E-4</v>
      </c>
      <c r="M246">
        <f t="shared" si="74"/>
        <v>1</v>
      </c>
      <c r="N246" s="50"/>
    </row>
    <row r="247" spans="1:15" x14ac:dyDescent="0.15">
      <c r="A247" s="1">
        <v>42752</v>
      </c>
      <c r="B247">
        <v>38.4</v>
      </c>
      <c r="C247" s="25">
        <f t="shared" si="66"/>
        <v>5.2356020942407877E-3</v>
      </c>
      <c r="D247" s="26">
        <f t="shared" si="67"/>
        <v>38.463912186297385</v>
      </c>
      <c r="E247" s="26">
        <f>D247*(1-VLOOKUP(A247,FX!A:K,9,0))</f>
        <v>38.592349244348931</v>
      </c>
      <c r="F247">
        <v>38.536999999999999</v>
      </c>
      <c r="G247" s="25">
        <f t="shared" si="76"/>
        <v>-1.6616142941423551E-3</v>
      </c>
      <c r="H247" s="42">
        <f t="shared" si="75"/>
        <v>-4.9841289300909253E-3</v>
      </c>
      <c r="I247" s="25">
        <f t="shared" si="72"/>
        <v>-3.555025040869797E-3</v>
      </c>
      <c r="J247">
        <v>3319.4454999999998</v>
      </c>
      <c r="K247">
        <v>3326.3562999999999</v>
      </c>
      <c r="L247" s="25">
        <f t="shared" si="73"/>
        <v>2.0819139823202715E-3</v>
      </c>
      <c r="M247">
        <f t="shared" si="74"/>
        <v>2</v>
      </c>
      <c r="N247" s="50"/>
    </row>
    <row r="248" spans="1:15" x14ac:dyDescent="0.15">
      <c r="A248" s="1">
        <v>42753</v>
      </c>
      <c r="B248">
        <v>38.700000000000003</v>
      </c>
      <c r="C248" s="25">
        <f t="shared" si="66"/>
        <v>7.812500000000222E-3</v>
      </c>
      <c r="D248" s="26">
        <f t="shared" si="67"/>
        <v>38.687713810483864</v>
      </c>
      <c r="E248" s="26">
        <f>D248*(1-VLOOKUP(A248,FX!A:K,9,0))</f>
        <v>38.735737804529286</v>
      </c>
      <c r="F248">
        <v>38.767000000000003</v>
      </c>
      <c r="G248" s="25">
        <f t="shared" si="76"/>
        <v>3.1757341817417739E-4</v>
      </c>
      <c r="H248" s="42">
        <f t="shared" si="75"/>
        <v>-9.2260549443068385E-4</v>
      </c>
      <c r="I248" s="25">
        <f t="shared" si="72"/>
        <v>-1.728274047514633E-3</v>
      </c>
      <c r="J248">
        <v>3326.3562999999999</v>
      </c>
      <c r="K248">
        <v>3339.3652999999999</v>
      </c>
      <c r="L248" s="25">
        <f t="shared" si="73"/>
        <v>3.910885914416351E-3</v>
      </c>
      <c r="M248">
        <f t="shared" si="74"/>
        <v>3</v>
      </c>
      <c r="N248" s="50"/>
    </row>
    <row r="249" spans="1:15" x14ac:dyDescent="0.15">
      <c r="A249" s="1">
        <v>42754</v>
      </c>
      <c r="B249">
        <v>38.65</v>
      </c>
      <c r="C249" s="25">
        <f t="shared" ref="C249:C280" si="77">B249/B248-1</f>
        <v>-1.2919896640828377E-3</v>
      </c>
      <c r="D249" s="26">
        <f t="shared" ref="D249:D269" si="78">+F248*(1+L249)</f>
        <v>38.650024464139939</v>
      </c>
      <c r="E249" s="26">
        <f>D249*(1-VLOOKUP(A249,FX!A:K,9,0))</f>
        <v>38.602754450700793</v>
      </c>
      <c r="F249">
        <v>38.61</v>
      </c>
      <c r="G249" s="25">
        <f t="shared" si="76"/>
        <v>-6.3296570385062978E-7</v>
      </c>
      <c r="H249" s="42">
        <f t="shared" si="75"/>
        <v>1.2238906257204807E-3</v>
      </c>
      <c r="I249" s="25">
        <f t="shared" si="72"/>
        <v>1.0360010360010996E-3</v>
      </c>
      <c r="J249">
        <v>3339.3652999999999</v>
      </c>
      <c r="K249">
        <v>3329.2891</v>
      </c>
      <c r="L249" s="25">
        <f t="shared" si="73"/>
        <v>-3.0173997435979372E-3</v>
      </c>
      <c r="M249">
        <f t="shared" si="74"/>
        <v>4</v>
      </c>
      <c r="N249" s="50"/>
    </row>
    <row r="250" spans="1:15" x14ac:dyDescent="0.15">
      <c r="A250" s="1">
        <v>42755</v>
      </c>
      <c r="B250">
        <v>38.950000000000003</v>
      </c>
      <c r="C250" s="25">
        <f t="shared" si="77"/>
        <v>7.7619663648125226E-3</v>
      </c>
      <c r="D250" s="26">
        <f t="shared" si="78"/>
        <v>38.90688500166597</v>
      </c>
      <c r="E250" s="26">
        <f>D250*(1-VLOOKUP(A250,FX!A:K,9,0))</f>
        <v>38.861349910518037</v>
      </c>
      <c r="F250">
        <v>38.863999999999997</v>
      </c>
      <c r="G250" s="25">
        <f t="shared" si="76"/>
        <v>1.1081585773877745E-3</v>
      </c>
      <c r="H250" s="42">
        <f t="shared" si="75"/>
        <v>2.2811891425822406E-3</v>
      </c>
      <c r="I250" s="25">
        <f t="shared" si="72"/>
        <v>2.2128447920957139E-3</v>
      </c>
      <c r="J250">
        <v>3329.2891</v>
      </c>
      <c r="K250">
        <v>3354.8890999999999</v>
      </c>
      <c r="L250" s="25">
        <f t="shared" si="73"/>
        <v>7.6893292324777818E-3</v>
      </c>
      <c r="M250">
        <f t="shared" si="74"/>
        <v>5</v>
      </c>
      <c r="N250" s="50" t="s">
        <v>134</v>
      </c>
    </row>
    <row r="251" spans="1:15" x14ac:dyDescent="0.15">
      <c r="A251" s="1">
        <v>42758</v>
      </c>
      <c r="B251">
        <v>39.1</v>
      </c>
      <c r="C251" s="25">
        <f t="shared" si="77"/>
        <v>3.8510911424902705E-3</v>
      </c>
      <c r="D251" s="26">
        <f t="shared" si="78"/>
        <v>38.970479295783576</v>
      </c>
      <c r="E251" s="26">
        <f>D251*(1-VLOOKUP(A251,FX!A:K,9,0))</f>
        <v>39.094890913126747</v>
      </c>
      <c r="F251">
        <v>39.107999999999997</v>
      </c>
      <c r="G251" s="25">
        <f t="shared" si="76"/>
        <v>3.323559436705148E-3</v>
      </c>
      <c r="H251" s="42">
        <f t="shared" si="75"/>
        <v>1.3068425960338637E-4</v>
      </c>
      <c r="I251" s="25">
        <f t="shared" si="72"/>
        <v>-2.0456172650085147E-4</v>
      </c>
      <c r="J251">
        <v>3354.8890999999999</v>
      </c>
      <c r="K251">
        <v>3364.0808000000002</v>
      </c>
      <c r="L251" s="25">
        <f t="shared" si="73"/>
        <v>2.7397925016359181E-3</v>
      </c>
      <c r="M251">
        <f t="shared" si="74"/>
        <v>1</v>
      </c>
      <c r="N251" s="50"/>
    </row>
    <row r="252" spans="1:15" x14ac:dyDescent="0.15">
      <c r="A252" s="1">
        <v>42759</v>
      </c>
      <c r="B252">
        <v>39.1</v>
      </c>
      <c r="C252" s="25">
        <f t="shared" si="77"/>
        <v>0</v>
      </c>
      <c r="D252" s="26">
        <f t="shared" si="78"/>
        <v>39.112302474185512</v>
      </c>
      <c r="E252" s="26">
        <f>D252*(1-VLOOKUP(A252,FX!A:K,9,0))</f>
        <v>39.126934245601227</v>
      </c>
      <c r="F252">
        <v>39.133000000000003</v>
      </c>
      <c r="G252" s="25">
        <f t="shared" si="76"/>
        <v>-3.1454231551897305E-4</v>
      </c>
      <c r="H252" s="42">
        <f t="shared" si="75"/>
        <v>-6.8838119112935026E-4</v>
      </c>
      <c r="I252" s="25">
        <f t="shared" si="72"/>
        <v>-8.432780517722005E-4</v>
      </c>
      <c r="J252">
        <v>3364.0808000000002</v>
      </c>
      <c r="K252">
        <v>3364.4508999999998</v>
      </c>
      <c r="L252" s="25">
        <f t="shared" si="73"/>
        <v>1.1001519345188449E-4</v>
      </c>
      <c r="M252">
        <f t="shared" si="74"/>
        <v>2</v>
      </c>
      <c r="N252" s="50"/>
    </row>
    <row r="253" spans="1:15" x14ac:dyDescent="0.15">
      <c r="A253" s="1">
        <v>42760</v>
      </c>
      <c r="B253">
        <v>39.200000000000003</v>
      </c>
      <c r="C253" s="25">
        <f t="shared" si="77"/>
        <v>2.5575447570331811E-3</v>
      </c>
      <c r="D253" s="26">
        <f t="shared" si="78"/>
        <v>39.266216980191331</v>
      </c>
      <c r="E253" s="26">
        <f>D253*(1-VLOOKUP(A253,FX!A:K,9,0))</f>
        <v>39.193400208576989</v>
      </c>
      <c r="F253">
        <v>39.195</v>
      </c>
      <c r="G253" s="25">
        <f t="shared" si="76"/>
        <v>-1.6863600642947896E-3</v>
      </c>
      <c r="H253" s="42">
        <f t="shared" si="75"/>
        <v>1.6839037664229117E-4</v>
      </c>
      <c r="I253" s="25">
        <f t="shared" si="72"/>
        <v>1.2756729174645542E-4</v>
      </c>
      <c r="J253">
        <v>3364.4508999999998</v>
      </c>
      <c r="K253">
        <v>3375.9041999999999</v>
      </c>
      <c r="L253" s="25">
        <f t="shared" si="73"/>
        <v>3.4042107732943361E-3</v>
      </c>
      <c r="M253">
        <f t="shared" si="74"/>
        <v>3</v>
      </c>
      <c r="N253" s="50"/>
    </row>
    <row r="254" spans="1:15" x14ac:dyDescent="0.15">
      <c r="A254" s="1">
        <v>42761</v>
      </c>
      <c r="B254">
        <v>39.5</v>
      </c>
      <c r="C254" s="25">
        <f t="shared" si="77"/>
        <v>7.6530612244898322E-3</v>
      </c>
      <c r="D254" s="26">
        <f t="shared" si="78"/>
        <v>39.334977490474998</v>
      </c>
      <c r="E254" s="26">
        <f>D254*(1-VLOOKUP(A254,FX!A:K,9,0))</f>
        <v>39.35010303156546</v>
      </c>
      <c r="F254">
        <v>39.340000000000003</v>
      </c>
      <c r="G254" s="25">
        <f t="shared" si="76"/>
        <v>4.1953121637088309E-3</v>
      </c>
      <c r="H254" s="42">
        <f t="shared" si="75"/>
        <v>3.8093157802991939E-3</v>
      </c>
      <c r="I254" s="25">
        <f>+B254/F254-1</f>
        <v>4.0671072699540733E-3</v>
      </c>
      <c r="J254">
        <v>3375.9041999999999</v>
      </c>
      <c r="K254">
        <v>3387.9605999999999</v>
      </c>
      <c r="L254" s="25">
        <f>+K254/J254-1</f>
        <v>3.5713098730705273E-3</v>
      </c>
      <c r="M254">
        <f t="shared" si="74"/>
        <v>4</v>
      </c>
      <c r="N254" s="50"/>
    </row>
    <row r="255" spans="1:15" x14ac:dyDescent="0.15">
      <c r="A255" s="1">
        <v>42762</v>
      </c>
      <c r="B255">
        <v>39.299999999999997</v>
      </c>
      <c r="C255" s="25">
        <f t="shared" si="77"/>
        <v>-5.0632911392405333E-3</v>
      </c>
      <c r="D255" s="26">
        <f t="shared" si="78"/>
        <v>39.340000000000003</v>
      </c>
      <c r="E255" s="26">
        <f>D255*(1-VLOOKUP(A255,FX!A:K,9,0))</f>
        <v>39.109971533109892</v>
      </c>
      <c r="F255">
        <v>39.340000000000003</v>
      </c>
      <c r="G255" s="25">
        <f t="shared" si="76"/>
        <v>-1.0167768174886849E-3</v>
      </c>
      <c r="H255" s="42">
        <f t="shared" si="75"/>
        <v>4.8588239633269303E-3</v>
      </c>
      <c r="I255" s="25">
        <f>+B255/F255-1</f>
        <v>-1.0167768174886849E-3</v>
      </c>
      <c r="J255">
        <v>3387.9605999999999</v>
      </c>
      <c r="K255">
        <v>3387.9605999999999</v>
      </c>
      <c r="L255" s="25">
        <f>+K255/J255-1</f>
        <v>0</v>
      </c>
      <c r="M255">
        <f t="shared" si="74"/>
        <v>5</v>
      </c>
      <c r="N255" s="50"/>
    </row>
    <row r="256" spans="1:15" x14ac:dyDescent="0.15">
      <c r="A256" s="1">
        <v>42767</v>
      </c>
      <c r="B256">
        <v>39.5</v>
      </c>
      <c r="C256" s="25">
        <f t="shared" si="77"/>
        <v>5.0890585241731845E-3</v>
      </c>
      <c r="D256" s="26">
        <f t="shared" si="78"/>
        <v>39.340000000000003</v>
      </c>
      <c r="E256" s="26">
        <f>D256*(1-VLOOKUP(A256,FX!A:K,9,0))</f>
        <v>39.451513224871576</v>
      </c>
      <c r="F256">
        <v>39.340000000000003</v>
      </c>
      <c r="G256" s="25">
        <f t="shared" si="76"/>
        <v>4.0671072699540733E-3</v>
      </c>
      <c r="H256" s="42">
        <f t="shared" si="75"/>
        <v>1.2290219351549503E-3</v>
      </c>
      <c r="I256" s="25">
        <f>+B256/F256-1</f>
        <v>4.0671072699540733E-3</v>
      </c>
      <c r="J256">
        <v>3387.9605999999999</v>
      </c>
      <c r="K256">
        <v>3387.9605999999999</v>
      </c>
      <c r="L256" s="25">
        <f>+K256/J256-1</f>
        <v>0</v>
      </c>
      <c r="M256">
        <f t="shared" si="74"/>
        <v>3</v>
      </c>
      <c r="N256" s="50"/>
    </row>
    <row r="257" spans="1:14" x14ac:dyDescent="0.15">
      <c r="A257" s="1">
        <v>42768</v>
      </c>
      <c r="B257">
        <v>39.4</v>
      </c>
      <c r="C257" s="25">
        <f t="shared" si="77"/>
        <v>-2.5316455696202667E-3</v>
      </c>
      <c r="D257" s="26">
        <f t="shared" si="78"/>
        <v>39.340000000000003</v>
      </c>
      <c r="E257" s="26">
        <f>D257*(1-VLOOKUP(A257,FX!A:K,9,0))</f>
        <v>39.455293958816924</v>
      </c>
      <c r="F257">
        <v>39.340000000000003</v>
      </c>
      <c r="G257" s="25">
        <f t="shared" si="76"/>
        <v>1.5251652262326942E-3</v>
      </c>
      <c r="H257" s="42">
        <f t="shared" si="75"/>
        <v>-1.4014331986638151E-3</v>
      </c>
      <c r="I257" s="25">
        <f t="shared" ref="I257:I263" si="79">+B257/F257-1</f>
        <v>1.5251652262326942E-3</v>
      </c>
      <c r="J257">
        <v>3387.9605999999999</v>
      </c>
      <c r="K257">
        <v>3387.9605999999999</v>
      </c>
      <c r="L257" s="25">
        <f t="shared" ref="L257:L271" si="80">+K257/J257-1</f>
        <v>0</v>
      </c>
      <c r="M257">
        <f t="shared" si="74"/>
        <v>4</v>
      </c>
      <c r="N257" s="50" t="s">
        <v>155</v>
      </c>
    </row>
    <row r="258" spans="1:14" x14ac:dyDescent="0.15">
      <c r="A258" s="1">
        <v>42769</v>
      </c>
      <c r="B258">
        <v>39.15</v>
      </c>
      <c r="C258" s="25">
        <f t="shared" si="77"/>
        <v>-6.3451776649746661E-3</v>
      </c>
      <c r="D258" s="26">
        <f t="shared" si="78"/>
        <v>39.06749301689046</v>
      </c>
      <c r="E258" s="26">
        <f>D258*(1-VLOOKUP(A258,FX!A:K,9,0))</f>
        <v>39.02852694702257</v>
      </c>
      <c r="F258">
        <v>39.106000000000002</v>
      </c>
      <c r="G258" s="25">
        <f t="shared" si="76"/>
        <v>2.1119088208159109E-3</v>
      </c>
      <c r="H258" s="42">
        <f t="shared" si="75"/>
        <v>3.1124170569469811E-3</v>
      </c>
      <c r="I258" s="25">
        <f t="shared" si="79"/>
        <v>1.1251470362603211E-3</v>
      </c>
      <c r="J258">
        <v>3387.9605999999999</v>
      </c>
      <c r="K258">
        <v>3364.4922999999999</v>
      </c>
      <c r="L258" s="25">
        <f t="shared" si="80"/>
        <v>-6.9269695757382399E-3</v>
      </c>
      <c r="M258">
        <f t="shared" ref="M258:M281" si="81">WEEKDAY(A258,2)</f>
        <v>5</v>
      </c>
      <c r="N258" s="50"/>
    </row>
    <row r="259" spans="1:14" x14ac:dyDescent="0.15">
      <c r="A259" s="1">
        <v>42772</v>
      </c>
      <c r="B259">
        <v>39.299999999999997</v>
      </c>
      <c r="C259" s="25">
        <f t="shared" si="77"/>
        <v>3.8314176245211051E-3</v>
      </c>
      <c r="D259" s="26">
        <f t="shared" si="78"/>
        <v>39.207270184746747</v>
      </c>
      <c r="E259" s="26">
        <f>D259*(1-VLOOKUP(A259,FX!A:K,9,0))</f>
        <v>39.304530899140509</v>
      </c>
      <c r="F259">
        <v>39.283999999999999</v>
      </c>
      <c r="G259" s="25">
        <f t="shared" si="76"/>
        <v>2.3651178675867524E-3</v>
      </c>
      <c r="H259" s="42">
        <f t="shared" si="75"/>
        <v>-1.1527676420153288E-4</v>
      </c>
      <c r="I259" s="25">
        <f t="shared" si="79"/>
        <v>4.0729049994903122E-4</v>
      </c>
      <c r="J259">
        <v>3364.4922999999999</v>
      </c>
      <c r="K259">
        <v>3373.2051000000001</v>
      </c>
      <c r="L259" s="25">
        <f t="shared" si="80"/>
        <v>2.5896329143033636E-3</v>
      </c>
      <c r="M259">
        <f t="shared" si="81"/>
        <v>1</v>
      </c>
      <c r="N259" s="50"/>
    </row>
    <row r="260" spans="1:14" x14ac:dyDescent="0.15">
      <c r="A260" s="1">
        <v>42773</v>
      </c>
      <c r="B260">
        <v>39.049999999999997</v>
      </c>
      <c r="C260" s="25">
        <f t="shared" si="77"/>
        <v>-6.3613231552163141E-3</v>
      </c>
      <c r="D260" s="26">
        <f t="shared" si="78"/>
        <v>39.19642052349559</v>
      </c>
      <c r="E260" s="26">
        <f>D260*(1-VLOOKUP(A260,FX!A:K,9,0))</f>
        <v>39.121603893558408</v>
      </c>
      <c r="F260">
        <v>39.128999999999998</v>
      </c>
      <c r="G260" s="25">
        <f t="shared" si="76"/>
        <v>-3.7355585418271664E-3</v>
      </c>
      <c r="H260" s="42">
        <f t="shared" si="75"/>
        <v>-1.830290336593321E-3</v>
      </c>
      <c r="I260" s="25">
        <f t="shared" si="79"/>
        <v>-2.0189629175292323E-3</v>
      </c>
      <c r="J260">
        <v>3373.2051000000001</v>
      </c>
      <c r="K260">
        <v>3365.6849000000002</v>
      </c>
      <c r="L260" s="25">
        <f t="shared" si="80"/>
        <v>-2.22939304817249E-3</v>
      </c>
      <c r="M260">
        <f t="shared" si="81"/>
        <v>2</v>
      </c>
      <c r="N260" s="50"/>
    </row>
    <row r="261" spans="1:14" x14ac:dyDescent="0.15">
      <c r="A261" s="1">
        <v>42774</v>
      </c>
      <c r="B261">
        <v>39.1</v>
      </c>
      <c r="C261" s="25">
        <f t="shared" si="77"/>
        <v>1.2804097311140961E-3</v>
      </c>
      <c r="D261" s="26">
        <f t="shared" si="78"/>
        <v>39.333648948004601</v>
      </c>
      <c r="E261" s="26">
        <f>D261*(1-VLOOKUP(A261,FX!A:K,9,0))</f>
        <v>39.183345593552893</v>
      </c>
      <c r="F261">
        <v>39.186</v>
      </c>
      <c r="G261" s="25">
        <f t="shared" si="76"/>
        <v>-5.9401798270346529E-3</v>
      </c>
      <c r="H261" s="42">
        <f t="shared" si="75"/>
        <v>-2.1270668007125071E-3</v>
      </c>
      <c r="I261" s="25">
        <f t="shared" si="79"/>
        <v>-2.1946613586484309E-3</v>
      </c>
      <c r="J261">
        <v>3365.6849000000002</v>
      </c>
      <c r="K261">
        <v>3383.2878000000001</v>
      </c>
      <c r="L261" s="25">
        <f t="shared" si="80"/>
        <v>5.2301093307931534E-3</v>
      </c>
      <c r="M261">
        <f t="shared" si="81"/>
        <v>3</v>
      </c>
      <c r="N261" s="50" t="s">
        <v>172</v>
      </c>
    </row>
    <row r="262" spans="1:14" x14ac:dyDescent="0.15">
      <c r="A262" s="1">
        <v>42775</v>
      </c>
      <c r="B262">
        <v>39.25</v>
      </c>
      <c r="C262" s="25">
        <f t="shared" si="77"/>
        <v>3.8363171355497716E-3</v>
      </c>
      <c r="D262" s="26">
        <f t="shared" si="78"/>
        <v>39.336622201161831</v>
      </c>
      <c r="E262" s="26">
        <f>D262*(1-VLOOKUP(A262,FX!A:K,9,0))</f>
        <v>39.295256954707597</v>
      </c>
      <c r="F262">
        <v>39.301000000000002</v>
      </c>
      <c r="G262" s="25">
        <f t="shared" si="76"/>
        <v>-2.2020752244271691E-3</v>
      </c>
      <c r="H262" s="42">
        <f t="shared" si="75"/>
        <v>-1.1517154541007546E-3</v>
      </c>
      <c r="I262" s="25">
        <f t="shared" si="79"/>
        <v>-1.2976769038955949E-3</v>
      </c>
      <c r="J262">
        <v>3383.2878000000001</v>
      </c>
      <c r="K262">
        <v>3396.2923999999998</v>
      </c>
      <c r="L262" s="25">
        <f t="shared" si="80"/>
        <v>3.8437758679588097E-3</v>
      </c>
      <c r="M262">
        <f t="shared" si="81"/>
        <v>4</v>
      </c>
      <c r="N262" s="50"/>
    </row>
    <row r="263" spans="1:14" x14ac:dyDescent="0.15">
      <c r="A263" s="1">
        <v>42776</v>
      </c>
      <c r="B263">
        <v>39.549999999999997</v>
      </c>
      <c r="C263" s="25">
        <f t="shared" si="77"/>
        <v>7.6433121019108263E-3</v>
      </c>
      <c r="D263" s="26">
        <f t="shared" si="78"/>
        <v>39.499969062381091</v>
      </c>
      <c r="E263" s="26">
        <f>D263*(1-VLOOKUP(A263,FX!A:K,9,0))</f>
        <v>39.40724541176467</v>
      </c>
      <c r="F263">
        <v>39.414999999999999</v>
      </c>
      <c r="G263" s="25">
        <f t="shared" si="76"/>
        <v>1.2666070077143043E-3</v>
      </c>
      <c r="H263" s="42">
        <f t="shared" si="75"/>
        <v>3.6225467358526053E-3</v>
      </c>
      <c r="I263" s="25">
        <f t="shared" si="79"/>
        <v>3.4250919700620219E-3</v>
      </c>
      <c r="J263">
        <v>3396.2923999999998</v>
      </c>
      <c r="K263">
        <v>3413.4868000000001</v>
      </c>
      <c r="L263" s="25">
        <f t="shared" si="80"/>
        <v>5.0626971929743636E-3</v>
      </c>
      <c r="M263">
        <f t="shared" si="81"/>
        <v>5</v>
      </c>
      <c r="N263" s="50" t="s">
        <v>179</v>
      </c>
    </row>
    <row r="264" spans="1:14" x14ac:dyDescent="0.15">
      <c r="A264" s="1">
        <v>42779</v>
      </c>
      <c r="B264">
        <v>39.700000000000003</v>
      </c>
      <c r="C264" s="25">
        <f t="shared" si="77"/>
        <v>3.7926675094817064E-3</v>
      </c>
      <c r="D264" s="26">
        <f t="shared" si="78"/>
        <v>39.678131793273671</v>
      </c>
      <c r="E264" s="26">
        <f>D264*(1-VLOOKUP(A264,FX!A:K,9,0))</f>
        <v>39.59789287453723</v>
      </c>
      <c r="F264">
        <v>39.603999999999999</v>
      </c>
      <c r="G264" s="25">
        <f t="shared" si="76"/>
        <v>5.5114002948197793E-4</v>
      </c>
      <c r="H264" s="42">
        <f t="shared" si="75"/>
        <v>2.5785999721321673E-3</v>
      </c>
      <c r="I264" s="25">
        <f t="shared" ref="I264:I298" si="82">+B264/F264-1</f>
        <v>2.4239975760025345E-3</v>
      </c>
      <c r="J264">
        <v>3413.4868000000001</v>
      </c>
      <c r="K264">
        <v>3436.2750000000001</v>
      </c>
      <c r="L264" s="25">
        <f t="shared" si="80"/>
        <v>6.6759303126644465E-3</v>
      </c>
      <c r="M264">
        <f t="shared" si="81"/>
        <v>1</v>
      </c>
      <c r="N264" s="50"/>
    </row>
    <row r="265" spans="1:14" x14ac:dyDescent="0.15">
      <c r="A265" s="1">
        <v>42780</v>
      </c>
      <c r="B265">
        <v>39.700000000000003</v>
      </c>
      <c r="C265" s="25">
        <f t="shared" si="77"/>
        <v>0</v>
      </c>
      <c r="D265" s="26">
        <f t="shared" si="78"/>
        <v>39.598573902496156</v>
      </c>
      <c r="E265" s="26">
        <f>D265*(1-VLOOKUP(A265,FX!A:K,9,0))</f>
        <v>39.699417998660365</v>
      </c>
      <c r="F265">
        <v>39.707999999999998</v>
      </c>
      <c r="G265" s="25">
        <f t="shared" si="76"/>
        <v>2.5613573295237835E-3</v>
      </c>
      <c r="H265" s="42">
        <f t="shared" si="75"/>
        <v>1.4660198284444093E-5</v>
      </c>
      <c r="I265" s="25">
        <f t="shared" si="82"/>
        <v>-2.0147073637544199E-4</v>
      </c>
      <c r="J265">
        <v>3436.2750000000001</v>
      </c>
      <c r="K265">
        <v>3435.8042</v>
      </c>
      <c r="L265" s="25">
        <f t="shared" si="80"/>
        <v>-1.3700882496314737E-4</v>
      </c>
      <c r="M265">
        <f t="shared" si="81"/>
        <v>2</v>
      </c>
      <c r="N265" s="50"/>
    </row>
    <row r="266" spans="1:14" x14ac:dyDescent="0.15">
      <c r="A266" s="1">
        <v>42781</v>
      </c>
      <c r="B266">
        <v>39.549999999999997</v>
      </c>
      <c r="C266" s="25">
        <f t="shared" si="77"/>
        <v>-3.7783375314862644E-3</v>
      </c>
      <c r="D266" s="26">
        <f t="shared" si="78"/>
        <v>39.545147472257</v>
      </c>
      <c r="E266" s="26">
        <f>D266*(1-VLOOKUP(A266,FX!A:K,9,0))</f>
        <v>39.608004060717761</v>
      </c>
      <c r="F266">
        <v>39.609000000000002</v>
      </c>
      <c r="G266" s="25">
        <f t="shared" si="76"/>
        <v>1.2270855093921007E-4</v>
      </c>
      <c r="H266" s="42">
        <f t="shared" si="75"/>
        <v>-1.4644530087617458E-3</v>
      </c>
      <c r="I266" s="25">
        <f t="shared" si="82"/>
        <v>-1.4895604534324036E-3</v>
      </c>
      <c r="J266">
        <v>3435.8042</v>
      </c>
      <c r="K266">
        <v>3421.7130999999999</v>
      </c>
      <c r="L266" s="25">
        <f t="shared" si="80"/>
        <v>-4.1012523356249719E-3</v>
      </c>
      <c r="M266">
        <f t="shared" si="81"/>
        <v>3</v>
      </c>
      <c r="N266" s="50"/>
    </row>
    <row r="267" spans="1:14" x14ac:dyDescent="0.15">
      <c r="A267" s="1">
        <v>42782</v>
      </c>
      <c r="B267">
        <v>39.75</v>
      </c>
      <c r="C267" s="25">
        <f t="shared" si="77"/>
        <v>5.0568900126422012E-3</v>
      </c>
      <c r="D267" s="26">
        <f t="shared" si="78"/>
        <v>39.831486502448143</v>
      </c>
      <c r="E267" s="26">
        <f>D267*(1-VLOOKUP(A267,FX!A:K,9,0))</f>
        <v>39.8637619109277</v>
      </c>
      <c r="F267">
        <v>39.859000000000002</v>
      </c>
      <c r="G267" s="25">
        <f t="shared" si="76"/>
        <v>-2.0457811044318763E-3</v>
      </c>
      <c r="H267" s="42">
        <f t="shared" si="75"/>
        <v>-2.8537675691996389E-3</v>
      </c>
      <c r="I267" s="25">
        <f t="shared" si="82"/>
        <v>-2.7346396046062926E-3</v>
      </c>
      <c r="J267">
        <v>3421.7130999999999</v>
      </c>
      <c r="K267">
        <v>3440.9331000000002</v>
      </c>
      <c r="L267" s="25">
        <f t="shared" si="80"/>
        <v>5.6170694147326117E-3</v>
      </c>
      <c r="M267">
        <f t="shared" si="81"/>
        <v>4</v>
      </c>
      <c r="N267" s="50"/>
    </row>
    <row r="268" spans="1:14" x14ac:dyDescent="0.15">
      <c r="A268" s="1">
        <v>42783</v>
      </c>
      <c r="B268">
        <v>39.6</v>
      </c>
      <c r="C268" s="25">
        <f t="shared" si="77"/>
        <v>-3.7735849056603765E-3</v>
      </c>
      <c r="D268" s="26">
        <f t="shared" si="78"/>
        <v>39.633218295380395</v>
      </c>
      <c r="E268" s="26">
        <f>D268*(1-VLOOKUP(A268,FX!A:K,9,0))</f>
        <v>39.601248146120078</v>
      </c>
      <c r="F268">
        <v>39.597000000000001</v>
      </c>
      <c r="G268" s="25">
        <f t="shared" si="76"/>
        <v>-8.381427703605393E-4</v>
      </c>
      <c r="H268" s="42">
        <f t="shared" si="75"/>
        <v>-3.151784801003199E-5</v>
      </c>
      <c r="I268" s="25">
        <f t="shared" si="82"/>
        <v>7.5763315402710418E-5</v>
      </c>
      <c r="J268">
        <v>3440.9331000000002</v>
      </c>
      <c r="K268">
        <v>3421.4418999999998</v>
      </c>
      <c r="L268" s="25">
        <f t="shared" si="80"/>
        <v>-5.6645100132869386E-3</v>
      </c>
      <c r="M268">
        <f t="shared" si="81"/>
        <v>5</v>
      </c>
      <c r="N268" s="50" t="s">
        <v>201</v>
      </c>
    </row>
    <row r="269" spans="1:14" x14ac:dyDescent="0.15">
      <c r="A269" s="1">
        <v>42786</v>
      </c>
      <c r="B269">
        <v>40.15</v>
      </c>
      <c r="C269" s="25">
        <f t="shared" si="77"/>
        <v>1.388888888888884E-2</v>
      </c>
      <c r="D269" s="26">
        <f t="shared" si="78"/>
        <v>40.175088982864217</v>
      </c>
      <c r="E269" s="26">
        <f>D269*(1-VLOOKUP(A269,FX!A:K,9,0))</f>
        <v>40.1982553024624</v>
      </c>
      <c r="F269">
        <v>40.200000000000003</v>
      </c>
      <c r="G269" s="25">
        <f t="shared" si="76"/>
        <v>-6.2449103410622264E-4</v>
      </c>
      <c r="H269" s="42">
        <f t="shared" si="75"/>
        <v>-1.2004327575740881E-3</v>
      </c>
      <c r="I269" s="25">
        <f t="shared" si="82"/>
        <v>-1.2437810945274963E-3</v>
      </c>
      <c r="J269">
        <v>3421.4418999999998</v>
      </c>
      <c r="K269">
        <v>3471.3926000000001</v>
      </c>
      <c r="L269" s="25">
        <f t="shared" si="80"/>
        <v>1.4599312646519147E-2</v>
      </c>
      <c r="M269">
        <f t="shared" si="81"/>
        <v>1</v>
      </c>
      <c r="N269" s="50"/>
    </row>
    <row r="270" spans="1:14" x14ac:dyDescent="0.15">
      <c r="A270" s="1">
        <v>42787</v>
      </c>
      <c r="B270">
        <v>40.049999999999997</v>
      </c>
      <c r="C270" s="25">
        <f t="shared" si="77"/>
        <v>-2.4906600249066102E-3</v>
      </c>
      <c r="D270" s="26">
        <f t="shared" ref="D270:D275" si="83">+F269*(1+L270)</f>
        <v>40.332368225939071</v>
      </c>
      <c r="E270" s="26">
        <f>D270*(1-VLOOKUP(A270,FX!A:K,9,0))</f>
        <v>40.237363989185901</v>
      </c>
      <c r="F270">
        <v>40.235999999999997</v>
      </c>
      <c r="G270" s="25">
        <f t="shared" ref="G270:G275" si="84">+B270/D270-1</f>
        <v>-7.0010326286139568E-3</v>
      </c>
      <c r="H270" s="42">
        <f t="shared" si="75"/>
        <v>-4.656467785421059E-3</v>
      </c>
      <c r="I270" s="25">
        <f t="shared" si="82"/>
        <v>-4.6227259170891211E-3</v>
      </c>
      <c r="J270">
        <v>3471.3926000000001</v>
      </c>
      <c r="K270">
        <v>3482.8229999999999</v>
      </c>
      <c r="L270" s="25">
        <f t="shared" si="80"/>
        <v>3.2927419387827062E-3</v>
      </c>
      <c r="M270">
        <f t="shared" si="81"/>
        <v>2</v>
      </c>
      <c r="N270" s="50"/>
    </row>
    <row r="271" spans="1:14" x14ac:dyDescent="0.15">
      <c r="A271" s="1">
        <v>42788</v>
      </c>
      <c r="B271">
        <v>40.25</v>
      </c>
      <c r="C271" s="25">
        <f t="shared" si="77"/>
        <v>4.993757802746579E-3</v>
      </c>
      <c r="D271" s="26">
        <f t="shared" si="83"/>
        <v>40.316102937530843</v>
      </c>
      <c r="E271" s="26">
        <f>D271*(1-VLOOKUP(A271,FX!A:K,9,0))</f>
        <v>40.324913884478221</v>
      </c>
      <c r="F271">
        <v>40.341999999999999</v>
      </c>
      <c r="G271" s="25">
        <f t="shared" si="84"/>
        <v>-1.6396162504414002E-3</v>
      </c>
      <c r="H271" s="42">
        <f t="shared" si="75"/>
        <v>-1.8577568371958009E-3</v>
      </c>
      <c r="I271" s="25">
        <f t="shared" si="82"/>
        <v>-2.2805017103763037E-3</v>
      </c>
      <c r="J271">
        <v>3482.8229999999999</v>
      </c>
      <c r="K271">
        <v>3489.7566999999999</v>
      </c>
      <c r="L271" s="25">
        <f t="shared" si="80"/>
        <v>1.9908275556925759E-3</v>
      </c>
      <c r="M271">
        <f t="shared" si="81"/>
        <v>3</v>
      </c>
      <c r="N271" s="50"/>
    </row>
    <row r="272" spans="1:14" x14ac:dyDescent="0.15">
      <c r="A272" s="1">
        <v>42789</v>
      </c>
      <c r="B272">
        <v>40.1</v>
      </c>
      <c r="C272" s="25">
        <f t="shared" si="77"/>
        <v>-3.7267080745341241E-3</v>
      </c>
      <c r="D272" s="26">
        <f t="shared" si="83"/>
        <v>40.152031421330896</v>
      </c>
      <c r="E272" s="26">
        <f>D272*(1-VLOOKUP(A272,FX!A:K,9,0))</f>
        <v>40.14340256743511</v>
      </c>
      <c r="F272">
        <v>40.148000000000003</v>
      </c>
      <c r="G272" s="25">
        <f t="shared" si="84"/>
        <v>-1.29586024639472E-3</v>
      </c>
      <c r="H272" s="42">
        <f t="shared" si="75"/>
        <v>-1.0811880572952903E-3</v>
      </c>
      <c r="I272" s="25">
        <f t="shared" si="82"/>
        <v>-1.1955763674404984E-3</v>
      </c>
      <c r="J272">
        <v>3489.7566999999999</v>
      </c>
      <c r="K272">
        <v>3473.3236000000002</v>
      </c>
      <c r="L272" s="25">
        <f>+K272/J272-1</f>
        <v>-4.7089529192678725E-3</v>
      </c>
      <c r="M272">
        <f t="shared" si="81"/>
        <v>4</v>
      </c>
      <c r="N272" s="50"/>
    </row>
    <row r="273" spans="1:14" x14ac:dyDescent="0.15">
      <c r="A273" s="1">
        <v>42790</v>
      </c>
      <c r="B273">
        <v>40.049999999999997</v>
      </c>
      <c r="C273" s="25">
        <f t="shared" si="77"/>
        <v>-1.2468827930175452E-3</v>
      </c>
      <c r="D273" s="26">
        <f t="shared" si="83"/>
        <v>40.154104285474581</v>
      </c>
      <c r="E273" s="26">
        <f>D273*(1-VLOOKUP(A273,FX!A:K,9,0))</f>
        <v>40.193609483541813</v>
      </c>
      <c r="F273">
        <v>40.213000000000001</v>
      </c>
      <c r="G273" s="25">
        <f t="shared" si="84"/>
        <v>-2.5926187951911261E-3</v>
      </c>
      <c r="H273" s="42">
        <f t="shared" si="75"/>
        <v>-3.5729431963710256E-3</v>
      </c>
      <c r="I273" s="25">
        <f t="shared" si="82"/>
        <v>-4.0534155621317902E-3</v>
      </c>
      <c r="J273">
        <v>3473.3236000000002</v>
      </c>
      <c r="K273">
        <v>3473.8517000000002</v>
      </c>
      <c r="L273" s="25">
        <f>+K273/J273-1</f>
        <v>1.5204457194828436E-4</v>
      </c>
      <c r="M273">
        <f t="shared" si="81"/>
        <v>5</v>
      </c>
      <c r="N273" s="50"/>
    </row>
    <row r="274" spans="1:14" x14ac:dyDescent="0.15">
      <c r="A274" s="1">
        <v>42793</v>
      </c>
      <c r="B274">
        <v>39.75</v>
      </c>
      <c r="C274" s="25">
        <f t="shared" si="77"/>
        <v>-7.4906367041197575E-3</v>
      </c>
      <c r="D274" s="26">
        <f t="shared" si="83"/>
        <v>39.893170297511546</v>
      </c>
      <c r="E274" s="26">
        <f>D274*(1-VLOOKUP(A274,FX!A:K,9,0))</f>
        <v>39.87732089238196</v>
      </c>
      <c r="F274">
        <v>39.829000000000001</v>
      </c>
      <c r="G274" s="25">
        <f t="shared" si="84"/>
        <v>-3.588842311699536E-3</v>
      </c>
      <c r="H274" s="42">
        <f t="shared" si="75"/>
        <v>-3.1928146006990898E-3</v>
      </c>
      <c r="I274" s="25">
        <f t="shared" si="82"/>
        <v>-1.9834793743253032E-3</v>
      </c>
      <c r="J274">
        <v>3473.8517000000002</v>
      </c>
      <c r="K274">
        <v>3446.2228</v>
      </c>
      <c r="L274" s="25">
        <f>+K274/J274-1</f>
        <v>-7.9533907564333095E-3</v>
      </c>
      <c r="M274">
        <f t="shared" si="81"/>
        <v>1</v>
      </c>
      <c r="N274" s="50"/>
    </row>
    <row r="275" spans="1:14" x14ac:dyDescent="0.15">
      <c r="A275" s="1">
        <v>42794</v>
      </c>
      <c r="B275">
        <v>39.700000000000003</v>
      </c>
      <c r="C275" s="25">
        <f t="shared" si="77"/>
        <v>-1.2578616352200145E-3</v>
      </c>
      <c r="D275" s="26">
        <f t="shared" si="83"/>
        <v>39.905133654939554</v>
      </c>
      <c r="E275" s="26">
        <f>D275*(1-VLOOKUP(A275,FX!A:K,9,0))</f>
        <v>39.938303676256709</v>
      </c>
      <c r="F275">
        <v>39.938000000000002</v>
      </c>
      <c r="G275" s="25">
        <f t="shared" si="84"/>
        <v>-5.1405329628350094E-3</v>
      </c>
      <c r="H275" s="42">
        <f t="shared" si="75"/>
        <v>-5.9667951395335761E-3</v>
      </c>
      <c r="I275" s="25">
        <f t="shared" si="82"/>
        <v>-5.9592368170664489E-3</v>
      </c>
      <c r="J275">
        <v>3446.2228</v>
      </c>
      <c r="K275">
        <v>3452.8103000000001</v>
      </c>
      <c r="L275" s="25">
        <f t="shared" ref="L275:L281" si="85">+K275/J275-1</f>
        <v>1.9115130919569179E-3</v>
      </c>
      <c r="M275">
        <f t="shared" si="81"/>
        <v>2</v>
      </c>
      <c r="N275" s="50"/>
    </row>
    <row r="276" spans="1:14" x14ac:dyDescent="0.15">
      <c r="A276" s="1">
        <v>42795</v>
      </c>
      <c r="B276">
        <v>39.799999999999997</v>
      </c>
      <c r="C276" s="25">
        <f t="shared" si="77"/>
        <v>2.5188916876572875E-3</v>
      </c>
      <c r="D276" s="26">
        <f t="shared" ref="D276:D318" si="86">+F275*(1+L276)</f>
        <v>40.003089908762149</v>
      </c>
      <c r="E276" s="26">
        <f>D276*(1-VLOOKUP(A276,FX!A:K,9,0))</f>
        <v>39.909676968273914</v>
      </c>
      <c r="F276">
        <v>39.917000000000002</v>
      </c>
      <c r="G276" s="25">
        <f t="shared" ref="G276:G318" si="87">+B276/D276-1</f>
        <v>-5.0768555435430907E-3</v>
      </c>
      <c r="H276" s="42">
        <f t="shared" si="75"/>
        <v>-2.7481296919817932E-3</v>
      </c>
      <c r="I276" s="25">
        <f t="shared" si="82"/>
        <v>-2.931081995140028E-3</v>
      </c>
      <c r="J276">
        <v>3452.8103000000001</v>
      </c>
      <c r="K276">
        <v>3458.4376000000002</v>
      </c>
      <c r="L276" s="25">
        <f t="shared" si="85"/>
        <v>1.6297738685500107E-3</v>
      </c>
      <c r="M276">
        <f t="shared" si="81"/>
        <v>3</v>
      </c>
      <c r="N276" s="50"/>
    </row>
    <row r="277" spans="1:14" x14ac:dyDescent="0.15">
      <c r="A277" s="1">
        <v>42796</v>
      </c>
      <c r="B277">
        <v>39.4</v>
      </c>
      <c r="C277" s="25">
        <f t="shared" si="77"/>
        <v>-1.005025125628134E-2</v>
      </c>
      <c r="D277" s="26">
        <f t="shared" si="86"/>
        <v>39.64759665089808</v>
      </c>
      <c r="E277" s="26">
        <f>D277*(1-VLOOKUP(A277,FX!A:K,9,0))</f>
        <v>39.623367290881752</v>
      </c>
      <c r="F277">
        <v>39.628</v>
      </c>
      <c r="G277" s="25">
        <f t="shared" si="87"/>
        <v>-6.2449346697657226E-3</v>
      </c>
      <c r="H277" s="42">
        <f t="shared" si="75"/>
        <v>-5.637261700702445E-3</v>
      </c>
      <c r="I277" s="25">
        <f t="shared" si="82"/>
        <v>-5.7535076208741209E-3</v>
      </c>
      <c r="J277">
        <v>3458.4376000000002</v>
      </c>
      <c r="K277">
        <v>3435.0963000000002</v>
      </c>
      <c r="L277" s="25">
        <f t="shared" si="85"/>
        <v>-6.749088085325039E-3</v>
      </c>
      <c r="M277">
        <f t="shared" si="81"/>
        <v>4</v>
      </c>
      <c r="N277" s="50"/>
    </row>
    <row r="278" spans="1:14" x14ac:dyDescent="0.15">
      <c r="A278" s="1">
        <v>42797</v>
      </c>
      <c r="B278">
        <v>39.200000000000003</v>
      </c>
      <c r="C278" s="25">
        <f t="shared" si="77"/>
        <v>-5.0761421319795996E-3</v>
      </c>
      <c r="D278" s="26">
        <f t="shared" si="86"/>
        <v>39.544552808723296</v>
      </c>
      <c r="E278" s="26">
        <f>D278*(1-VLOOKUP(A278,FX!A:K,9,0))</f>
        <v>39.418781073599256</v>
      </c>
      <c r="F278">
        <v>39.415999999999997</v>
      </c>
      <c r="G278" s="25">
        <f t="shared" si="87"/>
        <v>-8.7130283250361762E-3</v>
      </c>
      <c r="H278" s="42">
        <f t="shared" si="75"/>
        <v>-5.550173486865706E-3</v>
      </c>
      <c r="I278" s="25">
        <f t="shared" si="82"/>
        <v>-5.4800081185304439E-3</v>
      </c>
      <c r="J278">
        <v>3435.0963000000002</v>
      </c>
      <c r="K278">
        <v>3427.8627999999999</v>
      </c>
      <c r="L278" s="25">
        <f t="shared" si="85"/>
        <v>-2.1057633813643672E-3</v>
      </c>
      <c r="M278">
        <f t="shared" si="81"/>
        <v>5</v>
      </c>
      <c r="N278" s="50"/>
    </row>
    <row r="279" spans="1:14" x14ac:dyDescent="0.15">
      <c r="A279" s="1">
        <v>42800</v>
      </c>
      <c r="B279">
        <v>39.4</v>
      </c>
      <c r="C279" s="25">
        <f t="shared" si="77"/>
        <v>5.1020408163264808E-3</v>
      </c>
      <c r="D279" s="26">
        <f t="shared" si="86"/>
        <v>39.630119777255963</v>
      </c>
      <c r="E279" s="26">
        <f>D279*(1-VLOOKUP(A279,FX!A:K,9,0))</f>
        <v>39.639314900689342</v>
      </c>
      <c r="F279">
        <v>39.646000000000001</v>
      </c>
      <c r="G279" s="25">
        <f t="shared" si="87"/>
        <v>-5.8066889161417778E-3</v>
      </c>
      <c r="H279" s="42">
        <f t="shared" si="75"/>
        <v>-6.037311726726724E-3</v>
      </c>
      <c r="I279" s="25">
        <f t="shared" si="82"/>
        <v>-6.2049134843363829E-3</v>
      </c>
      <c r="J279">
        <v>3427.8627999999999</v>
      </c>
      <c r="K279">
        <v>3446.4839999999999</v>
      </c>
      <c r="L279" s="25">
        <f t="shared" si="85"/>
        <v>5.4323061004659667E-3</v>
      </c>
      <c r="M279">
        <f t="shared" si="81"/>
        <v>1</v>
      </c>
      <c r="N279" s="50"/>
    </row>
    <row r="280" spans="1:14" x14ac:dyDescent="0.15">
      <c r="A280" s="1">
        <f>+A279+1</f>
        <v>42801</v>
      </c>
      <c r="B280">
        <v>39.5</v>
      </c>
      <c r="C280" s="25">
        <f t="shared" si="77"/>
        <v>2.5380710659899108E-3</v>
      </c>
      <c r="D280" s="26">
        <f t="shared" si="86"/>
        <v>39.731958540646055</v>
      </c>
      <c r="E280" s="26">
        <f>D280*(1-VLOOKUP(A280,FX!A:K,9,0))</f>
        <v>39.724900241412257</v>
      </c>
      <c r="F280">
        <v>39.735999999999997</v>
      </c>
      <c r="G280" s="25">
        <f t="shared" si="87"/>
        <v>-5.8380847349560616E-3</v>
      </c>
      <c r="H280" s="42">
        <f t="shared" si="75"/>
        <v>-5.6614425724297313E-3</v>
      </c>
      <c r="I280" s="25">
        <f t="shared" si="82"/>
        <v>-5.9391987114958411E-3</v>
      </c>
      <c r="J280">
        <v>3446.4839999999999</v>
      </c>
      <c r="K280">
        <v>3453.9564999999998</v>
      </c>
      <c r="L280" s="25">
        <f t="shared" si="85"/>
        <v>2.1681516583276217E-3</v>
      </c>
      <c r="M280">
        <f t="shared" si="81"/>
        <v>2</v>
      </c>
      <c r="N280" s="50"/>
    </row>
    <row r="281" spans="1:14" x14ac:dyDescent="0.15">
      <c r="A281" s="1">
        <f>+A280+1</f>
        <v>42802</v>
      </c>
      <c r="B281">
        <v>39.450000000000003</v>
      </c>
      <c r="C281" s="25">
        <f t="shared" ref="C281:C312" si="88">B281/B280-1</f>
        <v>-1.2658227848100223E-3</v>
      </c>
      <c r="D281" s="26">
        <f t="shared" si="86"/>
        <v>39.675886750976744</v>
      </c>
      <c r="E281" s="26">
        <f>D281*(1-VLOOKUP(A281,FX!A:K,9,0))</f>
        <v>39.632329917640327</v>
      </c>
      <c r="F281">
        <v>39.643000000000001</v>
      </c>
      <c r="G281" s="25">
        <f t="shared" si="87"/>
        <v>-5.6933006285280197E-3</v>
      </c>
      <c r="H281" s="42">
        <f t="shared" si="75"/>
        <v>-4.60053491730672E-3</v>
      </c>
      <c r="I281" s="25">
        <f t="shared" si="82"/>
        <v>-4.8684509245011665E-3</v>
      </c>
      <c r="J281">
        <v>3453.9564999999998</v>
      </c>
      <c r="K281">
        <v>3448.7312999999999</v>
      </c>
      <c r="L281" s="25">
        <f t="shared" si="85"/>
        <v>-1.512815809926904E-3</v>
      </c>
      <c r="M281">
        <f t="shared" si="81"/>
        <v>3</v>
      </c>
      <c r="N281" s="50"/>
    </row>
    <row r="282" spans="1:14" x14ac:dyDescent="0.15">
      <c r="A282" s="1">
        <f>+A281+1</f>
        <v>42803</v>
      </c>
      <c r="B282">
        <v>39.15</v>
      </c>
      <c r="C282" s="25">
        <f t="shared" si="88"/>
        <v>-7.6045627376426506E-3</v>
      </c>
      <c r="D282" s="26">
        <f t="shared" si="86"/>
        <v>39.392553738065942</v>
      </c>
      <c r="E282" s="26">
        <f>D282*(1-VLOOKUP(A282,FX!A:K,9,0))</f>
        <v>39.341519166694717</v>
      </c>
      <c r="F282">
        <v>39.249000000000002</v>
      </c>
      <c r="G282" s="25">
        <f t="shared" si="87"/>
        <v>-6.1573499316333047E-3</v>
      </c>
      <c r="H282" s="42">
        <f t="shared" si="75"/>
        <v>-4.8681182311041127E-3</v>
      </c>
      <c r="I282" s="25">
        <f t="shared" si="82"/>
        <v>-2.5223572575098219E-3</v>
      </c>
      <c r="J282">
        <v>3448.7312999999999</v>
      </c>
      <c r="K282">
        <v>3426.9438</v>
      </c>
      <c r="L282" s="25">
        <f t="shared" ref="L282:L318" si="89">+K282/J282-1</f>
        <v>-6.317540598190341E-3</v>
      </c>
      <c r="M282">
        <f t="shared" ref="M282:M318" si="90">WEEKDAY(A282,2)</f>
        <v>4</v>
      </c>
      <c r="N282" s="50"/>
    </row>
    <row r="283" spans="1:14" x14ac:dyDescent="0.15">
      <c r="A283" s="1">
        <f>+A282+1</f>
        <v>42804</v>
      </c>
      <c r="B283">
        <v>39.15</v>
      </c>
      <c r="C283" s="25">
        <f t="shared" si="88"/>
        <v>0</v>
      </c>
      <c r="D283" s="26">
        <f t="shared" si="86"/>
        <v>39.259855212215619</v>
      </c>
      <c r="E283" s="26">
        <f>D283*(1-VLOOKUP(A283,FX!A:K,9,0))</f>
        <v>39.303041625546022</v>
      </c>
      <c r="F283">
        <v>39.377000000000002</v>
      </c>
      <c r="G283" s="25">
        <f t="shared" si="87"/>
        <v>-2.7981563258908659E-3</v>
      </c>
      <c r="H283" s="42">
        <f t="shared" si="75"/>
        <v>-3.893887577559707E-3</v>
      </c>
      <c r="I283" s="25">
        <f t="shared" si="82"/>
        <v>-5.7647865505244811E-3</v>
      </c>
      <c r="J283">
        <v>3426.9438</v>
      </c>
      <c r="K283">
        <v>3427.8915999999999</v>
      </c>
      <c r="L283" s="25">
        <f t="shared" si="89"/>
        <v>2.7657296276628607E-4</v>
      </c>
      <c r="M283">
        <f t="shared" si="90"/>
        <v>5</v>
      </c>
      <c r="N283" s="50"/>
    </row>
    <row r="284" spans="1:14" x14ac:dyDescent="0.15">
      <c r="A284" s="1">
        <v>42807</v>
      </c>
      <c r="B284">
        <v>39.549999999999997</v>
      </c>
      <c r="C284" s="25">
        <f t="shared" si="88"/>
        <v>1.0217113665389466E-2</v>
      </c>
      <c r="D284" s="26">
        <f t="shared" si="86"/>
        <v>39.723988047346658</v>
      </c>
      <c r="E284" s="26">
        <f>D284*(1-VLOOKUP(A284,FX!A:K,9,0))</f>
        <v>39.793657554254075</v>
      </c>
      <c r="F284">
        <v>39.783000000000001</v>
      </c>
      <c r="G284" s="25">
        <f t="shared" si="87"/>
        <v>-4.3799239678374846E-3</v>
      </c>
      <c r="H284" s="42">
        <f t="shared" si="75"/>
        <v>-6.1230248544477117E-3</v>
      </c>
      <c r="I284" s="25">
        <f t="shared" si="82"/>
        <v>-5.856772993489745E-3</v>
      </c>
      <c r="J284">
        <v>3427.8915999999999</v>
      </c>
      <c r="K284">
        <v>3458.098</v>
      </c>
      <c r="L284" s="25">
        <f t="shared" si="89"/>
        <v>8.8119472622762984E-3</v>
      </c>
      <c r="M284">
        <f t="shared" si="90"/>
        <v>1</v>
      </c>
      <c r="N284" s="50"/>
    </row>
    <row r="285" spans="1:14" x14ac:dyDescent="0.15">
      <c r="A285" s="1">
        <v>42808</v>
      </c>
      <c r="B285">
        <v>39.450000000000003</v>
      </c>
      <c r="C285" s="25">
        <f t="shared" si="88"/>
        <v>-2.5284450063209896E-3</v>
      </c>
      <c r="D285" s="26">
        <f t="shared" si="86"/>
        <v>39.766841058928925</v>
      </c>
      <c r="E285" s="26">
        <f>D285*(1-VLOOKUP(A285,FX!A:K,9,0))</f>
        <v>39.713512847827339</v>
      </c>
      <c r="F285">
        <v>39.75</v>
      </c>
      <c r="G285" s="25">
        <f t="shared" si="87"/>
        <v>-7.9674686369834991E-3</v>
      </c>
      <c r="H285" s="42">
        <f t="shared" si="75"/>
        <v>-6.6353447210034666E-3</v>
      </c>
      <c r="I285" s="25">
        <f t="shared" si="82"/>
        <v>-7.547169811320642E-3</v>
      </c>
      <c r="J285">
        <v>3458.098</v>
      </c>
      <c r="K285">
        <v>3456.6934000000001</v>
      </c>
      <c r="L285" s="25">
        <f t="shared" si="89"/>
        <v>-4.0617703720369214E-4</v>
      </c>
      <c r="M285">
        <f t="shared" si="90"/>
        <v>2</v>
      </c>
      <c r="N285" s="50"/>
    </row>
    <row r="286" spans="1:14" x14ac:dyDescent="0.15">
      <c r="A286" s="1">
        <v>42809</v>
      </c>
      <c r="B286">
        <v>39.700000000000003</v>
      </c>
      <c r="C286" s="25">
        <f t="shared" si="88"/>
        <v>6.3371356147021718E-3</v>
      </c>
      <c r="D286" s="26">
        <f t="shared" si="86"/>
        <v>39.829923330776168</v>
      </c>
      <c r="E286" s="26">
        <f>D286*(1-VLOOKUP(A286,FX!A:K,9,0))</f>
        <v>39.851424198361251</v>
      </c>
      <c r="F286">
        <v>39.853999999999999</v>
      </c>
      <c r="G286" s="25">
        <f t="shared" si="87"/>
        <v>-3.2619528211789151E-3</v>
      </c>
      <c r="H286" s="42">
        <f t="shared" si="75"/>
        <v>-3.7997186150118267E-3</v>
      </c>
      <c r="I286" s="25">
        <f t="shared" si="82"/>
        <v>-3.8641039795251908E-3</v>
      </c>
      <c r="J286">
        <v>3456.6934000000001</v>
      </c>
      <c r="K286">
        <v>3463.6435999999999</v>
      </c>
      <c r="L286" s="25">
        <f t="shared" si="89"/>
        <v>2.0106498308469778E-3</v>
      </c>
      <c r="M286">
        <f t="shared" si="90"/>
        <v>3</v>
      </c>
      <c r="N286" s="50" t="s">
        <v>238</v>
      </c>
    </row>
    <row r="287" spans="1:14" x14ac:dyDescent="0.15">
      <c r="A287" s="1">
        <v>42810</v>
      </c>
      <c r="B287">
        <v>40.1</v>
      </c>
      <c r="C287" s="25">
        <f t="shared" si="88"/>
        <v>1.0075566750629594E-2</v>
      </c>
      <c r="D287" s="26">
        <f t="shared" si="86"/>
        <v>40.059538468796276</v>
      </c>
      <c r="E287" s="26">
        <f>D287*(1-VLOOKUP(A287,FX!A:K,9,0))</f>
        <v>40.239957652185339</v>
      </c>
      <c r="F287">
        <v>40.216000000000001</v>
      </c>
      <c r="G287" s="25">
        <f t="shared" si="87"/>
        <v>1.0100348818358196E-3</v>
      </c>
      <c r="H287" s="42">
        <f t="shared" si="75"/>
        <v>-3.4780765276908321E-3</v>
      </c>
      <c r="I287" s="25">
        <f t="shared" si="82"/>
        <v>-2.8844241098070489E-3</v>
      </c>
      <c r="J287">
        <v>3463.6435999999999</v>
      </c>
      <c r="K287">
        <v>3481.5066000000002</v>
      </c>
      <c r="L287" s="25">
        <f t="shared" si="89"/>
        <v>5.1572858131248012E-3</v>
      </c>
      <c r="M287">
        <f t="shared" si="90"/>
        <v>4</v>
      </c>
      <c r="N287" s="50"/>
    </row>
    <row r="288" spans="1:14" x14ac:dyDescent="0.15">
      <c r="A288" s="1">
        <v>42811</v>
      </c>
      <c r="B288">
        <v>39.6</v>
      </c>
      <c r="C288" s="25">
        <f t="shared" si="88"/>
        <v>-1.2468827930174564E-2</v>
      </c>
      <c r="D288" s="26">
        <f t="shared" si="86"/>
        <v>39.803600516397125</v>
      </c>
      <c r="E288" s="26">
        <f>D288*(1-VLOOKUP(A288,FX!A:K,9,0))</f>
        <v>39.746986539974209</v>
      </c>
      <c r="F288">
        <v>39.753999999999998</v>
      </c>
      <c r="G288" s="25">
        <f t="shared" si="87"/>
        <v>-5.1151281229759871E-3</v>
      </c>
      <c r="H288" s="42">
        <f t="shared" si="75"/>
        <v>-3.6980549412565233E-3</v>
      </c>
      <c r="I288" s="25">
        <f t="shared" si="82"/>
        <v>-3.8738240177088601E-3</v>
      </c>
      <c r="J288">
        <v>3481.5066000000002</v>
      </c>
      <c r="K288">
        <v>3445.8051</v>
      </c>
      <c r="L288" s="25">
        <f t="shared" si="89"/>
        <v>-1.0254612184276812E-2</v>
      </c>
      <c r="M288">
        <f t="shared" si="90"/>
        <v>5</v>
      </c>
      <c r="N288" s="50"/>
    </row>
    <row r="289" spans="1:14" x14ac:dyDescent="0.15">
      <c r="A289" s="1">
        <v>42814</v>
      </c>
      <c r="B289">
        <v>39.75</v>
      </c>
      <c r="C289" s="25">
        <f t="shared" si="88"/>
        <v>3.7878787878786735E-3</v>
      </c>
      <c r="D289" s="26">
        <f t="shared" si="86"/>
        <v>39.797926847458662</v>
      </c>
      <c r="E289" s="26">
        <f>D289*(1-VLOOKUP(A289,FX!A:K,9,0))</f>
        <v>39.724358248404613</v>
      </c>
      <c r="F289">
        <v>39.72</v>
      </c>
      <c r="G289" s="25">
        <f t="shared" si="87"/>
        <v>-1.2042548759476635E-3</v>
      </c>
      <c r="H289" s="42">
        <f t="shared" si="75"/>
        <v>6.4549190285334568E-4</v>
      </c>
      <c r="I289" s="25">
        <f t="shared" si="82"/>
        <v>7.5528700906346558E-4</v>
      </c>
      <c r="J289">
        <v>3445.8051</v>
      </c>
      <c r="K289">
        <v>3449.6125999999999</v>
      </c>
      <c r="L289" s="25">
        <f t="shared" si="89"/>
        <v>1.1049667318676626E-3</v>
      </c>
      <c r="M289">
        <f t="shared" si="90"/>
        <v>1</v>
      </c>
      <c r="N289" s="50" t="s">
        <v>252</v>
      </c>
    </row>
    <row r="290" spans="1:14" x14ac:dyDescent="0.15">
      <c r="A290" s="1">
        <v>42815</v>
      </c>
      <c r="B290">
        <v>39.85</v>
      </c>
      <c r="C290" s="25">
        <f t="shared" si="88"/>
        <v>2.515723270440251E-3</v>
      </c>
      <c r="D290" s="26">
        <f t="shared" si="86"/>
        <v>39.912683208543477</v>
      </c>
      <c r="E290" s="26">
        <f>D290*(1-VLOOKUP(A290,FX!A:K,9,0))</f>
        <v>39.886624399958841</v>
      </c>
      <c r="F290">
        <v>39.902999999999999</v>
      </c>
      <c r="G290" s="25">
        <f t="shared" si="87"/>
        <v>-1.5705085076830327E-3</v>
      </c>
      <c r="H290" s="42">
        <f t="shared" si="75"/>
        <v>-9.1821257150248581E-4</v>
      </c>
      <c r="I290" s="25">
        <f t="shared" si="82"/>
        <v>-1.3282209357691199E-3</v>
      </c>
      <c r="J290">
        <v>3449.6125999999999</v>
      </c>
      <c r="K290">
        <v>3466.3467999999998</v>
      </c>
      <c r="L290" s="25">
        <f t="shared" si="89"/>
        <v>4.8510374759183073E-3</v>
      </c>
      <c r="M290">
        <f t="shared" si="90"/>
        <v>2</v>
      </c>
      <c r="N290" s="50"/>
    </row>
    <row r="291" spans="1:14" x14ac:dyDescent="0.15">
      <c r="A291" s="1">
        <v>42816</v>
      </c>
      <c r="B291">
        <v>39.75</v>
      </c>
      <c r="C291" s="25">
        <f t="shared" si="88"/>
        <v>-2.5094102885822034E-3</v>
      </c>
      <c r="D291" s="26">
        <f t="shared" si="86"/>
        <v>39.715400989479761</v>
      </c>
      <c r="E291" s="26">
        <f>D291*(1-VLOOKUP(A291,FX!A:K,9,0))</f>
        <v>39.881501698830789</v>
      </c>
      <c r="F291">
        <v>39.895000000000003</v>
      </c>
      <c r="G291" s="25">
        <f t="shared" si="87"/>
        <v>8.711736419180216E-4</v>
      </c>
      <c r="H291" s="42">
        <f t="shared" si="75"/>
        <v>-3.2973106134226438E-3</v>
      </c>
      <c r="I291" s="25">
        <f t="shared" si="82"/>
        <v>-3.6345406692568361E-3</v>
      </c>
      <c r="J291">
        <v>3466.3467999999998</v>
      </c>
      <c r="K291">
        <v>3450.0502000000001</v>
      </c>
      <c r="L291" s="25">
        <f t="shared" si="89"/>
        <v>-4.7013761000485044E-3</v>
      </c>
      <c r="M291">
        <f t="shared" si="90"/>
        <v>3</v>
      </c>
      <c r="N291" s="50" t="s">
        <v>258</v>
      </c>
    </row>
    <row r="292" spans="1:14" x14ac:dyDescent="0.15">
      <c r="A292" s="1">
        <v>42817</v>
      </c>
      <c r="B292">
        <v>39.799999999999997</v>
      </c>
      <c r="C292" s="25">
        <f t="shared" si="88"/>
        <v>1.2578616352201255E-3</v>
      </c>
      <c r="D292" s="26">
        <f t="shared" si="86"/>
        <v>40.032930619096497</v>
      </c>
      <c r="E292" s="26">
        <f>D292*(1-VLOOKUP(A292,FX!A:K,9,0))</f>
        <v>39.998689716793791</v>
      </c>
      <c r="F292">
        <v>39.981999999999999</v>
      </c>
      <c r="G292" s="25">
        <f t="shared" si="87"/>
        <v>-5.8184753275442036E-3</v>
      </c>
      <c r="H292" s="42">
        <f t="shared" si="75"/>
        <v>-4.9674056375494935E-3</v>
      </c>
      <c r="I292" s="25">
        <f t="shared" si="82"/>
        <v>-4.5520484217899115E-3</v>
      </c>
      <c r="J292">
        <v>3450.0502000000001</v>
      </c>
      <c r="K292">
        <v>3461.9782</v>
      </c>
      <c r="L292" s="25">
        <f t="shared" si="89"/>
        <v>3.4573409975309222E-3</v>
      </c>
      <c r="M292">
        <f t="shared" si="90"/>
        <v>4</v>
      </c>
      <c r="N292" s="50"/>
    </row>
    <row r="293" spans="1:14" x14ac:dyDescent="0.15">
      <c r="A293" s="1">
        <v>42818</v>
      </c>
      <c r="B293">
        <v>40.1</v>
      </c>
      <c r="C293" s="25">
        <f t="shared" si="88"/>
        <v>7.5376884422111434E-3</v>
      </c>
      <c r="D293" s="26">
        <f t="shared" si="86"/>
        <v>40.167478612950248</v>
      </c>
      <c r="E293" s="26">
        <f>D293*(1-VLOOKUP(A293,FX!A:K,9,0))</f>
        <v>40.102647831951444</v>
      </c>
      <c r="F293">
        <v>40.234999999999999</v>
      </c>
      <c r="G293" s="25">
        <f t="shared" si="87"/>
        <v>-1.6799315087826505E-3</v>
      </c>
      <c r="H293" s="42">
        <f t="shared" si="75"/>
        <v>-6.6026362212756595E-5</v>
      </c>
      <c r="I293" s="25">
        <f t="shared" si="82"/>
        <v>-3.3552876848514934E-3</v>
      </c>
      <c r="J293">
        <v>3461.9782</v>
      </c>
      <c r="K293">
        <v>3478.0385000000001</v>
      </c>
      <c r="L293" s="25">
        <f t="shared" si="89"/>
        <v>4.6390528975601697E-3</v>
      </c>
      <c r="M293">
        <f t="shared" si="90"/>
        <v>5</v>
      </c>
      <c r="N293" s="50"/>
    </row>
    <row r="294" spans="1:14" x14ac:dyDescent="0.15">
      <c r="A294" s="1">
        <v>42821</v>
      </c>
      <c r="B294">
        <v>40.1</v>
      </c>
      <c r="C294" s="25">
        <f t="shared" si="88"/>
        <v>0</v>
      </c>
      <c r="D294" s="26">
        <f t="shared" si="86"/>
        <v>40.234999999999999</v>
      </c>
      <c r="E294" s="26">
        <f>D294*(1-VLOOKUP(A294,FX!A:K,9,0))</f>
        <v>40.406498143917069</v>
      </c>
      <c r="F294">
        <v>40.274000000000001</v>
      </c>
      <c r="G294" s="25">
        <f t="shared" si="87"/>
        <v>-3.3552876848514934E-3</v>
      </c>
      <c r="H294" s="42">
        <f t="shared" si="75"/>
        <v>-7.5853676511487E-3</v>
      </c>
      <c r="I294" s="25">
        <f t="shared" si="82"/>
        <v>-4.3204052242141744E-3</v>
      </c>
      <c r="J294">
        <v>3478.0385000000001</v>
      </c>
      <c r="K294">
        <v>3478.0385000000001</v>
      </c>
      <c r="L294" s="25">
        <f t="shared" si="89"/>
        <v>0</v>
      </c>
      <c r="M294">
        <f t="shared" si="90"/>
        <v>1</v>
      </c>
      <c r="N294" s="50" t="s">
        <v>266</v>
      </c>
    </row>
    <row r="295" spans="1:14" x14ac:dyDescent="0.15">
      <c r="A295" s="1">
        <v>42822</v>
      </c>
      <c r="B295">
        <v>40.049999999999997</v>
      </c>
      <c r="C295" s="25">
        <f t="shared" si="88"/>
        <v>-1.2468827930175452E-3</v>
      </c>
      <c r="D295" s="26">
        <f t="shared" si="86"/>
        <v>40.178709852751773</v>
      </c>
      <c r="E295" s="26">
        <f>D295*(1-VLOOKUP(A295,FX!A:K,9,0))</f>
        <v>40.115445044572105</v>
      </c>
      <c r="F295">
        <v>40.112000000000002</v>
      </c>
      <c r="G295" s="25">
        <f t="shared" si="87"/>
        <v>-3.2034341874956906E-3</v>
      </c>
      <c r="H295" s="42">
        <f t="shared" si="75"/>
        <v>-1.6314176372564937E-3</v>
      </c>
      <c r="I295" s="25">
        <f t="shared" si="82"/>
        <v>-1.5456721180695521E-3</v>
      </c>
      <c r="J295">
        <v>3478.0385000000001</v>
      </c>
      <c r="K295">
        <v>3469.8092999999999</v>
      </c>
      <c r="L295" s="25">
        <f t="shared" si="89"/>
        <v>-2.3660462642952629E-3</v>
      </c>
      <c r="M295">
        <f t="shared" si="90"/>
        <v>2</v>
      </c>
      <c r="N295" s="50"/>
    </row>
    <row r="296" spans="1:14" x14ac:dyDescent="0.15">
      <c r="A296" s="1">
        <v>42823</v>
      </c>
      <c r="B296">
        <v>40.049999999999997</v>
      </c>
      <c r="C296" s="25">
        <f t="shared" si="88"/>
        <v>0</v>
      </c>
      <c r="D296" s="26">
        <f t="shared" si="86"/>
        <v>40.058637703691673</v>
      </c>
      <c r="E296" s="26">
        <f>D296*(1-VLOOKUP(A296,FX!A:K,9,0))</f>
        <v>40.009501648662919</v>
      </c>
      <c r="F296">
        <v>40.011000000000003</v>
      </c>
      <c r="G296" s="25">
        <f t="shared" si="87"/>
        <v>-2.1562649622708374E-4</v>
      </c>
      <c r="H296" s="42">
        <f t="shared" si="75"/>
        <v>1.0122183398511009E-3</v>
      </c>
      <c r="I296" s="25">
        <f t="shared" si="82"/>
        <v>9.7473194871389168E-4</v>
      </c>
      <c r="J296">
        <v>3469.8092999999999</v>
      </c>
      <c r="K296">
        <v>3465.1932999999999</v>
      </c>
      <c r="L296" s="25">
        <f t="shared" si="89"/>
        <v>-1.3303324767732772E-3</v>
      </c>
      <c r="M296">
        <f t="shared" si="90"/>
        <v>3</v>
      </c>
      <c r="N296" s="50" t="s">
        <v>277</v>
      </c>
    </row>
    <row r="297" spans="1:14" x14ac:dyDescent="0.15">
      <c r="A297" s="1">
        <v>42824</v>
      </c>
      <c r="B297">
        <v>39.700000000000003</v>
      </c>
      <c r="C297" s="25">
        <f t="shared" si="88"/>
        <v>-8.7390761548064022E-3</v>
      </c>
      <c r="D297" s="26">
        <f t="shared" si="86"/>
        <v>39.682670614075128</v>
      </c>
      <c r="E297" s="26">
        <f>D297*(1-VLOOKUP(A297,FX!A:K,9,0))</f>
        <v>39.637371415600867</v>
      </c>
      <c r="F297">
        <v>39.648000000000003</v>
      </c>
      <c r="G297" s="25">
        <f t="shared" si="87"/>
        <v>4.3669908442933725E-4</v>
      </c>
      <c r="H297" s="42">
        <f t="shared" si="75"/>
        <v>1.5800387907278779E-3</v>
      </c>
      <c r="I297" s="25">
        <f t="shared" si="82"/>
        <v>1.3115415657789509E-3</v>
      </c>
      <c r="J297">
        <v>3465.1932999999999</v>
      </c>
      <c r="K297">
        <v>3436.7579999999998</v>
      </c>
      <c r="L297" s="25">
        <f t="shared" si="89"/>
        <v>-8.2059780041707775E-3</v>
      </c>
      <c r="M297">
        <f t="shared" si="90"/>
        <v>4</v>
      </c>
      <c r="N297" s="50"/>
    </row>
    <row r="298" spans="1:14" x14ac:dyDescent="0.15">
      <c r="A298" s="1">
        <v>42825</v>
      </c>
      <c r="B298">
        <v>40</v>
      </c>
      <c r="C298" s="25">
        <f t="shared" si="88"/>
        <v>7.5566750629723067E-3</v>
      </c>
      <c r="D298" s="26">
        <f t="shared" si="86"/>
        <v>39.870509353291688</v>
      </c>
      <c r="E298" s="26">
        <f>D298*(1-VLOOKUP(A298,FX!A:K,9,0))</f>
        <v>39.836335828693556</v>
      </c>
      <c r="F298">
        <v>39.832999999999998</v>
      </c>
      <c r="G298" s="25">
        <f t="shared" si="87"/>
        <v>3.2477800963337522E-3</v>
      </c>
      <c r="H298" s="42">
        <f t="shared" si="75"/>
        <v>4.108414288157558E-3</v>
      </c>
      <c r="I298" s="25">
        <f t="shared" si="82"/>
        <v>4.1925037029599821E-3</v>
      </c>
      <c r="J298">
        <v>3436.7579999999998</v>
      </c>
      <c r="K298">
        <v>3456.0455000000002</v>
      </c>
      <c r="L298" s="25">
        <f t="shared" si="89"/>
        <v>5.6121204926271595E-3</v>
      </c>
      <c r="M298">
        <f t="shared" si="90"/>
        <v>5</v>
      </c>
      <c r="N298" s="50" t="s">
        <v>278</v>
      </c>
    </row>
    <row r="299" spans="1:14" x14ac:dyDescent="0.15">
      <c r="A299" s="1">
        <v>42828</v>
      </c>
      <c r="B299">
        <v>40</v>
      </c>
      <c r="C299" s="25">
        <f t="shared" si="88"/>
        <v>0</v>
      </c>
      <c r="D299" s="26">
        <f t="shared" si="86"/>
        <v>39.832999999999998</v>
      </c>
      <c r="E299" s="26">
        <f>D299*(1-VLOOKUP(A299,FX!A:K,9,0))</f>
        <v>39.900587779066484</v>
      </c>
      <c r="F299">
        <v>39.9</v>
      </c>
      <c r="G299" s="25">
        <f t="shared" si="87"/>
        <v>4.1925037029599821E-3</v>
      </c>
      <c r="H299" s="42">
        <f t="shared" si="75"/>
        <v>2.4914976562242508E-3</v>
      </c>
      <c r="I299" s="25">
        <f t="shared" ref="I299:I308" si="91">+B299/F299-1</f>
        <v>2.5062656641603454E-3</v>
      </c>
      <c r="J299">
        <v>3456.0455000000002</v>
      </c>
      <c r="K299">
        <v>3456.0455000000002</v>
      </c>
      <c r="L299" s="25">
        <f t="shared" si="89"/>
        <v>0</v>
      </c>
      <c r="M299">
        <f t="shared" si="90"/>
        <v>1</v>
      </c>
      <c r="N299" s="50"/>
    </row>
    <row r="300" spans="1:14" x14ac:dyDescent="0.15">
      <c r="A300" s="1">
        <v>42829</v>
      </c>
      <c r="B300">
        <v>40</v>
      </c>
      <c r="C300" s="25">
        <f t="shared" si="88"/>
        <v>0</v>
      </c>
      <c r="D300" s="26">
        <f t="shared" si="86"/>
        <v>39.9</v>
      </c>
      <c r="E300" s="26">
        <f>D300*(1-VLOOKUP(A300,FX!A:K,9,0))</f>
        <v>39.908416343929524</v>
      </c>
      <c r="F300">
        <v>39.9</v>
      </c>
      <c r="G300" s="25">
        <f t="shared" si="87"/>
        <v>2.5062656641603454E-3</v>
      </c>
      <c r="H300" s="42">
        <f t="shared" si="75"/>
        <v>2.294845660654854E-3</v>
      </c>
      <c r="I300" s="25">
        <f t="shared" si="91"/>
        <v>2.5062656641603454E-3</v>
      </c>
      <c r="J300">
        <v>3456.0455000000002</v>
      </c>
      <c r="K300">
        <v>3456.0455000000002</v>
      </c>
      <c r="L300" s="25">
        <f t="shared" si="89"/>
        <v>0</v>
      </c>
      <c r="M300">
        <f t="shared" si="90"/>
        <v>2</v>
      </c>
      <c r="N300" s="50"/>
    </row>
    <row r="301" spans="1:14" x14ac:dyDescent="0.15">
      <c r="A301" s="1">
        <v>42830</v>
      </c>
      <c r="B301">
        <v>40.5</v>
      </c>
      <c r="C301" s="25">
        <f t="shared" si="88"/>
        <v>1.2499999999999956E-2</v>
      </c>
      <c r="D301" s="26">
        <f t="shared" si="86"/>
        <v>40.452401069372492</v>
      </c>
      <c r="E301" s="26">
        <f>D301*(1-VLOOKUP(A301,FX!A:K,9,0))</f>
        <v>40.420779647041904</v>
      </c>
      <c r="F301">
        <v>40.427999999999997</v>
      </c>
      <c r="G301" s="25">
        <f t="shared" si="87"/>
        <v>1.1766651513684945E-3</v>
      </c>
      <c r="H301" s="42">
        <f t="shared" si="75"/>
        <v>1.9598917598784293E-3</v>
      </c>
      <c r="I301" s="25">
        <f t="shared" si="91"/>
        <v>1.7809439002671734E-3</v>
      </c>
      <c r="J301">
        <v>3456.0455000000002</v>
      </c>
      <c r="K301">
        <v>3503.8932</v>
      </c>
      <c r="L301" s="25">
        <f t="shared" si="89"/>
        <v>1.3844638330137604E-2</v>
      </c>
      <c r="M301">
        <f t="shared" si="90"/>
        <v>3</v>
      </c>
      <c r="N301" s="50" t="s">
        <v>289</v>
      </c>
    </row>
    <row r="302" spans="1:14" x14ac:dyDescent="0.15">
      <c r="A302" s="1">
        <v>42831</v>
      </c>
      <c r="B302">
        <v>40.450000000000003</v>
      </c>
      <c r="C302" s="25">
        <f t="shared" si="88"/>
        <v>-1.2345679012345512E-3</v>
      </c>
      <c r="D302" s="26">
        <f t="shared" si="86"/>
        <v>40.545153623175501</v>
      </c>
      <c r="E302" s="26">
        <f>D302*(1-VLOOKUP(A302,FX!A:K,9,0))</f>
        <v>40.477279346271082</v>
      </c>
      <c r="F302">
        <v>40.49</v>
      </c>
      <c r="G302" s="25">
        <f t="shared" si="87"/>
        <v>-2.3468556577649347E-3</v>
      </c>
      <c r="H302" s="42">
        <f t="shared" si="75"/>
        <v>-6.7394218958527485E-4</v>
      </c>
      <c r="I302" s="25">
        <f t="shared" si="91"/>
        <v>-9.8789824648060076E-4</v>
      </c>
      <c r="J302">
        <v>3503.8932</v>
      </c>
      <c r="K302">
        <v>3514.0468999999998</v>
      </c>
      <c r="L302" s="25">
        <f t="shared" si="89"/>
        <v>2.8978337581750946E-3</v>
      </c>
      <c r="M302">
        <f t="shared" si="90"/>
        <v>4</v>
      </c>
      <c r="N302" s="50" t="s">
        <v>294</v>
      </c>
    </row>
    <row r="303" spans="1:14" x14ac:dyDescent="0.15">
      <c r="A303" s="1">
        <v>42832</v>
      </c>
      <c r="B303">
        <v>40.549999999999997</v>
      </c>
      <c r="C303" s="25">
        <f t="shared" si="88"/>
        <v>2.4721878862792313E-3</v>
      </c>
      <c r="D303" s="26">
        <f t="shared" si="86"/>
        <v>40.52936603265028</v>
      </c>
      <c r="E303" s="26">
        <f>D303*(1-VLOOKUP(A303,FX!A:K,9,0))</f>
        <v>40.504374855945926</v>
      </c>
      <c r="F303">
        <v>40.511000000000003</v>
      </c>
      <c r="G303" s="25">
        <f t="shared" si="87"/>
        <v>5.0911152503818613E-4</v>
      </c>
      <c r="H303" s="42">
        <f t="shared" ref="H303:H366" si="92">(+B303/(E303)-1)</f>
        <v>1.1264250890512528E-3</v>
      </c>
      <c r="I303" s="25">
        <f t="shared" si="91"/>
        <v>9.6270148848454085E-4</v>
      </c>
      <c r="J303">
        <v>3514.0468999999998</v>
      </c>
      <c r="K303">
        <v>3517.4634000000001</v>
      </c>
      <c r="L303" s="25">
        <f t="shared" si="89"/>
        <v>9.7224086565272927E-4</v>
      </c>
      <c r="M303">
        <f t="shared" si="90"/>
        <v>5</v>
      </c>
      <c r="N303" s="50"/>
    </row>
    <row r="304" spans="1:14" x14ac:dyDescent="0.15">
      <c r="A304" s="1">
        <v>42835</v>
      </c>
      <c r="B304">
        <v>40.200000000000003</v>
      </c>
      <c r="C304" s="25">
        <f t="shared" si="88"/>
        <v>-8.6313193588161141E-3</v>
      </c>
      <c r="D304" s="26">
        <f t="shared" si="86"/>
        <v>40.36906087813167</v>
      </c>
      <c r="E304" s="26">
        <f>D304*(1-VLOOKUP(A304,FX!A:K,9,0))</f>
        <v>40.291115458639474</v>
      </c>
      <c r="F304">
        <v>40.292000000000002</v>
      </c>
      <c r="G304" s="25">
        <f t="shared" si="87"/>
        <v>-4.1878823647157892E-3</v>
      </c>
      <c r="H304" s="42">
        <f t="shared" si="92"/>
        <v>-2.2614280493923333E-3</v>
      </c>
      <c r="I304" s="25">
        <f t="shared" si="91"/>
        <v>-2.2833316787451707E-3</v>
      </c>
      <c r="J304">
        <v>3517.4634000000001</v>
      </c>
      <c r="K304">
        <v>3505.1392000000001</v>
      </c>
      <c r="L304" s="25">
        <f t="shared" si="89"/>
        <v>-3.5037180486370278E-3</v>
      </c>
      <c r="M304">
        <f t="shared" si="90"/>
        <v>1</v>
      </c>
      <c r="N304" s="50" t="s">
        <v>299</v>
      </c>
    </row>
    <row r="305" spans="1:14" x14ac:dyDescent="0.15">
      <c r="A305" s="1">
        <v>42836</v>
      </c>
      <c r="B305">
        <v>40.299999999999997</v>
      </c>
      <c r="C305" s="25">
        <f t="shared" si="88"/>
        <v>2.4875621890545485E-3</v>
      </c>
      <c r="D305" s="26">
        <f t="shared" si="86"/>
        <v>40.432111733536857</v>
      </c>
      <c r="E305" s="26">
        <f>D305*(1-VLOOKUP(A305,FX!A:K,9,0))</f>
        <v>40.431087463420489</v>
      </c>
      <c r="F305">
        <v>40.415999999999997</v>
      </c>
      <c r="G305" s="25">
        <f t="shared" si="87"/>
        <v>-3.2674952623679143E-3</v>
      </c>
      <c r="H305" s="42">
        <f t="shared" si="92"/>
        <v>-3.2422443135889933E-3</v>
      </c>
      <c r="I305" s="25">
        <f t="shared" si="91"/>
        <v>-2.8701504354711194E-3</v>
      </c>
      <c r="J305">
        <v>3505.1392000000001</v>
      </c>
      <c r="K305">
        <v>3517.328</v>
      </c>
      <c r="L305" s="25">
        <f t="shared" si="89"/>
        <v>3.4774082581370269E-3</v>
      </c>
      <c r="M305">
        <f t="shared" si="90"/>
        <v>2</v>
      </c>
      <c r="N305" s="50"/>
    </row>
    <row r="306" spans="1:14" x14ac:dyDescent="0.15">
      <c r="A306" s="1">
        <v>42837</v>
      </c>
      <c r="B306">
        <v>40.35</v>
      </c>
      <c r="C306" s="25">
        <f t="shared" si="88"/>
        <v>1.2406947890819531E-3</v>
      </c>
      <c r="D306" s="26">
        <f t="shared" si="86"/>
        <v>40.325347678465015</v>
      </c>
      <c r="E306" s="26">
        <f>D306*(1-VLOOKUP(A306,FX!A:K,9,0))</f>
        <v>40.36330891981406</v>
      </c>
      <c r="F306">
        <v>40.368000000000002</v>
      </c>
      <c r="G306" s="25">
        <f t="shared" si="87"/>
        <v>6.1133562273418818E-4</v>
      </c>
      <c r="H306" s="42">
        <f t="shared" si="92"/>
        <v>-3.2972816575815855E-4</v>
      </c>
      <c r="I306" s="25">
        <f t="shared" si="91"/>
        <v>-4.4589774078485078E-4</v>
      </c>
      <c r="J306">
        <v>3517.328</v>
      </c>
      <c r="K306">
        <v>3509.4387000000002</v>
      </c>
      <c r="L306" s="25">
        <f t="shared" si="89"/>
        <v>-2.2429810356042745E-3</v>
      </c>
      <c r="M306">
        <f t="shared" si="90"/>
        <v>3</v>
      </c>
      <c r="N306" s="50"/>
    </row>
    <row r="307" spans="1:14" x14ac:dyDescent="0.15">
      <c r="A307" s="1">
        <v>42838</v>
      </c>
      <c r="B307">
        <v>40.549999999999997</v>
      </c>
      <c r="C307" s="25">
        <f t="shared" si="88"/>
        <v>4.956629491945419E-3</v>
      </c>
      <c r="D307" s="26">
        <f t="shared" si="86"/>
        <v>40.426980064247886</v>
      </c>
      <c r="E307" s="26">
        <f>D307*(1-VLOOKUP(A307,FX!A:K,9,0))</f>
        <v>40.58985798957162</v>
      </c>
      <c r="F307">
        <v>40.58</v>
      </c>
      <c r="G307" s="25">
        <f t="shared" si="87"/>
        <v>3.0430157176370987E-3</v>
      </c>
      <c r="H307" s="42">
        <f t="shared" si="92"/>
        <v>-9.8196918013027101E-4</v>
      </c>
      <c r="I307" s="25">
        <f t="shared" si="91"/>
        <v>-7.392804337111869E-4</v>
      </c>
      <c r="J307">
        <v>3509.4387000000002</v>
      </c>
      <c r="K307">
        <v>3514.5662000000002</v>
      </c>
      <c r="L307" s="25">
        <f t="shared" si="89"/>
        <v>1.4610598555262477E-3</v>
      </c>
      <c r="M307">
        <f t="shared" si="90"/>
        <v>4</v>
      </c>
      <c r="N307" s="50"/>
    </row>
    <row r="308" spans="1:14" x14ac:dyDescent="0.15">
      <c r="A308" s="1">
        <v>42839</v>
      </c>
      <c r="B308">
        <v>40.549999999999997</v>
      </c>
      <c r="C308" s="25">
        <f t="shared" si="88"/>
        <v>0</v>
      </c>
      <c r="D308" s="26">
        <f t="shared" si="86"/>
        <v>40.255993075333159</v>
      </c>
      <c r="E308" s="26">
        <f>D308*(1-VLOOKUP(A308,FX!A:K,9,0))</f>
        <v>40.197617438450543</v>
      </c>
      <c r="F308">
        <v>40.200000000000003</v>
      </c>
      <c r="G308" s="25">
        <f t="shared" si="87"/>
        <v>7.3034324135701212E-3</v>
      </c>
      <c r="H308" s="42">
        <f t="shared" si="92"/>
        <v>8.7662549176954485E-3</v>
      </c>
      <c r="I308" s="25">
        <f t="shared" si="91"/>
        <v>8.7064676616914749E-3</v>
      </c>
      <c r="J308">
        <v>3514.5662000000002</v>
      </c>
      <c r="K308">
        <v>3486.5045</v>
      </c>
      <c r="L308" s="25">
        <f t="shared" si="89"/>
        <v>-7.9843993264375746E-3</v>
      </c>
      <c r="M308">
        <f t="shared" si="90"/>
        <v>5</v>
      </c>
      <c r="N308" s="50"/>
    </row>
    <row r="309" spans="1:14" x14ac:dyDescent="0.15">
      <c r="A309" s="1">
        <v>42842</v>
      </c>
      <c r="B309">
        <v>40.549999999999997</v>
      </c>
      <c r="C309" s="25">
        <f t="shared" si="88"/>
        <v>0</v>
      </c>
      <c r="D309" s="26">
        <f t="shared" si="86"/>
        <v>40.124329780730243</v>
      </c>
      <c r="E309" s="26">
        <f>D309*(1-VLOOKUP(A309,FX!A:K,9,0))</f>
        <v>40.131907970704994</v>
      </c>
      <c r="F309">
        <v>40.130000000000003</v>
      </c>
      <c r="G309" s="25">
        <f t="shared" si="87"/>
        <v>1.060878079698635E-2</v>
      </c>
      <c r="H309" s="42">
        <f t="shared" si="92"/>
        <v>1.0417945481191682E-2</v>
      </c>
      <c r="I309" s="25">
        <f t="shared" ref="I309:I349" si="93">+B309/F309-1</f>
        <v>1.0465985546972201E-2</v>
      </c>
      <c r="J309">
        <v>3486.5045</v>
      </c>
      <c r="K309">
        <v>3479.9416999999999</v>
      </c>
      <c r="L309" s="25">
        <f t="shared" si="89"/>
        <v>-1.8823437629293949E-3</v>
      </c>
      <c r="M309">
        <f t="shared" si="90"/>
        <v>1</v>
      </c>
      <c r="N309" s="50"/>
    </row>
    <row r="310" spans="1:14" x14ac:dyDescent="0.15">
      <c r="A310" s="1">
        <v>42843</v>
      </c>
      <c r="B310">
        <v>39.950000000000003</v>
      </c>
      <c r="C310" s="25">
        <f t="shared" si="88"/>
        <v>-1.4796547472256338E-2</v>
      </c>
      <c r="D310" s="26">
        <f t="shared" si="86"/>
        <v>39.931666837119721</v>
      </c>
      <c r="E310" s="26">
        <f>D310*(1-VLOOKUP(A310,FX!A:K,9,0))</f>
        <v>39.914409812449797</v>
      </c>
      <c r="F310">
        <v>39.89</v>
      </c>
      <c r="G310" s="25">
        <f t="shared" si="87"/>
        <v>4.5911338875637142E-4</v>
      </c>
      <c r="H310" s="42">
        <f t="shared" si="92"/>
        <v>8.916626280441875E-4</v>
      </c>
      <c r="I310" s="25">
        <f t="shared" si="93"/>
        <v>1.5041363750314396E-3</v>
      </c>
      <c r="J310">
        <v>3479.9416999999999</v>
      </c>
      <c r="K310">
        <v>3462.7429000000002</v>
      </c>
      <c r="L310" s="25">
        <f t="shared" si="89"/>
        <v>-4.942266705215137E-3</v>
      </c>
      <c r="M310">
        <f t="shared" si="90"/>
        <v>2</v>
      </c>
      <c r="N310" s="50"/>
    </row>
    <row r="311" spans="1:14" x14ac:dyDescent="0.15">
      <c r="A311" s="1">
        <v>42844</v>
      </c>
      <c r="B311">
        <v>39.75</v>
      </c>
      <c r="C311" s="25">
        <f t="shared" si="88"/>
        <v>-5.0062578222779264E-3</v>
      </c>
      <c r="D311" s="26">
        <f t="shared" si="86"/>
        <v>39.695698352020301</v>
      </c>
      <c r="E311" s="26">
        <f>D311*(1-VLOOKUP(A311,FX!A:K,9,0))</f>
        <v>39.714151141812913</v>
      </c>
      <c r="F311">
        <v>39.697000000000003</v>
      </c>
      <c r="G311" s="25">
        <f t="shared" si="87"/>
        <v>1.3679479196500033E-3</v>
      </c>
      <c r="H311" s="42">
        <f t="shared" si="92"/>
        <v>9.0267214976025301E-4</v>
      </c>
      <c r="I311" s="25">
        <f t="shared" si="93"/>
        <v>1.3351134846462109E-3</v>
      </c>
      <c r="J311">
        <v>3462.7429000000002</v>
      </c>
      <c r="K311">
        <v>3445.8761</v>
      </c>
      <c r="L311" s="25">
        <f t="shared" si="89"/>
        <v>-4.8709362742467288E-3</v>
      </c>
      <c r="M311">
        <f t="shared" si="90"/>
        <v>3</v>
      </c>
      <c r="N311" s="50" t="s">
        <v>311</v>
      </c>
    </row>
    <row r="312" spans="1:14" x14ac:dyDescent="0.15">
      <c r="A312" s="1">
        <v>42845</v>
      </c>
      <c r="B312">
        <v>40.1</v>
      </c>
      <c r="C312" s="25">
        <f t="shared" si="88"/>
        <v>8.8050314465408785E-3</v>
      </c>
      <c r="D312" s="26">
        <f t="shared" si="86"/>
        <v>39.877543747350643</v>
      </c>
      <c r="E312" s="26">
        <f>D312*(1-VLOOKUP(A312,FX!A:K,9,0))</f>
        <v>39.877833461387503</v>
      </c>
      <c r="F312">
        <v>39.869</v>
      </c>
      <c r="G312" s="25">
        <f t="shared" si="87"/>
        <v>5.5784843233765979E-3</v>
      </c>
      <c r="H312" s="42">
        <f t="shared" si="92"/>
        <v>5.5711787559276083E-3</v>
      </c>
      <c r="I312" s="25">
        <f t="shared" si="93"/>
        <v>5.7939752690059354E-3</v>
      </c>
      <c r="J312">
        <v>3445.8761</v>
      </c>
      <c r="K312">
        <v>3461.5481</v>
      </c>
      <c r="L312" s="25">
        <f t="shared" si="89"/>
        <v>4.5480451255923704E-3</v>
      </c>
      <c r="M312">
        <f t="shared" si="90"/>
        <v>4</v>
      </c>
      <c r="N312" s="50"/>
    </row>
    <row r="313" spans="1:14" x14ac:dyDescent="0.15">
      <c r="A313" s="1">
        <v>42846</v>
      </c>
      <c r="B313">
        <v>40.049999999999997</v>
      </c>
      <c r="C313" s="25">
        <f t="shared" ref="C313:C318" si="94">B313/B312-1</f>
        <v>-1.2468827930175452E-3</v>
      </c>
      <c r="D313" s="26">
        <f t="shared" si="86"/>
        <v>39.929334209887188</v>
      </c>
      <c r="E313" s="26">
        <f>D313*(1-VLOOKUP(A313,FX!A:K,9,0))</f>
        <v>39.935281525518825</v>
      </c>
      <c r="F313">
        <v>39.94</v>
      </c>
      <c r="G313" s="25">
        <f t="shared" si="87"/>
        <v>3.0219835241562798E-3</v>
      </c>
      <c r="H313" s="42">
        <f t="shared" si="92"/>
        <v>2.8726096348630215E-3</v>
      </c>
      <c r="I313" s="25">
        <f t="shared" si="93"/>
        <v>2.7541311967951287E-3</v>
      </c>
      <c r="J313">
        <v>3461.5481</v>
      </c>
      <c r="K313">
        <v>3466.7865000000002</v>
      </c>
      <c r="L313" s="25">
        <f t="shared" si="89"/>
        <v>1.5133113418241972E-3</v>
      </c>
      <c r="M313">
        <f t="shared" si="90"/>
        <v>5</v>
      </c>
      <c r="N313" s="50"/>
    </row>
    <row r="314" spans="1:14" x14ac:dyDescent="0.15">
      <c r="A314" s="1">
        <v>42849</v>
      </c>
      <c r="B314">
        <v>39.6</v>
      </c>
      <c r="C314" s="25">
        <f t="shared" si="94"/>
        <v>-1.1235955056179692E-2</v>
      </c>
      <c r="D314" s="26">
        <f t="shared" si="86"/>
        <v>39.530692899029113</v>
      </c>
      <c r="E314" s="26">
        <f>D314*(1-VLOOKUP(A314,FX!A:K,9,0))</f>
        <v>39.51188328861376</v>
      </c>
      <c r="F314">
        <v>39.512999999999998</v>
      </c>
      <c r="G314" s="25">
        <f t="shared" si="87"/>
        <v>1.7532478155117825E-3</v>
      </c>
      <c r="H314" s="42">
        <f t="shared" si="92"/>
        <v>2.2301319008914966E-3</v>
      </c>
      <c r="I314" s="25">
        <f t="shared" si="93"/>
        <v>2.2018070002278733E-3</v>
      </c>
      <c r="J314">
        <v>3466.7865000000002</v>
      </c>
      <c r="K314">
        <v>3431.2586999999999</v>
      </c>
      <c r="L314" s="25">
        <f t="shared" si="89"/>
        <v>-1.0248049598670206E-2</v>
      </c>
      <c r="M314">
        <f t="shared" si="90"/>
        <v>1</v>
      </c>
      <c r="N314" s="50" t="s">
        <v>320</v>
      </c>
    </row>
    <row r="315" spans="1:14" x14ac:dyDescent="0.15">
      <c r="A315" s="1">
        <v>42850</v>
      </c>
      <c r="B315">
        <v>39.75</v>
      </c>
      <c r="C315" s="25">
        <f t="shared" si="94"/>
        <v>3.7878787878786735E-3</v>
      </c>
      <c r="D315" s="26">
        <f t="shared" si="86"/>
        <v>39.624880955755387</v>
      </c>
      <c r="E315" s="26">
        <f>D315*(1-VLOOKUP(A315,FX!A:K,9,0))</f>
        <v>39.614953603873218</v>
      </c>
      <c r="F315">
        <v>39.597000000000001</v>
      </c>
      <c r="G315" s="25">
        <f t="shared" si="87"/>
        <v>3.1575878898997267E-3</v>
      </c>
      <c r="H315" s="42">
        <f t="shared" si="92"/>
        <v>3.4089752439740995E-3</v>
      </c>
      <c r="I315" s="25">
        <f t="shared" si="93"/>
        <v>3.863929085536677E-3</v>
      </c>
      <c r="J315">
        <v>3431.2586999999999</v>
      </c>
      <c r="K315">
        <v>3440.9742999999999</v>
      </c>
      <c r="L315" s="25">
        <f t="shared" si="89"/>
        <v>2.8314973744183458E-3</v>
      </c>
      <c r="M315">
        <f t="shared" si="90"/>
        <v>2</v>
      </c>
      <c r="N315" s="50"/>
    </row>
    <row r="316" spans="1:14" x14ac:dyDescent="0.15">
      <c r="A316" s="1">
        <v>42851</v>
      </c>
      <c r="B316">
        <v>39.75</v>
      </c>
      <c r="C316" s="25">
        <f t="shared" si="94"/>
        <v>0</v>
      </c>
      <c r="D316" s="26">
        <f t="shared" si="86"/>
        <v>39.645433902368879</v>
      </c>
      <c r="E316" s="26">
        <f>D316*(1-VLOOKUP(A316,FX!A:K,9,0))</f>
        <v>39.624425505573036</v>
      </c>
      <c r="F316">
        <v>39.642000000000003</v>
      </c>
      <c r="G316" s="25">
        <f t="shared" si="87"/>
        <v>2.6375319258360452E-3</v>
      </c>
      <c r="H316" s="42">
        <f t="shared" si="92"/>
        <v>3.1691183613324903E-3</v>
      </c>
      <c r="I316" s="25">
        <f t="shared" si="93"/>
        <v>2.7243832299075343E-3</v>
      </c>
      <c r="J316">
        <v>3440.9742999999999</v>
      </c>
      <c r="K316">
        <v>3445.1831999999999</v>
      </c>
      <c r="L316" s="25">
        <f t="shared" si="89"/>
        <v>1.2231710071186619E-3</v>
      </c>
      <c r="M316">
        <f t="shared" si="90"/>
        <v>3</v>
      </c>
      <c r="N316" s="50" t="s">
        <v>325</v>
      </c>
    </row>
    <row r="317" spans="1:14" x14ac:dyDescent="0.15">
      <c r="A317" s="1">
        <v>42852</v>
      </c>
      <c r="B317">
        <v>39.700000000000003</v>
      </c>
      <c r="C317" s="25">
        <f t="shared" si="94"/>
        <v>-1.2578616352200145E-3</v>
      </c>
      <c r="D317" s="26">
        <f t="shared" si="86"/>
        <v>39.659685490281049</v>
      </c>
      <c r="E317" s="26">
        <f>D317*(1-VLOOKUP(A317,FX!A:K,9,0))</f>
        <v>39.589952071564639</v>
      </c>
      <c r="F317">
        <v>39.591000000000001</v>
      </c>
      <c r="G317" s="25">
        <f t="shared" si="87"/>
        <v>1.0165110797166754E-3</v>
      </c>
      <c r="H317" s="42">
        <f t="shared" si="92"/>
        <v>2.7796933988815109E-3</v>
      </c>
      <c r="I317" s="25">
        <f t="shared" si="93"/>
        <v>2.753150968654472E-3</v>
      </c>
      <c r="J317">
        <v>3445.1831999999999</v>
      </c>
      <c r="K317">
        <v>3446.7202000000002</v>
      </c>
      <c r="L317" s="25">
        <f t="shared" si="89"/>
        <v>4.461301216145408E-4</v>
      </c>
      <c r="M317">
        <f t="shared" si="90"/>
        <v>4</v>
      </c>
      <c r="N317" s="50"/>
    </row>
    <row r="318" spans="1:14" x14ac:dyDescent="0.15">
      <c r="A318" s="1">
        <v>42853</v>
      </c>
      <c r="B318">
        <v>39.65</v>
      </c>
      <c r="C318" s="25">
        <f t="shared" si="94"/>
        <v>-1.2594458438288658E-3</v>
      </c>
      <c r="D318" s="26">
        <f t="shared" si="86"/>
        <v>39.510970755038372</v>
      </c>
      <c r="E318" s="26">
        <f>D318*(1-VLOOKUP(A318,FX!A:K,9,0))</f>
        <v>39.55106335830677</v>
      </c>
      <c r="F318">
        <v>39.564999999999998</v>
      </c>
      <c r="G318" s="25">
        <f t="shared" si="87"/>
        <v>3.5187504205751452E-3</v>
      </c>
      <c r="H318" s="42">
        <f t="shared" si="92"/>
        <v>2.501491320142879E-3</v>
      </c>
      <c r="I318" s="25">
        <f t="shared" si="93"/>
        <v>2.1483634525465423E-3</v>
      </c>
      <c r="J318">
        <v>3446.7202000000002</v>
      </c>
      <c r="K318">
        <v>3439.7530000000002</v>
      </c>
      <c r="L318" s="25">
        <f t="shared" si="89"/>
        <v>-2.0213999384109949E-3</v>
      </c>
      <c r="M318">
        <f t="shared" si="90"/>
        <v>5</v>
      </c>
      <c r="N318" s="50"/>
    </row>
    <row r="319" spans="1:14" x14ac:dyDescent="0.15">
      <c r="A319" s="1">
        <v>42856</v>
      </c>
      <c r="B319">
        <v>39.65</v>
      </c>
      <c r="C319" s="25">
        <f t="shared" ref="C319" si="95">B319/B318-1</f>
        <v>0</v>
      </c>
      <c r="D319" s="26">
        <f t="shared" ref="D319" si="96">+F318*(1+L319)</f>
        <v>39.564999999999998</v>
      </c>
      <c r="E319" s="26">
        <f>D319*(1-VLOOKUP(A319,FX!A:K,9,0))</f>
        <v>39.527718894925016</v>
      </c>
      <c r="F319">
        <v>39.53</v>
      </c>
      <c r="G319" s="25">
        <f t="shared" ref="G319" si="97">+B319/D319-1</f>
        <v>2.1483634525465423E-3</v>
      </c>
      <c r="H319" s="42">
        <f t="shared" si="92"/>
        <v>3.0935532961069434E-3</v>
      </c>
      <c r="I319" s="25">
        <f t="shared" si="93"/>
        <v>3.0356691120667634E-3</v>
      </c>
      <c r="J319">
        <v>3439.7530000000002</v>
      </c>
      <c r="K319">
        <v>3439.7530000000002</v>
      </c>
      <c r="L319" s="25">
        <f t="shared" ref="L319" si="98">+K319/J319-1</f>
        <v>0</v>
      </c>
      <c r="M319">
        <f t="shared" ref="M319" si="99">WEEKDAY(A319,2)</f>
        <v>1</v>
      </c>
      <c r="N319" s="50"/>
    </row>
    <row r="320" spans="1:14" x14ac:dyDescent="0.15">
      <c r="A320" s="1">
        <v>42857</v>
      </c>
      <c r="B320">
        <v>39.549999999999997</v>
      </c>
      <c r="C320" s="25">
        <f t="shared" ref="C320" si="100">B320/B319-1</f>
        <v>-2.5220680958386588E-3</v>
      </c>
      <c r="D320" s="26">
        <f t="shared" ref="D320" si="101">+F319*(1+L320)</f>
        <v>39.378575437829404</v>
      </c>
      <c r="E320" s="26">
        <f>D320*(1-VLOOKUP(A320,FX!A:K,9,0))</f>
        <v>39.411825995002424</v>
      </c>
      <c r="F320">
        <v>39.408999999999999</v>
      </c>
      <c r="G320" s="25">
        <f t="shared" ref="G320" si="102">+B320/D320-1</f>
        <v>4.3532443788181219E-3</v>
      </c>
      <c r="H320" s="42">
        <f t="shared" si="92"/>
        <v>3.505902137472594E-3</v>
      </c>
      <c r="I320" s="25">
        <f t="shared" si="93"/>
        <v>3.577862924712516E-3</v>
      </c>
      <c r="J320">
        <v>3439.7530000000002</v>
      </c>
      <c r="K320">
        <v>3426.5765999999999</v>
      </c>
      <c r="L320" s="25">
        <f t="shared" ref="L320" si="103">+K320/J320-1</f>
        <v>-3.8306238849127316E-3</v>
      </c>
      <c r="M320">
        <f t="shared" ref="M320" si="104">WEEKDAY(A320,2)</f>
        <v>2</v>
      </c>
      <c r="N320" s="50"/>
    </row>
    <row r="321" spans="1:14" x14ac:dyDescent="0.15">
      <c r="A321" s="1">
        <v>42858</v>
      </c>
      <c r="B321">
        <v>39.549999999999997</v>
      </c>
      <c r="C321" s="25">
        <f t="shared" ref="C321" si="105">B321/B320-1</f>
        <v>0</v>
      </c>
      <c r="D321" s="26">
        <f t="shared" ref="D321" si="106">+F320*(1+L321)</f>
        <v>39.254330177180336</v>
      </c>
      <c r="E321" s="26">
        <f>D321*(1-VLOOKUP(A321,FX!A:K,9,0))</f>
        <v>39.291577727345832</v>
      </c>
      <c r="F321">
        <v>39.295999999999999</v>
      </c>
      <c r="G321" s="25">
        <f t="shared" ref="G321" si="107">+B321/D321-1</f>
        <v>7.5321581462506337E-3</v>
      </c>
      <c r="H321" s="42">
        <f t="shared" si="92"/>
        <v>6.5770398543785191E-3</v>
      </c>
      <c r="I321" s="25">
        <f t="shared" si="93"/>
        <v>6.4637622149836815E-3</v>
      </c>
      <c r="J321">
        <v>3426.5765999999999</v>
      </c>
      <c r="K321">
        <v>3413.1282000000001</v>
      </c>
      <c r="L321" s="25">
        <f t="shared" ref="L321" si="108">+K321/J321-1</f>
        <v>-3.9247335080733192E-3</v>
      </c>
      <c r="M321">
        <f t="shared" ref="M321" si="109">WEEKDAY(A321,2)</f>
        <v>3</v>
      </c>
      <c r="N321" s="50"/>
    </row>
    <row r="322" spans="1:14" x14ac:dyDescent="0.15">
      <c r="A322" s="1">
        <v>42859</v>
      </c>
      <c r="B322">
        <v>39.200000000000003</v>
      </c>
      <c r="C322" s="25">
        <f t="shared" ref="C322" si="110">B322/B321-1</f>
        <v>-8.8495575221237965E-3</v>
      </c>
      <c r="D322" s="26">
        <f t="shared" ref="D322" si="111">+F321*(1+L322)</f>
        <v>39.19535397891002</v>
      </c>
      <c r="E322" s="26">
        <f>D322*(1-VLOOKUP(A322,FX!A:K,9,0))</f>
        <v>39.158673961381169</v>
      </c>
      <c r="F322">
        <v>39.158999999999999</v>
      </c>
      <c r="G322" s="25">
        <f t="shared" ref="G322" si="112">+B322/D322-1</f>
        <v>1.1853499505276588E-4</v>
      </c>
      <c r="H322" s="42">
        <f t="shared" si="92"/>
        <v>1.0553482648465451E-3</v>
      </c>
      <c r="I322" s="25">
        <f t="shared" si="93"/>
        <v>1.0470134579536605E-3</v>
      </c>
      <c r="J322">
        <v>3413.1282000000001</v>
      </c>
      <c r="K322">
        <v>3404.3863999999999</v>
      </c>
      <c r="L322" s="25">
        <f t="shared" ref="L322" si="113">+K322/J322-1</f>
        <v>-2.561228142558547E-3</v>
      </c>
      <c r="M322">
        <f t="shared" ref="M322" si="114">WEEKDAY(A322,2)</f>
        <v>4</v>
      </c>
      <c r="N322" s="50"/>
    </row>
    <row r="323" spans="1:14" x14ac:dyDescent="0.15">
      <c r="A323" s="1">
        <v>42860</v>
      </c>
      <c r="B323">
        <v>39</v>
      </c>
      <c r="C323" s="25">
        <f t="shared" ref="C323" si="115">B323/B322-1</f>
        <v>-5.1020408163265918E-3</v>
      </c>
      <c r="D323" s="26">
        <f t="shared" ref="D323" si="116">+F322*(1+L323)</f>
        <v>38.907828818080112</v>
      </c>
      <c r="E323" s="26">
        <f>D323*(1-VLOOKUP(A323,FX!A:K,9,0))</f>
        <v>38.890848698115427</v>
      </c>
      <c r="F323">
        <v>38.893000000000001</v>
      </c>
      <c r="G323" s="25">
        <f t="shared" ref="G323" si="117">+B323/D323-1</f>
        <v>2.3689623584715047E-3</v>
      </c>
      <c r="H323" s="42">
        <f t="shared" si="92"/>
        <v>2.8066063235554495E-3</v>
      </c>
      <c r="I323" s="25">
        <f t="shared" si="93"/>
        <v>2.7511377368678591E-3</v>
      </c>
      <c r="J323">
        <v>3404.3863999999999</v>
      </c>
      <c r="K323">
        <v>3382.5502000000001</v>
      </c>
      <c r="L323" s="25">
        <f t="shared" ref="L323" si="118">+K323/J323-1</f>
        <v>-6.4141367736634258E-3</v>
      </c>
      <c r="M323">
        <f t="shared" ref="M323" si="119">WEEKDAY(A323,2)</f>
        <v>5</v>
      </c>
      <c r="N323" s="50" t="s">
        <v>334</v>
      </c>
    </row>
    <row r="324" spans="1:14" x14ac:dyDescent="0.15">
      <c r="A324" s="1">
        <v>42863</v>
      </c>
      <c r="B324">
        <v>38.75</v>
      </c>
      <c r="C324" s="25">
        <f t="shared" ref="C324" si="120">B324/B323-1</f>
        <v>-6.4102564102563875E-3</v>
      </c>
      <c r="D324" s="26">
        <f t="shared" ref="D324" si="121">+F323*(1+L324)</f>
        <v>38.620060853051044</v>
      </c>
      <c r="E324" s="26">
        <f>D324*(1-VLOOKUP(A324,FX!A:K,9,0))</f>
        <v>38.593114485784866</v>
      </c>
      <c r="F324">
        <v>38.587000000000003</v>
      </c>
      <c r="G324" s="25">
        <f t="shared" ref="G324" si="122">+B324/D324-1</f>
        <v>3.364550549088241E-3</v>
      </c>
      <c r="H324" s="42">
        <f t="shared" si="92"/>
        <v>4.0651167003615818E-3</v>
      </c>
      <c r="I324" s="25">
        <f t="shared" si="93"/>
        <v>4.2242205924274412E-3</v>
      </c>
      <c r="J324">
        <v>3382.5502000000001</v>
      </c>
      <c r="K324">
        <v>3358.8125</v>
      </c>
      <c r="L324" s="25">
        <f t="shared" ref="L324" si="123">+K324/J324-1</f>
        <v>-7.0176933368203409E-3</v>
      </c>
      <c r="M324">
        <f t="shared" ref="M324" si="124">WEEKDAY(A324,2)</f>
        <v>1</v>
      </c>
      <c r="N324" s="50"/>
    </row>
    <row r="325" spans="1:14" x14ac:dyDescent="0.15">
      <c r="A325" s="1">
        <v>42864</v>
      </c>
      <c r="B325">
        <v>38.700000000000003</v>
      </c>
      <c r="C325" s="25">
        <f t="shared" ref="C325" si="125">B325/B324-1</f>
        <v>-1.290322580645098E-3</v>
      </c>
      <c r="D325" s="26">
        <f t="shared" ref="D325" si="126">+F324*(1+L325)</f>
        <v>38.514852412511864</v>
      </c>
      <c r="E325" s="26">
        <f>D325*(1-VLOOKUP(A325,FX!A:K,9,0))</f>
        <v>38.476208325017168</v>
      </c>
      <c r="F325">
        <v>38.478000000000002</v>
      </c>
      <c r="G325" s="25">
        <f t="shared" ref="G325" si="127">+B325/D325-1</f>
        <v>4.8071737496258038E-3</v>
      </c>
      <c r="H325" s="42">
        <f t="shared" si="92"/>
        <v>5.816365092225606E-3</v>
      </c>
      <c r="I325" s="25">
        <f t="shared" si="93"/>
        <v>5.7695306408858116E-3</v>
      </c>
      <c r="J325">
        <v>3358.8125</v>
      </c>
      <c r="K325">
        <v>3352.5324000000001</v>
      </c>
      <c r="L325" s="25">
        <f t="shared" ref="L325" si="128">+K325/J325-1</f>
        <v>-1.8697381887199382E-3</v>
      </c>
      <c r="M325">
        <f t="shared" ref="M325" si="129">WEEKDAY(A325,2)</f>
        <v>2</v>
      </c>
      <c r="N325" s="50"/>
    </row>
    <row r="326" spans="1:14" x14ac:dyDescent="0.15">
      <c r="A326" s="1">
        <v>42865</v>
      </c>
      <c r="B326">
        <v>38.549999999999997</v>
      </c>
      <c r="C326" s="25">
        <f t="shared" ref="C326" si="130">B326/B325-1</f>
        <v>-3.8759689922481799E-3</v>
      </c>
      <c r="D326" s="26">
        <f t="shared" ref="D326" si="131">+F325*(1+L326)</f>
        <v>38.30777221857722</v>
      </c>
      <c r="E326" s="26">
        <f>D326*(1-VLOOKUP(A326,FX!A:K,9,0))</f>
        <v>38.297379408710903</v>
      </c>
      <c r="F326">
        <v>38.332999999999998</v>
      </c>
      <c r="G326" s="25">
        <f t="shared" ref="G326" si="132">+B326/D326-1</f>
        <v>6.323201987332272E-3</v>
      </c>
      <c r="H326" s="42">
        <f t="shared" si="92"/>
        <v>6.5962892289082031E-3</v>
      </c>
      <c r="I326" s="25">
        <f t="shared" si="93"/>
        <v>5.6609187905980463E-3</v>
      </c>
      <c r="J326">
        <v>3352.5324000000001</v>
      </c>
      <c r="K326">
        <v>3337.7006999999999</v>
      </c>
      <c r="L326" s="25">
        <f t="shared" ref="L326" si="133">+K326/J326-1</f>
        <v>-4.4240288326520272E-3</v>
      </c>
      <c r="M326">
        <f t="shared" ref="M326" si="134">WEEKDAY(A326,2)</f>
        <v>3</v>
      </c>
      <c r="N326" s="50"/>
    </row>
    <row r="327" spans="1:14" x14ac:dyDescent="0.15">
      <c r="A327" s="1">
        <v>42866</v>
      </c>
      <c r="B327">
        <v>38.6</v>
      </c>
      <c r="C327" s="25">
        <f t="shared" ref="C327" si="135">B327/B326-1</f>
        <v>1.2970168612194133E-3</v>
      </c>
      <c r="D327" s="26">
        <f t="shared" ref="D327" si="136">+F326*(1+L327)</f>
        <v>38.550582826285172</v>
      </c>
      <c r="E327" s="26">
        <f>D327*(1-VLOOKUP(A327,FX!A:K,9,0))</f>
        <v>38.562464110316647</v>
      </c>
      <c r="F327">
        <v>38.552</v>
      </c>
      <c r="G327" s="25">
        <f t="shared" ref="G327" si="137">+B327/D327-1</f>
        <v>1.2818787704846901E-3</v>
      </c>
      <c r="H327" s="42">
        <f t="shared" si="92"/>
        <v>9.7337892039206508E-4</v>
      </c>
      <c r="I327" s="25">
        <f t="shared" si="93"/>
        <v>1.2450715916165755E-3</v>
      </c>
      <c r="J327">
        <v>3337.7006999999999</v>
      </c>
      <c r="K327">
        <v>3356.6459</v>
      </c>
      <c r="L327" s="25">
        <f t="shared" ref="L327" si="138">+K327/J327-1</f>
        <v>5.6761230867705681E-3</v>
      </c>
      <c r="M327">
        <f t="shared" ref="M327" si="139">WEEKDAY(A327,2)</f>
        <v>4</v>
      </c>
      <c r="N327" s="50"/>
    </row>
    <row r="328" spans="1:14" x14ac:dyDescent="0.15">
      <c r="A328" s="1">
        <v>42867</v>
      </c>
      <c r="B328">
        <v>39.200000000000003</v>
      </c>
      <c r="C328" s="25">
        <f t="shared" ref="C328" si="140">B328/B327-1</f>
        <v>1.5544041450777257E-2</v>
      </c>
      <c r="D328" s="26">
        <f t="shared" ref="D328" si="141">+F327*(1+L328)</f>
        <v>38.882004098913143</v>
      </c>
      <c r="E328" s="26">
        <f>D328*(1-VLOOKUP(A328,FX!A:K,9,0))</f>
        <v>38.92856634457636</v>
      </c>
      <c r="F328">
        <v>38.956000000000003</v>
      </c>
      <c r="G328" s="25">
        <f t="shared" ref="G328" si="142">+B328/D328-1</f>
        <v>8.1784853547646197E-3</v>
      </c>
      <c r="H328" s="42">
        <f t="shared" si="92"/>
        <v>6.9726085728676335E-3</v>
      </c>
      <c r="I328" s="25">
        <f t="shared" si="93"/>
        <v>6.2634767429921023E-3</v>
      </c>
      <c r="J328">
        <v>3356.6459</v>
      </c>
      <c r="K328">
        <v>3385.3787000000002</v>
      </c>
      <c r="L328" s="25">
        <f t="shared" ref="L328" si="143">+K328/J328-1</f>
        <v>8.5599735140367006E-3</v>
      </c>
      <c r="M328">
        <f t="shared" ref="M328" si="144">WEEKDAY(A328,2)</f>
        <v>5</v>
      </c>
      <c r="N328" s="50"/>
    </row>
    <row r="329" spans="1:14" x14ac:dyDescent="0.15">
      <c r="A329" s="1">
        <v>42870</v>
      </c>
      <c r="B329">
        <v>39.299999999999997</v>
      </c>
      <c r="C329" s="25">
        <f t="shared" ref="C329" si="145">B329/B328-1</f>
        <v>2.5510204081631294E-3</v>
      </c>
      <c r="D329" s="26">
        <f t="shared" ref="D329" si="146">+F328*(1+L329)</f>
        <v>39.114971030331112</v>
      </c>
      <c r="E329" s="26">
        <f>D329*(1-VLOOKUP(A329,FX!A:K,9,0))</f>
        <v>39.126250756055889</v>
      </c>
      <c r="F329">
        <v>39.103999999999999</v>
      </c>
      <c r="G329" s="25">
        <f t="shared" ref="G329" si="147">+B329/D329-1</f>
        <v>4.7303874909023769E-3</v>
      </c>
      <c r="H329" s="42">
        <f t="shared" si="92"/>
        <v>4.4407332823019896E-3</v>
      </c>
      <c r="I329" s="25">
        <f t="shared" si="93"/>
        <v>5.0122749590835181E-3</v>
      </c>
      <c r="J329">
        <v>3385.3787000000002</v>
      </c>
      <c r="K329">
        <v>3399.1936999999998</v>
      </c>
      <c r="L329" s="25">
        <f t="shared" ref="L329" si="148">+K329/J329-1</f>
        <v>4.0807842265917493E-3</v>
      </c>
      <c r="M329">
        <f t="shared" ref="M329" si="149">WEEKDAY(A329,2)</f>
        <v>1</v>
      </c>
      <c r="N329" s="50"/>
    </row>
    <row r="330" spans="1:14" x14ac:dyDescent="0.15">
      <c r="A330" s="1">
        <v>42871</v>
      </c>
      <c r="B330">
        <v>39.6</v>
      </c>
      <c r="C330" s="25">
        <f t="shared" ref="C330" si="150">B330/B329-1</f>
        <v>7.6335877862596657E-3</v>
      </c>
      <c r="D330" s="26">
        <f t="shared" ref="D330" si="151">+F329*(1+L330)</f>
        <v>39.442852111193311</v>
      </c>
      <c r="E330" s="26">
        <f>D330*(1-VLOOKUP(A330,FX!A:K,9,0))</f>
        <v>39.511080849458416</v>
      </c>
      <c r="F330">
        <v>39.514000000000003</v>
      </c>
      <c r="G330" s="25">
        <f t="shared" ref="G330" si="152">+B330/D330-1</f>
        <v>3.984191821719163E-3</v>
      </c>
      <c r="H330" s="42">
        <f t="shared" si="92"/>
        <v>2.2504864111507761E-3</v>
      </c>
      <c r="I330" s="25">
        <f t="shared" si="93"/>
        <v>2.1764437920737123E-3</v>
      </c>
      <c r="J330">
        <v>3399.1936999999998</v>
      </c>
      <c r="K330">
        <v>3428.6491000000001</v>
      </c>
      <c r="L330" s="25">
        <f t="shared" ref="L330" si="153">+K330/J330-1</f>
        <v>8.6654079171775145E-3</v>
      </c>
      <c r="M330">
        <f t="shared" ref="M330" si="154">WEEKDAY(A330,2)</f>
        <v>2</v>
      </c>
      <c r="N330" s="50"/>
    </row>
    <row r="331" spans="1:14" x14ac:dyDescent="0.15">
      <c r="A331" s="1">
        <v>42872</v>
      </c>
      <c r="B331">
        <v>39.5</v>
      </c>
      <c r="C331" s="25">
        <f t="shared" ref="C331" si="155">B331/B330-1</f>
        <v>-2.525252525252597E-3</v>
      </c>
      <c r="D331" s="26">
        <f t="shared" ref="D331" si="156">+F330*(1+L331)</f>
        <v>39.298679097373949</v>
      </c>
      <c r="E331" s="26">
        <f>D331*(1-VLOOKUP(A331,FX!A:K,9,0))</f>
        <v>39.354090092921609</v>
      </c>
      <c r="F331">
        <v>39.395000000000003</v>
      </c>
      <c r="G331" s="25">
        <f t="shared" ref="G331" si="157">+B331/D331-1</f>
        <v>5.1228414605799522E-3</v>
      </c>
      <c r="H331" s="42">
        <f t="shared" si="92"/>
        <v>3.7076173463512774E-3</v>
      </c>
      <c r="I331" s="25">
        <f t="shared" si="93"/>
        <v>2.665312856961366E-3</v>
      </c>
      <c r="J331">
        <v>3428.6491000000001</v>
      </c>
      <c r="K331">
        <v>3409.9656</v>
      </c>
      <c r="L331" s="25">
        <f t="shared" ref="L331" si="158">+K331/J331-1</f>
        <v>-5.4492307188858113E-3</v>
      </c>
      <c r="M331">
        <f t="shared" ref="M331" si="159">WEEKDAY(A331,2)</f>
        <v>3</v>
      </c>
      <c r="N331" s="50"/>
    </row>
    <row r="332" spans="1:14" x14ac:dyDescent="0.15">
      <c r="A332" s="1">
        <v>42873</v>
      </c>
      <c r="B332">
        <v>39.15</v>
      </c>
      <c r="C332" s="25">
        <f t="shared" ref="C332" si="160">B332/B331-1</f>
        <v>-8.8607594936709333E-3</v>
      </c>
      <c r="D332" s="26">
        <f t="shared" ref="D332" si="161">+F331*(1+L332)</f>
        <v>39.258064602323266</v>
      </c>
      <c r="E332" s="26">
        <f>D332*(1-VLOOKUP(A332,FX!A:K,9,0))</f>
        <v>39.234327943460947</v>
      </c>
      <c r="F332">
        <v>39.238999999999997</v>
      </c>
      <c r="G332" s="25">
        <f t="shared" ref="G332" si="162">+B332/D332-1</f>
        <v>-2.7526726907691756E-3</v>
      </c>
      <c r="H332" s="42">
        <f t="shared" si="92"/>
        <v>-2.1493408420929505E-3</v>
      </c>
      <c r="I332" s="25">
        <f t="shared" si="93"/>
        <v>-2.2681515838833821E-3</v>
      </c>
      <c r="J332">
        <v>3409.9656</v>
      </c>
      <c r="K332">
        <v>3398.1127000000001</v>
      </c>
      <c r="L332" s="25">
        <f t="shared" ref="L332" si="163">+K332/J332-1</f>
        <v>-3.4759588190567126E-3</v>
      </c>
      <c r="M332">
        <f t="shared" ref="M332" si="164">WEEKDAY(A332,2)</f>
        <v>4</v>
      </c>
      <c r="N332" s="50"/>
    </row>
    <row r="333" spans="1:14" x14ac:dyDescent="0.15">
      <c r="A333" s="1">
        <v>42874</v>
      </c>
      <c r="B333">
        <v>39.25</v>
      </c>
      <c r="C333" s="25">
        <f t="shared" ref="C333" si="165">B333/B332-1</f>
        <v>2.5542784163474774E-3</v>
      </c>
      <c r="D333" s="26">
        <f t="shared" ref="D333" si="166">+F332*(1+L333)</f>
        <v>39.305241041240329</v>
      </c>
      <c r="E333" s="26">
        <f>D333*(1-VLOOKUP(A333,FX!A:K,9,0))</f>
        <v>39.277010001776127</v>
      </c>
      <c r="F333">
        <v>39.247999999999998</v>
      </c>
      <c r="G333" s="25">
        <f t="shared" ref="G333" si="167">+B333/D333-1</f>
        <v>-1.4054370302007957E-3</v>
      </c>
      <c r="H333" s="42">
        <f t="shared" si="92"/>
        <v>-6.8767968271787883E-4</v>
      </c>
      <c r="I333" s="25">
        <f t="shared" si="93"/>
        <v>5.0958010599400083E-5</v>
      </c>
      <c r="J333">
        <v>3398.1127000000001</v>
      </c>
      <c r="K333">
        <v>3403.8492000000001</v>
      </c>
      <c r="L333" s="25">
        <f t="shared" ref="L333" si="168">+K333/J333-1</f>
        <v>1.6881429506443446E-3</v>
      </c>
      <c r="M333">
        <f t="shared" ref="M333" si="169">WEEKDAY(A333,2)</f>
        <v>5</v>
      </c>
      <c r="N333" s="50"/>
    </row>
    <row r="334" spans="1:14" x14ac:dyDescent="0.15">
      <c r="A334" s="1">
        <v>42877</v>
      </c>
      <c r="B334">
        <v>39.450000000000003</v>
      </c>
      <c r="C334" s="25">
        <f t="shared" ref="C334" si="170">B334/B333-1</f>
        <v>5.0955414012738842E-3</v>
      </c>
      <c r="D334" s="26">
        <f t="shared" ref="D334" si="171">+F333*(1+L334)</f>
        <v>39.33320444912777</v>
      </c>
      <c r="E334" s="26">
        <f>D334*(1-VLOOKUP(A334,FX!A:K,9,0))</f>
        <v>39.379691035156696</v>
      </c>
      <c r="F334">
        <v>39.389000000000003</v>
      </c>
      <c r="G334" s="25">
        <f t="shared" ref="G334" si="172">+B334/D334-1</f>
        <v>2.9693881418508816E-3</v>
      </c>
      <c r="H334" s="42">
        <f t="shared" si="92"/>
        <v>1.7854117946363157E-3</v>
      </c>
      <c r="I334" s="25">
        <f t="shared" si="93"/>
        <v>1.5486557160628855E-3</v>
      </c>
      <c r="J334">
        <v>3403.8492000000001</v>
      </c>
      <c r="K334">
        <v>3411.2386999999999</v>
      </c>
      <c r="L334" s="25">
        <f t="shared" ref="L334" si="173">+K334/J334-1</f>
        <v>2.170924610878755E-3</v>
      </c>
      <c r="M334">
        <f t="shared" ref="M334" si="174">WEEKDAY(A334,2)</f>
        <v>1</v>
      </c>
      <c r="N334" s="50"/>
    </row>
    <row r="335" spans="1:14" x14ac:dyDescent="0.15">
      <c r="A335" s="1">
        <v>42878</v>
      </c>
      <c r="B335">
        <v>39.6</v>
      </c>
      <c r="C335" s="25">
        <f t="shared" ref="C335" si="175">B335/B334-1</f>
        <v>3.8022813688212143E-3</v>
      </c>
      <c r="D335" s="26">
        <f t="shared" ref="D335" si="176">+F334*(1+L335)</f>
        <v>39.538592671922963</v>
      </c>
      <c r="E335" s="26">
        <f>D335*(1-VLOOKUP(A335,FX!A:K,9,0))</f>
        <v>39.53250065579202</v>
      </c>
      <c r="F335">
        <v>39.515999999999998</v>
      </c>
      <c r="G335" s="25">
        <f t="shared" ref="G335" si="177">+B335/D335-1</f>
        <v>1.5530984773932666E-3</v>
      </c>
      <c r="H335" s="42">
        <f t="shared" si="92"/>
        <v>1.70743927371797E-3</v>
      </c>
      <c r="I335" s="25">
        <f t="shared" si="93"/>
        <v>2.1257212268448455E-3</v>
      </c>
      <c r="J335">
        <v>3411.2386999999999</v>
      </c>
      <c r="K335">
        <v>3424.194</v>
      </c>
      <c r="L335" s="25">
        <f t="shared" ref="L335" si="178">+K335/J335-1</f>
        <v>3.7978286304034548E-3</v>
      </c>
      <c r="M335">
        <f t="shared" ref="M335" si="179">WEEKDAY(A335,2)</f>
        <v>2</v>
      </c>
      <c r="N335" s="50"/>
    </row>
    <row r="336" spans="1:14" x14ac:dyDescent="0.15">
      <c r="A336" s="1">
        <v>42879</v>
      </c>
      <c r="B336">
        <v>39.5</v>
      </c>
      <c r="C336" s="25">
        <f t="shared" ref="C336" si="180">B336/B335-1</f>
        <v>-2.525252525252597E-3</v>
      </c>
      <c r="D336" s="26">
        <f t="shared" ref="D336" si="181">+F335*(1+L336)</f>
        <v>39.515687259658769</v>
      </c>
      <c r="E336" s="26">
        <f>D336*(1-VLOOKUP(A336,FX!A:K,9,0))</f>
        <v>39.499264511304389</v>
      </c>
      <c r="F336">
        <v>39.472000000000001</v>
      </c>
      <c r="G336" s="25">
        <f t="shared" ref="G336" si="182">+B336/D336-1</f>
        <v>-3.969881519632068E-4</v>
      </c>
      <c r="H336" s="42">
        <f t="shared" si="92"/>
        <v>1.8620313687156553E-5</v>
      </c>
      <c r="I336" s="25">
        <f t="shared" si="93"/>
        <v>7.0936359951345729E-4</v>
      </c>
      <c r="J336">
        <v>3424.194</v>
      </c>
      <c r="K336">
        <v>3424.1669000000002</v>
      </c>
      <c r="L336" s="25">
        <f t="shared" ref="L336" si="183">+K336/J336-1</f>
        <v>-7.914271212383639E-6</v>
      </c>
      <c r="M336">
        <f t="shared" ref="M336" si="184">WEEKDAY(A336,2)</f>
        <v>3</v>
      </c>
      <c r="N336" s="50"/>
    </row>
    <row r="337" spans="1:14" x14ac:dyDescent="0.15">
      <c r="A337" s="1">
        <v>42880</v>
      </c>
      <c r="B337">
        <v>40.549999999999997</v>
      </c>
      <c r="C337" s="25">
        <f t="shared" ref="C337" si="185">B337/B336-1</f>
        <v>2.6582278481012578E-2</v>
      </c>
      <c r="D337" s="26">
        <f t="shared" ref="D337" si="186">+F336*(1+L337)</f>
        <v>40.1808383006097</v>
      </c>
      <c r="E337" s="26">
        <f>D337*(1-VLOOKUP(A337,FX!A:K,9,0))</f>
        <v>40.331967369876644</v>
      </c>
      <c r="F337">
        <v>40.344000000000001</v>
      </c>
      <c r="G337" s="25">
        <f t="shared" ref="G337" si="187">+B337/D337-1</f>
        <v>9.1875061597381791E-3</v>
      </c>
      <c r="H337" s="42">
        <f t="shared" si="92"/>
        <v>5.405950771600665E-3</v>
      </c>
      <c r="I337" s="25">
        <f t="shared" si="93"/>
        <v>5.1060876462423188E-3</v>
      </c>
      <c r="J337">
        <v>3424.1669000000002</v>
      </c>
      <c r="K337">
        <v>3485.6581000000001</v>
      </c>
      <c r="L337" s="25">
        <f t="shared" ref="L337" si="188">+K337/J337-1</f>
        <v>1.795800315691376E-2</v>
      </c>
      <c r="M337">
        <f t="shared" ref="M337" si="189">WEEKDAY(A337,2)</f>
        <v>4</v>
      </c>
      <c r="N337" s="50"/>
    </row>
    <row r="338" spans="1:14" x14ac:dyDescent="0.15">
      <c r="A338" s="1">
        <v>42881</v>
      </c>
      <c r="B338">
        <v>40.5</v>
      </c>
      <c r="C338" s="25">
        <f t="shared" ref="C338" si="190">B338/B337-1</f>
        <v>-1.2330456226880004E-3</v>
      </c>
      <c r="D338" s="26">
        <f t="shared" ref="D338" si="191">+F337*(1+L338)</f>
        <v>40.28354056526657</v>
      </c>
      <c r="E338" s="26">
        <f>D338*(1-VLOOKUP(A338,FX!A:K,9,0))</f>
        <v>40.354774753913368</v>
      </c>
      <c r="F338">
        <v>40.411000000000001</v>
      </c>
      <c r="G338" s="25">
        <f t="shared" ref="G338" si="192">+B338/D338-1</f>
        <v>5.3733964715123594E-3</v>
      </c>
      <c r="H338" s="42">
        <f t="shared" si="92"/>
        <v>3.5987128406049784E-3</v>
      </c>
      <c r="I338" s="25">
        <f t="shared" si="93"/>
        <v>2.2023706416569588E-3</v>
      </c>
      <c r="J338">
        <v>3485.6581000000001</v>
      </c>
      <c r="K338">
        <v>3480.4344999999998</v>
      </c>
      <c r="L338" s="25">
        <f t="shared" ref="L338" si="193">+K338/J338-1</f>
        <v>-1.4985979261707971E-3</v>
      </c>
      <c r="M338">
        <f t="shared" ref="M338" si="194">WEEKDAY(A338,2)</f>
        <v>5</v>
      </c>
      <c r="N338" s="50"/>
    </row>
    <row r="339" spans="1:14" x14ac:dyDescent="0.15">
      <c r="A339" s="1">
        <v>42884</v>
      </c>
      <c r="B339">
        <v>40.6</v>
      </c>
      <c r="C339" s="25">
        <f t="shared" ref="C339" si="195">B339/B338-1</f>
        <v>2.4691358024691024E-3</v>
      </c>
      <c r="D339" s="26">
        <f t="shared" ref="D339" si="196">+F338*(1+L339)</f>
        <v>40.411000000000001</v>
      </c>
      <c r="E339" s="26">
        <f>D339*(1-VLOOKUP(A339,FX!A:K,9,0))</f>
        <v>40.564728057624727</v>
      </c>
      <c r="F339">
        <v>40.56</v>
      </c>
      <c r="G339" s="25">
        <f t="shared" ref="G339" si="197">+B339/D339-1</f>
        <v>4.6769443963277091E-3</v>
      </c>
      <c r="H339" s="42">
        <f t="shared" si="92"/>
        <v>8.6952246604909966E-4</v>
      </c>
      <c r="I339" s="25">
        <f t="shared" si="93"/>
        <v>9.8619329388549559E-4</v>
      </c>
      <c r="J339">
        <v>3480.4344999999998</v>
      </c>
      <c r="K339">
        <v>3480.4344999999998</v>
      </c>
      <c r="L339" s="25">
        <f t="shared" ref="L339" si="198">+K339/J339-1</f>
        <v>0</v>
      </c>
      <c r="M339">
        <f t="shared" ref="M339" si="199">WEEKDAY(A339,2)</f>
        <v>1</v>
      </c>
      <c r="N339" s="50"/>
    </row>
    <row r="340" spans="1:14" x14ac:dyDescent="0.15">
      <c r="A340" s="1">
        <v>42885</v>
      </c>
      <c r="B340">
        <v>40.6</v>
      </c>
      <c r="C340" s="25">
        <f t="shared" ref="C340" si="200">B340/B339-1</f>
        <v>0</v>
      </c>
      <c r="D340" s="26">
        <f t="shared" ref="D340" si="201">+F339*(1+L340)</f>
        <v>40.56</v>
      </c>
      <c r="E340" s="26">
        <f>D340*(1-VLOOKUP(A340,FX!A:K,9,0))</f>
        <v>40.5027610928313</v>
      </c>
      <c r="F340">
        <v>40.5</v>
      </c>
      <c r="G340" s="25">
        <f t="shared" ref="G340" si="202">+B340/D340-1</f>
        <v>9.8619329388549559E-4</v>
      </c>
      <c r="H340" s="42">
        <f t="shared" si="92"/>
        <v>2.4007969961807873E-3</v>
      </c>
      <c r="I340" s="25">
        <f t="shared" si="93"/>
        <v>2.4691358024691024E-3</v>
      </c>
      <c r="J340">
        <v>3480.4344999999998</v>
      </c>
      <c r="K340">
        <v>3480.4344999999998</v>
      </c>
      <c r="L340" s="25">
        <f t="shared" ref="L340" si="203">+K340/J340-1</f>
        <v>0</v>
      </c>
      <c r="M340">
        <f t="shared" ref="M340" si="204">WEEKDAY(A340,2)</f>
        <v>2</v>
      </c>
      <c r="N340" s="50"/>
    </row>
    <row r="341" spans="1:14" x14ac:dyDescent="0.15">
      <c r="A341" s="1">
        <v>42886</v>
      </c>
      <c r="B341">
        <v>40.799999999999997</v>
      </c>
      <c r="C341" s="25">
        <f t="shared" ref="C341" si="205">B341/B340-1</f>
        <v>4.9261083743841194E-3</v>
      </c>
      <c r="D341" s="26">
        <f t="shared" ref="D341" si="206">+F340*(1+L341)</f>
        <v>40.644874152925446</v>
      </c>
      <c r="E341" s="26">
        <f>D341*(1-VLOOKUP(A341,FX!A:K,9,0))</f>
        <v>40.843681842068257</v>
      </c>
      <c r="F341">
        <v>40.819000000000003</v>
      </c>
      <c r="G341" s="25">
        <f t="shared" ref="G341" si="207">+B341/D341-1</f>
        <v>3.8166152634866446E-3</v>
      </c>
      <c r="H341" s="42">
        <f t="shared" si="92"/>
        <v>-1.0694883540902644E-3</v>
      </c>
      <c r="I341" s="25">
        <f t="shared" si="93"/>
        <v>-4.6546951174708528E-4</v>
      </c>
      <c r="J341">
        <v>3480.4344999999998</v>
      </c>
      <c r="K341">
        <v>3492.8845000000001</v>
      </c>
      <c r="L341" s="25">
        <f t="shared" ref="L341" si="208">+K341/J341-1</f>
        <v>3.5771395784061077E-3</v>
      </c>
      <c r="M341">
        <f t="shared" ref="M341" si="209">WEEKDAY(A341,2)</f>
        <v>3</v>
      </c>
      <c r="N341" s="50"/>
    </row>
    <row r="342" spans="1:14" x14ac:dyDescent="0.15">
      <c r="A342" s="1">
        <v>42887</v>
      </c>
      <c r="B342">
        <v>40.950000000000003</v>
      </c>
      <c r="C342" s="25">
        <f t="shared" ref="C342" si="210">B342/B341-1</f>
        <v>3.6764705882355031E-3</v>
      </c>
      <c r="D342" s="26">
        <f t="shared" ref="D342" si="211">+F341*(1+L342)</f>
        <v>40.875721938644119</v>
      </c>
      <c r="E342" s="26">
        <f>D342*(1-VLOOKUP(A342,FX!A:K,9,0))</f>
        <v>41.195716910875923</v>
      </c>
      <c r="F342">
        <v>41.231000000000002</v>
      </c>
      <c r="G342" s="25">
        <f t="shared" ref="G342" si="212">+B342/D342-1</f>
        <v>1.8171681828000885E-3</v>
      </c>
      <c r="H342" s="42">
        <f t="shared" si="92"/>
        <v>-5.9646227642430327E-3</v>
      </c>
      <c r="I342" s="25">
        <f t="shared" si="93"/>
        <v>-6.8152603623486963E-3</v>
      </c>
      <c r="J342">
        <v>3492.8845000000001</v>
      </c>
      <c r="K342">
        <v>3497.7381999999998</v>
      </c>
      <c r="L342" s="25">
        <f t="shared" ref="L342" si="213">+K342/J342-1</f>
        <v>1.3895964782115744E-3</v>
      </c>
      <c r="M342">
        <f t="shared" ref="M342" si="214">WEEKDAY(A342,2)</f>
        <v>4</v>
      </c>
      <c r="N342" s="50"/>
    </row>
    <row r="343" spans="1:14" x14ac:dyDescent="0.15">
      <c r="A343" s="1">
        <v>42888</v>
      </c>
      <c r="B343">
        <v>40.799999999999997</v>
      </c>
      <c r="C343" s="25">
        <f t="shared" ref="C343" si="215">B343/B342-1</f>
        <v>-3.663003663003761E-3</v>
      </c>
      <c r="D343" s="26">
        <f t="shared" ref="D343" si="216">+F342*(1+L343)</f>
        <v>41.098612414559788</v>
      </c>
      <c r="E343" s="26">
        <f>D343*(1-VLOOKUP(A343,FX!A:K,9,0))</f>
        <v>40.818867149279299</v>
      </c>
      <c r="F343">
        <v>40.777000000000001</v>
      </c>
      <c r="G343" s="25">
        <f t="shared" ref="G343" si="217">+B343/D343-1</f>
        <v>-7.2657541706688811E-3</v>
      </c>
      <c r="H343" s="42">
        <f t="shared" si="92"/>
        <v>-4.6221638661114728E-4</v>
      </c>
      <c r="I343" s="25">
        <f t="shared" si="93"/>
        <v>5.6404345586957838E-4</v>
      </c>
      <c r="J343">
        <v>3497.7381999999998</v>
      </c>
      <c r="K343">
        <v>3486.5074</v>
      </c>
      <c r="L343" s="25">
        <f t="shared" ref="L343" si="218">+K343/J343-1</f>
        <v>-3.2108749591378549E-3</v>
      </c>
      <c r="M343">
        <f t="shared" ref="M343" si="219">WEEKDAY(A343,2)</f>
        <v>5</v>
      </c>
      <c r="N343" s="50"/>
    </row>
    <row r="344" spans="1:14" x14ac:dyDescent="0.15">
      <c r="A344" s="1">
        <v>42891</v>
      </c>
      <c r="B344">
        <v>40.6</v>
      </c>
      <c r="C344" s="25">
        <f t="shared" ref="C344" si="220">B344/B343-1</f>
        <v>-4.9019607843135971E-3</v>
      </c>
      <c r="D344" s="26">
        <f t="shared" ref="D344" si="221">+F343*(1+L344)</f>
        <v>40.569359956786556</v>
      </c>
      <c r="E344" s="26">
        <f>D344*(1-VLOOKUP(A344,FX!A:K,9,0))</f>
        <v>40.602750907367259</v>
      </c>
      <c r="F344">
        <v>40.618000000000002</v>
      </c>
      <c r="G344" s="25">
        <f t="shared" ref="G344" si="222">+B344/D344-1</f>
        <v>7.5525084068583936E-4</v>
      </c>
      <c r="H344" s="42">
        <f t="shared" si="92"/>
        <v>-6.7751748484612406E-5</v>
      </c>
      <c r="I344" s="25">
        <f t="shared" si="93"/>
        <v>-4.4315328179622693E-4</v>
      </c>
      <c r="J344">
        <v>3486.5074</v>
      </c>
      <c r="K344">
        <v>3468.7538</v>
      </c>
      <c r="L344" s="25">
        <f t="shared" ref="L344" si="223">+K344/J344-1</f>
        <v>-5.0920872848283505E-3</v>
      </c>
      <c r="M344">
        <f t="shared" ref="M344" si="224">WEEKDAY(A344,2)</f>
        <v>1</v>
      </c>
      <c r="N344" s="50"/>
    </row>
    <row r="345" spans="1:14" x14ac:dyDescent="0.15">
      <c r="A345" s="1">
        <v>42892</v>
      </c>
      <c r="B345">
        <v>41.1</v>
      </c>
      <c r="C345" s="25">
        <f t="shared" ref="C345" si="225">B345/B344-1</f>
        <v>1.2315270935960632E-2</v>
      </c>
      <c r="D345" s="26">
        <f t="shared" ref="D345" si="226">+F344*(1+L345)</f>
        <v>40.900528837993633</v>
      </c>
      <c r="E345" s="26">
        <f>D345*(1-VLOOKUP(A345,FX!A:K,9,0))</f>
        <v>40.986757783847118</v>
      </c>
      <c r="F345">
        <v>41.01</v>
      </c>
      <c r="G345" s="25">
        <f t="shared" ref="G345" si="227">+B345/D345-1</f>
        <v>4.8769824663263961E-3</v>
      </c>
      <c r="H345" s="42">
        <f t="shared" si="92"/>
        <v>2.7628976351359302E-3</v>
      </c>
      <c r="I345" s="25">
        <f t="shared" si="93"/>
        <v>2.1945866861741159E-3</v>
      </c>
      <c r="J345">
        <v>3468.7538</v>
      </c>
      <c r="K345">
        <v>3492.8816000000002</v>
      </c>
      <c r="L345" s="25">
        <f t="shared" ref="L345" si="228">+K345/J345-1</f>
        <v>6.9557545421643496E-3</v>
      </c>
      <c r="M345">
        <f t="shared" ref="M345" si="229">WEEKDAY(A345,2)</f>
        <v>2</v>
      </c>
      <c r="N345" s="50" t="s">
        <v>354</v>
      </c>
    </row>
    <row r="346" spans="1:14" x14ac:dyDescent="0.15">
      <c r="A346" s="1">
        <v>42893</v>
      </c>
      <c r="B346">
        <v>41.45</v>
      </c>
      <c r="C346" s="25">
        <f t="shared" ref="C346" si="230">B346/B345-1</f>
        <v>8.5158150851580849E-3</v>
      </c>
      <c r="D346" s="26">
        <f t="shared" ref="D346" si="231">+F345*(1+L346)</f>
        <v>41.491266843399437</v>
      </c>
      <c r="E346" s="26">
        <f>D346*(1-VLOOKUP(A346,FX!A:K,9,0))</f>
        <v>41.486424448144682</v>
      </c>
      <c r="F346">
        <v>41.508000000000003</v>
      </c>
      <c r="G346" s="25">
        <f t="shared" ref="G346" si="232">+B346/D346-1</f>
        <v>-9.9459106792731955E-4</v>
      </c>
      <c r="H346" s="42">
        <f t="shared" si="92"/>
        <v>-8.7798475354772254E-4</v>
      </c>
      <c r="I346" s="25">
        <f t="shared" si="93"/>
        <v>-1.3973209983617618E-3</v>
      </c>
      <c r="J346">
        <v>3492.8816000000002</v>
      </c>
      <c r="K346">
        <v>3533.8717999999999</v>
      </c>
      <c r="L346" s="25">
        <f t="shared" ref="L346" si="233">+K346/J346-1</f>
        <v>1.1735353411349347E-2</v>
      </c>
      <c r="M346">
        <f t="shared" ref="M346" si="234">WEEKDAY(A346,2)</f>
        <v>3</v>
      </c>
      <c r="N346" s="50"/>
    </row>
    <row r="347" spans="1:14" x14ac:dyDescent="0.15">
      <c r="A347" s="1">
        <v>42894</v>
      </c>
      <c r="B347">
        <v>41.95</v>
      </c>
      <c r="C347" s="25">
        <f t="shared" ref="C347" si="235">B347/B346-1</f>
        <v>1.2062726176115701E-2</v>
      </c>
      <c r="D347" s="26">
        <f t="shared" ref="D347" si="236">+F346*(1+L347)</f>
        <v>41.826389890204844</v>
      </c>
      <c r="E347" s="26">
        <f>D347*(1-VLOOKUP(A347,FX!A:K,9,0))</f>
        <v>41.825401299921012</v>
      </c>
      <c r="F347">
        <v>41.895000000000003</v>
      </c>
      <c r="G347" s="25">
        <f t="shared" ref="G347" si="237">+B347/D347-1</f>
        <v>2.9553138609292873E-3</v>
      </c>
      <c r="H347" s="42">
        <f t="shared" si="92"/>
        <v>2.9790198349926023E-3</v>
      </c>
      <c r="I347" s="25">
        <f t="shared" si="93"/>
        <v>1.3128058240841067E-3</v>
      </c>
      <c r="J347">
        <v>3533.8717999999999</v>
      </c>
      <c r="K347">
        <v>3560.9785999999999</v>
      </c>
      <c r="L347" s="25">
        <f t="shared" ref="L347" si="238">+K347/J347-1</f>
        <v>7.6705668836090091E-3</v>
      </c>
      <c r="M347">
        <f t="shared" ref="M347" si="239">WEEKDAY(A347,2)</f>
        <v>4</v>
      </c>
      <c r="N347" s="50"/>
    </row>
    <row r="348" spans="1:14" x14ac:dyDescent="0.15">
      <c r="A348" s="1">
        <v>42895</v>
      </c>
      <c r="B348">
        <v>42.1</v>
      </c>
      <c r="C348" s="25">
        <f t="shared" ref="C348" si="240">B348/B347-1</f>
        <v>3.5756853396899935E-3</v>
      </c>
      <c r="D348" s="26">
        <f t="shared" ref="D348" si="241">+F347*(1+L348)</f>
        <v>42.073730720678867</v>
      </c>
      <c r="E348" s="26">
        <f>D348*(1-VLOOKUP(A348,FX!A:K,9,0))</f>
        <v>41.964547958437748</v>
      </c>
      <c r="F348">
        <v>41.972999999999999</v>
      </c>
      <c r="G348" s="25">
        <f t="shared" ref="G348" si="242">+B348/D348-1</f>
        <v>6.243629664204331E-4</v>
      </c>
      <c r="H348" s="42">
        <f t="shared" si="92"/>
        <v>3.227773159772962E-3</v>
      </c>
      <c r="I348" s="25">
        <f t="shared" si="93"/>
        <v>3.0257546517999945E-3</v>
      </c>
      <c r="J348">
        <v>3560.9785999999999</v>
      </c>
      <c r="K348">
        <v>3576.1703000000002</v>
      </c>
      <c r="L348" s="25">
        <f t="shared" ref="L348" si="243">+K348/J348-1</f>
        <v>4.2661587463626027E-3</v>
      </c>
      <c r="M348">
        <f t="shared" ref="M348" si="244">WEEKDAY(A348,2)</f>
        <v>5</v>
      </c>
      <c r="N348" s="50"/>
    </row>
    <row r="349" spans="1:14" x14ac:dyDescent="0.15">
      <c r="A349" s="1">
        <v>42898</v>
      </c>
      <c r="B349">
        <v>42.05</v>
      </c>
      <c r="C349" s="25">
        <f t="shared" ref="C349" si="245">B349/B348-1</f>
        <v>-1.1876484560571221E-3</v>
      </c>
      <c r="D349" s="26">
        <f t="shared" ref="D349" si="246">+F348*(1+L349)</f>
        <v>41.952097831079236</v>
      </c>
      <c r="E349" s="26">
        <f>D349*(1-VLOOKUP(A349,FX!A:K,9,0))</f>
        <v>41.95407583765779</v>
      </c>
      <c r="F349">
        <v>41.95</v>
      </c>
      <c r="G349" s="25">
        <f t="shared" ref="G349" si="247">+B349/D349-1</f>
        <v>2.3336656325261274E-3</v>
      </c>
      <c r="H349" s="42">
        <f t="shared" si="92"/>
        <v>2.2864086605884903E-3</v>
      </c>
      <c r="I349" s="25">
        <f t="shared" si="93"/>
        <v>2.3837902264598476E-3</v>
      </c>
      <c r="J349">
        <v>3576.1703000000002</v>
      </c>
      <c r="K349">
        <v>3574.3894</v>
      </c>
      <c r="L349" s="25">
        <f t="shared" ref="L349" si="248">+K349/J349-1</f>
        <v>-4.979908255487997E-4</v>
      </c>
      <c r="M349">
        <f t="shared" ref="M349" si="249">WEEKDAY(A349,2)</f>
        <v>1</v>
      </c>
      <c r="N349" s="50"/>
    </row>
    <row r="350" spans="1:14" x14ac:dyDescent="0.15">
      <c r="A350" s="1">
        <v>42899</v>
      </c>
      <c r="B350">
        <v>42.15</v>
      </c>
      <c r="C350" s="25">
        <f t="shared" ref="C350" si="250">B350/B349-1</f>
        <v>2.3781212841855748E-3</v>
      </c>
      <c r="D350" s="26">
        <f t="shared" ref="D350" si="251">+F349*(1+L350)</f>
        <v>42.042458337079893</v>
      </c>
      <c r="E350" s="26">
        <f>D350*(1-VLOOKUP(A350,FX!A:K,9,0))</f>
        <v>42.025302434633119</v>
      </c>
      <c r="F350">
        <v>42.012999999999998</v>
      </c>
      <c r="G350" s="25">
        <f t="shared" ref="G350" si="252">+B350/D350-1</f>
        <v>2.5579299397262556E-3</v>
      </c>
      <c r="H350" s="42">
        <f t="shared" si="92"/>
        <v>2.9672020935682664E-3</v>
      </c>
      <c r="I350" s="25">
        <f t="shared" ref="I350:I355" si="253">+B350/F350-1</f>
        <v>3.2608954371267096E-3</v>
      </c>
      <c r="J350">
        <v>3574.3894</v>
      </c>
      <c r="K350">
        <v>3582.2674000000002</v>
      </c>
      <c r="L350" s="25">
        <f t="shared" ref="L350" si="254">+K350/J350-1</f>
        <v>2.2040128028579797E-3</v>
      </c>
      <c r="M350">
        <f t="shared" ref="M350" si="255">WEEKDAY(A350,2)</f>
        <v>2</v>
      </c>
      <c r="N350" s="50"/>
    </row>
    <row r="351" spans="1:14" x14ac:dyDescent="0.15">
      <c r="A351" s="1">
        <v>42900</v>
      </c>
      <c r="B351">
        <v>41.6</v>
      </c>
      <c r="C351" s="25">
        <f t="shared" ref="C351" si="256">B351/B350-1</f>
        <v>-1.3048635824436494E-2</v>
      </c>
      <c r="D351" s="26">
        <f t="shared" ref="D351" si="257">+F350*(1+L351)</f>
        <v>41.462148884558417</v>
      </c>
      <c r="E351" s="26">
        <f>D351*(1-VLOOKUP(A351,FX!A:K,9,0))</f>
        <v>41.459950519137273</v>
      </c>
      <c r="F351">
        <v>41.561999999999998</v>
      </c>
      <c r="G351" s="25">
        <f t="shared" ref="G351" si="258">+B351/D351-1</f>
        <v>3.3247460430814169E-3</v>
      </c>
      <c r="H351" s="42">
        <f t="shared" si="92"/>
        <v>3.3779461651330944E-3</v>
      </c>
      <c r="I351" s="25">
        <f t="shared" si="253"/>
        <v>9.1429671334397611E-4</v>
      </c>
      <c r="J351">
        <v>3582.2674000000002</v>
      </c>
      <c r="K351">
        <v>3535.2986999999998</v>
      </c>
      <c r="L351" s="25">
        <f t="shared" ref="L351" si="259">+K351/J351-1</f>
        <v>-1.3111444444376286E-2</v>
      </c>
      <c r="M351">
        <f t="shared" ref="M351" si="260">WEEKDAY(A351,2)</f>
        <v>3</v>
      </c>
      <c r="N351" s="50"/>
    </row>
    <row r="352" spans="1:14" x14ac:dyDescent="0.15">
      <c r="A352" s="1">
        <v>42901</v>
      </c>
      <c r="B352">
        <v>41.5</v>
      </c>
      <c r="C352" s="25">
        <f t="shared" ref="C352" si="261">B352/B351-1</f>
        <v>-2.4038461538461453E-3</v>
      </c>
      <c r="D352" s="26">
        <f t="shared" ref="D352" si="262">+F351*(1+L352)</f>
        <v>41.485512395656983</v>
      </c>
      <c r="E352" s="26">
        <f>D352*(1-VLOOKUP(A352,FX!A:K,9,0))</f>
        <v>41.516286900189556</v>
      </c>
      <c r="F352">
        <v>41.512</v>
      </c>
      <c r="G352" s="25">
        <f t="shared" ref="G352" si="263">+B352/D352-1</f>
        <v>3.4922081243315972E-4</v>
      </c>
      <c r="H352" s="42">
        <f t="shared" si="92"/>
        <v>-3.9230146541557875E-4</v>
      </c>
      <c r="I352" s="25">
        <f t="shared" si="253"/>
        <v>-2.8907303912117932E-4</v>
      </c>
      <c r="J352">
        <v>3535.2986999999998</v>
      </c>
      <c r="K352">
        <v>3528.7926000000002</v>
      </c>
      <c r="L352" s="25">
        <f t="shared" ref="L352" si="264">+K352/J352-1</f>
        <v>-1.8403254016413628E-3</v>
      </c>
      <c r="M352">
        <f t="shared" ref="M352" si="265">WEEKDAY(A352,2)</f>
        <v>4</v>
      </c>
      <c r="N352" s="50"/>
    </row>
    <row r="353" spans="1:14" x14ac:dyDescent="0.15">
      <c r="A353" s="1">
        <v>42902</v>
      </c>
      <c r="B353">
        <v>41.4</v>
      </c>
      <c r="C353" s="25">
        <f t="shared" ref="C353" si="266">B353/B352-1</f>
        <v>-2.4096385542169418E-3</v>
      </c>
      <c r="D353" s="26">
        <f t="shared" ref="D353" si="267">+F352*(1+L353)</f>
        <v>41.393991469830219</v>
      </c>
      <c r="E353" s="26">
        <f>D353*(1-VLOOKUP(A353,FX!A:K,9,0))</f>
        <v>41.139665450964273</v>
      </c>
      <c r="F353">
        <v>41.228999999999999</v>
      </c>
      <c r="G353" s="25">
        <f t="shared" ref="G353" si="268">+B353/D353-1</f>
        <v>1.4515464579334392E-4</v>
      </c>
      <c r="H353" s="42">
        <f t="shared" si="92"/>
        <v>6.3280667497411791E-3</v>
      </c>
      <c r="I353" s="25">
        <f t="shared" si="253"/>
        <v>4.1475660336169895E-3</v>
      </c>
      <c r="J353">
        <v>3528.7926000000002</v>
      </c>
      <c r="K353">
        <v>3518.7611000000002</v>
      </c>
      <c r="L353" s="25">
        <f t="shared" ref="L353" si="269">+K353/J353-1</f>
        <v>-2.8427570382005829E-3</v>
      </c>
      <c r="M353">
        <f t="shared" ref="M353" si="270">WEEKDAY(A353,2)</f>
        <v>5</v>
      </c>
      <c r="N353" s="50"/>
    </row>
    <row r="354" spans="1:14" x14ac:dyDescent="0.15">
      <c r="A354" s="1">
        <v>42905</v>
      </c>
      <c r="B354">
        <v>41.7</v>
      </c>
      <c r="C354" s="25">
        <f t="shared" ref="C354" si="271">B354/B353-1</f>
        <v>7.2463768115942351E-3</v>
      </c>
      <c r="D354" s="26">
        <f t="shared" ref="D354" si="272">+F353*(1+L354)</f>
        <v>41.637969299393475</v>
      </c>
      <c r="E354" s="26">
        <f>D354*(1-VLOOKUP(A354,FX!A:K,9,0))</f>
        <v>41.727694592391558</v>
      </c>
      <c r="F354">
        <v>41.703000000000003</v>
      </c>
      <c r="G354" s="25">
        <f t="shared" ref="G354" si="273">+B354/D354-1</f>
        <v>1.4897628690895282E-3</v>
      </c>
      <c r="H354" s="42">
        <f t="shared" si="92"/>
        <v>-6.6369811852973193E-4</v>
      </c>
      <c r="I354" s="25">
        <f t="shared" si="253"/>
        <v>-7.1937270699984346E-5</v>
      </c>
      <c r="J354">
        <v>3518.7611000000002</v>
      </c>
      <c r="K354">
        <v>3553.6653000000001</v>
      </c>
      <c r="L354" s="25">
        <f t="shared" ref="L354" si="274">+K354/J354-1</f>
        <v>9.9194571634886319E-3</v>
      </c>
      <c r="M354">
        <f t="shared" ref="M354" si="275">WEEKDAY(A354,2)</f>
        <v>1</v>
      </c>
      <c r="N354" s="50"/>
    </row>
    <row r="355" spans="1:14" x14ac:dyDescent="0.15">
      <c r="A355" s="1">
        <v>42906</v>
      </c>
      <c r="B355">
        <v>41.6</v>
      </c>
      <c r="C355" s="25">
        <f t="shared" ref="C355:C357" si="276">B355/B354-1</f>
        <v>-2.3980815347721673E-3</v>
      </c>
      <c r="D355" s="26">
        <f t="shared" ref="D355" si="277">+F354*(1+L355)</f>
        <v>41.618843305811609</v>
      </c>
      <c r="E355" s="26">
        <f>D355*(1-VLOOKUP(A355,FX!A:K,9,0))</f>
        <v>41.492170141183877</v>
      </c>
      <c r="F355">
        <v>41.511000000000003</v>
      </c>
      <c r="G355" s="25">
        <f t="shared" ref="G355" si="278">+B355/D355-1</f>
        <v>-4.5275899844565703E-4</v>
      </c>
      <c r="H355" s="42">
        <f t="shared" si="92"/>
        <v>2.5988001699890351E-3</v>
      </c>
      <c r="I355" s="25">
        <f t="shared" si="253"/>
        <v>2.1440100214400459E-3</v>
      </c>
      <c r="J355">
        <v>3553.6653000000001</v>
      </c>
      <c r="K355">
        <v>3546.4940000000001</v>
      </c>
      <c r="L355" s="25">
        <f t="shared" ref="L355" si="279">+K355/J355-1</f>
        <v>-2.0180009636810992E-3</v>
      </c>
      <c r="M355">
        <f t="shared" ref="M355" si="280">WEEKDAY(A355,2)</f>
        <v>2</v>
      </c>
      <c r="N355" s="50"/>
    </row>
    <row r="356" spans="1:14" x14ac:dyDescent="0.15">
      <c r="A356" s="1">
        <v>42907</v>
      </c>
      <c r="B356">
        <v>41.95</v>
      </c>
      <c r="C356" s="25">
        <f t="shared" si="276"/>
        <v>8.4134615384616751E-3</v>
      </c>
      <c r="D356" s="26">
        <f t="shared" ref="D356:D357" si="281">+F355*(1+L356)</f>
        <v>41.996292678064584</v>
      </c>
      <c r="E356" s="26">
        <f>D356*(1-VLOOKUP(A356,FX!A:K,9,0))</f>
        <v>42.016980030403765</v>
      </c>
      <c r="F356">
        <v>42.01</v>
      </c>
      <c r="G356" s="25">
        <f t="shared" ref="G356:G357" si="282">+B356/D356-1</f>
        <v>-1.1023039204782759E-3</v>
      </c>
      <c r="H356" s="42">
        <f t="shared" si="92"/>
        <v>-1.5941181483127842E-3</v>
      </c>
      <c r="I356" s="25">
        <f t="shared" ref="I356:I368" si="283">+B356/F356-1</f>
        <v>-1.4282313734823582E-3</v>
      </c>
      <c r="J356">
        <v>3546.4940000000001</v>
      </c>
      <c r="K356">
        <v>3587.9549999999999</v>
      </c>
      <c r="L356" s="25">
        <f t="shared" ref="L356:L357" si="284">+K356/J356-1</f>
        <v>1.1690700731482817E-2</v>
      </c>
      <c r="M356">
        <f t="shared" ref="M356:M357" si="285">WEEKDAY(A356,2)</f>
        <v>3</v>
      </c>
      <c r="N356" s="50"/>
    </row>
    <row r="357" spans="1:14" x14ac:dyDescent="0.15">
      <c r="A357" s="1">
        <v>42908</v>
      </c>
      <c r="B357">
        <v>42.05</v>
      </c>
      <c r="C357" s="25">
        <f t="shared" si="276"/>
        <v>2.3837902264598476E-3</v>
      </c>
      <c r="D357" s="26">
        <f t="shared" si="281"/>
        <v>42.037954329137349</v>
      </c>
      <c r="E357" s="26">
        <f>D357*(1-VLOOKUP(A357,FX!A:K,9,0))</f>
        <v>42.032968737541879</v>
      </c>
      <c r="F357">
        <v>42.054000000000002</v>
      </c>
      <c r="G357" s="25">
        <f t="shared" si="282"/>
        <v>2.8654274583228556E-4</v>
      </c>
      <c r="H357" s="42">
        <f t="shared" si="92"/>
        <v>4.0518818845414195E-4</v>
      </c>
      <c r="I357" s="25">
        <f t="shared" si="283"/>
        <v>-9.5115803490863904E-5</v>
      </c>
      <c r="J357">
        <v>3587.9549999999999</v>
      </c>
      <c r="K357">
        <v>3590.3425000000002</v>
      </c>
      <c r="L357" s="25">
        <f t="shared" si="284"/>
        <v>6.654208316436705E-4</v>
      </c>
      <c r="M357">
        <f t="shared" si="285"/>
        <v>4</v>
      </c>
      <c r="N357" s="50"/>
    </row>
    <row r="358" spans="1:14" x14ac:dyDescent="0.15">
      <c r="A358" s="1">
        <v>42909</v>
      </c>
      <c r="B358">
        <v>42.35</v>
      </c>
      <c r="C358" s="25">
        <f t="shared" ref="C358" si="286">B358/B357-1</f>
        <v>7.1343638525565023E-3</v>
      </c>
      <c r="D358" s="26">
        <f t="shared" ref="D358" si="287">+F357*(1+L358)</f>
        <v>42.435150932647794</v>
      </c>
      <c r="E358" s="26">
        <f>D358*(1-VLOOKUP(A358,FX!A:K,9,0))</f>
        <v>42.37164113796694</v>
      </c>
      <c r="F358">
        <v>42.337000000000003</v>
      </c>
      <c r="G358" s="25">
        <f t="shared" ref="G358" si="288">+B358/D358-1</f>
        <v>-2.0066131680064325E-3</v>
      </c>
      <c r="H358" s="42">
        <f t="shared" si="92"/>
        <v>-5.1074580511223377E-4</v>
      </c>
      <c r="I358" s="25">
        <f t="shared" si="283"/>
        <v>3.0706001842362163E-4</v>
      </c>
      <c r="J358">
        <v>3590.3425000000002</v>
      </c>
      <c r="K358">
        <v>3622.8831</v>
      </c>
      <c r="L358" s="25">
        <f t="shared" ref="L358" si="289">+K358/J358-1</f>
        <v>9.0633693025108375E-3</v>
      </c>
      <c r="M358">
        <f t="shared" ref="M358" si="290">WEEKDAY(A358,2)</f>
        <v>5</v>
      </c>
      <c r="N358" s="50"/>
    </row>
    <row r="359" spans="1:14" x14ac:dyDescent="0.15">
      <c r="A359" s="1">
        <v>42912</v>
      </c>
      <c r="B359">
        <v>42.95</v>
      </c>
      <c r="C359" s="25">
        <f t="shared" ref="C359" si="291">B359/B358-1</f>
        <v>1.4167650531286879E-2</v>
      </c>
      <c r="D359" s="26">
        <f t="shared" ref="D359" si="292">+F358*(1+L359)</f>
        <v>42.86530988822134</v>
      </c>
      <c r="E359" s="26">
        <f>D359*(1-VLOOKUP(A359,FX!A:K,9,0))</f>
        <v>42.811264663489482</v>
      </c>
      <c r="F359">
        <v>42.811999999999998</v>
      </c>
      <c r="G359" s="25">
        <f t="shared" ref="G359" si="293">+B359/D359-1</f>
        <v>1.9757261057835596E-3</v>
      </c>
      <c r="H359" s="42">
        <f t="shared" si="92"/>
        <v>3.2406269144586997E-3</v>
      </c>
      <c r="I359" s="25">
        <f t="shared" si="283"/>
        <v>3.2233953097262624E-3</v>
      </c>
      <c r="J359">
        <v>3622.8831</v>
      </c>
      <c r="K359">
        <v>3668.0918999999999</v>
      </c>
      <c r="L359" s="25">
        <f t="shared" ref="L359" si="294">+K359/J359-1</f>
        <v>1.2478680308508849E-2</v>
      </c>
      <c r="M359">
        <f t="shared" ref="M359" si="295">WEEKDAY(A359,2)</f>
        <v>1</v>
      </c>
      <c r="N359" s="50"/>
    </row>
    <row r="360" spans="1:14" x14ac:dyDescent="0.15">
      <c r="A360" s="1">
        <v>42913</v>
      </c>
      <c r="B360">
        <v>43.05</v>
      </c>
      <c r="C360" s="25">
        <f t="shared" ref="C360" si="296">B360/B359-1</f>
        <v>2.3282887077995529E-3</v>
      </c>
      <c r="D360" s="26">
        <f t="shared" ref="D360" si="297">+F359*(1+L360)</f>
        <v>42.889303602889555</v>
      </c>
      <c r="E360" s="26">
        <f>D360*(1-VLOOKUP(A360,FX!A:K,9,0))</f>
        <v>42.899762484031889</v>
      </c>
      <c r="F360">
        <v>42.927</v>
      </c>
      <c r="G360" s="25">
        <f t="shared" ref="G360" si="298">+B360/D360-1</f>
        <v>3.7467709571208374E-3</v>
      </c>
      <c r="H360" s="42">
        <f t="shared" si="92"/>
        <v>3.5020593884180773E-3</v>
      </c>
      <c r="I360" s="25">
        <f t="shared" si="283"/>
        <v>2.8653295128939771E-3</v>
      </c>
      <c r="J360">
        <v>3668.0918999999999</v>
      </c>
      <c r="K360">
        <v>3674.7152000000001</v>
      </c>
      <c r="L360" s="25">
        <f t="shared" ref="L360" si="299">+K360/J360-1</f>
        <v>1.8056526882546109E-3</v>
      </c>
      <c r="M360">
        <f t="shared" ref="M360" si="300">WEEKDAY(A360,2)</f>
        <v>2</v>
      </c>
      <c r="N360" s="50"/>
    </row>
    <row r="361" spans="1:14" x14ac:dyDescent="0.15">
      <c r="A361" s="1">
        <v>42914</v>
      </c>
      <c r="B361">
        <v>42.85</v>
      </c>
      <c r="C361" s="25">
        <f t="shared" ref="C361" si="301">B361/B360-1</f>
        <v>-4.6457607433215697E-3</v>
      </c>
      <c r="D361" s="26">
        <f t="shared" ref="D361" si="302">+F360*(1+L361)</f>
        <v>42.593503202152917</v>
      </c>
      <c r="E361" s="26">
        <f>D361*(1-VLOOKUP(A361,FX!A:K,9,0))</f>
        <v>42.884425826949986</v>
      </c>
      <c r="F361">
        <v>42.911000000000001</v>
      </c>
      <c r="G361" s="25">
        <f t="shared" ref="G361" si="303">+B361/D361-1</f>
        <v>6.0219699851811193E-3</v>
      </c>
      <c r="H361" s="42">
        <f t="shared" si="92"/>
        <v>-8.0275825748266083E-4</v>
      </c>
      <c r="I361" s="25">
        <f t="shared" si="283"/>
        <v>-1.4215469227004673E-3</v>
      </c>
      <c r="J361">
        <v>3674.7152000000001</v>
      </c>
      <c r="K361">
        <v>3646.1666</v>
      </c>
      <c r="L361" s="25">
        <f t="shared" ref="L361" si="304">+K361/J361-1</f>
        <v>-7.7689285961535237E-3</v>
      </c>
      <c r="M361">
        <f t="shared" ref="M361" si="305">WEEKDAY(A361,2)</f>
        <v>3</v>
      </c>
      <c r="N361" s="50"/>
    </row>
    <row r="362" spans="1:14" x14ac:dyDescent="0.15">
      <c r="A362" s="1">
        <v>42915</v>
      </c>
      <c r="B362">
        <v>43.2</v>
      </c>
      <c r="C362" s="25">
        <f t="shared" ref="C362" si="306">B362/B361-1</f>
        <v>8.168028004667427E-3</v>
      </c>
      <c r="D362" s="26">
        <f t="shared" ref="D362" si="307">+F361*(1+L362)</f>
        <v>43.177696273368312</v>
      </c>
      <c r="E362" s="26">
        <f>D362*(1-VLOOKUP(A362,FX!A:K,9,0))</f>
        <v>43.260724433536723</v>
      </c>
      <c r="F362">
        <v>43.27</v>
      </c>
      <c r="G362" s="25">
        <f t="shared" ref="G362" si="308">+B362/D362-1</f>
        <v>5.1655666134853284E-4</v>
      </c>
      <c r="H362" s="42">
        <f t="shared" si="92"/>
        <v>-1.4036850822970459E-3</v>
      </c>
      <c r="I362" s="25">
        <f t="shared" si="283"/>
        <v>-1.6177490177952114E-3</v>
      </c>
      <c r="J362">
        <v>3646.1666</v>
      </c>
      <c r="K362">
        <v>3668.8279000000002</v>
      </c>
      <c r="L362" s="25">
        <f t="shared" ref="L362" si="309">+K362/J362-1</f>
        <v>6.2151027328263275E-3</v>
      </c>
      <c r="M362">
        <f t="shared" ref="M362" si="310">WEEKDAY(A362,2)</f>
        <v>4</v>
      </c>
      <c r="N362" s="50"/>
    </row>
    <row r="363" spans="1:14" x14ac:dyDescent="0.15">
      <c r="A363" s="1">
        <v>42916</v>
      </c>
      <c r="B363">
        <v>43.15</v>
      </c>
      <c r="C363" s="25">
        <f t="shared" ref="C363" si="311">B363/B362-1</f>
        <v>-1.1574074074075513E-3</v>
      </c>
      <c r="D363" s="26">
        <f t="shared" ref="D363" si="312">+F362*(1+L363)</f>
        <v>43.246055907664683</v>
      </c>
      <c r="E363" s="26">
        <f>D363*(1-VLOOKUP(A363,FX!A:K,9,0))</f>
        <v>43.364307469969823</v>
      </c>
      <c r="F363">
        <v>43.389000000000003</v>
      </c>
      <c r="G363" s="25">
        <f t="shared" ref="G363" si="313">+B363/D363-1</f>
        <v>-2.2211483948911814E-3</v>
      </c>
      <c r="H363" s="42">
        <f t="shared" si="92"/>
        <v>-4.942024500638742E-3</v>
      </c>
      <c r="I363" s="25">
        <f t="shared" si="283"/>
        <v>-5.5083085574685331E-3</v>
      </c>
      <c r="J363">
        <v>3668.8279000000002</v>
      </c>
      <c r="K363">
        <v>3666.7977000000001</v>
      </c>
      <c r="L363" s="25">
        <f t="shared" ref="L363" si="314">+K363/J363-1</f>
        <v>-5.5336474082090525E-4</v>
      </c>
      <c r="M363">
        <f t="shared" ref="M363" si="315">WEEKDAY(A363,2)</f>
        <v>5</v>
      </c>
      <c r="N363" s="50" t="s">
        <v>380</v>
      </c>
    </row>
    <row r="364" spans="1:14" x14ac:dyDescent="0.15">
      <c r="A364" s="1">
        <v>42919</v>
      </c>
      <c r="B364">
        <v>43</v>
      </c>
      <c r="C364" s="25">
        <f t="shared" ref="C364" si="316">B364/B363-1</f>
        <v>-3.4762456546928444E-3</v>
      </c>
      <c r="D364" s="26">
        <f t="shared" ref="D364" si="317">+F363*(1+L364)</f>
        <v>43.200248028600001</v>
      </c>
      <c r="E364" s="26">
        <f>D364*(1-VLOOKUP(A364,FX!A:K,9,0))</f>
        <v>43.102970303718699</v>
      </c>
      <c r="F364">
        <v>43.133000000000003</v>
      </c>
      <c r="G364" s="25">
        <f t="shared" ref="G364" si="318">+B364/D364-1</f>
        <v>-4.6353444190281312E-3</v>
      </c>
      <c r="H364" s="42">
        <f t="shared" si="92"/>
        <v>-2.3889375370915733E-3</v>
      </c>
      <c r="I364" s="25">
        <f t="shared" si="283"/>
        <v>-3.083485962024457E-3</v>
      </c>
      <c r="J364">
        <v>3666.7977000000001</v>
      </c>
      <c r="K364">
        <v>3650.8463000000002</v>
      </c>
      <c r="L364" s="25">
        <f t="shared" ref="L364" si="319">+K364/J364-1</f>
        <v>-4.3502263569108468E-3</v>
      </c>
      <c r="M364">
        <f t="shared" ref="M364" si="320">WEEKDAY(A364,2)</f>
        <v>1</v>
      </c>
      <c r="N364" s="50"/>
    </row>
    <row r="365" spans="1:14" x14ac:dyDescent="0.15">
      <c r="A365" s="1">
        <v>42920</v>
      </c>
      <c r="B365">
        <v>42.7</v>
      </c>
      <c r="C365" s="25">
        <f t="shared" ref="C365" si="321">B365/B364-1</f>
        <v>-6.9767441860464352E-3</v>
      </c>
      <c r="D365" s="26">
        <f t="shared" ref="D365" si="322">+F364*(1+L365)</f>
        <v>42.76837789235335</v>
      </c>
      <c r="E365" s="26">
        <f>D365*(1-VLOOKUP(A365,FX!A:K,9,0))</f>
        <v>42.668326683117144</v>
      </c>
      <c r="F365">
        <v>42.679000000000002</v>
      </c>
      <c r="G365" s="25">
        <f t="shared" ref="G365" si="323">+B365/D365-1</f>
        <v>-1.5987955522992481E-3</v>
      </c>
      <c r="H365" s="42">
        <f t="shared" si="92"/>
        <v>7.4231448348283102E-4</v>
      </c>
      <c r="I365" s="25">
        <f t="shared" si="283"/>
        <v>4.9204526816470917E-4</v>
      </c>
      <c r="J365">
        <v>3650.8463000000002</v>
      </c>
      <c r="K365">
        <v>3619.9841000000001</v>
      </c>
      <c r="L365" s="25">
        <f t="shared" ref="L365" si="324">+K365/J365-1</f>
        <v>-8.4534372208437958E-3</v>
      </c>
      <c r="M365">
        <f t="shared" ref="M365" si="325">WEEKDAY(A365,2)</f>
        <v>2</v>
      </c>
      <c r="N365" s="50"/>
    </row>
    <row r="366" spans="1:14" x14ac:dyDescent="0.15">
      <c r="A366" s="1">
        <v>42921</v>
      </c>
      <c r="B366">
        <v>43.2</v>
      </c>
      <c r="C366" s="25">
        <f t="shared" ref="C366" si="326">B366/B365-1</f>
        <v>1.1709601873536313E-2</v>
      </c>
      <c r="D366" s="26">
        <f t="shared" ref="D366" si="327">+F365*(1+L366)</f>
        <v>43.147002049125021</v>
      </c>
      <c r="E366" s="26">
        <f>D366*(1-VLOOKUP(A366,FX!A:K,9,0))</f>
        <v>43.181150619502588</v>
      </c>
      <c r="F366">
        <v>43.192999999999998</v>
      </c>
      <c r="G366" s="25">
        <f t="shared" ref="G366" si="328">+B366/D366-1</f>
        <v>1.2283113161521975E-3</v>
      </c>
      <c r="H366" s="42">
        <f t="shared" si="92"/>
        <v>4.3651871770422623E-4</v>
      </c>
      <c r="I366" s="25">
        <f t="shared" si="283"/>
        <v>1.6206329729362423E-4</v>
      </c>
      <c r="J366">
        <v>3619.9841000000001</v>
      </c>
      <c r="K366">
        <v>3659.6795000000002</v>
      </c>
      <c r="L366" s="25">
        <f t="shared" ref="L366" si="329">+K366/J366-1</f>
        <v>1.0965628274444583E-2</v>
      </c>
      <c r="M366">
        <f t="shared" ref="M366" si="330">WEEKDAY(A366,2)</f>
        <v>3</v>
      </c>
      <c r="N366" s="50"/>
    </row>
    <row r="367" spans="1:14" x14ac:dyDescent="0.15">
      <c r="A367" s="1">
        <v>42922</v>
      </c>
      <c r="B367">
        <v>43.2</v>
      </c>
      <c r="C367" s="25">
        <f t="shared" ref="C367" si="331">B367/B366-1</f>
        <v>0</v>
      </c>
      <c r="D367" s="26">
        <f t="shared" ref="D367" si="332">+F366*(1+L367)</f>
        <v>43.197923961128282</v>
      </c>
      <c r="E367" s="26">
        <f>D367*(1-VLOOKUP(A367,FX!A:K,9,0))</f>
        <v>43.13509573447196</v>
      </c>
      <c r="F367">
        <v>43.173000000000002</v>
      </c>
      <c r="G367" s="25">
        <f t="shared" ref="G367" si="333">+B367/D367-1</f>
        <v>4.8058764897884743E-5</v>
      </c>
      <c r="H367" s="42">
        <f t="shared" ref="H367:H372" si="334">(+B367/(E367)-1)</f>
        <v>1.5046741967972288E-3</v>
      </c>
      <c r="I367" s="25">
        <f t="shared" si="283"/>
        <v>6.2539086929325194E-4</v>
      </c>
      <c r="J367">
        <v>3659.6795000000002</v>
      </c>
      <c r="K367">
        <v>3660.0967000000001</v>
      </c>
      <c r="L367" s="25">
        <f t="shared" ref="L367" si="335">+K367/J367-1</f>
        <v>1.1399905374220864E-4</v>
      </c>
      <c r="M367">
        <f t="shared" ref="M367" si="336">WEEKDAY(A367,2)</f>
        <v>4</v>
      </c>
      <c r="N367" s="50"/>
    </row>
    <row r="368" spans="1:14" x14ac:dyDescent="0.15">
      <c r="A368" s="1">
        <v>42923</v>
      </c>
      <c r="B368">
        <v>42.95</v>
      </c>
      <c r="C368" s="25">
        <f t="shared" ref="C368" si="337">B368/B367-1</f>
        <v>-5.7870370370370905E-3</v>
      </c>
      <c r="D368" s="26">
        <f>+F367*(1+L368)</f>
        <v>43.1238430582722</v>
      </c>
      <c r="E368" s="26">
        <f>D368*(1-VLOOKUP(A368,FX!A:K,9,0))</f>
        <v>43.142193151300667</v>
      </c>
      <c r="F368">
        <v>43.2</v>
      </c>
      <c r="G368" s="25">
        <f t="shared" ref="G368" si="338">+B368/D368-1</f>
        <v>-4.0312515291665019E-3</v>
      </c>
      <c r="H368" s="42">
        <f t="shared" si="334"/>
        <v>-4.4548767056565852E-3</v>
      </c>
      <c r="I368" s="25">
        <f t="shared" si="283"/>
        <v>-5.7870370370370905E-3</v>
      </c>
      <c r="J368">
        <v>3660.0967000000001</v>
      </c>
      <c r="K368">
        <v>3655.9292999999998</v>
      </c>
      <c r="L368" s="25">
        <f t="shared" ref="L368" si="339">+K368/J368-1</f>
        <v>-1.13860379699815E-3</v>
      </c>
      <c r="M368">
        <f t="shared" ref="M368" si="340">WEEKDAY(A368,2)</f>
        <v>5</v>
      </c>
      <c r="N368" s="50" t="s">
        <v>379</v>
      </c>
    </row>
    <row r="369" spans="1:14" x14ac:dyDescent="0.15">
      <c r="A369" s="1">
        <v>42926</v>
      </c>
      <c r="B369">
        <v>43.05</v>
      </c>
      <c r="C369" s="25">
        <f t="shared" ref="C369" si="341">B369/B368-1</f>
        <v>2.3282887077995529E-3</v>
      </c>
      <c r="D369" s="26">
        <f t="shared" ref="D369" si="342">+F368*(1+L369)</f>
        <v>43.173501675757251</v>
      </c>
      <c r="E369" s="26">
        <f>D369*(1-VLOOKUP(A369,FX!A:K,9,0))</f>
        <v>43.181595109487112</v>
      </c>
      <c r="F369">
        <v>43.22</v>
      </c>
      <c r="G369" s="25">
        <f t="shared" ref="G369" si="343">+B369/D369-1</f>
        <v>-2.8605897359167409E-3</v>
      </c>
      <c r="H369" s="42">
        <f t="shared" si="334"/>
        <v>-3.0474814363261604E-3</v>
      </c>
      <c r="I369" s="25">
        <f t="shared" ref="I369:I432" si="344">+B369/F369-1</f>
        <v>-3.9333641832485222E-3</v>
      </c>
      <c r="J369">
        <v>3655.9292999999998</v>
      </c>
      <c r="K369">
        <v>3653.6867999999999</v>
      </c>
      <c r="L369" s="25">
        <f t="shared" ref="L369" si="345">+K369/J369-1</f>
        <v>-6.1338713524894395E-4</v>
      </c>
      <c r="M369">
        <f t="shared" ref="M369" si="346">WEEKDAY(A369,2)</f>
        <v>1</v>
      </c>
      <c r="N369" s="50"/>
    </row>
    <row r="370" spans="1:14" x14ac:dyDescent="0.15">
      <c r="A370" s="1">
        <v>42927</v>
      </c>
      <c r="B370">
        <v>43.3</v>
      </c>
      <c r="C370" s="25">
        <f t="shared" ref="C370" si="347">B370/B369-1</f>
        <v>5.807200929152101E-3</v>
      </c>
      <c r="D370" s="26">
        <f t="shared" ref="D370" si="348">+F369*(1+L370)</f>
        <v>43.422536297309335</v>
      </c>
      <c r="E370" s="26">
        <f>D370*(1-VLOOKUP(A370,FX!A:K,9,0))</f>
        <v>43.3818509559188</v>
      </c>
      <c r="F370">
        <v>43.411000000000001</v>
      </c>
      <c r="G370" s="25">
        <f t="shared" ref="G370" si="349">+B370/D370-1</f>
        <v>-2.8219516352141483E-3</v>
      </c>
      <c r="H370" s="42">
        <f t="shared" si="334"/>
        <v>-1.8867557311460503E-3</v>
      </c>
      <c r="I370" s="25">
        <f t="shared" si="344"/>
        <v>-2.5569556103293145E-3</v>
      </c>
      <c r="J370">
        <v>3653.6867999999999</v>
      </c>
      <c r="K370">
        <v>3670.8085999999998</v>
      </c>
      <c r="L370" s="25">
        <f t="shared" ref="L370" si="350">+K370/J370-1</f>
        <v>4.686170692025371E-3</v>
      </c>
      <c r="M370">
        <f t="shared" ref="M370" si="351">WEEKDAY(A370,2)</f>
        <v>2</v>
      </c>
      <c r="N370" s="50"/>
    </row>
    <row r="371" spans="1:14" x14ac:dyDescent="0.15">
      <c r="A371" s="1">
        <v>42928</v>
      </c>
      <c r="B371">
        <v>43.2</v>
      </c>
      <c r="C371" s="25">
        <f t="shared" ref="C371" si="352">B371/B370-1</f>
        <v>-2.3094688221707571E-3</v>
      </c>
      <c r="D371" s="26">
        <f t="shared" ref="D371" si="353">+F370*(1+L371)</f>
        <v>43.269265332875165</v>
      </c>
      <c r="E371" s="26">
        <f>D371*(1-VLOOKUP(A371,FX!A:K,9,0))</f>
        <v>43.379309188681304</v>
      </c>
      <c r="F371">
        <v>43.366</v>
      </c>
      <c r="G371" s="25">
        <f t="shared" ref="G371" si="354">+B371/D371-1</f>
        <v>-1.6007975255021289E-3</v>
      </c>
      <c r="H371" s="42">
        <f t="shared" si="334"/>
        <v>-4.1335187681617036E-3</v>
      </c>
      <c r="I371" s="25">
        <f t="shared" si="344"/>
        <v>-3.8278835954433932E-3</v>
      </c>
      <c r="J371">
        <v>3670.8085999999998</v>
      </c>
      <c r="K371">
        <v>3658.8236000000002</v>
      </c>
      <c r="L371" s="25">
        <f t="shared" ref="L371" si="355">+K371/J371-1</f>
        <v>-3.264948218765662E-3</v>
      </c>
      <c r="M371">
        <f t="shared" ref="M371" si="356">WEEKDAY(A371,2)</f>
        <v>3</v>
      </c>
      <c r="N371" s="50"/>
    </row>
    <row r="372" spans="1:14" x14ac:dyDescent="0.15">
      <c r="A372" s="1">
        <v>42929</v>
      </c>
      <c r="B372">
        <v>43.7</v>
      </c>
      <c r="C372" s="25">
        <f t="shared" ref="C372" si="357">B372/B371-1</f>
        <v>1.1574074074074181E-2</v>
      </c>
      <c r="D372" s="26">
        <f t="shared" ref="D372" si="358">+F371*(1+L372)</f>
        <v>43.699016919809964</v>
      </c>
      <c r="E372" s="26">
        <f>D372*(1-VLOOKUP(A372,FX!A:K,9,0))</f>
        <v>43.787117825542367</v>
      </c>
      <c r="F372">
        <v>43.792999999999999</v>
      </c>
      <c r="G372" s="25">
        <f t="shared" ref="G372" si="359">+B372/D372-1</f>
        <v>2.2496620275092027E-5</v>
      </c>
      <c r="H372" s="42">
        <f t="shared" si="334"/>
        <v>-1.9895766122233205E-3</v>
      </c>
      <c r="I372" s="25">
        <f t="shared" si="344"/>
        <v>-2.1236270636858512E-3</v>
      </c>
      <c r="J372">
        <v>3658.8236000000002</v>
      </c>
      <c r="K372">
        <v>3686.9205000000002</v>
      </c>
      <c r="L372" s="25">
        <f t="shared" ref="L372" si="360">+K372/J372-1</f>
        <v>7.6792168936485883E-3</v>
      </c>
      <c r="M372">
        <f t="shared" ref="M372" si="361">WEEKDAY(A372,2)</f>
        <v>4</v>
      </c>
      <c r="N372" s="50"/>
    </row>
    <row r="373" spans="1:14" x14ac:dyDescent="0.15">
      <c r="A373" s="1">
        <v>42930</v>
      </c>
      <c r="B373">
        <v>43.8</v>
      </c>
      <c r="C373" s="25">
        <f t="shared" ref="C373" si="362">B373/B372-1</f>
        <v>2.2883295194506825E-3</v>
      </c>
      <c r="D373" s="26">
        <f t="shared" ref="D373" si="363">+F372*(1+L373)</f>
        <v>43.985107772733372</v>
      </c>
      <c r="E373" s="26">
        <f>D373*(1-VLOOKUP(A373,FX!A:K,9,0))</f>
        <v>43.953669153970615</v>
      </c>
      <c r="F373">
        <v>43.991999999999997</v>
      </c>
      <c r="G373" s="25">
        <f t="shared" ref="G373" si="364">+B373/D373-1</f>
        <v>-4.2084192151990996E-3</v>
      </c>
      <c r="H373" s="42">
        <f t="shared" ref="H373" si="365">(+B373/(E373)-1)</f>
        <v>-3.4961621390995345E-3</v>
      </c>
      <c r="I373" s="25">
        <f t="shared" si="344"/>
        <v>-4.3644298963447792E-3</v>
      </c>
      <c r="J373">
        <v>3686.9205000000002</v>
      </c>
      <c r="K373">
        <v>3703.0940000000001</v>
      </c>
      <c r="L373" s="25">
        <f t="shared" ref="L373" si="366">+K373/J373-1</f>
        <v>4.3867232830216984E-3</v>
      </c>
      <c r="M373">
        <f t="shared" ref="M373" si="367">WEEKDAY(A373,2)</f>
        <v>5</v>
      </c>
      <c r="N373" s="50" t="s">
        <v>378</v>
      </c>
    </row>
    <row r="374" spans="1:14" x14ac:dyDescent="0.15">
      <c r="A374" s="1">
        <v>42933</v>
      </c>
      <c r="B374">
        <v>43.55</v>
      </c>
      <c r="C374" s="25">
        <f t="shared" ref="C374" si="368">B374/B373-1</f>
        <v>-5.7077625570776114E-3</v>
      </c>
      <c r="D374" s="26">
        <f t="shared" ref="D374" si="369">+F373*(1+L374)</f>
        <v>43.522314459206271</v>
      </c>
      <c r="E374" s="26">
        <f>D374*(1-VLOOKUP(A374,FX!A:K,9,0))</f>
        <v>43.616154994977983</v>
      </c>
      <c r="F374">
        <v>43.573</v>
      </c>
      <c r="G374" s="25">
        <f t="shared" ref="G374" si="370">+B374/D374-1</f>
        <v>6.3612289782244424E-4</v>
      </c>
      <c r="H374" s="42">
        <f t="shared" ref="H374" si="371">(+B374/(E374)-1)</f>
        <v>-1.5167543995018296E-3</v>
      </c>
      <c r="I374" s="25">
        <f t="shared" si="344"/>
        <v>-5.2784981525266783E-4</v>
      </c>
      <c r="J374">
        <v>3703.0940000000001</v>
      </c>
      <c r="K374">
        <v>3663.5574999999999</v>
      </c>
      <c r="L374" s="25">
        <f t="shared" ref="L374" si="372">+K374/J374-1</f>
        <v>-1.0676612583963574E-2</v>
      </c>
      <c r="M374">
        <f t="shared" ref="M374" si="373">WEEKDAY(A374,2)</f>
        <v>1</v>
      </c>
      <c r="N374" s="50"/>
    </row>
    <row r="375" spans="1:14" x14ac:dyDescent="0.15">
      <c r="A375" s="1">
        <v>42934</v>
      </c>
      <c r="B375">
        <v>43.45</v>
      </c>
      <c r="C375" s="25">
        <f t="shared" ref="C375" si="374">B375/B374-1</f>
        <v>-2.2962112514349764E-3</v>
      </c>
      <c r="D375" s="26">
        <f t="shared" ref="D375" si="375">+F374*(1+L375)</f>
        <v>43.616093002798515</v>
      </c>
      <c r="E375" s="26">
        <f>D375*(1-VLOOKUP(A375,FX!A:K,9,0))</f>
        <v>43.697969861374744</v>
      </c>
      <c r="F375">
        <v>43.628999999999998</v>
      </c>
      <c r="G375" s="25">
        <f t="shared" ref="G375" si="376">+B375/D375-1</f>
        <v>-3.8080669625281116E-3</v>
      </c>
      <c r="H375" s="42">
        <f t="shared" ref="H375" si="377">(+B375/(E375)-1)</f>
        <v>-5.6746311593282028E-3</v>
      </c>
      <c r="I375" s="25">
        <f t="shared" si="344"/>
        <v>-4.102775676728676E-3</v>
      </c>
      <c r="J375">
        <v>3663.5574999999999</v>
      </c>
      <c r="K375">
        <v>3667.1806999999999</v>
      </c>
      <c r="L375" s="25">
        <f t="shared" ref="L375" si="378">+K375/J375-1</f>
        <v>9.8898406808145545E-4</v>
      </c>
      <c r="M375">
        <f t="shared" ref="M375" si="379">WEEKDAY(A375,2)</f>
        <v>2</v>
      </c>
      <c r="N375" s="50"/>
    </row>
    <row r="376" spans="1:14" x14ac:dyDescent="0.15">
      <c r="A376" s="1">
        <v>42935</v>
      </c>
      <c r="B376">
        <v>44.15</v>
      </c>
      <c r="C376" s="25">
        <f t="shared" ref="C376" si="380">B376/B375-1</f>
        <v>1.6110471806674243E-2</v>
      </c>
      <c r="D376" s="26">
        <f t="shared" ref="D376" si="381">+F375*(1+L376)</f>
        <v>44.373355916549187</v>
      </c>
      <c r="E376" s="26">
        <f>D376*(1-VLOOKUP(A376,FX!A:K,9,0))</f>
        <v>44.366950372390427</v>
      </c>
      <c r="F376">
        <v>44.402999999999999</v>
      </c>
      <c r="G376" s="25">
        <f t="shared" ref="G376" si="382">+B376/D376-1</f>
        <v>-5.0335592595079914E-3</v>
      </c>
      <c r="H376" s="42">
        <f t="shared" ref="H376" si="383">(+B376/(E376)-1)</f>
        <v>-4.8899095062759912E-3</v>
      </c>
      <c r="I376" s="25">
        <f t="shared" si="344"/>
        <v>-5.6978132108190804E-3</v>
      </c>
      <c r="J376">
        <v>3667.1806999999999</v>
      </c>
      <c r="K376">
        <v>3729.7465999999999</v>
      </c>
      <c r="L376" s="25">
        <f t="shared" ref="L376" si="384">+K376/J376-1</f>
        <v>1.7061035470654629E-2</v>
      </c>
      <c r="M376">
        <f t="shared" ref="M376" si="385">WEEKDAY(A376,2)</f>
        <v>3</v>
      </c>
      <c r="N376" s="50"/>
    </row>
    <row r="377" spans="1:14" x14ac:dyDescent="0.15">
      <c r="A377" s="1">
        <v>42936</v>
      </c>
      <c r="B377">
        <v>44.45</v>
      </c>
      <c r="C377" s="25">
        <f t="shared" ref="C377" si="386">B377/B376-1</f>
        <v>6.7950169875425903E-3</v>
      </c>
      <c r="D377" s="26">
        <f t="shared" ref="D377" si="387">+F376*(1+L377)</f>
        <v>44.618931101887725</v>
      </c>
      <c r="E377" s="26">
        <f>D377*(1-VLOOKUP(A377,FX!A:K,9,0))</f>
        <v>44.526382611254441</v>
      </c>
      <c r="F377">
        <v>44.555</v>
      </c>
      <c r="G377" s="25">
        <f t="shared" ref="G377" si="388">+B377/D377-1</f>
        <v>-3.7860858096749883E-3</v>
      </c>
      <c r="H377" s="42">
        <f t="shared" ref="H377" si="389">(+B377/(E377)-1)</f>
        <v>-1.7154461417022704E-3</v>
      </c>
      <c r="I377" s="25">
        <f t="shared" si="344"/>
        <v>-2.3566378633149698E-3</v>
      </c>
      <c r="J377">
        <v>3729.7465999999999</v>
      </c>
      <c r="K377">
        <v>3747.8843000000002</v>
      </c>
      <c r="L377" s="25">
        <f t="shared" ref="L377" si="390">+K377/J377-1</f>
        <v>4.8629845255439008E-3</v>
      </c>
      <c r="M377">
        <f t="shared" ref="M377" si="391">WEEKDAY(A377,2)</f>
        <v>4</v>
      </c>
      <c r="N377" s="50"/>
    </row>
    <row r="378" spans="1:14" x14ac:dyDescent="0.15">
      <c r="A378" s="1">
        <v>42937</v>
      </c>
      <c r="B378">
        <v>44.05</v>
      </c>
      <c r="C378" s="25">
        <f t="shared" ref="C378" si="392">B378/B377-1</f>
        <v>-8.9988751406075984E-3</v>
      </c>
      <c r="D378" s="26">
        <f t="shared" ref="D378" si="393">+F377*(1+L378)</f>
        <v>44.325718931077994</v>
      </c>
      <c r="E378" s="26">
        <f>D378*(1-VLOOKUP(A378,FX!A:K,9,0))</f>
        <v>44.390007932896552</v>
      </c>
      <c r="F378">
        <v>44.027000000000001</v>
      </c>
      <c r="G378" s="25">
        <f t="shared" ref="G378" si="394">+B378/D378-1</f>
        <v>-6.2202923658545295E-3</v>
      </c>
      <c r="H378" s="42">
        <f t="shared" ref="H378" si="395">(+B378/(E378)-1)</f>
        <v>-7.6595600841192768E-3</v>
      </c>
      <c r="I378" s="25">
        <f t="shared" si="344"/>
        <v>5.2240670497649688E-4</v>
      </c>
      <c r="J378">
        <v>3747.8843000000002</v>
      </c>
      <c r="K378">
        <v>3728.5976000000001</v>
      </c>
      <c r="L378" s="25">
        <f t="shared" ref="L378" si="396">+K378/J378-1</f>
        <v>-5.1460233177422765E-3</v>
      </c>
      <c r="M378">
        <f t="shared" ref="M378" si="397">WEEKDAY(A378,2)</f>
        <v>5</v>
      </c>
      <c r="N378" s="50" t="s">
        <v>386</v>
      </c>
    </row>
    <row r="379" spans="1:14" x14ac:dyDescent="0.15">
      <c r="A379" s="1">
        <v>42940</v>
      </c>
      <c r="B379">
        <v>44.25</v>
      </c>
      <c r="C379" s="25">
        <f t="shared" ref="C379" si="398">B379/B378-1</f>
        <v>4.5402951191828578E-3</v>
      </c>
      <c r="D379" s="26">
        <f t="shared" ref="D379" si="399">+F378*(1+L379)</f>
        <v>44.20259564942058</v>
      </c>
      <c r="E379" s="26">
        <f>D379*(1-VLOOKUP(A379,FX!A:K,9,0))</f>
        <v>44.232558788356748</v>
      </c>
      <c r="F379">
        <v>44.234000000000002</v>
      </c>
      <c r="G379" s="25">
        <f t="shared" ref="G379" si="400">+B379/D379-1</f>
        <v>1.072433640671111E-3</v>
      </c>
      <c r="H379" s="42">
        <f t="shared" ref="H379" si="401">(+B379/(E379)-1)</f>
        <v>3.9430709235488415E-4</v>
      </c>
      <c r="I379" s="25">
        <f t="shared" si="344"/>
        <v>3.6171270968021751E-4</v>
      </c>
      <c r="J379">
        <v>3728.5976000000001</v>
      </c>
      <c r="K379">
        <v>3743.4686000000002</v>
      </c>
      <c r="L379" s="25">
        <f t="shared" ref="L379" si="402">+K379/J379-1</f>
        <v>3.9883628096526458E-3</v>
      </c>
      <c r="M379">
        <f t="shared" ref="M379" si="403">WEEKDAY(A379,2)</f>
        <v>1</v>
      </c>
      <c r="N379" s="50"/>
    </row>
    <row r="380" spans="1:14" x14ac:dyDescent="0.15">
      <c r="A380" s="1">
        <v>42941</v>
      </c>
      <c r="B380">
        <v>44.15</v>
      </c>
      <c r="C380" s="25">
        <f t="shared" ref="C380" si="404">B380/B379-1</f>
        <v>-2.2598870056497189E-3</v>
      </c>
      <c r="D380" s="26">
        <f t="shared" ref="D380" si="405">+F379*(1+L380)</f>
        <v>43.951476661511201</v>
      </c>
      <c r="E380" s="26">
        <f>D380*(1-VLOOKUP(A380,FX!A:K,9,0))</f>
        <v>44.001447884815654</v>
      </c>
      <c r="F380">
        <v>44.033999999999999</v>
      </c>
      <c r="G380" s="25">
        <f t="shared" ref="G380" si="406">+B380/D380-1</f>
        <v>4.5168752808399937E-3</v>
      </c>
      <c r="H380" s="42">
        <f t="shared" ref="H380" si="407">(+B380/(E380)-1)</f>
        <v>3.376073341341268E-3</v>
      </c>
      <c r="I380" s="25">
        <f t="shared" si="344"/>
        <v>2.6343280192577812E-3</v>
      </c>
      <c r="J380">
        <v>3743.4686000000002</v>
      </c>
      <c r="K380">
        <v>3719.5590000000002</v>
      </c>
      <c r="L380" s="25">
        <f t="shared" ref="L380" si="408">+K380/J380-1</f>
        <v>-6.3870176445449678E-3</v>
      </c>
      <c r="M380">
        <f t="shared" ref="M380" si="409">WEEKDAY(A380,2)</f>
        <v>2</v>
      </c>
      <c r="N380" s="50"/>
    </row>
    <row r="381" spans="1:14" x14ac:dyDescent="0.15">
      <c r="A381" s="1">
        <v>42942</v>
      </c>
      <c r="B381">
        <v>43.85</v>
      </c>
      <c r="C381" s="25">
        <f t="shared" ref="C381" si="410">B381/B380-1</f>
        <v>-6.7950169875423683E-3</v>
      </c>
      <c r="D381" s="26">
        <f t="shared" ref="D381" si="411">+F380*(1+L381)</f>
        <v>43.866241348934103</v>
      </c>
      <c r="E381" s="26">
        <f>D381*(1-VLOOKUP(A381,FX!A:K,9,0))</f>
        <v>43.809126165775176</v>
      </c>
      <c r="F381">
        <v>43.82</v>
      </c>
      <c r="G381" s="25">
        <f t="shared" ref="G381" si="412">+B381/D381-1</f>
        <v>-3.7024710653710269E-4</v>
      </c>
      <c r="H381" s="42">
        <f t="shared" ref="H381" si="413">(+B381/(E381)-1)</f>
        <v>9.3299816276082304E-4</v>
      </c>
      <c r="I381" s="25">
        <f t="shared" si="344"/>
        <v>6.8461889548143695E-4</v>
      </c>
      <c r="J381">
        <v>3719.5590000000002</v>
      </c>
      <c r="K381">
        <v>3705.3883999999998</v>
      </c>
      <c r="L381" s="25">
        <f t="shared" ref="L381" si="414">+K381/J381-1</f>
        <v>-3.8097527153085897E-3</v>
      </c>
      <c r="M381">
        <f t="shared" ref="M381" si="415">WEEKDAY(A381,2)</f>
        <v>3</v>
      </c>
      <c r="N381" s="50"/>
    </row>
    <row r="382" spans="1:14" x14ac:dyDescent="0.15">
      <c r="A382" s="1">
        <v>42943</v>
      </c>
      <c r="B382">
        <v>44.05</v>
      </c>
      <c r="C382" s="25">
        <f t="shared" ref="C382" si="416">B382/B381-1</f>
        <v>4.5610034207523853E-3</v>
      </c>
      <c r="D382" s="26">
        <f t="shared" ref="D382" si="417">+F381*(1+L382)</f>
        <v>43.900491444837471</v>
      </c>
      <c r="E382" s="26">
        <f>D382*(1-VLOOKUP(A382,FX!A:K,9,0))</f>
        <v>44.071052840673261</v>
      </c>
      <c r="F382">
        <v>44.066000000000003</v>
      </c>
      <c r="G382" s="25">
        <f t="shared" ref="G382" si="418">+B382/D382-1</f>
        <v>3.4056237240620568E-3</v>
      </c>
      <c r="H382" s="42">
        <f t="shared" ref="H382" si="419">(+B382/(E382)-1)</f>
        <v>-4.7770224027487984E-4</v>
      </c>
      <c r="I382" s="25">
        <f t="shared" si="344"/>
        <v>-3.6309172604742646E-4</v>
      </c>
      <c r="J382">
        <v>3705.3883999999998</v>
      </c>
      <c r="K382">
        <v>3712.1947</v>
      </c>
      <c r="L382" s="25">
        <f t="shared" ref="L382" si="420">+K382/J382-1</f>
        <v>1.8368654686780062E-3</v>
      </c>
      <c r="M382">
        <f t="shared" ref="M382" si="421">WEEKDAY(A382,2)</f>
        <v>4</v>
      </c>
      <c r="N382" s="50"/>
    </row>
    <row r="383" spans="1:14" x14ac:dyDescent="0.15">
      <c r="A383" s="1">
        <v>42944</v>
      </c>
      <c r="B383">
        <v>44.15</v>
      </c>
      <c r="C383" s="25">
        <f t="shared" ref="C383" si="422">B383/B382-1</f>
        <v>2.2701475595914289E-3</v>
      </c>
      <c r="D383" s="26">
        <f t="shared" ref="D383" si="423">+F382*(1+L383)</f>
        <v>44.18110570342661</v>
      </c>
      <c r="E383" s="26">
        <f>D383*(1-VLOOKUP(A383,FX!A:K,9,0))</f>
        <v>44.068190732701652</v>
      </c>
      <c r="F383">
        <v>44.107999999999997</v>
      </c>
      <c r="G383" s="25">
        <f t="shared" ref="G383" si="424">+B383/D383-1</f>
        <v>-7.0404990847028337E-4</v>
      </c>
      <c r="H383" s="42">
        <f t="shared" ref="H383" si="425">(+B383/(E383)-1)</f>
        <v>1.8564244625918214E-3</v>
      </c>
      <c r="I383" s="25">
        <f t="shared" si="344"/>
        <v>9.5220821619657059E-4</v>
      </c>
      <c r="J383">
        <v>3712.1947</v>
      </c>
      <c r="K383">
        <v>3721.8914</v>
      </c>
      <c r="L383" s="25">
        <f t="shared" ref="L383" si="426">+K383/J383-1</f>
        <v>2.6121205334408426E-3</v>
      </c>
      <c r="M383">
        <f t="shared" ref="M383" si="427">WEEKDAY(A383,2)</f>
        <v>5</v>
      </c>
      <c r="N383" s="50"/>
    </row>
    <row r="384" spans="1:14" x14ac:dyDescent="0.15">
      <c r="A384" s="1">
        <v>42947</v>
      </c>
      <c r="B384">
        <v>44.3</v>
      </c>
      <c r="C384" s="25">
        <f t="shared" ref="C384" si="428">B384/B383-1</f>
        <v>3.3975084937711841E-3</v>
      </c>
      <c r="D384" s="26">
        <f t="shared" ref="D384" si="429">+F383*(1+L384)</f>
        <v>44.297399732189923</v>
      </c>
      <c r="E384" s="26">
        <f>D384*(1-VLOOKUP(A384,FX!A:K,9,0))</f>
        <v>44.42651239767099</v>
      </c>
      <c r="F384">
        <v>44.405999999999999</v>
      </c>
      <c r="G384" s="25">
        <f t="shared" ref="G384" si="430">+B384/D384-1</f>
        <v>5.8700235810560386E-5</v>
      </c>
      <c r="H384" s="42">
        <f t="shared" ref="H384" si="431">(+B384/(E384)-1)</f>
        <v>-2.8476779031978428E-3</v>
      </c>
      <c r="I384" s="25">
        <f t="shared" si="344"/>
        <v>-2.3870648110616566E-3</v>
      </c>
      <c r="J384">
        <v>3721.8914</v>
      </c>
      <c r="K384">
        <v>3737.8732</v>
      </c>
      <c r="L384" s="25">
        <f t="shared" ref="L384" si="432">+K384/J384-1</f>
        <v>4.2939995508735063E-3</v>
      </c>
      <c r="M384">
        <f t="shared" ref="M384" si="433">WEEKDAY(A384,2)</f>
        <v>1</v>
      </c>
      <c r="N384" s="50" t="s">
        <v>391</v>
      </c>
    </row>
    <row r="385" spans="1:14" x14ac:dyDescent="0.15">
      <c r="A385" s="1">
        <v>42948</v>
      </c>
      <c r="B385">
        <v>44.7</v>
      </c>
      <c r="C385" s="25">
        <f t="shared" ref="C385" si="434">B385/B384-1</f>
        <v>9.0293453724605843E-3</v>
      </c>
      <c r="D385" s="26">
        <f t="shared" ref="D385" si="435">+F384*(1+L385)</f>
        <v>44.792214625365034</v>
      </c>
      <c r="E385" s="26">
        <f>D385*(1-VLOOKUP(A385,FX!A:K,9,0))</f>
        <v>44.809530825766551</v>
      </c>
      <c r="F385">
        <v>44.845999999999997</v>
      </c>
      <c r="G385" s="25">
        <f t="shared" ref="G385" si="436">+B385/D385-1</f>
        <v>-2.0587199390853517E-3</v>
      </c>
      <c r="H385" s="42">
        <f t="shared" ref="H385" si="437">(+B385/(E385)-1)</f>
        <v>-2.4443644855920432E-3</v>
      </c>
      <c r="I385" s="25">
        <f t="shared" si="344"/>
        <v>-3.255585782455328E-3</v>
      </c>
      <c r="J385">
        <v>3737.8732</v>
      </c>
      <c r="K385">
        <v>3770.3827999999999</v>
      </c>
      <c r="L385" s="25">
        <f t="shared" ref="L385" si="438">+K385/J385-1</f>
        <v>8.6973522804358883E-3</v>
      </c>
      <c r="M385">
        <f t="shared" ref="M385" si="439">WEEKDAY(A385,2)</f>
        <v>2</v>
      </c>
      <c r="N385" s="50"/>
    </row>
    <row r="386" spans="1:14" x14ac:dyDescent="0.15">
      <c r="A386" s="1">
        <v>42949</v>
      </c>
      <c r="B386">
        <v>44.6</v>
      </c>
      <c r="C386" s="25">
        <f t="shared" ref="C386" si="440">B386/B385-1</f>
        <v>-2.2371364653244186E-3</v>
      </c>
      <c r="D386" s="26">
        <f t="shared" ref="D386" si="441">+F385*(1+L386)</f>
        <v>44.732643914830078</v>
      </c>
      <c r="E386" s="26">
        <f>D386*(1-VLOOKUP(A386,FX!A:K,9,0))</f>
        <v>44.682645027018822</v>
      </c>
      <c r="F386">
        <v>44.692</v>
      </c>
      <c r="G386" s="25">
        <f t="shared" ref="G386" si="442">+B386/D386-1</f>
        <v>-2.965259891246963E-3</v>
      </c>
      <c r="H386" s="42">
        <f t="shared" ref="H386" si="443">(+B386/(E386)-1)</f>
        <v>-1.8496001516661309E-3</v>
      </c>
      <c r="I386" s="25">
        <f t="shared" si="344"/>
        <v>-2.0585339658104607E-3</v>
      </c>
      <c r="J386">
        <v>3770.3827999999999</v>
      </c>
      <c r="K386">
        <v>3760.8525</v>
      </c>
      <c r="L386" s="25">
        <f t="shared" ref="L386" si="444">+K386/J386-1</f>
        <v>-2.5276743783151367E-3</v>
      </c>
      <c r="M386">
        <f t="shared" ref="M386" si="445">WEEKDAY(A386,2)</f>
        <v>3</v>
      </c>
      <c r="N386" s="50"/>
    </row>
    <row r="387" spans="1:14" x14ac:dyDescent="0.15">
      <c r="A387" s="1">
        <v>42950</v>
      </c>
      <c r="B387">
        <v>44.25</v>
      </c>
      <c r="C387" s="25">
        <f t="shared" ref="C387" si="446">B387/B386-1</f>
        <v>-7.8475336322870737E-3</v>
      </c>
      <c r="D387" s="26">
        <f t="shared" ref="D387" si="447">+F386*(1+L387)</f>
        <v>44.299535136993541</v>
      </c>
      <c r="E387" s="26">
        <f>D387*(1-VLOOKUP(A387,FX!A:K,9,0))</f>
        <v>44.314936734381071</v>
      </c>
      <c r="F387">
        <v>44.325000000000003</v>
      </c>
      <c r="G387" s="25">
        <f t="shared" ref="G387" si="448">+B387/D387-1</f>
        <v>-1.1181863836799977E-3</v>
      </c>
      <c r="H387" s="42">
        <f t="shared" ref="H387" si="449">(+B387/(E387)-1)</f>
        <v>-1.4653464309403175E-3</v>
      </c>
      <c r="I387" s="25">
        <f t="shared" si="344"/>
        <v>-1.6920473773266442E-3</v>
      </c>
      <c r="J387">
        <v>3760.8525</v>
      </c>
      <c r="K387">
        <v>3727.8263999999999</v>
      </c>
      <c r="L387" s="25">
        <f t="shared" ref="L387" si="450">+K387/J387-1</f>
        <v>-8.7815462052819315E-3</v>
      </c>
      <c r="M387">
        <f t="shared" ref="M387" si="451">WEEKDAY(A387,2)</f>
        <v>4</v>
      </c>
      <c r="N387" s="50"/>
    </row>
    <row r="388" spans="1:14" x14ac:dyDescent="0.15">
      <c r="A388" s="1">
        <v>42951</v>
      </c>
      <c r="B388">
        <v>44.1</v>
      </c>
      <c r="C388" s="25">
        <f t="shared" ref="C388" si="452">B388/B387-1</f>
        <v>-3.3898305084745228E-3</v>
      </c>
      <c r="D388" s="26">
        <f t="shared" ref="D388" si="453">+F387*(1+L388)</f>
        <v>44.084259334072001</v>
      </c>
      <c r="E388" s="26">
        <f>D388*(1-VLOOKUP(A388,FX!A:K,9,0))</f>
        <v>44.124533823149285</v>
      </c>
      <c r="F388">
        <v>44.134</v>
      </c>
      <c r="G388" s="25">
        <f t="shared" ref="G388" si="454">+B388/D388-1</f>
        <v>3.57058645552355E-4</v>
      </c>
      <c r="H388" s="42">
        <f t="shared" ref="H388" si="455">(+B388/(E388)-1)</f>
        <v>-5.5601319772835556E-4</v>
      </c>
      <c r="I388" s="25">
        <f t="shared" si="344"/>
        <v>-7.7038111206773063E-4</v>
      </c>
      <c r="J388">
        <v>3727.8263999999999</v>
      </c>
      <c r="K388">
        <v>3707.5796</v>
      </c>
      <c r="L388" s="25">
        <f t="shared" ref="L388" si="456">+K388/J388-1</f>
        <v>-5.4312614986576913E-3</v>
      </c>
      <c r="M388">
        <f t="shared" ref="M388" si="457">WEEKDAY(A388,2)</f>
        <v>5</v>
      </c>
      <c r="N388" s="50"/>
    </row>
    <row r="389" spans="1:14" x14ac:dyDescent="0.15">
      <c r="A389" s="1">
        <v>42954</v>
      </c>
      <c r="B389">
        <v>44.3</v>
      </c>
      <c r="C389" s="25">
        <f t="shared" ref="C389" si="458">B389/B388-1</f>
        <v>4.5351473922901064E-3</v>
      </c>
      <c r="D389" s="26">
        <f t="shared" ref="D389" si="459">+F388*(1+L389)</f>
        <v>44.362732415293259</v>
      </c>
      <c r="E389" s="26">
        <f>D389*(1-VLOOKUP(A389,FX!A:K,9,0))</f>
        <v>44.314787672055189</v>
      </c>
      <c r="F389">
        <v>44.343000000000004</v>
      </c>
      <c r="G389" s="25">
        <f t="shared" ref="G389" si="460">+B389/D389-1</f>
        <v>-1.4140791578391987E-3</v>
      </c>
      <c r="H389" s="42">
        <f t="shared" ref="H389" si="461">(+B389/(E389)-1)</f>
        <v>-3.3369610534128569E-4</v>
      </c>
      <c r="I389" s="25">
        <f t="shared" si="344"/>
        <v>-9.6971337076889874E-4</v>
      </c>
      <c r="J389">
        <v>3707.5796</v>
      </c>
      <c r="K389">
        <v>3726.7948000000001</v>
      </c>
      <c r="L389" s="25">
        <f t="shared" ref="L389" si="462">+K389/J389-1</f>
        <v>5.1826803664580812E-3</v>
      </c>
      <c r="M389">
        <f t="shared" ref="M389" si="463">WEEKDAY(A389,2)</f>
        <v>1</v>
      </c>
      <c r="N389" s="50"/>
    </row>
    <row r="390" spans="1:14" x14ac:dyDescent="0.15">
      <c r="A390" s="1">
        <v>42955</v>
      </c>
      <c r="B390">
        <v>44.45</v>
      </c>
      <c r="C390" s="25">
        <f t="shared" ref="C390" si="464">B390/B389-1</f>
        <v>3.3860045146727469E-3</v>
      </c>
      <c r="D390" s="26">
        <f t="shared" ref="D390" si="465">+F389*(1+L390)</f>
        <v>44.407466873330399</v>
      </c>
      <c r="E390" s="26">
        <f>D390*(1-VLOOKUP(A390,FX!A:K,9,0))</f>
        <v>44.575736332564212</v>
      </c>
      <c r="F390">
        <v>44.597000000000001</v>
      </c>
      <c r="G390" s="25">
        <f t="shared" ref="G390" si="466">+B390/D390-1</f>
        <v>9.5779222874670111E-4</v>
      </c>
      <c r="H390" s="42">
        <f t="shared" ref="H390" si="467">(+B390/(E390)-1)</f>
        <v>-2.8207348416217082E-3</v>
      </c>
      <c r="I390" s="25">
        <f t="shared" si="344"/>
        <v>-3.2961858420970103E-3</v>
      </c>
      <c r="J390">
        <v>3726.7948000000001</v>
      </c>
      <c r="K390">
        <v>3732.2129</v>
      </c>
      <c r="L390" s="25">
        <f t="shared" ref="L390" si="468">+K390/J390-1</f>
        <v>1.4538230009335518E-3</v>
      </c>
      <c r="M390">
        <f t="shared" ref="M390" si="469">WEEKDAY(A390,2)</f>
        <v>2</v>
      </c>
      <c r="N390" s="50"/>
    </row>
    <row r="391" spans="1:14" x14ac:dyDescent="0.15">
      <c r="A391" s="1">
        <v>42956</v>
      </c>
      <c r="B391">
        <v>44.35</v>
      </c>
      <c r="C391" s="25">
        <f t="shared" ref="C391" si="470">B391/B390-1</f>
        <v>-2.2497187851518996E-3</v>
      </c>
      <c r="D391" s="26">
        <f t="shared" ref="D391" si="471">+F390*(1+L391)</f>
        <v>44.583032567086406</v>
      </c>
      <c r="E391" s="26">
        <f>D391*(1-VLOOKUP(A391,FX!A:K,9,0))</f>
        <v>44.621681120408866</v>
      </c>
      <c r="F391">
        <v>44.581000000000003</v>
      </c>
      <c r="G391" s="25">
        <f t="shared" ref="G391" si="472">+B391/D391-1</f>
        <v>-5.226933962730107E-3</v>
      </c>
      <c r="H391" s="42">
        <f t="shared" ref="H391" si="473">(+B391/(E391)-1)</f>
        <v>-6.0885451553416292E-3</v>
      </c>
      <c r="I391" s="25">
        <f t="shared" si="344"/>
        <v>-5.1815795966891898E-3</v>
      </c>
      <c r="J391">
        <v>3732.2129</v>
      </c>
      <c r="K391">
        <v>3731.0439999999999</v>
      </c>
      <c r="L391" s="25">
        <f t="shared" ref="L391" si="474">+K391/J391-1</f>
        <v>-3.1319220830094974E-4</v>
      </c>
      <c r="M391">
        <f t="shared" ref="M391" si="475">WEEKDAY(A391,2)</f>
        <v>3</v>
      </c>
      <c r="N391" s="50"/>
    </row>
    <row r="392" spans="1:14" x14ac:dyDescent="0.15">
      <c r="A392" s="1">
        <v>42957</v>
      </c>
      <c r="B392">
        <v>44.25</v>
      </c>
      <c r="C392" s="25">
        <f t="shared" ref="C392" si="476">B392/B391-1</f>
        <v>-2.2547914317926354E-3</v>
      </c>
      <c r="D392" s="26">
        <f t="shared" ref="D392" si="477">+F391*(1+L392)</f>
        <v>44.400297928622663</v>
      </c>
      <c r="E392" s="26">
        <f>D392*(1-VLOOKUP(A392,FX!A:K,9,0))</f>
        <v>44.530390890640732</v>
      </c>
      <c r="F392">
        <v>44.551000000000002</v>
      </c>
      <c r="G392" s="25">
        <f t="shared" ref="G392" si="478">+B392/D392-1</f>
        <v>-3.3850657683486274E-3</v>
      </c>
      <c r="H392" s="42">
        <f t="shared" ref="H392" si="479">(+B392/(E392)-1)</f>
        <v>-6.2966186694682902E-3</v>
      </c>
      <c r="I392" s="25">
        <f t="shared" si="344"/>
        <v>-6.7563017665148717E-3</v>
      </c>
      <c r="J392">
        <v>3731.0439999999999</v>
      </c>
      <c r="K392">
        <v>3715.9207999999999</v>
      </c>
      <c r="L392" s="25">
        <f t="shared" ref="L392" si="480">+K392/J392-1</f>
        <v>-4.0533427105121644E-3</v>
      </c>
      <c r="M392">
        <f t="shared" ref="M392" si="481">WEEKDAY(A392,2)</f>
        <v>4</v>
      </c>
      <c r="N392" s="50"/>
    </row>
    <row r="393" spans="1:14" x14ac:dyDescent="0.15">
      <c r="A393" s="1">
        <v>42958</v>
      </c>
      <c r="B393">
        <v>43.4</v>
      </c>
      <c r="C393" s="25">
        <f t="shared" ref="C393" si="482">B393/B392-1</f>
        <v>-1.9209039548022666E-2</v>
      </c>
      <c r="D393" s="26">
        <f t="shared" ref="D393" si="483">+F392*(1+L393)</f>
        <v>43.728893041880767</v>
      </c>
      <c r="E393" s="26">
        <f>D393*(1-VLOOKUP(A393,FX!A:K,9,0))</f>
        <v>43.654096516821753</v>
      </c>
      <c r="F393">
        <v>43.658999999999999</v>
      </c>
      <c r="G393" s="25">
        <f t="shared" ref="G393" si="484">+B393/D393-1</f>
        <v>-7.5211837986791652E-3</v>
      </c>
      <c r="H393" s="42">
        <f t="shared" ref="H393" si="485">(+B393/(E393)-1)</f>
        <v>-5.8206797779869479E-3</v>
      </c>
      <c r="I393" s="25">
        <f t="shared" si="344"/>
        <v>-5.9323392656726037E-3</v>
      </c>
      <c r="J393">
        <v>3715.9207999999999</v>
      </c>
      <c r="K393">
        <v>3647.3503000000001</v>
      </c>
      <c r="L393" s="25">
        <f t="shared" ref="L393" si="486">+K393/J393-1</f>
        <v>-1.8453165094369006E-2</v>
      </c>
      <c r="M393">
        <f t="shared" ref="M393" si="487">WEEKDAY(A393,2)</f>
        <v>5</v>
      </c>
      <c r="N393" s="50"/>
    </row>
    <row r="394" spans="1:14" x14ac:dyDescent="0.15">
      <c r="A394" s="1">
        <v>42961</v>
      </c>
      <c r="B394">
        <v>44.1</v>
      </c>
      <c r="C394" s="25">
        <f t="shared" ref="C394" si="488">B394/B393-1</f>
        <v>1.6129032258064502E-2</v>
      </c>
      <c r="D394" s="26">
        <f t="shared" ref="D394" si="489">+F393*(1+L394)</f>
        <v>44.225576430895607</v>
      </c>
      <c r="E394" s="26">
        <f>D394*(1-VLOOKUP(A394,FX!A:K,9,0))</f>
        <v>44.279444878220708</v>
      </c>
      <c r="F394">
        <v>44.26</v>
      </c>
      <c r="G394" s="25">
        <f t="shared" ref="G394" si="490">+B394/D394-1</f>
        <v>-2.8394526658532815E-3</v>
      </c>
      <c r="H394" s="42">
        <f t="shared" ref="H394" si="491">(+B394/(E394)-1)</f>
        <v>-4.0525548302202674E-3</v>
      </c>
      <c r="I394" s="25">
        <f t="shared" si="344"/>
        <v>-3.6150022593763875E-3</v>
      </c>
      <c r="J394">
        <v>3647.3503000000001</v>
      </c>
      <c r="K394">
        <v>3694.6831000000002</v>
      </c>
      <c r="L394" s="25">
        <f t="shared" ref="L394" si="492">+K394/J394-1</f>
        <v>1.2977311227824861E-2</v>
      </c>
      <c r="M394">
        <f t="shared" ref="M394" si="493">WEEKDAY(A394,2)</f>
        <v>1</v>
      </c>
      <c r="N394" s="50"/>
    </row>
    <row r="395" spans="1:14" x14ac:dyDescent="0.15">
      <c r="A395" s="1">
        <v>42962</v>
      </c>
      <c r="B395">
        <v>44.2</v>
      </c>
      <c r="C395" s="25">
        <f t="shared" ref="C395" si="494">B395/B394-1</f>
        <v>2.2675736961450532E-3</v>
      </c>
      <c r="D395" s="26">
        <f t="shared" ref="D395" si="495">+F394*(1+L395)</f>
        <v>44.396247438921073</v>
      </c>
      <c r="E395" s="26">
        <f>D395*(1-VLOOKUP(A395,FX!A:K,9,0))</f>
        <v>44.345157031987057</v>
      </c>
      <c r="F395">
        <v>44.398000000000003</v>
      </c>
      <c r="G395" s="25">
        <f t="shared" ref="G395" si="496">+B395/D395-1</f>
        <v>-4.4203609593594928E-3</v>
      </c>
      <c r="H395" s="42">
        <f t="shared" ref="H395" si="497">(+B395/(E395)-1)</f>
        <v>-3.2733457654090525E-3</v>
      </c>
      <c r="I395" s="25">
        <f t="shared" si="344"/>
        <v>-4.4596603450606231E-3</v>
      </c>
      <c r="J395">
        <v>3694.6831000000002</v>
      </c>
      <c r="K395">
        <v>3706.0565999999999</v>
      </c>
      <c r="L395" s="25">
        <f t="shared" ref="L395" si="498">+K395/J395-1</f>
        <v>3.0783424970870499E-3</v>
      </c>
      <c r="M395">
        <f t="shared" ref="M395" si="499">WEEKDAY(A395,2)</f>
        <v>2</v>
      </c>
      <c r="N395" s="50"/>
    </row>
    <row r="396" spans="1:14" x14ac:dyDescent="0.15">
      <c r="A396" s="1">
        <v>42963</v>
      </c>
      <c r="B396">
        <v>44.2</v>
      </c>
      <c r="C396" s="25">
        <f t="shared" ref="C396" si="500">B396/B395-1</f>
        <v>0</v>
      </c>
      <c r="D396" s="26">
        <f t="shared" ref="D396" si="501">+F395*(1+L396)</f>
        <v>44.34246261608633</v>
      </c>
      <c r="E396" s="26">
        <f>D396*(1-VLOOKUP(A396,FX!A:K,9,0))</f>
        <v>44.296656626635659</v>
      </c>
      <c r="F396">
        <v>44.301000000000002</v>
      </c>
      <c r="G396" s="25">
        <f t="shared" ref="G396" si="502">+B396/D396-1</f>
        <v>-3.2127808804792712E-3</v>
      </c>
      <c r="H396" s="42">
        <f t="shared" ref="H396" si="503">(+B396/(E396)-1)</f>
        <v>-2.1820298414471084E-3</v>
      </c>
      <c r="I396" s="25">
        <f t="shared" si="344"/>
        <v>-2.2798582424775615E-3</v>
      </c>
      <c r="J396">
        <v>3706.0565999999999</v>
      </c>
      <c r="K396">
        <v>3701.4207000000001</v>
      </c>
      <c r="L396" s="25">
        <f t="shared" ref="L396" si="504">+K396/J396-1</f>
        <v>-1.2508983268091356E-3</v>
      </c>
      <c r="M396">
        <f t="shared" ref="M396" si="505">WEEKDAY(A396,2)</f>
        <v>3</v>
      </c>
      <c r="N396" s="50"/>
    </row>
    <row r="397" spans="1:14" x14ac:dyDescent="0.15">
      <c r="A397" s="1">
        <v>42964</v>
      </c>
      <c r="B397">
        <v>44.55</v>
      </c>
      <c r="C397" s="25">
        <f t="shared" ref="C397" si="506">B397/B396-1</f>
        <v>7.9185520361990669E-3</v>
      </c>
      <c r="D397" s="26">
        <f t="shared" ref="D397" si="507">+F396*(1+L397)</f>
        <v>44.538653057459797</v>
      </c>
      <c r="E397" s="26">
        <f>D397*(1-VLOOKUP(A397,FX!A:K,9,0))</f>
        <v>44.653947281004498</v>
      </c>
      <c r="F397">
        <v>44.679000000000002</v>
      </c>
      <c r="G397" s="25">
        <f t="shared" ref="G397" si="508">+B397/D397-1</f>
        <v>2.5476618086228697E-4</v>
      </c>
      <c r="H397" s="42">
        <f t="shared" ref="H397" si="509">(+B397/(E397)-1)</f>
        <v>-2.3278408143935225E-3</v>
      </c>
      <c r="I397" s="25">
        <f t="shared" si="344"/>
        <v>-2.887262472302532E-3</v>
      </c>
      <c r="J397">
        <v>3701.4207000000001</v>
      </c>
      <c r="K397">
        <v>3721.277</v>
      </c>
      <c r="L397" s="25">
        <f t="shared" ref="L397" si="510">+K397/J397-1</f>
        <v>5.3645077415813702E-3</v>
      </c>
      <c r="M397">
        <f t="shared" ref="M397" si="511">WEEKDAY(A397,2)</f>
        <v>4</v>
      </c>
      <c r="N397" s="50"/>
    </row>
    <row r="398" spans="1:14" x14ac:dyDescent="0.15">
      <c r="A398" s="1">
        <v>42965</v>
      </c>
      <c r="B398">
        <v>44.6</v>
      </c>
      <c r="C398" s="25">
        <f t="shared" ref="C398" si="512">B398/B397-1</f>
        <v>1.1223344556678949E-3</v>
      </c>
      <c r="D398" s="26">
        <f t="shared" ref="D398" si="513">+F397*(1+L398)</f>
        <v>44.71979521793191</v>
      </c>
      <c r="E398" s="26">
        <f>D398*(1-VLOOKUP(A398,FX!A:K,9,0))</f>
        <v>44.690717615376869</v>
      </c>
      <c r="F398">
        <v>44.741999999999997</v>
      </c>
      <c r="G398" s="25">
        <f t="shared" ref="G398" si="514">+B398/D398-1</f>
        <v>-2.6787962097793994E-3</v>
      </c>
      <c r="H398" s="42">
        <f t="shared" ref="H398" si="515">(+B398/(E398)-1)</f>
        <v>-2.0298983819775351E-3</v>
      </c>
      <c r="I398" s="25">
        <f t="shared" si="344"/>
        <v>-3.1737517321531739E-3</v>
      </c>
      <c r="J398">
        <v>3721.277</v>
      </c>
      <c r="K398">
        <v>3724.6747999999998</v>
      </c>
      <c r="L398" s="25">
        <f t="shared" ref="L398" si="516">+K398/J398-1</f>
        <v>9.1307365724180301E-4</v>
      </c>
      <c r="M398">
        <f t="shared" ref="M398" si="517">WEEKDAY(A398,2)</f>
        <v>5</v>
      </c>
      <c r="N398" s="50"/>
    </row>
    <row r="399" spans="1:14" x14ac:dyDescent="0.15">
      <c r="A399" s="1">
        <v>42968</v>
      </c>
      <c r="B399">
        <v>44.95</v>
      </c>
      <c r="C399" s="25">
        <f t="shared" ref="C399" si="518">B399/B398-1</f>
        <v>7.8475336322869627E-3</v>
      </c>
      <c r="D399" s="26">
        <f t="shared" ref="D399" si="519">+F398*(1+L399)</f>
        <v>44.938032716896515</v>
      </c>
      <c r="E399" s="26">
        <f>D399*(1-VLOOKUP(A399,FX!A:K,9,0))</f>
        <v>44.952455161051539</v>
      </c>
      <c r="F399">
        <v>44.948</v>
      </c>
      <c r="G399" s="25">
        <f t="shared" ref="G399" si="520">+B399/D399-1</f>
        <v>2.6630634186597391E-4</v>
      </c>
      <c r="H399" s="42">
        <f t="shared" ref="H399" si="521">(+B399/(E399)-1)</f>
        <v>-5.4616840008847589E-5</v>
      </c>
      <c r="I399" s="25">
        <f t="shared" si="344"/>
        <v>4.4495861884819021E-5</v>
      </c>
      <c r="J399" s="92">
        <v>3724.6747999999998</v>
      </c>
      <c r="K399" s="92">
        <v>3740.9940999999999</v>
      </c>
      <c r="L399" s="25">
        <f t="shared" ref="L399" si="522">+K399/J399-1</f>
        <v>4.3814026395001537E-3</v>
      </c>
      <c r="M399">
        <f t="shared" ref="M399" si="523">WEEKDAY(A399,2)</f>
        <v>1</v>
      </c>
      <c r="N399" s="50"/>
    </row>
    <row r="400" spans="1:14" x14ac:dyDescent="0.15">
      <c r="A400" s="1">
        <v>42969</v>
      </c>
      <c r="B400">
        <v>45</v>
      </c>
      <c r="C400" s="93">
        <f t="shared" ref="C400" si="524">B400/B399-1</f>
        <v>1.1123470522802492E-3</v>
      </c>
      <c r="D400" s="26">
        <f t="shared" ref="D400" si="525">+F399*(1+L400)</f>
        <v>45.083840255187788</v>
      </c>
      <c r="E400" s="26">
        <f>D400*(1-VLOOKUP(A400,FX!A:K,9,0))</f>
        <v>45.216336545050034</v>
      </c>
      <c r="F400">
        <v>45.228999999999999</v>
      </c>
      <c r="G400" s="93">
        <f t="shared" ref="G400" si="526">+B400/D400-1</f>
        <v>-1.859652033039505E-3</v>
      </c>
      <c r="H400" s="42">
        <f t="shared" ref="H400" si="527">(+B400/(E400)-1)</f>
        <v>-4.7844775048171417E-3</v>
      </c>
      <c r="I400" s="93">
        <f t="shared" si="344"/>
        <v>-5.0631232174047636E-3</v>
      </c>
      <c r="J400" s="92">
        <v>3740.9940999999999</v>
      </c>
      <c r="K400" s="92">
        <v>3752.3</v>
      </c>
      <c r="L400" s="93">
        <f t="shared" ref="L400" si="528">+K400/J400-1</f>
        <v>3.0221646166188609E-3</v>
      </c>
      <c r="M400" s="92">
        <f t="shared" ref="M400" si="529">WEEKDAY(A400,2)</f>
        <v>2</v>
      </c>
      <c r="N400" s="50" t="s">
        <v>416</v>
      </c>
    </row>
    <row r="401" spans="1:14" x14ac:dyDescent="0.15">
      <c r="A401" s="1">
        <v>42970</v>
      </c>
      <c r="B401" s="92">
        <v>45</v>
      </c>
      <c r="C401" s="93">
        <f t="shared" ref="C401" si="530">B401/B400-1</f>
        <v>0</v>
      </c>
      <c r="D401" s="26">
        <f t="shared" ref="D401" si="531">+F400*(1+L401)</f>
        <v>45.27468342350025</v>
      </c>
      <c r="E401" s="26">
        <f>D401*(1-VLOOKUP(A401,FX!A:K,9,0))</f>
        <v>45.264186135643151</v>
      </c>
      <c r="F401">
        <v>45.33</v>
      </c>
      <c r="G401" s="93">
        <f t="shared" ref="G401" si="532">+B401/D401-1</f>
        <v>-6.0670423894708669E-3</v>
      </c>
      <c r="H401" s="42">
        <f t="shared" ref="H401" si="533">(+B401/(E401)-1)</f>
        <v>-5.8365378502877041E-3</v>
      </c>
      <c r="I401" s="93">
        <f t="shared" si="344"/>
        <v>-7.2799470549305134E-3</v>
      </c>
      <c r="J401" s="92">
        <v>3752.3</v>
      </c>
      <c r="K401" s="92">
        <v>3756.09</v>
      </c>
      <c r="L401" s="93">
        <f t="shared" ref="L401" si="534">+K401/J401-1</f>
        <v>1.0100471710683401E-3</v>
      </c>
      <c r="M401" s="92">
        <f t="shared" ref="M401" si="535">WEEKDAY(A401,2)</f>
        <v>3</v>
      </c>
      <c r="N401" s="50" t="s">
        <v>418</v>
      </c>
    </row>
    <row r="402" spans="1:14" x14ac:dyDescent="0.15">
      <c r="A402" s="1">
        <v>42971</v>
      </c>
      <c r="B402">
        <v>44.95</v>
      </c>
      <c r="C402" s="93">
        <f t="shared" ref="C402" si="536">B402/B401-1</f>
        <v>-1.1111111111110628E-3</v>
      </c>
      <c r="D402" s="26">
        <f t="shared" ref="D402" si="537">+F401*(1+L402)</f>
        <v>45.071202797057573</v>
      </c>
      <c r="E402" s="26">
        <f>D402*(1-VLOOKUP(A402,FX!A:K,9,0))</f>
        <v>45.12506877681961</v>
      </c>
      <c r="F402">
        <v>45.040999999999997</v>
      </c>
      <c r="G402" s="93">
        <f t="shared" ref="G402" si="538">+B402/D402-1</f>
        <v>-2.6891405051537864E-3</v>
      </c>
      <c r="H402" s="42">
        <f t="shared" ref="H402" si="539">(+B402/(E402)-1)</f>
        <v>-3.8796345704306123E-3</v>
      </c>
      <c r="I402" s="93">
        <f t="shared" si="344"/>
        <v>-2.0203814302522938E-3</v>
      </c>
      <c r="J402" s="92">
        <v>3756.09</v>
      </c>
      <c r="K402" s="92">
        <v>3734.6457999999998</v>
      </c>
      <c r="L402" s="93">
        <f t="shared" ref="L402" si="540">+K402/J402-1</f>
        <v>-5.7091816223786562E-3</v>
      </c>
      <c r="M402" s="92">
        <f t="shared" ref="M402" si="541">WEEKDAY(A402,2)</f>
        <v>4</v>
      </c>
      <c r="N402" s="50"/>
    </row>
    <row r="403" spans="1:14" x14ac:dyDescent="0.15">
      <c r="A403" s="1">
        <v>42972</v>
      </c>
      <c r="B403">
        <v>45.8</v>
      </c>
      <c r="C403" s="93">
        <f t="shared" ref="C403" si="542">B403/B402-1</f>
        <v>1.8909899888765125E-2</v>
      </c>
      <c r="D403" s="26">
        <f t="shared" ref="D403" si="543">+F402*(1+L403)</f>
        <v>45.777988887299564</v>
      </c>
      <c r="E403" s="26">
        <f>D403*(1-VLOOKUP(A403,FX!A:K,9,0))</f>
        <v>45.755436866340325</v>
      </c>
      <c r="F403">
        <v>45.73</v>
      </c>
      <c r="G403" s="93">
        <f t="shared" ref="G403" si="544">+B403/D403-1</f>
        <v>4.8082306006547171E-4</v>
      </c>
      <c r="H403" s="42">
        <f t="shared" ref="H403" si="545">(+B403/(E403)-1)</f>
        <v>9.7394182444032751E-4</v>
      </c>
      <c r="I403" s="93">
        <f t="shared" si="344"/>
        <v>1.5307238136890167E-3</v>
      </c>
      <c r="J403">
        <v>3734.6457999999998</v>
      </c>
      <c r="K403">
        <v>3795.7543999999998</v>
      </c>
      <c r="L403" s="93">
        <f t="shared" ref="L403" si="546">+K403/J403-1</f>
        <v>1.6362622661565407E-2</v>
      </c>
      <c r="M403" s="92">
        <f t="shared" ref="M403" si="547">WEEKDAY(A403,2)</f>
        <v>5</v>
      </c>
      <c r="N403" s="50"/>
    </row>
    <row r="404" spans="1:14" x14ac:dyDescent="0.15">
      <c r="A404" s="90">
        <v>42975</v>
      </c>
      <c r="B404">
        <v>46.45</v>
      </c>
      <c r="C404" s="93">
        <f t="shared" ref="C404" si="548">B404/B403-1</f>
        <v>1.4192139737991383E-2</v>
      </c>
      <c r="D404" s="26">
        <f t="shared" ref="D404" si="549">+F403*(1+L404)</f>
        <v>46.29572850840929</v>
      </c>
      <c r="E404" s="26">
        <f>D404*(1-VLOOKUP(A404,FX!A:K,9,0))</f>
        <v>46.480489625775569</v>
      </c>
      <c r="F404">
        <v>46.473999999999997</v>
      </c>
      <c r="G404" s="93">
        <f t="shared" ref="G404" si="550">+B404/D404-1</f>
        <v>3.332305086476639E-3</v>
      </c>
      <c r="H404" s="42">
        <f t="shared" ref="H404" si="551">(+B404/(E404)-1)</f>
        <v>-6.55966105801431E-4</v>
      </c>
      <c r="I404" s="93">
        <f t="shared" si="344"/>
        <v>-5.1641778198552313E-4</v>
      </c>
      <c r="J404">
        <v>3795.7543999999998</v>
      </c>
      <c r="K404">
        <v>3842.7118999999998</v>
      </c>
      <c r="L404" s="93">
        <f t="shared" ref="L404" si="552">+K404/J404-1</f>
        <v>1.2371058570069815E-2</v>
      </c>
      <c r="M404" s="92">
        <f t="shared" ref="M404" si="553">WEEKDAY(A404,2)</f>
        <v>1</v>
      </c>
      <c r="N404" s="50"/>
    </row>
    <row r="405" spans="1:14" x14ac:dyDescent="0.15">
      <c r="A405" s="90">
        <v>42976</v>
      </c>
      <c r="B405">
        <v>46.35</v>
      </c>
      <c r="C405" s="93">
        <f t="shared" ref="C405" si="554">B405/B404-1</f>
        <v>-2.1528525296017342E-3</v>
      </c>
      <c r="D405" s="26">
        <f t="shared" ref="D405" si="555">+F404*(1+L405)</f>
        <v>46.375139500413759</v>
      </c>
      <c r="E405" s="26">
        <f>D405*(1-VLOOKUP(A405,FX!A:K,9,0))</f>
        <v>46.535730863525181</v>
      </c>
      <c r="F405">
        <v>46.588999999999999</v>
      </c>
      <c r="G405" s="93">
        <f t="shared" ref="G405" si="556">+B405/D405-1</f>
        <v>-5.4209002246852211E-4</v>
      </c>
      <c r="H405" s="42">
        <f t="shared" ref="H405" si="557">(+B405/(E405)-1)</f>
        <v>-3.9911453001537645E-3</v>
      </c>
      <c r="I405" s="93">
        <f t="shared" si="344"/>
        <v>-5.1299663010581087E-3</v>
      </c>
      <c r="J405">
        <v>3842.7118999999998</v>
      </c>
      <c r="K405">
        <v>3834.5376000000001</v>
      </c>
      <c r="L405" s="93">
        <f t="shared" ref="L405" si="558">+K405/J405-1</f>
        <v>-2.1272216634298236E-3</v>
      </c>
      <c r="M405" s="92">
        <f t="shared" ref="M405" si="559">WEEKDAY(A405,2)</f>
        <v>2</v>
      </c>
      <c r="N405" s="50"/>
    </row>
    <row r="406" spans="1:14" x14ac:dyDescent="0.15">
      <c r="A406" s="90">
        <v>42977</v>
      </c>
      <c r="B406">
        <v>46.5</v>
      </c>
      <c r="C406" s="93">
        <f t="shared" ref="C406" si="560">B406/B405-1</f>
        <v>3.2362459546926292E-3</v>
      </c>
      <c r="D406" s="26">
        <f t="shared" ref="D406" si="561">+F405*(1+L406)</f>
        <v>46.586119274068402</v>
      </c>
      <c r="E406" s="26">
        <f>D406*(1-VLOOKUP(A406,FX!A:K,9,0))</f>
        <v>46.738702880116804</v>
      </c>
      <c r="F406">
        <v>46.768000000000001</v>
      </c>
      <c r="G406" s="93">
        <f t="shared" ref="G406" si="562">+B406/D406-1</f>
        <v>-1.8486037345536444E-3</v>
      </c>
      <c r="H406" s="42">
        <f t="shared" ref="H406" si="563">(+B406/(E406)-1)</f>
        <v>-5.1071781073828149E-3</v>
      </c>
      <c r="I406" s="93">
        <f t="shared" si="344"/>
        <v>-5.7304139582621261E-3</v>
      </c>
      <c r="J406">
        <v>3834.5376000000001</v>
      </c>
      <c r="K406">
        <v>3834.3004999999998</v>
      </c>
      <c r="L406" s="93">
        <f t="shared" ref="L406" si="564">+K406/J406-1</f>
        <v>-6.1832748751822209E-5</v>
      </c>
      <c r="M406" s="92">
        <f t="shared" ref="M406" si="565">WEEKDAY(A406,2)</f>
        <v>3</v>
      </c>
      <c r="N406" s="50" t="s">
        <v>430</v>
      </c>
    </row>
    <row r="407" spans="1:14" x14ac:dyDescent="0.15">
      <c r="A407" s="90">
        <v>42978</v>
      </c>
      <c r="B407">
        <v>46.3</v>
      </c>
      <c r="C407" s="93">
        <f t="shared" ref="C407" si="566">B407/B406-1</f>
        <v>-4.3010752688172893E-3</v>
      </c>
      <c r="D407" s="26">
        <f t="shared" ref="D407" si="567">+F406*(1+L407)</f>
        <v>46.619099382116765</v>
      </c>
      <c r="E407" s="26">
        <f>D407*(1-VLOOKUP(A407,FX!A:K,9,0))</f>
        <v>46.499637319183933</v>
      </c>
      <c r="F407">
        <v>46.51</v>
      </c>
      <c r="G407" s="93">
        <f t="shared" ref="G407" si="568">+B407/D407-1</f>
        <v>-6.8448208212099626E-3</v>
      </c>
      <c r="H407" s="42">
        <f t="shared" ref="H407" si="569">(+B407/(E407)-1)</f>
        <v>-4.2933091674152157E-3</v>
      </c>
      <c r="I407" s="93">
        <f t="shared" si="344"/>
        <v>-4.5151580305310413E-3</v>
      </c>
      <c r="J407">
        <v>3834.3004999999998</v>
      </c>
      <c r="K407">
        <v>3822.0927999999999</v>
      </c>
      <c r="L407" s="93">
        <f t="shared" ref="L407" si="570">+K407/J407-1</f>
        <v>-3.1838141011639731E-3</v>
      </c>
      <c r="M407" s="92">
        <f t="shared" ref="M407" si="571">WEEKDAY(A407,2)</f>
        <v>4</v>
      </c>
    </row>
    <row r="408" spans="1:14" x14ac:dyDescent="0.15">
      <c r="A408" s="90">
        <v>42979</v>
      </c>
      <c r="B408">
        <v>46.65</v>
      </c>
      <c r="C408" s="93">
        <f t="shared" ref="C408" si="572">B408/B407-1</f>
        <v>7.5593952483801186E-3</v>
      </c>
      <c r="D408" s="26">
        <f t="shared" ref="D408" si="573">+F407*(1+L408)</f>
        <v>46.612770975367212</v>
      </c>
      <c r="E408" s="26">
        <f>D408*(1-VLOOKUP(A408,FX!A:K,9,0))</f>
        <v>46.76632970138963</v>
      </c>
      <c r="F408">
        <v>46.746000000000002</v>
      </c>
      <c r="G408" s="93">
        <f t="shared" ref="G408" si="574">+B408/D408-1</f>
        <v>7.9868722356080113E-4</v>
      </c>
      <c r="H408" s="42">
        <f t="shared" ref="H408" si="575">(+B408/(E408)-1)</f>
        <v>-2.4874669902986701E-3</v>
      </c>
      <c r="I408" s="93">
        <f t="shared" si="344"/>
        <v>-2.0536516493390167E-3</v>
      </c>
      <c r="J408">
        <v>3822.0927999999999</v>
      </c>
      <c r="K408">
        <v>3830.5383000000002</v>
      </c>
      <c r="L408" s="93">
        <f t="shared" ref="L408" si="576">+K408/J408-1</f>
        <v>2.2096533082609504E-3</v>
      </c>
      <c r="M408" s="92">
        <f t="shared" ref="M408" si="577">WEEKDAY(A408,2)</f>
        <v>5</v>
      </c>
    </row>
    <row r="409" spans="1:14" x14ac:dyDescent="0.15">
      <c r="A409" s="90">
        <v>42982</v>
      </c>
      <c r="B409">
        <v>47.1</v>
      </c>
      <c r="C409" s="93">
        <f t="shared" ref="C409" si="578">B409/B408-1</f>
        <v>9.6463022508039842E-3</v>
      </c>
      <c r="D409" s="26">
        <f t="shared" ref="D409" si="579">+F408*(1+L409)</f>
        <v>46.930004474775778</v>
      </c>
      <c r="E409" s="26">
        <f>D409*(1-VLOOKUP(A409,FX!A:K,9,0))</f>
        <v>47.175496899642788</v>
      </c>
      <c r="F409">
        <v>47.177999999999997</v>
      </c>
      <c r="G409" s="93">
        <f t="shared" ref="G409" si="580">+B409/D409-1</f>
        <v>3.6223206694043775E-3</v>
      </c>
      <c r="H409" s="42">
        <f t="shared" ref="H409" si="581">(+B409/(E409)-1)</f>
        <v>-1.6003413764436036E-3</v>
      </c>
      <c r="I409" s="93">
        <f t="shared" si="344"/>
        <v>-1.6533129848657069E-3</v>
      </c>
      <c r="J409">
        <v>3830.5383000000002</v>
      </c>
      <c r="K409">
        <v>3845.6163000000001</v>
      </c>
      <c r="L409" s="93">
        <f t="shared" ref="L409" si="582">+K409/J409-1</f>
        <v>3.9362613865523421E-3</v>
      </c>
      <c r="M409" s="92">
        <f t="shared" ref="M409" si="583">WEEKDAY(A409,2)</f>
        <v>1</v>
      </c>
    </row>
    <row r="410" spans="1:14" x14ac:dyDescent="0.15">
      <c r="A410" s="90">
        <v>42983</v>
      </c>
      <c r="B410">
        <v>47.3</v>
      </c>
      <c r="C410" s="93">
        <f t="shared" ref="C410" si="584">B410/B409-1</f>
        <v>4.2462845010615702E-3</v>
      </c>
      <c r="D410" s="26">
        <f t="shared" ref="D410" si="585">+F409*(1+L410)</f>
        <v>47.318224405071305</v>
      </c>
      <c r="E410" s="26">
        <f>D410*(1-VLOOKUP(A410,FX!A:K,9,0))</f>
        <v>47.36643835036655</v>
      </c>
      <c r="F410">
        <v>47.353000000000002</v>
      </c>
      <c r="G410" s="93">
        <f t="shared" ref="G410" si="586">+B410/D410-1</f>
        <v>-3.8514558186497627E-4</v>
      </c>
      <c r="H410" s="42">
        <f t="shared" ref="H410" si="587">(+B410/(E410)-1)</f>
        <v>-1.402646107252381E-3</v>
      </c>
      <c r="I410" s="93">
        <f t="shared" si="344"/>
        <v>-1.1192532680084355E-3</v>
      </c>
      <c r="J410">
        <v>3845.6163000000001</v>
      </c>
      <c r="K410">
        <v>3857.0464000000002</v>
      </c>
      <c r="L410" s="93">
        <f t="shared" ref="L410" si="588">+K410/J410-1</f>
        <v>2.9722414064035085E-3</v>
      </c>
      <c r="M410" s="92">
        <f t="shared" ref="M410" si="589">WEEKDAY(A410,2)</f>
        <v>2</v>
      </c>
    </row>
    <row r="411" spans="1:14" x14ac:dyDescent="0.15">
      <c r="A411" s="90">
        <v>42984</v>
      </c>
      <c r="B411">
        <v>47.2</v>
      </c>
      <c r="C411" s="93">
        <f t="shared" ref="C411" si="590">B411/B410-1</f>
        <v>-2.1141649048624922E-3</v>
      </c>
      <c r="D411" s="26">
        <f t="shared" ref="D411" si="591">+F410*(1+L411)</f>
        <v>47.259737688066188</v>
      </c>
      <c r="E411" s="26">
        <f>D411*(1-VLOOKUP(A411,FX!A:K,9,0))</f>
        <v>47.26977903373411</v>
      </c>
      <c r="F411">
        <v>47.276000000000003</v>
      </c>
      <c r="G411" s="93">
        <f t="shared" ref="G411" si="592">+B411/D411-1</f>
        <v>-1.2640291924699287E-3</v>
      </c>
      <c r="H411" s="42">
        <f t="shared" ref="H411" si="593">(+B411/(E411)-1)</f>
        <v>-1.4761870091313245E-3</v>
      </c>
      <c r="I411" s="93">
        <f t="shared" si="344"/>
        <v>-1.607581013622128E-3</v>
      </c>
      <c r="J411">
        <v>3857.0464000000002</v>
      </c>
      <c r="K411">
        <v>3849.4499000000001</v>
      </c>
      <c r="L411" s="93">
        <f t="shared" ref="L411" si="594">+K411/J411-1</f>
        <v>-1.9695122153573497E-3</v>
      </c>
      <c r="M411" s="92">
        <f t="shared" ref="M411" si="595">WEEKDAY(A411,2)</f>
        <v>3</v>
      </c>
    </row>
    <row r="412" spans="1:14" x14ac:dyDescent="0.15">
      <c r="A412" s="90">
        <v>42985</v>
      </c>
      <c r="B412">
        <v>47</v>
      </c>
      <c r="C412" s="93">
        <f t="shared" ref="C412" si="596">B412/B411-1</f>
        <v>-4.2372881355933201E-3</v>
      </c>
      <c r="D412" s="26">
        <f t="shared" ref="D412" si="597">+F411*(1+L412)</f>
        <v>47.035550606542508</v>
      </c>
      <c r="E412" s="26">
        <f>D412*(1-VLOOKUP(A412,FX!A:K,9,0))</f>
        <v>47.088682335582781</v>
      </c>
      <c r="F412">
        <v>47.103000000000002</v>
      </c>
      <c r="G412" s="93">
        <f t="shared" ref="G412" si="598">+B412/D412-1</f>
        <v>-7.5582418158326448E-4</v>
      </c>
      <c r="H412" s="42">
        <f t="shared" ref="H412" si="599">(+B412/(E412)-1)</f>
        <v>-1.8833046750125204E-3</v>
      </c>
      <c r="I412" s="93">
        <f t="shared" si="344"/>
        <v>-2.1866972379679384E-3</v>
      </c>
      <c r="J412">
        <v>3849.4499000000001</v>
      </c>
      <c r="K412">
        <v>3829.8712999999998</v>
      </c>
      <c r="L412" s="93">
        <f t="shared" ref="L412" si="600">+K412/J412-1</f>
        <v>-5.0860773639371804E-3</v>
      </c>
      <c r="M412" s="92">
        <f t="shared" ref="M412" si="601">WEEKDAY(A412,2)</f>
        <v>4</v>
      </c>
    </row>
    <row r="413" spans="1:14" x14ac:dyDescent="0.15">
      <c r="A413" s="90">
        <v>42986</v>
      </c>
      <c r="B413">
        <v>47.4</v>
      </c>
      <c r="C413" s="93">
        <f t="shared" ref="C413" si="602">B413/B412-1</f>
        <v>8.5106382978723527E-3</v>
      </c>
      <c r="D413" s="26">
        <f t="shared" ref="D413" si="603">+F412*(1+L413)</f>
        <v>47.055258336879369</v>
      </c>
      <c r="E413" s="26">
        <f>D413*(1-VLOOKUP(A413,FX!A:K,9,0))</f>
        <v>47.646502115807913</v>
      </c>
      <c r="F413">
        <v>47.482999999999997</v>
      </c>
      <c r="G413" s="93">
        <f t="shared" ref="G413" si="604">+B413/D413-1</f>
        <v>7.3263153854674634E-3</v>
      </c>
      <c r="H413" s="42">
        <f t="shared" ref="H413" si="605">(+B413/(E413)-1)</f>
        <v>-5.1735616438070009E-3</v>
      </c>
      <c r="I413" s="93">
        <f t="shared" si="344"/>
        <v>-1.7479940189120136E-3</v>
      </c>
      <c r="J413">
        <v>3829.8712999999998</v>
      </c>
      <c r="K413">
        <v>3825.9895000000001</v>
      </c>
      <c r="L413" s="93">
        <f t="shared" ref="L413" si="606">+K413/J413-1</f>
        <v>-1.0135588629308634E-3</v>
      </c>
      <c r="M413" s="92">
        <f t="shared" ref="M413" si="607">WEEKDAY(A413,2)</f>
        <v>5</v>
      </c>
    </row>
    <row r="414" spans="1:14" x14ac:dyDescent="0.15">
      <c r="A414" s="90">
        <v>42989</v>
      </c>
      <c r="B414">
        <v>47.15</v>
      </c>
      <c r="C414" s="93">
        <f t="shared" ref="C414" si="608">B414/B413-1</f>
        <v>-5.2742616033755185E-3</v>
      </c>
      <c r="D414" s="26">
        <f t="shared" ref="D414" si="609">+F413*(1+L414)</f>
        <v>47.478728255762327</v>
      </c>
      <c r="E414" s="26">
        <f>D414*(1-VLOOKUP(A414,FX!A:K,9,0))</f>
        <v>46.991540420794998</v>
      </c>
      <c r="F414">
        <v>47.084000000000003</v>
      </c>
      <c r="G414" s="93">
        <f t="shared" ref="G414" si="610">+B414/D414-1</f>
        <v>-6.9236954703485454E-3</v>
      </c>
      <c r="H414" s="42">
        <f t="shared" ref="H414" si="611">(+B414/(E414)-1)</f>
        <v>3.3720873541502883E-3</v>
      </c>
      <c r="I414" s="93">
        <f t="shared" si="344"/>
        <v>1.4017500637157898E-3</v>
      </c>
      <c r="J414">
        <v>3825.9895000000001</v>
      </c>
      <c r="K414">
        <v>3825.6453000000001</v>
      </c>
      <c r="L414" s="93">
        <f t="shared" ref="L414" si="612">+K414/J414-1</f>
        <v>-8.9963655153790789E-5</v>
      </c>
      <c r="M414" s="92">
        <f t="shared" ref="M414" si="613">WEEKDAY(A414,2)</f>
        <v>1</v>
      </c>
    </row>
    <row r="415" spans="1:14" x14ac:dyDescent="0.15">
      <c r="A415" s="90">
        <v>42990</v>
      </c>
      <c r="B415">
        <v>47.15</v>
      </c>
      <c r="C415" s="93">
        <f t="shared" ref="C415" si="614">B415/B414-1</f>
        <v>0</v>
      </c>
      <c r="D415" s="26">
        <f t="shared" ref="D415" si="615">+F414*(1+L415)</f>
        <v>47.235243989922431</v>
      </c>
      <c r="E415" s="26">
        <f>D415*(1-VLOOKUP(A415,FX!A:K,9,0))</f>
        <v>47.090332181036999</v>
      </c>
      <c r="F415">
        <v>47.08</v>
      </c>
      <c r="G415" s="93">
        <f t="shared" ref="G415" si="616">+B415/D415-1</f>
        <v>-1.8046691987156915E-3</v>
      </c>
      <c r="H415" s="42">
        <f t="shared" ref="H415" si="617">(+B415/(E415)-1)</f>
        <v>1.2670927597964177E-3</v>
      </c>
      <c r="I415" s="93">
        <f t="shared" si="344"/>
        <v>1.4868309260833712E-3</v>
      </c>
      <c r="J415">
        <v>3825.6453000000001</v>
      </c>
      <c r="K415">
        <v>3837.9340999999999</v>
      </c>
      <c r="L415" s="93">
        <f t="shared" ref="L415" si="618">+K415/J415-1</f>
        <v>3.2122162501577733E-3</v>
      </c>
      <c r="M415" s="92">
        <f t="shared" ref="M415" si="619">WEEKDAY(A415,2)</f>
        <v>2</v>
      </c>
    </row>
    <row r="416" spans="1:14" x14ac:dyDescent="0.15">
      <c r="A416" s="90">
        <v>42991</v>
      </c>
      <c r="B416">
        <v>47.15</v>
      </c>
      <c r="C416" s="93">
        <f t="shared" ref="C416" si="620">B416/B415-1</f>
        <v>0</v>
      </c>
      <c r="D416" s="26">
        <f t="shared" ref="D416" si="621">+F415*(1+L416)</f>
        <v>47.137311499955139</v>
      </c>
      <c r="E416" s="26">
        <f>D416*(1-VLOOKUP(A416,FX!A:K,9,0))</f>
        <v>47.215915519119157</v>
      </c>
      <c r="F416">
        <v>47.186</v>
      </c>
      <c r="G416" s="93">
        <f t="shared" ref="G416" si="622">+B416/D416-1</f>
        <v>2.6918166609624095E-4</v>
      </c>
      <c r="H416" s="42">
        <f t="shared" ref="H416" si="623">(+B416/(E416)-1)</f>
        <v>-1.3960444988611043E-3</v>
      </c>
      <c r="I416" s="93">
        <f t="shared" si="344"/>
        <v>-7.6293815962369393E-4</v>
      </c>
      <c r="J416">
        <v>3837.9340999999999</v>
      </c>
      <c r="K416">
        <v>3842.6061</v>
      </c>
      <c r="L416" s="93">
        <f t="shared" ref="L416" si="624">+K416/J416-1</f>
        <v>1.2173215793360725E-3</v>
      </c>
      <c r="M416" s="92">
        <f t="shared" ref="M416" si="625">WEEKDAY(A416,2)</f>
        <v>3</v>
      </c>
    </row>
    <row r="417" spans="1:14" x14ac:dyDescent="0.15">
      <c r="A417" s="90">
        <v>42992</v>
      </c>
      <c r="B417">
        <v>46.7</v>
      </c>
      <c r="C417" s="93">
        <f t="shared" ref="C417" si="626">B417/B416-1</f>
        <v>-9.5440084835629602E-3</v>
      </c>
      <c r="D417" s="26">
        <f t="shared" ref="D417" si="627">+F416*(1+L417)</f>
        <v>47.030653364236315</v>
      </c>
      <c r="E417" s="26">
        <f>D417*(1-VLOOKUP(A417,FX!A:K,9,0))</f>
        <v>46.862264901022506</v>
      </c>
      <c r="F417">
        <v>46.87</v>
      </c>
      <c r="G417" s="93">
        <f t="shared" ref="G417" si="628">+B417/D417-1</f>
        <v>-7.0305926153207965E-3</v>
      </c>
      <c r="H417" s="42">
        <f t="shared" ref="H417" si="629">(+B417/(E417)-1)</f>
        <v>-3.4625919461046539E-3</v>
      </c>
      <c r="I417" s="93">
        <f t="shared" si="344"/>
        <v>-3.6270535523788006E-3</v>
      </c>
      <c r="J417">
        <v>3842.6061</v>
      </c>
      <c r="K417">
        <v>3829.9553999999998</v>
      </c>
      <c r="L417" s="93">
        <f t="shared" ref="L417" si="630">+K417/J417-1</f>
        <v>-3.292218788701784E-3</v>
      </c>
      <c r="M417" s="92">
        <f t="shared" ref="M417" si="631">WEEKDAY(A417,2)</f>
        <v>4</v>
      </c>
    </row>
    <row r="418" spans="1:14" x14ac:dyDescent="0.15">
      <c r="A418" s="90">
        <v>42993</v>
      </c>
      <c r="B418">
        <v>46.75</v>
      </c>
      <c r="C418" s="93">
        <f t="shared" ref="C418" si="632">B418/B417-1</f>
        <v>1.0706638115631772E-3</v>
      </c>
      <c r="D418" s="26">
        <f t="shared" ref="D418" si="633">+F417*(1+L418)</f>
        <v>46.886412033675377</v>
      </c>
      <c r="E418" s="26">
        <f>D418*(1-VLOOKUP(A418,FX!A:K,9,0))</f>
        <v>46.933705239274531</v>
      </c>
      <c r="F418">
        <v>46.914000000000001</v>
      </c>
      <c r="G418" s="93">
        <f t="shared" ref="G418" si="634">+B418/D418-1</f>
        <v>-2.9094150684296771E-3</v>
      </c>
      <c r="H418" s="42">
        <f t="shared" ref="H418" si="635">(+B418/(E418)-1)</f>
        <v>-3.9141431160820694E-3</v>
      </c>
      <c r="I418" s="93">
        <f t="shared" si="344"/>
        <v>-3.4957581958477979E-3</v>
      </c>
      <c r="J418">
        <v>3829.9553999999998</v>
      </c>
      <c r="K418">
        <v>3831.2964999999999</v>
      </c>
      <c r="L418" s="93">
        <f t="shared" ref="L418" si="636">+K418/J418-1</f>
        <v>3.5016073555316218E-4</v>
      </c>
      <c r="M418" s="92">
        <f t="shared" ref="M418" si="637">WEEKDAY(A418,2)</f>
        <v>5</v>
      </c>
    </row>
    <row r="419" spans="1:14" x14ac:dyDescent="0.15">
      <c r="A419" s="90">
        <v>42996</v>
      </c>
      <c r="B419">
        <v>47.05</v>
      </c>
      <c r="C419" s="93">
        <f t="shared" ref="C419" si="638">B419/B418-1</f>
        <v>6.4171122994651775E-3</v>
      </c>
      <c r="D419" s="26">
        <f t="shared" ref="D419" si="639">+F418*(1+L419)</f>
        <v>47.059057245817449</v>
      </c>
      <c r="E419" s="26">
        <f>D419*(1-VLOOKUP(A419,FX!A:K,9,0))</f>
        <v>47.025922074413188</v>
      </c>
      <c r="F419">
        <v>47.055</v>
      </c>
      <c r="G419" s="93">
        <f t="shared" ref="G419" si="640">+B419/D419-1</f>
        <v>-1.9246551774598775E-4</v>
      </c>
      <c r="H419" s="42">
        <f t="shared" ref="H419" si="641">(+B419/(E419)-1)</f>
        <v>5.1201389626576166E-4</v>
      </c>
      <c r="I419" s="93">
        <f t="shared" si="344"/>
        <v>-1.0625863351398923E-4</v>
      </c>
      <c r="J419">
        <v>3831.2964999999999</v>
      </c>
      <c r="K419">
        <v>3843.1428000000001</v>
      </c>
      <c r="L419" s="93">
        <f t="shared" ref="L419" si="642">+K419/J419-1</f>
        <v>3.0919820483745752E-3</v>
      </c>
      <c r="M419" s="92">
        <f t="shared" ref="M419" si="643">WEEKDAY(A419,2)</f>
        <v>1</v>
      </c>
    </row>
    <row r="420" spans="1:14" x14ac:dyDescent="0.15">
      <c r="A420" s="90">
        <v>42997</v>
      </c>
      <c r="B420">
        <v>46.6</v>
      </c>
      <c r="C420" s="93">
        <f t="shared" ref="C420" si="644">B420/B419-1</f>
        <v>-9.5642933049946421E-3</v>
      </c>
      <c r="D420" s="26">
        <f t="shared" ref="D420" si="645">+F419*(1+L420)</f>
        <v>46.919990348914439</v>
      </c>
      <c r="E420" s="26">
        <f>D420*(1-VLOOKUP(A420,FX!A:K,9,0))</f>
        <v>46.615404550618301</v>
      </c>
      <c r="F420">
        <v>46.546999999999997</v>
      </c>
      <c r="G420" s="93">
        <f t="shared" ref="G420" si="646">+B420/D420-1</f>
        <v>-6.8199150625324334E-3</v>
      </c>
      <c r="H420" s="42">
        <f t="shared" ref="H420" si="647">(+B420/(E420)-1)</f>
        <v>-3.3046051550555955E-4</v>
      </c>
      <c r="I420" s="93">
        <f t="shared" si="344"/>
        <v>1.1386340687908891E-3</v>
      </c>
      <c r="J420">
        <v>3843.1428000000001</v>
      </c>
      <c r="K420">
        <v>3832.1161000000002</v>
      </c>
      <c r="L420" s="93">
        <f t="shared" ref="L420" si="648">+K420/J420-1</f>
        <v>-2.8691882071100183E-3</v>
      </c>
      <c r="M420" s="92">
        <f t="shared" ref="M420" si="649">WEEKDAY(A420,2)</f>
        <v>2</v>
      </c>
    </row>
    <row r="421" spans="1:14" x14ac:dyDescent="0.15">
      <c r="A421" s="90">
        <v>42998</v>
      </c>
      <c r="B421">
        <v>46.9</v>
      </c>
      <c r="C421" s="93">
        <f t="shared" ref="C421" si="650">B421/B420-1</f>
        <v>6.4377682403433667E-3</v>
      </c>
      <c r="D421" s="26">
        <f t="shared" ref="D421" si="651">+F420*(1+L421)</f>
        <v>46.672342706187834</v>
      </c>
      <c r="E421" s="26">
        <f>D421*(1-VLOOKUP(A421,FX!A:K,9,0))</f>
        <v>46.865387863675394</v>
      </c>
      <c r="F421">
        <v>46.869</v>
      </c>
      <c r="G421" s="93">
        <f t="shared" ref="G421" si="652">+B421/D421-1</f>
        <v>4.8777773004735625E-3</v>
      </c>
      <c r="H421" s="42">
        <f t="shared" ref="H421" si="653">(+B421/(E421)-1)</f>
        <v>7.3854368655368319E-4</v>
      </c>
      <c r="I421" s="93">
        <f t="shared" si="344"/>
        <v>6.6141799483654395E-4</v>
      </c>
      <c r="J421">
        <v>3832.1161000000002</v>
      </c>
      <c r="K421">
        <v>3842.4353000000001</v>
      </c>
      <c r="L421" s="93">
        <f t="shared" ref="L421" si="654">+K421/J421-1</f>
        <v>2.6928202932055001E-3</v>
      </c>
      <c r="M421" s="92">
        <f t="shared" ref="M421" si="655">WEEKDAY(A421,2)</f>
        <v>3</v>
      </c>
    </row>
    <row r="422" spans="1:14" x14ac:dyDescent="0.15">
      <c r="A422" s="90">
        <v>42999</v>
      </c>
      <c r="B422">
        <v>46.7</v>
      </c>
      <c r="C422" s="93">
        <f t="shared" ref="C422" si="656">B422/B421-1</f>
        <v>-4.2643923240937021E-3</v>
      </c>
      <c r="D422" s="26">
        <f t="shared" ref="D422" si="657">+F421*(1+L422)</f>
        <v>46.812674528156663</v>
      </c>
      <c r="E422" s="26">
        <f>D422*(1-VLOOKUP(A422,FX!A:K,9,0))</f>
        <v>46.621783004132411</v>
      </c>
      <c r="F422">
        <v>46.631</v>
      </c>
      <c r="G422" s="93">
        <f t="shared" ref="G422" si="658">+B422/D422-1</f>
        <v>-2.4069235371050324E-3</v>
      </c>
      <c r="H422" s="42">
        <f t="shared" ref="H422" si="659">(+B422/(E422)-1)</f>
        <v>1.6776920749825841E-3</v>
      </c>
      <c r="I422" s="93">
        <f t="shared" si="344"/>
        <v>1.4797023439343526E-3</v>
      </c>
      <c r="J422">
        <v>3842.4353000000001</v>
      </c>
      <c r="K422">
        <v>3837.8175999999999</v>
      </c>
      <c r="L422" s="93">
        <f t="shared" ref="L422" si="660">+K422/J422-1</f>
        <v>-1.2017638917694029E-3</v>
      </c>
      <c r="M422" s="92">
        <f t="shared" ref="M422" si="661">WEEKDAY(A422,2)</f>
        <v>4</v>
      </c>
    </row>
    <row r="423" spans="1:14" x14ac:dyDescent="0.15">
      <c r="A423" s="90">
        <v>43000</v>
      </c>
      <c r="B423">
        <v>46.55</v>
      </c>
      <c r="C423" s="93">
        <f t="shared" ref="C423" si="662">B423/B422-1</f>
        <v>-3.2119914346896428E-3</v>
      </c>
      <c r="D423" s="26">
        <f t="shared" ref="D423" si="663">+F422*(1+L423)</f>
        <v>46.629940485550954</v>
      </c>
      <c r="E423" s="26">
        <f>D423*(1-VLOOKUP(A423,FX!A:K,9,0))</f>
        <v>46.733760359223915</v>
      </c>
      <c r="F423">
        <v>46.723999999999997</v>
      </c>
      <c r="G423" s="93">
        <f t="shared" ref="G423" si="664">+B423/D423-1</f>
        <v>-1.7143595878216233E-3</v>
      </c>
      <c r="H423" s="42">
        <f t="shared" ref="H423" si="665">(+B423/(E423)-1)</f>
        <v>-3.9320687616708483E-3</v>
      </c>
      <c r="I423" s="93">
        <f t="shared" si="344"/>
        <v>-3.7239962331991894E-3</v>
      </c>
      <c r="J423">
        <v>3837.8175999999999</v>
      </c>
      <c r="K423">
        <v>3837.7303999999999</v>
      </c>
      <c r="L423" s="93">
        <f t="shared" ref="L423" si="666">+K423/J423-1</f>
        <v>-2.2721246575096998E-5</v>
      </c>
      <c r="M423" s="92">
        <f t="shared" ref="M423" si="667">WEEKDAY(A423,2)</f>
        <v>5</v>
      </c>
      <c r="N423" t="s">
        <v>450</v>
      </c>
    </row>
    <row r="424" spans="1:14" x14ac:dyDescent="0.15">
      <c r="A424" s="90">
        <v>43003</v>
      </c>
      <c r="B424">
        <v>46.05</v>
      </c>
      <c r="C424" s="93">
        <f t="shared" ref="C424" si="668">B424/B423-1</f>
        <v>-1.074113856068748E-2</v>
      </c>
      <c r="D424" s="26">
        <f t="shared" ref="D424" si="669">+F423*(1+L424)</f>
        <v>46.481245802467001</v>
      </c>
      <c r="E424" s="26">
        <f>D424*(1-VLOOKUP(A424,FX!A:K,9,0))</f>
        <v>46.330501309420526</v>
      </c>
      <c r="F424">
        <v>46.36</v>
      </c>
      <c r="G424" s="93">
        <f t="shared" ref="G424" si="670">+B424/D424-1</f>
        <v>-9.2778451829730324E-3</v>
      </c>
      <c r="H424" s="42">
        <f t="shared" ref="H424" si="671">(+B424/(E424)-1)</f>
        <v>-6.0543551546569097E-3</v>
      </c>
      <c r="I424" s="93">
        <f t="shared" si="344"/>
        <v>-6.6867989646247628E-3</v>
      </c>
      <c r="J424">
        <v>3837.7303999999999</v>
      </c>
      <c r="K424">
        <v>3817.7914999999998</v>
      </c>
      <c r="L424" s="93">
        <f t="shared" ref="L424" si="672">+K424/J424-1</f>
        <v>-5.1954926276217561E-3</v>
      </c>
      <c r="M424" s="92">
        <f t="shared" ref="M424" si="673">WEEKDAY(A424,2)</f>
        <v>1</v>
      </c>
    </row>
    <row r="425" spans="1:14" x14ac:dyDescent="0.15">
      <c r="A425" s="90">
        <v>43004</v>
      </c>
      <c r="B425">
        <v>46.05</v>
      </c>
      <c r="C425" s="93">
        <f t="shared" ref="C425" si="674">B425/B424-1</f>
        <v>0</v>
      </c>
      <c r="D425" s="26">
        <f t="shared" ref="D425" si="675">+F424*(1+L425)</f>
        <v>46.39630922118193</v>
      </c>
      <c r="E425" s="26">
        <f>D425*(1-VLOOKUP(A425,FX!A:K,9,0))</f>
        <v>46.285521676649303</v>
      </c>
      <c r="F425">
        <v>46.27</v>
      </c>
      <c r="G425" s="93">
        <f t="shared" ref="G425" si="676">+B425/D425-1</f>
        <v>-7.4641545199424231E-3</v>
      </c>
      <c r="H425" s="42">
        <f t="shared" ref="H425" si="677">(+B425/(E425)-1)</f>
        <v>-5.088452460245807E-3</v>
      </c>
      <c r="I425" s="93">
        <f t="shared" si="344"/>
        <v>-4.7547006699806271E-3</v>
      </c>
      <c r="J425">
        <v>3817.7914999999998</v>
      </c>
      <c r="K425">
        <v>3820.7815999999998</v>
      </c>
      <c r="L425" s="93">
        <f t="shared" ref="L425" si="678">+K425/J425-1</f>
        <v>7.8320149227639746E-4</v>
      </c>
      <c r="M425" s="92">
        <f t="shared" ref="M425" si="679">WEEKDAY(A425,2)</f>
        <v>2</v>
      </c>
    </row>
    <row r="426" spans="1:14" x14ac:dyDescent="0.15">
      <c r="A426" s="90">
        <v>43005</v>
      </c>
      <c r="B426">
        <v>46</v>
      </c>
      <c r="C426" s="93">
        <f t="shared" ref="C426" si="680">B426/B425-1</f>
        <v>-1.0857763300758938E-3</v>
      </c>
      <c r="D426" s="26">
        <f t="shared" ref="D426" si="681">+F425*(1+L426)</f>
        <v>46.275066860665369</v>
      </c>
      <c r="E426" s="26">
        <f>D426*(1-VLOOKUP(A426,FX!A:K,9,0))</f>
        <v>46.156003663599975</v>
      </c>
      <c r="F426">
        <v>46.122999999999998</v>
      </c>
      <c r="G426" s="93">
        <f t="shared" ref="G426" si="682">+B426/D426-1</f>
        <v>-5.9441699240240231E-3</v>
      </c>
      <c r="H426" s="42">
        <f t="shared" ref="H426" si="683">(+B426/(E426)-1)</f>
        <v>-3.3799213800436156E-3</v>
      </c>
      <c r="I426" s="93">
        <f t="shared" si="344"/>
        <v>-2.6667822995034562E-3</v>
      </c>
      <c r="J426">
        <v>3820.7815999999998</v>
      </c>
      <c r="K426">
        <v>3821.2</v>
      </c>
      <c r="L426" s="93">
        <f t="shared" ref="L426" si="684">+K426/J426-1</f>
        <v>1.095063900014015E-4</v>
      </c>
      <c r="M426" s="92">
        <f t="shared" ref="M426" si="685">WEEKDAY(A426,2)</f>
        <v>3</v>
      </c>
    </row>
    <row r="427" spans="1:14" x14ac:dyDescent="0.15">
      <c r="A427" s="90">
        <v>43006</v>
      </c>
      <c r="B427">
        <v>45.75</v>
      </c>
      <c r="C427" s="93">
        <f t="shared" ref="C427" si="686">B427/B426-1</f>
        <v>-5.4347826086956763E-3</v>
      </c>
      <c r="D427" s="26">
        <f t="shared" ref="D427" si="687">+F426*(1+L427)</f>
        <v>46.139157292944624</v>
      </c>
      <c r="E427" s="26">
        <f>D427*(1-VLOOKUP(A427,FX!A:K,9,0))</f>
        <v>45.863064545596373</v>
      </c>
      <c r="F427">
        <v>45.892000000000003</v>
      </c>
      <c r="G427" s="93">
        <f t="shared" ref="G427" si="688">+B427/D427-1</f>
        <v>-8.4344256760868763E-3</v>
      </c>
      <c r="H427" s="42">
        <f t="shared" ref="H427" si="689">(+B427/(E427)-1)</f>
        <v>-2.4652636433390995E-3</v>
      </c>
      <c r="I427" s="93">
        <f t="shared" si="344"/>
        <v>-3.0942212150266712E-3</v>
      </c>
      <c r="J427">
        <v>3821.2</v>
      </c>
      <c r="K427">
        <v>3822.5385999999999</v>
      </c>
      <c r="L427" s="93">
        <f t="shared" ref="L427" si="690">+K427/J427-1</f>
        <v>3.5030880351727411E-4</v>
      </c>
      <c r="M427" s="92">
        <f t="shared" ref="M427" si="691">WEEKDAY(A427,2)</f>
        <v>4</v>
      </c>
    </row>
    <row r="428" spans="1:14" x14ac:dyDescent="0.15">
      <c r="A428" s="90">
        <v>43007</v>
      </c>
      <c r="B428">
        <v>46.05</v>
      </c>
      <c r="C428" s="93">
        <f t="shared" ref="C428" si="692">B428/B427-1</f>
        <v>6.5573770491802463E-3</v>
      </c>
      <c r="D428" s="26">
        <f t="shared" ref="D428" si="693">+F427*(1+L428)</f>
        <v>46.059631068107471</v>
      </c>
      <c r="E428" s="26">
        <f>D428*(1-VLOOKUP(A428,FX!A:K,9,0))</f>
        <v>46.050173053999515</v>
      </c>
      <c r="F428">
        <v>46.051000000000002</v>
      </c>
      <c r="G428" s="93">
        <f t="shared" ref="G428" si="694">+B428/D428-1</f>
        <v>-2.0909998374130101E-4</v>
      </c>
      <c r="H428" s="42">
        <f t="shared" ref="H428" si="695">(+B428/(E428)-1)</f>
        <v>-3.757944607829522E-6</v>
      </c>
      <c r="I428" s="93">
        <f t="shared" si="344"/>
        <v>-2.1715055047777376E-5</v>
      </c>
      <c r="J428">
        <v>3822.5385999999999</v>
      </c>
      <c r="K428">
        <v>3836.5012999999999</v>
      </c>
      <c r="L428" s="93">
        <f t="shared" ref="L428" si="696">+K428/J428-1</f>
        <v>3.652729628420337E-3</v>
      </c>
      <c r="M428" s="92">
        <f t="shared" ref="M428" si="697">WEEKDAY(A428,2)</f>
        <v>5</v>
      </c>
    </row>
    <row r="429" spans="1:14" x14ac:dyDescent="0.15">
      <c r="A429" s="90">
        <v>43010</v>
      </c>
      <c r="B429">
        <v>46.05</v>
      </c>
      <c r="C429" s="93">
        <f t="shared" ref="C429" si="698">B429/B428-1</f>
        <v>0</v>
      </c>
      <c r="D429" s="26">
        <f t="shared" ref="D429" si="699">+F428*(1+L429)</f>
        <v>46.051000000000002</v>
      </c>
      <c r="E429" s="26">
        <f>D429*(1-VLOOKUP(A429,FX!A:K,9,0))</f>
        <v>46.081515434957495</v>
      </c>
      <c r="F429">
        <v>46.08</v>
      </c>
      <c r="G429" s="93">
        <f t="shared" ref="G429" si="700">+B429/D429-1</f>
        <v>-2.1715055047777376E-5</v>
      </c>
      <c r="H429" s="42">
        <f t="shared" ref="H429" si="701">(+B429/(E429)-1)</f>
        <v>-6.8390621836167398E-4</v>
      </c>
      <c r="I429" s="93">
        <f t="shared" si="344"/>
        <v>-6.5104166666674068E-4</v>
      </c>
      <c r="J429">
        <v>3836.5012999999999</v>
      </c>
      <c r="K429">
        <v>3836.5012999999999</v>
      </c>
      <c r="L429" s="93">
        <f t="shared" ref="L429" si="702">+K429/J429-1</f>
        <v>0</v>
      </c>
      <c r="M429" s="92">
        <f t="shared" ref="M429" si="703">WEEKDAY(A429,2)</f>
        <v>1</v>
      </c>
    </row>
    <row r="430" spans="1:14" x14ac:dyDescent="0.15">
      <c r="A430" s="90">
        <v>43011</v>
      </c>
      <c r="B430">
        <v>47.05</v>
      </c>
      <c r="C430" s="93">
        <f t="shared" ref="C430" si="704">B430/B429-1</f>
        <v>2.1715526601520097E-2</v>
      </c>
      <c r="D430" s="26">
        <f t="shared" ref="D430" si="705">+F429*(1+L430)</f>
        <v>46.08</v>
      </c>
      <c r="E430" s="26">
        <f>D430*(1-VLOOKUP(A430,FX!A:K,9,0))</f>
        <v>45.995871407017304</v>
      </c>
      <c r="F430">
        <v>46.051000000000002</v>
      </c>
      <c r="G430" s="93">
        <f t="shared" ref="G430" si="706">+B430/D430-1</f>
        <v>2.1050347222222099E-2</v>
      </c>
      <c r="H430" s="42">
        <f t="shared" ref="H430" si="707">(+B430/(E430)-1)</f>
        <v>2.2917895905367525E-2</v>
      </c>
      <c r="I430" s="93">
        <f t="shared" si="344"/>
        <v>2.1693339992616689E-2</v>
      </c>
      <c r="J430">
        <v>3836.5012999999999</v>
      </c>
      <c r="K430">
        <v>3836.5012999999999</v>
      </c>
      <c r="L430" s="93">
        <f t="shared" ref="L430" si="708">+K430/J430-1</f>
        <v>0</v>
      </c>
      <c r="M430" s="92">
        <f t="shared" ref="M430" si="709">WEEKDAY(A430,2)</f>
        <v>2</v>
      </c>
      <c r="N430" t="s">
        <v>461</v>
      </c>
    </row>
    <row r="431" spans="1:14" x14ac:dyDescent="0.15">
      <c r="A431" s="90">
        <v>43012</v>
      </c>
      <c r="B431">
        <v>47.45</v>
      </c>
      <c r="C431" s="93">
        <f t="shared" ref="C431" si="710">B431/B430-1</f>
        <v>8.5015940488843977E-3</v>
      </c>
      <c r="D431" s="26">
        <f t="shared" ref="D431" si="711">+F430*(1+L431)</f>
        <v>46.051000000000002</v>
      </c>
      <c r="E431" s="26">
        <f>D431*(1-VLOOKUP(A431,FX!A:K,9,0))</f>
        <v>46.310100985547457</v>
      </c>
      <c r="F431" s="92">
        <v>46.051000000000002</v>
      </c>
      <c r="G431" s="93">
        <f t="shared" ref="G431" si="712">+B431/D431-1</f>
        <v>3.0379362011682787E-2</v>
      </c>
      <c r="H431" s="42">
        <f t="shared" ref="H431" si="713">(+B431/(E431)-1)</f>
        <v>2.4614479135087297E-2</v>
      </c>
      <c r="I431" s="93">
        <f t="shared" si="344"/>
        <v>3.0379362011682787E-2</v>
      </c>
      <c r="J431">
        <v>3836.5012999999999</v>
      </c>
      <c r="K431">
        <v>3836.5012999999999</v>
      </c>
      <c r="L431" s="93">
        <f t="shared" ref="L431" si="714">+K431/J431-1</f>
        <v>0</v>
      </c>
      <c r="M431" s="92">
        <f t="shared" ref="M431" si="715">WEEKDAY(A431,2)</f>
        <v>3</v>
      </c>
    </row>
    <row r="432" spans="1:14" x14ac:dyDescent="0.15">
      <c r="A432" s="90">
        <v>43013</v>
      </c>
      <c r="B432">
        <v>47.45</v>
      </c>
      <c r="C432" s="93">
        <f t="shared" ref="C432" si="716">B432/B431-1</f>
        <v>0</v>
      </c>
      <c r="D432" s="26">
        <f t="shared" ref="D432" si="717">+F431*(1+L432)</f>
        <v>46.051000000000002</v>
      </c>
      <c r="E432" s="26">
        <f>D432*(1-VLOOKUP(A432,FX!A:K,9,0))</f>
        <v>45.992457341447412</v>
      </c>
      <c r="F432" s="92">
        <v>46.051000000000002</v>
      </c>
      <c r="G432" s="93">
        <f t="shared" ref="G432" si="718">+B432/D432-1</f>
        <v>3.0379362011682787E-2</v>
      </c>
      <c r="H432" s="42">
        <f t="shared" ref="H432" si="719">(+B432/(E432)-1)</f>
        <v>3.1690906353009307E-2</v>
      </c>
      <c r="I432" s="93">
        <f t="shared" si="344"/>
        <v>3.0379362011682787E-2</v>
      </c>
      <c r="J432">
        <v>3836.5012999999999</v>
      </c>
      <c r="K432">
        <v>3836.5012999999999</v>
      </c>
      <c r="L432" s="93">
        <f t="shared" ref="L432" si="720">+K432/J432-1</f>
        <v>0</v>
      </c>
      <c r="M432" s="92">
        <f t="shared" ref="M432" si="721">WEEKDAY(A432,2)</f>
        <v>4</v>
      </c>
    </row>
    <row r="433" spans="1:14" x14ac:dyDescent="0.15">
      <c r="A433" s="90">
        <v>43014</v>
      </c>
      <c r="B433">
        <v>47.35</v>
      </c>
      <c r="C433" s="93">
        <f t="shared" ref="C433" si="722">B433/B432-1</f>
        <v>-2.1074815595364393E-3</v>
      </c>
      <c r="D433" s="26">
        <f t="shared" ref="D433" si="723">+F432*(1+L433)</f>
        <v>46.051000000000002</v>
      </c>
      <c r="E433" s="26">
        <f>D433*(1-VLOOKUP(A433,FX!A:K,9,0))</f>
        <v>46.016463573828567</v>
      </c>
      <c r="F433" s="92">
        <v>46.051000000000002</v>
      </c>
      <c r="G433" s="93">
        <f t="shared" ref="G433" si="724">+B433/D433-1</f>
        <v>2.8207856506916151E-2</v>
      </c>
      <c r="H433" s="42">
        <f t="shared" ref="H433" si="725">(+B433/(E433)-1)</f>
        <v>2.8979550417469913E-2</v>
      </c>
      <c r="I433" s="93">
        <f t="shared" ref="I433:I466" si="726">+B433/F433-1</f>
        <v>2.8207856506916151E-2</v>
      </c>
      <c r="J433">
        <v>3836.5012999999999</v>
      </c>
      <c r="K433">
        <v>3836.5012999999999</v>
      </c>
      <c r="L433" s="93">
        <f t="shared" ref="L433" si="727">+K433/J433-1</f>
        <v>0</v>
      </c>
      <c r="M433" s="92">
        <f t="shared" ref="M433" si="728">WEEKDAY(A433,2)</f>
        <v>5</v>
      </c>
      <c r="N433" t="s">
        <v>474</v>
      </c>
    </row>
    <row r="434" spans="1:14" x14ac:dyDescent="0.15">
      <c r="A434" s="90">
        <v>43017</v>
      </c>
      <c r="B434">
        <v>47.1</v>
      </c>
      <c r="C434" s="93">
        <f t="shared" ref="C434" si="729">B434/B433-1</f>
        <v>-5.2798310454065245E-3</v>
      </c>
      <c r="D434" s="26">
        <f t="shared" ref="D434" si="730">+F433*(1+L434)</f>
        <v>46.599630290129191</v>
      </c>
      <c r="E434" s="26">
        <f>D434*(1-VLOOKUP(A434,FX!A:K,9,0))</f>
        <v>46.810168900985651</v>
      </c>
      <c r="F434">
        <v>46.875</v>
      </c>
      <c r="G434" s="93">
        <f t="shared" ref="G434" si="731">+B434/D434-1</f>
        <v>1.0737632611149683E-2</v>
      </c>
      <c r="H434" s="42">
        <f t="shared" ref="H434" si="732">(+B434/(E434)-1)</f>
        <v>6.1916268584163436E-3</v>
      </c>
      <c r="I434" s="93">
        <f t="shared" si="726"/>
        <v>4.8000000000001375E-3</v>
      </c>
      <c r="J434">
        <v>3836.5012999999999</v>
      </c>
      <c r="K434">
        <v>3882.2076000000002</v>
      </c>
      <c r="L434" s="93">
        <f t="shared" ref="L434" si="733">+K434/J434-1</f>
        <v>1.1913536950971526E-2</v>
      </c>
      <c r="M434" s="92">
        <f t="shared" ref="M434" si="734">WEEKDAY(A434,2)</f>
        <v>1</v>
      </c>
    </row>
    <row r="435" spans="1:14" x14ac:dyDescent="0.15">
      <c r="A435" s="90">
        <v>43018</v>
      </c>
      <c r="B435">
        <v>47.25</v>
      </c>
      <c r="C435" s="93">
        <f t="shared" ref="C435" si="735">B435/B434-1</f>
        <v>3.1847133757960666E-3</v>
      </c>
      <c r="D435" s="26">
        <f t="shared" ref="D435" si="736">+F434*(1+L435)</f>
        <v>46.967442168084972</v>
      </c>
      <c r="E435" s="26">
        <f>D435*(1-VLOOKUP(A435,FX!A:K,9,0))</f>
        <v>47.269302860900133</v>
      </c>
      <c r="F435">
        <v>47.277999999999999</v>
      </c>
      <c r="G435" s="93">
        <f t="shared" ref="G435" si="737">+B435/D435-1</f>
        <v>6.0160361917054317E-3</v>
      </c>
      <c r="H435" s="42">
        <f t="shared" ref="H435" si="738">(+B435/(E435)-1)</f>
        <v>-4.0835933114846679E-4</v>
      </c>
      <c r="I435" s="93">
        <f t="shared" si="726"/>
        <v>-5.9224163458693191E-4</v>
      </c>
      <c r="J435">
        <v>3882.2076000000002</v>
      </c>
      <c r="K435">
        <v>3889.8636999999999</v>
      </c>
      <c r="L435" s="93">
        <f t="shared" ref="L435" si="739">+K435/J435-1</f>
        <v>1.9720995858127921E-3</v>
      </c>
      <c r="M435" s="92">
        <f t="shared" ref="M435" si="740">WEEKDAY(A435,2)</f>
        <v>2</v>
      </c>
      <c r="N435" t="s">
        <v>481</v>
      </c>
    </row>
    <row r="436" spans="1:14" x14ac:dyDescent="0.15">
      <c r="A436" s="90">
        <v>43019</v>
      </c>
      <c r="B436">
        <v>47.5</v>
      </c>
      <c r="C436" s="93">
        <f t="shared" ref="C436" si="741">B436/B435-1</f>
        <v>5.2910052910053462E-3</v>
      </c>
      <c r="D436" s="26">
        <f t="shared" ref="D436" si="742">+F435*(1+L436)</f>
        <v>47.433853924084794</v>
      </c>
      <c r="E436" s="26">
        <f>D436*(1-VLOOKUP(A436,FX!A:K,9,0))</f>
        <v>47.495458189599844</v>
      </c>
      <c r="F436">
        <v>47.494</v>
      </c>
      <c r="G436" s="93">
        <f t="shared" ref="G436" si="743">+B436/D436-1</f>
        <v>1.3944908634468955E-3</v>
      </c>
      <c r="H436" s="42">
        <f t="shared" ref="H436" si="744">(+B436/(E436)-1)</f>
        <v>9.5626204552612393E-5</v>
      </c>
      <c r="I436" s="93">
        <f t="shared" si="726"/>
        <v>1.263317471680292E-4</v>
      </c>
      <c r="J436">
        <v>3889.8636999999999</v>
      </c>
      <c r="K436">
        <v>3902.6867999999999</v>
      </c>
      <c r="L436" s="93">
        <f t="shared" ref="L436" si="745">+K436/J436-1</f>
        <v>3.2965422413129275E-3</v>
      </c>
      <c r="M436" s="92">
        <f t="shared" ref="M436" si="746">WEEKDAY(A436,2)</f>
        <v>3</v>
      </c>
    </row>
    <row r="437" spans="1:14" x14ac:dyDescent="0.15">
      <c r="A437" s="90">
        <v>43020</v>
      </c>
      <c r="B437">
        <v>47.75</v>
      </c>
      <c r="C437" s="93">
        <f t="shared" ref="C437" si="747">B437/B436-1</f>
        <v>5.2631578947368585E-3</v>
      </c>
      <c r="D437" s="26">
        <f t="shared" ref="D437" si="748">+F436*(1+L437)</f>
        <v>47.618942488134074</v>
      </c>
      <c r="E437" s="26">
        <f>D437*(1-VLOOKUP(A437,FX!A:K,9,0))</f>
        <v>47.605872063343831</v>
      </c>
      <c r="F437">
        <v>47.610999999999997</v>
      </c>
      <c r="G437" s="93">
        <f t="shared" ref="G437" si="749">+B437/D437-1</f>
        <v>2.7522138253823769E-3</v>
      </c>
      <c r="H437" s="42">
        <f t="shared" ref="H437" si="750">(+B437/(E437)-1)</f>
        <v>3.0275243454083167E-3</v>
      </c>
      <c r="I437" s="93">
        <f t="shared" si="726"/>
        <v>2.9194933943836876E-3</v>
      </c>
      <c r="J437">
        <v>3902.6867999999999</v>
      </c>
      <c r="K437">
        <v>3912.9535999999998</v>
      </c>
      <c r="L437" s="93">
        <f t="shared" ref="L437" si="751">+K437/J437-1</f>
        <v>2.63070047025038E-3</v>
      </c>
      <c r="M437" s="92">
        <f t="shared" ref="M437" si="752">WEEKDAY(A437,2)</f>
        <v>4</v>
      </c>
      <c r="N437" t="s">
        <v>489</v>
      </c>
    </row>
    <row r="438" spans="1:14" x14ac:dyDescent="0.15">
      <c r="A438" s="90">
        <v>43021</v>
      </c>
      <c r="B438">
        <v>47.9</v>
      </c>
      <c r="C438" s="93">
        <f t="shared" ref="C438" si="753">B438/B437-1</f>
        <v>3.141361256544517E-3</v>
      </c>
      <c r="D438" s="26">
        <f t="shared" ref="D438" si="754">+F437*(1+L438)</f>
        <v>47.708904853867935</v>
      </c>
      <c r="E438" s="26">
        <f>D438*(1-VLOOKUP(A438,FX!A:K,9,0))</f>
        <v>47.756804745403045</v>
      </c>
      <c r="F438">
        <v>47.779000000000003</v>
      </c>
      <c r="G438" s="93">
        <f t="shared" ref="G438" si="755">+B438/D438-1</f>
        <v>4.0054397961426513E-3</v>
      </c>
      <c r="H438" s="42">
        <f t="shared" ref="H438" si="756">(+B438/(E438)-1)</f>
        <v>2.9984262004199014E-3</v>
      </c>
      <c r="I438" s="93">
        <f t="shared" si="726"/>
        <v>2.5324933548209749E-3</v>
      </c>
      <c r="J438">
        <v>3912.9535999999998</v>
      </c>
      <c r="K438">
        <v>3921</v>
      </c>
      <c r="L438" s="93">
        <f t="shared" ref="L438" si="757">+K438/J438-1</f>
        <v>2.0563494542844563E-3</v>
      </c>
      <c r="M438" s="92">
        <f t="shared" ref="M438" si="758">WEEKDAY(A438,2)</f>
        <v>5</v>
      </c>
    </row>
    <row r="439" spans="1:14" x14ac:dyDescent="0.15">
      <c r="A439" s="90">
        <v>43024</v>
      </c>
      <c r="B439">
        <v>47.85</v>
      </c>
      <c r="C439" s="93">
        <f t="shared" ref="C439" si="759">B439/B438-1</f>
        <v>-1.0438413361169019E-3</v>
      </c>
      <c r="D439" s="26">
        <f t="shared" ref="D439" si="760">+F438*(1+L439)</f>
        <v>47.687000140270342</v>
      </c>
      <c r="E439" s="26">
        <f>D439*(1-VLOOKUP(A439,FX!A:K,9,0))</f>
        <v>47.664687410911981</v>
      </c>
      <c r="F439">
        <v>47.670999999999999</v>
      </c>
      <c r="G439" s="93">
        <f t="shared" ref="G439" si="761">+B439/D439-1</f>
        <v>3.4181193878877192E-3</v>
      </c>
      <c r="H439" s="42">
        <f t="shared" ref="H439" si="762">(+B439/(E439)-1)</f>
        <v>3.8878381282658747E-3</v>
      </c>
      <c r="I439" s="93">
        <f t="shared" si="726"/>
        <v>3.7549034003903081E-3</v>
      </c>
      <c r="J439">
        <v>3921</v>
      </c>
      <c r="K439">
        <v>3913.45</v>
      </c>
      <c r="L439" s="93">
        <f t="shared" ref="L439" si="763">+K439/J439-1</f>
        <v>-1.9255292017342773E-3</v>
      </c>
      <c r="M439" s="92">
        <f t="shared" ref="M439" si="764">WEEKDAY(A439,2)</f>
        <v>1</v>
      </c>
    </row>
    <row r="440" spans="1:14" x14ac:dyDescent="0.15">
      <c r="A440" s="90">
        <v>43025</v>
      </c>
      <c r="B440">
        <v>47.5</v>
      </c>
      <c r="C440" s="93">
        <f t="shared" ref="C440" si="765">B440/B439-1</f>
        <v>-7.3145245559038674E-3</v>
      </c>
      <c r="D440" s="26">
        <f t="shared" ref="D440" si="766">+F439*(1+L440)</f>
        <v>47.666371097113803</v>
      </c>
      <c r="E440" s="26">
        <f>D440*(1-VLOOKUP(A440,FX!A:K,9,0))</f>
        <v>47.443262834640123</v>
      </c>
      <c r="F440">
        <v>47.408999999999999</v>
      </c>
      <c r="G440" s="93">
        <f t="shared" ref="G440" si="767">+B440/D440-1</f>
        <v>-3.4903243793165117E-3</v>
      </c>
      <c r="H440" s="42">
        <f t="shared" ref="H440" si="768">(+B440/(E440)-1)</f>
        <v>1.1958950959514159E-3</v>
      </c>
      <c r="I440" s="93">
        <f t="shared" si="726"/>
        <v>1.9194667679132138E-3</v>
      </c>
      <c r="J440">
        <v>3913.45</v>
      </c>
      <c r="K440">
        <v>3913.07</v>
      </c>
      <c r="L440" s="93">
        <f t="shared" ref="L440" si="769">+K440/J440-1</f>
        <v>-9.7101023393553199E-5</v>
      </c>
      <c r="M440" s="92">
        <f t="shared" ref="M440" si="770">WEEKDAY(A440,2)</f>
        <v>2</v>
      </c>
    </row>
    <row r="441" spans="1:14" x14ac:dyDescent="0.15">
      <c r="A441" s="90">
        <v>43026</v>
      </c>
      <c r="B441">
        <v>47.65</v>
      </c>
      <c r="C441" s="93">
        <f t="shared" ref="C441" si="771">B441/B440-1</f>
        <v>3.1578947368420263E-3</v>
      </c>
      <c r="D441" s="26">
        <f t="shared" ref="D441" si="772">+F440*(1+L441)</f>
        <v>47.785672487330913</v>
      </c>
      <c r="E441" s="26">
        <f>D441*(1-VLOOKUP(A441,FX!A:K,9,0))</f>
        <v>47.732304019822237</v>
      </c>
      <c r="F441">
        <v>47.732999999999997</v>
      </c>
      <c r="G441" s="93">
        <f t="shared" ref="G441" si="773">+B441/D441-1</f>
        <v>-2.8391875695981117E-3</v>
      </c>
      <c r="H441" s="42">
        <f t="shared" ref="H441" si="774">(+B441/(E441)-1)</f>
        <v>-1.7242834074814306E-3</v>
      </c>
      <c r="I441" s="93">
        <f t="shared" si="726"/>
        <v>-1.7388389583725683E-3</v>
      </c>
      <c r="J441">
        <v>3913.07</v>
      </c>
      <c r="K441">
        <v>3944.16</v>
      </c>
      <c r="L441" s="93">
        <f t="shared" ref="L441" si="775">+K441/J441-1</f>
        <v>7.9451683716365018E-3</v>
      </c>
      <c r="M441" s="92">
        <f t="shared" ref="M441" si="776">WEEKDAY(A441,2)</f>
        <v>3</v>
      </c>
    </row>
    <row r="442" spans="1:14" x14ac:dyDescent="0.15">
      <c r="A442" s="90">
        <v>43027</v>
      </c>
      <c r="B442">
        <v>47.15</v>
      </c>
      <c r="C442" s="93">
        <f t="shared" ref="C442" si="777">B442/B441-1</f>
        <v>-1.049317943336836E-2</v>
      </c>
      <c r="D442" s="26">
        <f t="shared" ref="D442" si="778">+F441*(1+L442)</f>
        <v>47.576760641049042</v>
      </c>
      <c r="E442" s="26">
        <f>D442*(1-VLOOKUP(A442,FX!A:K,9,0))</f>
        <v>47.452937148506479</v>
      </c>
      <c r="F442">
        <v>47.384999999999998</v>
      </c>
      <c r="G442" s="93">
        <f t="shared" ref="G442" si="779">+B442/D442-1</f>
        <v>-8.9699390059111428E-3</v>
      </c>
      <c r="H442" s="42">
        <f t="shared" ref="H442" si="780">(+B442/(E442)-1)</f>
        <v>-6.3839493761665977E-3</v>
      </c>
      <c r="I442" s="93">
        <f t="shared" si="726"/>
        <v>-4.9593753297456633E-3</v>
      </c>
      <c r="J442">
        <v>3944.16</v>
      </c>
      <c r="K442">
        <v>3931.25</v>
      </c>
      <c r="L442" s="93">
        <f t="shared" ref="L442" si="781">+K442/J442-1</f>
        <v>-3.2731937852419346E-3</v>
      </c>
      <c r="M442" s="92">
        <f t="shared" ref="M442" si="782">WEEKDAY(A442,2)</f>
        <v>4</v>
      </c>
    </row>
    <row r="443" spans="1:14" x14ac:dyDescent="0.15">
      <c r="A443" s="90">
        <v>43028</v>
      </c>
      <c r="B443">
        <v>47.35</v>
      </c>
      <c r="C443" s="93">
        <f t="shared" ref="C443" si="783">B443/B442-1</f>
        <v>4.2417815482502785E-3</v>
      </c>
      <c r="D443" s="26">
        <f t="shared" ref="D443" si="784">+F442*(1+L443)</f>
        <v>47.331964960254368</v>
      </c>
      <c r="E443" s="26">
        <f>D443*(1-VLOOKUP(A443,FX!A:K,9,0))</f>
        <v>47.375075896370959</v>
      </c>
      <c r="F443">
        <v>47.371000000000002</v>
      </c>
      <c r="G443" s="93">
        <f t="shared" ref="G443" si="785">+B443/D443-1</f>
        <v>3.8103298185010459E-4</v>
      </c>
      <c r="H443" s="42">
        <f t="shared" ref="H443" si="786">(+B443/(E443)-1)</f>
        <v>-5.2930567173781196E-4</v>
      </c>
      <c r="I443" s="93">
        <f t="shared" si="726"/>
        <v>-4.4330919761037535E-4</v>
      </c>
      <c r="J443">
        <v>3931.25</v>
      </c>
      <c r="K443">
        <v>3926.85</v>
      </c>
      <c r="L443" s="93">
        <f t="shared" ref="L443" si="787">+K443/J443-1</f>
        <v>-1.1192368839427758E-3</v>
      </c>
      <c r="M443" s="92">
        <f t="shared" ref="M443" si="788">WEEKDAY(A443,2)</f>
        <v>5</v>
      </c>
      <c r="N443" t="s">
        <v>515</v>
      </c>
    </row>
    <row r="444" spans="1:14" x14ac:dyDescent="0.15">
      <c r="A444" s="90">
        <v>43031</v>
      </c>
      <c r="B444">
        <v>47.3</v>
      </c>
      <c r="C444" s="93">
        <f t="shared" ref="C444" si="789">B444/B443-1</f>
        <v>-1.0559662090814381E-3</v>
      </c>
      <c r="D444" s="26">
        <f t="shared" ref="D444" si="790">+F443*(1+L444)</f>
        <v>47.418650266753254</v>
      </c>
      <c r="E444" s="26">
        <f>D444*(1-VLOOKUP(A444,FX!A:K,9,0))</f>
        <v>47.364445557386496</v>
      </c>
      <c r="F444">
        <v>47.38</v>
      </c>
      <c r="G444" s="93">
        <f t="shared" ref="G444" si="791">+B444/D444-1</f>
        <v>-2.5021856608273829E-3</v>
      </c>
      <c r="H444" s="42">
        <f t="shared" ref="H444" si="792">(+B444/(E444)-1)</f>
        <v>-1.3606315164909066E-3</v>
      </c>
      <c r="I444" s="93">
        <f t="shared" si="726"/>
        <v>-1.6884761502744539E-3</v>
      </c>
      <c r="J444">
        <v>3926.85</v>
      </c>
      <c r="K444">
        <v>3930.8</v>
      </c>
      <c r="L444" s="93">
        <f t="shared" ref="L444" si="793">+K444/J444-1</f>
        <v>1.0058953104905566E-3</v>
      </c>
      <c r="M444" s="92">
        <f t="shared" ref="M444" si="794">WEEKDAY(A444,2)</f>
        <v>1</v>
      </c>
    </row>
    <row r="445" spans="1:14" x14ac:dyDescent="0.15">
      <c r="A445" s="90">
        <v>43032</v>
      </c>
      <c r="B445">
        <v>47.5</v>
      </c>
      <c r="C445" s="93">
        <f t="shared" ref="C445" si="795">B445/B444-1</f>
        <v>4.2283298097252064E-3</v>
      </c>
      <c r="D445" s="26">
        <f t="shared" ref="D445" si="796">+F444*(1+L445)</f>
        <v>47.72473084359418</v>
      </c>
      <c r="E445" s="26">
        <f>D445*(1-VLOOKUP(A445,FX!A:K,9,0))</f>
        <v>47.710913045590466</v>
      </c>
      <c r="F445">
        <v>47.726999999999997</v>
      </c>
      <c r="G445" s="93">
        <f t="shared" ref="G445" si="797">+B445/D445-1</f>
        <v>-4.708897035599402E-3</v>
      </c>
      <c r="H445" s="42">
        <f t="shared" ref="H445" si="798">(+B445/(E445)-1)</f>
        <v>-4.4206457627194995E-3</v>
      </c>
      <c r="I445" s="93">
        <f t="shared" si="726"/>
        <v>-4.7562176545770107E-3</v>
      </c>
      <c r="J445">
        <v>3930.8</v>
      </c>
      <c r="K445">
        <v>3959.4</v>
      </c>
      <c r="L445" s="93">
        <f t="shared" ref="L445" si="799">+K445/J445-1</f>
        <v>7.2758725959092274E-3</v>
      </c>
      <c r="M445" s="92">
        <f t="shared" ref="M445" si="800">WEEKDAY(A445,2)</f>
        <v>2</v>
      </c>
    </row>
    <row r="446" spans="1:14" x14ac:dyDescent="0.15">
      <c r="A446" s="90">
        <v>43033</v>
      </c>
      <c r="B446">
        <v>47.8</v>
      </c>
      <c r="C446" s="93">
        <f t="shared" ref="C446" si="801">B446/B445-1</f>
        <v>6.3157894736840525E-3</v>
      </c>
      <c r="D446" s="26">
        <f t="shared" ref="D446" si="802">+F445*(1+L446)</f>
        <v>47.938549439308979</v>
      </c>
      <c r="E446" s="26">
        <f>D446*(1-VLOOKUP(A446,FX!A:K,9,0))</f>
        <v>47.89169897631735</v>
      </c>
      <c r="F446">
        <v>47.89</v>
      </c>
      <c r="G446" s="93">
        <f t="shared" ref="G446" si="803">+B446/D446-1</f>
        <v>-2.8901466758894934E-3</v>
      </c>
      <c r="H446" s="42">
        <f t="shared" ref="H446" si="804">(+B446/(E446)-1)</f>
        <v>-1.9147154575305247E-3</v>
      </c>
      <c r="I446" s="93">
        <f t="shared" si="726"/>
        <v>-1.8793067446231104E-3</v>
      </c>
      <c r="J446">
        <v>3959.4</v>
      </c>
      <c r="K446">
        <v>3976.95</v>
      </c>
      <c r="L446" s="93">
        <f t="shared" ref="L446" si="805">+K446/J446-1</f>
        <v>4.4324897711773836E-3</v>
      </c>
      <c r="M446" s="92">
        <f t="shared" ref="M446" si="806">WEEKDAY(A446,2)</f>
        <v>3</v>
      </c>
    </row>
    <row r="447" spans="1:14" x14ac:dyDescent="0.15">
      <c r="A447" s="90">
        <v>43034</v>
      </c>
      <c r="B447">
        <v>48.1</v>
      </c>
      <c r="C447" s="93">
        <f t="shared" ref="C447" si="807">B447/B446-1</f>
        <v>6.2761506276152179E-3</v>
      </c>
      <c r="D447" s="26">
        <f t="shared" ref="D447" si="808">+F446*(1+L447)</f>
        <v>48.090256653968488</v>
      </c>
      <c r="E447" s="26">
        <f>D447*(1-VLOOKUP(A447,FX!A:K,9,0))</f>
        <v>48.139430682128186</v>
      </c>
      <c r="F447">
        <v>48.133000000000003</v>
      </c>
      <c r="G447" s="93">
        <f t="shared" ref="G447" si="809">+B447/D447-1</f>
        <v>2.0260540719552189E-4</v>
      </c>
      <c r="H447" s="42">
        <f t="shared" ref="H447" si="810">(+B447/(E447)-1)</f>
        <v>-8.1909323748652341E-4</v>
      </c>
      <c r="I447" s="93">
        <f t="shared" si="726"/>
        <v>-6.8560031579167902E-4</v>
      </c>
      <c r="J447">
        <v>3976.95</v>
      </c>
      <c r="K447">
        <v>3993.58</v>
      </c>
      <c r="L447" s="93">
        <f t="shared" ref="L447" si="811">+K447/J447-1</f>
        <v>4.1815964495404145E-3</v>
      </c>
      <c r="M447" s="92">
        <f t="shared" ref="M447" si="812">WEEKDAY(A447,2)</f>
        <v>4</v>
      </c>
    </row>
    <row r="448" spans="1:14" x14ac:dyDescent="0.15">
      <c r="A448" s="90">
        <v>43035</v>
      </c>
      <c r="B448">
        <v>48.45</v>
      </c>
      <c r="C448" s="93">
        <f t="shared" ref="C448" si="813">B448/B447-1</f>
        <v>7.2765072765073047E-3</v>
      </c>
      <c r="D448" s="26">
        <f t="shared" ref="D448" si="814">+F447*(1+L448)</f>
        <v>48.475173155414438</v>
      </c>
      <c r="E448" s="26">
        <f>D448*(1-VLOOKUP(A448,FX!A:K,9,0))</f>
        <v>48.320792969674329</v>
      </c>
      <c r="F448">
        <v>48.328000000000003</v>
      </c>
      <c r="G448" s="93">
        <f t="shared" ref="G448" si="815">+B448/D448-1</f>
        <v>-5.1929995863508882E-4</v>
      </c>
      <c r="H448" s="42">
        <f t="shared" ref="H448" si="816">(+B448/(E448)-1)</f>
        <v>2.6739426732247384E-3</v>
      </c>
      <c r="I448" s="93">
        <f t="shared" si="726"/>
        <v>2.5244164873365893E-3</v>
      </c>
      <c r="J448">
        <v>3993.58</v>
      </c>
      <c r="K448">
        <v>4021.97</v>
      </c>
      <c r="L448" s="93">
        <f t="shared" ref="L448" si="817">+K448/J448-1</f>
        <v>7.1089098002292683E-3</v>
      </c>
      <c r="M448" s="92">
        <f t="shared" ref="M448" si="818">WEEKDAY(A448,2)</f>
        <v>5</v>
      </c>
    </row>
    <row r="449" spans="1:13" x14ac:dyDescent="0.15">
      <c r="A449" s="90">
        <v>43038</v>
      </c>
      <c r="B449">
        <v>48.1</v>
      </c>
      <c r="C449" s="93">
        <f t="shared" ref="C449" si="819">B449/B448-1</f>
        <v>-7.2239422084623417E-3</v>
      </c>
      <c r="D449" s="26">
        <f t="shared" ref="D449" si="820">+F448*(1+L449)</f>
        <v>48.180803974171866</v>
      </c>
      <c r="E449" s="26">
        <f>D449*(1-VLOOKUP(A449,FX!A:K,9,0))</f>
        <v>48.23123273892503</v>
      </c>
      <c r="F449">
        <v>48.21</v>
      </c>
      <c r="G449" s="93">
        <f t="shared" ref="G449" si="821">+B449/D449-1</f>
        <v>-1.6770989171368544E-3</v>
      </c>
      <c r="H449" s="42">
        <f t="shared" ref="H449" si="822">(+B449/(E449)-1)</f>
        <v>-2.7209078323870983E-3</v>
      </c>
      <c r="I449" s="93">
        <f t="shared" si="726"/>
        <v>-2.2816842978634622E-3</v>
      </c>
      <c r="J449">
        <v>4021.97</v>
      </c>
      <c r="K449">
        <v>4009.72</v>
      </c>
      <c r="L449" s="93">
        <f t="shared" ref="L449" si="823">+K449/J449-1</f>
        <v>-3.0457711022210399E-3</v>
      </c>
      <c r="M449" s="92">
        <f t="shared" ref="M449" si="824">WEEKDAY(A449,2)</f>
        <v>1</v>
      </c>
    </row>
    <row r="450" spans="1:13" x14ac:dyDescent="0.15">
      <c r="A450" s="90">
        <v>43039</v>
      </c>
      <c r="B450">
        <v>48.25</v>
      </c>
      <c r="C450" s="93">
        <f t="shared" ref="C450" si="825">B450/B449-1</f>
        <v>3.1185031185030354E-3</v>
      </c>
      <c r="D450" s="26">
        <f t="shared" ref="D450" si="826">+F449*(1+L450)</f>
        <v>48.173930149736137</v>
      </c>
      <c r="E450" s="26">
        <f>D450*(1-VLOOKUP(A450,FX!A:K,9,0))</f>
        <v>48.319586686760843</v>
      </c>
      <c r="F450">
        <v>48.286000000000001</v>
      </c>
      <c r="G450" s="93">
        <f t="shared" ref="G450" si="827">+B450/D450-1</f>
        <v>1.5790667281541104E-3</v>
      </c>
      <c r="H450" s="42">
        <f t="shared" ref="H450" si="828">(+B450/(E450)-1)</f>
        <v>-1.4401341470892115E-3</v>
      </c>
      <c r="I450" s="93">
        <f t="shared" si="726"/>
        <v>-7.455577185934148E-4</v>
      </c>
      <c r="J450">
        <v>4009.72</v>
      </c>
      <c r="K450">
        <v>4006.72</v>
      </c>
      <c r="L450" s="93">
        <f t="shared" ref="L450" si="829">+K450/J450-1</f>
        <v>-7.4818191793946109E-4</v>
      </c>
      <c r="M450" s="92">
        <f t="shared" ref="M450" si="830">WEEKDAY(A450,2)</f>
        <v>2</v>
      </c>
    </row>
    <row r="451" spans="1:13" x14ac:dyDescent="0.15">
      <c r="A451" s="90">
        <v>43040</v>
      </c>
      <c r="B451">
        <v>48.3</v>
      </c>
      <c r="C451" s="93">
        <f t="shared" ref="C451" si="831">B451/B450-1</f>
        <v>1.0362694300518616E-3</v>
      </c>
      <c r="D451" s="26">
        <f t="shared" ref="D451" si="832">+F450*(1+L451)</f>
        <v>48.16428233567607</v>
      </c>
      <c r="E451" s="26">
        <f>D451*(1-VLOOKUP(A451,FX!A:K,9,0))</f>
        <v>48.142953237472909</v>
      </c>
      <c r="F451">
        <v>48.158999999999999</v>
      </c>
      <c r="G451" s="93">
        <f t="shared" ref="G451" si="833">+B451/D451-1</f>
        <v>2.8178072576283686E-3</v>
      </c>
      <c r="H451" s="42">
        <f t="shared" ref="H451" si="834">(+B451/(E451)-1)</f>
        <v>3.2620924136588236E-3</v>
      </c>
      <c r="I451" s="93">
        <f t="shared" si="726"/>
        <v>2.9278016570111198E-3</v>
      </c>
      <c r="J451">
        <v>4006.72</v>
      </c>
      <c r="K451">
        <v>3996.62</v>
      </c>
      <c r="L451" s="93">
        <f t="shared" ref="L451" si="835">+K451/J451-1</f>
        <v>-2.520765114607415E-3</v>
      </c>
      <c r="M451" s="92">
        <f t="shared" ref="M451" si="836">WEEKDAY(A451,2)</f>
        <v>3</v>
      </c>
    </row>
    <row r="452" spans="1:13" x14ac:dyDescent="0.15">
      <c r="A452" s="90">
        <v>43041</v>
      </c>
      <c r="B452">
        <v>48.25</v>
      </c>
      <c r="C452" s="93">
        <f t="shared" ref="C452" si="837">B452/B451-1</f>
        <v>-1.0351966873705098E-3</v>
      </c>
      <c r="D452" s="26">
        <f t="shared" ref="D452" si="838">+F451*(1+L452)</f>
        <v>48.165145465418277</v>
      </c>
      <c r="E452" s="26">
        <f>D452*(1-VLOOKUP(A452,FX!A:K,9,0))</f>
        <v>48.373429822290895</v>
      </c>
      <c r="F452">
        <v>48.378</v>
      </c>
      <c r="G452" s="93">
        <f t="shared" ref="G452" si="839">+B452/D452-1</f>
        <v>1.761741478444101E-3</v>
      </c>
      <c r="H452" s="42">
        <f t="shared" ref="H452" si="840">(+B452/(E452)-1)</f>
        <v>-2.5516036953413535E-3</v>
      </c>
      <c r="I452" s="93">
        <f t="shared" si="726"/>
        <v>-2.6458307495142996E-3</v>
      </c>
      <c r="J452">
        <v>3996.62</v>
      </c>
      <c r="K452">
        <v>3997.13</v>
      </c>
      <c r="L452" s="93">
        <f t="shared" ref="L452" si="841">+K452/J452-1</f>
        <v>1.2760782861520603E-4</v>
      </c>
      <c r="M452" s="92">
        <f t="shared" ref="M452" si="842">WEEKDAY(A452,2)</f>
        <v>4</v>
      </c>
    </row>
    <row r="453" spans="1:13" x14ac:dyDescent="0.15">
      <c r="A453" s="90">
        <v>43042</v>
      </c>
      <c r="B453">
        <v>48</v>
      </c>
      <c r="C453" s="93">
        <f t="shared" ref="C453" si="843">B453/B452-1</f>
        <v>-5.1813471502590858E-3</v>
      </c>
      <c r="D453" s="26">
        <f t="shared" ref="D453" si="844">+F452*(1+L453)</f>
        <v>48.324382894726966</v>
      </c>
      <c r="E453" s="26">
        <f>D453*(1-VLOOKUP(A453,FX!A:K,9,0))</f>
        <v>48.189420552965963</v>
      </c>
      <c r="F453">
        <v>48.171999999999997</v>
      </c>
      <c r="G453" s="93">
        <f t="shared" ref="G453" si="845">+B453/D453-1</f>
        <v>-6.7126132874499866E-3</v>
      </c>
      <c r="H453" s="42">
        <f t="shared" ref="H453" si="846">(+B453/(E453)-1)</f>
        <v>-3.9307497536262836E-3</v>
      </c>
      <c r="I453" s="93">
        <f t="shared" si="726"/>
        <v>-3.5705389022667733E-3</v>
      </c>
      <c r="J453">
        <v>3997.13</v>
      </c>
      <c r="K453">
        <v>3992.7</v>
      </c>
      <c r="L453" s="93">
        <f t="shared" ref="L453" si="847">+K453/J453-1</f>
        <v>-1.10829520180733E-3</v>
      </c>
      <c r="M453" s="92">
        <f t="shared" ref="M453" si="848">WEEKDAY(A453,2)</f>
        <v>5</v>
      </c>
    </row>
    <row r="454" spans="1:13" x14ac:dyDescent="0.15">
      <c r="A454" s="90">
        <v>43045</v>
      </c>
      <c r="B454">
        <v>48.3</v>
      </c>
      <c r="C454" s="93">
        <f t="shared" ref="C454" si="849">B454/B453-1</f>
        <v>6.2499999999998668E-3</v>
      </c>
      <c r="D454" s="26">
        <f t="shared" ref="D454" si="850">+F453*(1+L454)</f>
        <v>48.512112875998703</v>
      </c>
      <c r="E454" s="26">
        <f>D454*(1-VLOOKUP(A454,FX!A:K,9,0))</f>
        <v>48.382156584747534</v>
      </c>
      <c r="F454">
        <v>48.356000000000002</v>
      </c>
      <c r="G454" s="93">
        <f t="shared" ref="G454" si="851">+B454/D454-1</f>
        <v>-4.3723693614600156E-3</v>
      </c>
      <c r="H454" s="42">
        <f t="shared" ref="H454" si="852">(+B454/(E454)-1)</f>
        <v>-1.6980761203487793E-3</v>
      </c>
      <c r="I454" s="93">
        <f t="shared" si="726"/>
        <v>-1.1580775911986807E-3</v>
      </c>
      <c r="J454">
        <v>3992.7</v>
      </c>
      <c r="K454">
        <v>4020.89</v>
      </c>
      <c r="L454" s="93">
        <f t="shared" ref="L454" si="853">+K454/J454-1</f>
        <v>7.0603852029955672E-3</v>
      </c>
      <c r="M454" s="92">
        <f t="shared" ref="M454" si="854">WEEKDAY(A454,2)</f>
        <v>1</v>
      </c>
    </row>
    <row r="455" spans="1:13" x14ac:dyDescent="0.15">
      <c r="A455" s="90">
        <v>43046</v>
      </c>
      <c r="B455">
        <v>48.9</v>
      </c>
      <c r="C455" s="93">
        <f t="shared" ref="C455" si="855">B455/B454-1</f>
        <v>1.2422360248447228E-2</v>
      </c>
      <c r="D455" s="26">
        <f t="shared" ref="D455" si="856">+F454*(1+L455)</f>
        <v>48.757193805351548</v>
      </c>
      <c r="E455" s="26">
        <f>D455*(1-VLOOKUP(A455,FX!A:K,9,0))</f>
        <v>48.843113928147773</v>
      </c>
      <c r="F455">
        <v>48.856000000000002</v>
      </c>
      <c r="G455" s="93">
        <f t="shared" ref="G455" si="857">+B455/D455-1</f>
        <v>2.9289256313347334E-3</v>
      </c>
      <c r="H455" s="42">
        <f t="shared" ref="H455" si="858">(+B455/(E455)-1)</f>
        <v>1.1646692292368588E-3</v>
      </c>
      <c r="I455" s="93">
        <f t="shared" si="726"/>
        <v>9.0060586212525884E-4</v>
      </c>
      <c r="J455">
        <v>4020.89</v>
      </c>
      <c r="K455">
        <v>4054.25</v>
      </c>
      <c r="L455" s="93">
        <f t="shared" ref="L455" si="859">+K455/J455-1</f>
        <v>8.2966706375950938E-3</v>
      </c>
      <c r="M455" s="92">
        <f t="shared" ref="M455" si="860">WEEKDAY(A455,2)</f>
        <v>2</v>
      </c>
    </row>
    <row r="456" spans="1:13" x14ac:dyDescent="0.15">
      <c r="A456" s="90">
        <v>43047</v>
      </c>
      <c r="B456">
        <v>48.65</v>
      </c>
      <c r="C456" s="93">
        <f t="shared" ref="C456" si="861">B456/B455-1</f>
        <v>-5.1124744376278564E-3</v>
      </c>
      <c r="D456" s="26">
        <f t="shared" ref="D456" si="862">+F455*(1+L456)</f>
        <v>48.780804479250172</v>
      </c>
      <c r="E456" s="26">
        <f>D456*(1-VLOOKUP(A456,FX!A:K,9,0))</f>
        <v>48.641693669994005</v>
      </c>
      <c r="F456">
        <v>48.652999999999999</v>
      </c>
      <c r="G456" s="93">
        <f t="shared" ref="G456" si="863">+B456/D456-1</f>
        <v>-2.6814744169668669E-3</v>
      </c>
      <c r="H456" s="42">
        <f t="shared" ref="H456" si="864">(+B456/(E456)-1)</f>
        <v>1.7076564114626436E-4</v>
      </c>
      <c r="I456" s="93">
        <f t="shared" si="726"/>
        <v>-6.1661151419256655E-5</v>
      </c>
      <c r="J456">
        <v>4054.25</v>
      </c>
      <c r="K456">
        <v>4048.01</v>
      </c>
      <c r="L456" s="93">
        <f t="shared" ref="L456" si="865">+K456/J456-1</f>
        <v>-1.5391256089288818E-3</v>
      </c>
      <c r="M456" s="92">
        <f t="shared" ref="M456" si="866">WEEKDAY(A456,2)</f>
        <v>3</v>
      </c>
    </row>
    <row r="457" spans="1:13" x14ac:dyDescent="0.15">
      <c r="A457" s="90">
        <v>43048</v>
      </c>
      <c r="B457">
        <v>49</v>
      </c>
      <c r="C457" s="93">
        <f t="shared" ref="C457" si="867">B457/B456-1</f>
        <v>7.194244604316502E-3</v>
      </c>
      <c r="D457" s="26">
        <f t="shared" ref="D457" si="868">+F456*(1+L457)</f>
        <v>48.988209688217168</v>
      </c>
      <c r="E457" s="26">
        <f>D457*(1-VLOOKUP(A457,FX!A:K,9,0))</f>
        <v>49.063881529133177</v>
      </c>
      <c r="F457">
        <v>49.033999999999999</v>
      </c>
      <c r="G457" s="93">
        <f t="shared" ref="G457" si="869">+B457/D457-1</f>
        <v>2.406765190618998E-4</v>
      </c>
      <c r="H457" s="42">
        <f t="shared" ref="H457" si="870">(+B457/(E457)-1)</f>
        <v>-1.3020072432557983E-3</v>
      </c>
      <c r="I457" s="93">
        <f t="shared" si="726"/>
        <v>-6.9339641881138725E-4</v>
      </c>
      <c r="J457">
        <v>4048.01</v>
      </c>
      <c r="K457">
        <v>4075.9</v>
      </c>
      <c r="L457" s="93">
        <f t="shared" ref="L457" si="871">+K457/J457-1</f>
        <v>6.8898051141177419E-3</v>
      </c>
      <c r="M457" s="92">
        <f t="shared" ref="M457" si="872">WEEKDAY(A457,2)</f>
        <v>4</v>
      </c>
    </row>
    <row r="458" spans="1:13" x14ac:dyDescent="0.15">
      <c r="A458" s="90">
        <v>43049</v>
      </c>
      <c r="B458">
        <v>49.4</v>
      </c>
      <c r="C458" s="93">
        <f t="shared" ref="C458" si="873">B458/B457-1</f>
        <v>8.1632653061223248E-3</v>
      </c>
      <c r="D458" s="26">
        <f t="shared" ref="D458" si="874">+F457*(1+L458)</f>
        <v>49.467208454574447</v>
      </c>
      <c r="E458" s="26">
        <f>D458*(1-VLOOKUP(A458,FX!A:K,9,0))</f>
        <v>49.387036913458772</v>
      </c>
      <c r="F458">
        <v>49.396000000000001</v>
      </c>
      <c r="G458" s="93">
        <f t="shared" ref="G458" si="875">+B458/D458-1</f>
        <v>-1.3586465999221309E-3</v>
      </c>
      <c r="H458" s="42">
        <f t="shared" ref="H458" si="876">(+B458/(E458)-1)</f>
        <v>2.6247953615721187E-4</v>
      </c>
      <c r="I458" s="93">
        <f t="shared" si="726"/>
        <v>8.0978216859595165E-5</v>
      </c>
      <c r="J458">
        <v>4075.9</v>
      </c>
      <c r="K458">
        <v>4111.91</v>
      </c>
      <c r="L458" s="93">
        <f t="shared" ref="L458" si="877">+K458/J458-1</f>
        <v>8.834858558845804E-3</v>
      </c>
      <c r="M458" s="92">
        <f t="shared" ref="M458" si="878">WEEKDAY(A458,2)</f>
        <v>5</v>
      </c>
    </row>
    <row r="459" spans="1:13" x14ac:dyDescent="0.15">
      <c r="A459" s="90">
        <v>43052</v>
      </c>
      <c r="B459">
        <v>49.45</v>
      </c>
      <c r="C459" s="93">
        <f t="shared" ref="C459" si="879">B459/B458-1</f>
        <v>1.0121457489880026E-3</v>
      </c>
      <c r="D459" s="26">
        <f t="shared" ref="D459" si="880">+F458*(1+L459)</f>
        <v>49.59012860690045</v>
      </c>
      <c r="E459" s="26">
        <f>D459*(1-VLOOKUP(A459,FX!A:K,9,0))</f>
        <v>49.541491412718756</v>
      </c>
      <c r="F459">
        <v>49.555</v>
      </c>
      <c r="G459" s="93">
        <f t="shared" ref="G459" si="881">+B459/D459-1</f>
        <v>-2.8257359042409558E-3</v>
      </c>
      <c r="H459" s="42">
        <f t="shared" ref="H459" si="882">(+B459/(E459)-1)</f>
        <v>-1.8467633918518578E-3</v>
      </c>
      <c r="I459" s="93">
        <f t="shared" si="726"/>
        <v>-2.1188578347289821E-3</v>
      </c>
      <c r="J459">
        <v>4111.91</v>
      </c>
      <c r="K459">
        <v>4128.07</v>
      </c>
      <c r="L459" s="93">
        <f t="shared" ref="L459" si="883">+K459/J459-1</f>
        <v>3.93004710706224E-3</v>
      </c>
      <c r="M459" s="92">
        <f t="shared" ref="M459" si="884">WEEKDAY(A459,2)</f>
        <v>1</v>
      </c>
    </row>
    <row r="460" spans="1:13" x14ac:dyDescent="0.15">
      <c r="A460" s="90">
        <v>43053</v>
      </c>
      <c r="B460">
        <v>49</v>
      </c>
      <c r="C460" s="93">
        <f t="shared" ref="C460" si="885">B460/B459-1</f>
        <v>-9.1001011122345821E-3</v>
      </c>
      <c r="D460" s="26">
        <f t="shared" ref="D460" si="886">+F459*(1+L460)</f>
        <v>49.210233656406032</v>
      </c>
      <c r="E460" s="26">
        <f>D460*(1-VLOOKUP(A460,FX!A:K,9,0))</f>
        <v>49.240467517825721</v>
      </c>
      <c r="F460">
        <v>49.246000000000002</v>
      </c>
      <c r="G460" s="93">
        <f t="shared" ref="G460" si="887">+B460/D460-1</f>
        <v>-4.2721531841104499E-3</v>
      </c>
      <c r="H460" s="42">
        <f t="shared" ref="H460" si="888">(+B460/(E460)-1)</f>
        <v>-4.8835344168628447E-3</v>
      </c>
      <c r="I460" s="93">
        <f t="shared" si="726"/>
        <v>-4.9953295699143307E-3</v>
      </c>
      <c r="J460">
        <v>4128.07</v>
      </c>
      <c r="K460">
        <v>4099.3500000000004</v>
      </c>
      <c r="L460" s="93">
        <f t="shared" ref="L460" si="889">+K460/J460-1</f>
        <v>-6.9572463645236615E-3</v>
      </c>
      <c r="M460" s="92">
        <f t="shared" ref="M460" si="890">WEEKDAY(A460,2)</f>
        <v>2</v>
      </c>
    </row>
    <row r="461" spans="1:13" x14ac:dyDescent="0.15">
      <c r="A461" s="90">
        <v>43054</v>
      </c>
      <c r="B461">
        <v>48.6</v>
      </c>
      <c r="C461" s="93">
        <f t="shared" ref="C461" si="891">B461/B460-1</f>
        <v>-8.1632653061224358E-3</v>
      </c>
      <c r="D461" s="26">
        <f t="shared" ref="D461" si="892">+F460*(1+L461)</f>
        <v>48.937502974861864</v>
      </c>
      <c r="E461" s="26">
        <f>D461*(1-VLOOKUP(A461,FX!A:K,9,0))</f>
        <v>48.987298347306862</v>
      </c>
      <c r="F461">
        <v>48.99</v>
      </c>
      <c r="G461" s="93">
        <f t="shared" ref="G461" si="893">+B461/D461-1</f>
        <v>-6.8966120939033537E-3</v>
      </c>
      <c r="H461" s="42">
        <f t="shared" ref="H461" si="894">(+B461/(E461)-1)</f>
        <v>-7.9060973022234693E-3</v>
      </c>
      <c r="I461" s="93">
        <f t="shared" si="726"/>
        <v>-7.9608083282303177E-3</v>
      </c>
      <c r="J461">
        <v>4099.3500000000004</v>
      </c>
      <c r="K461">
        <v>4073.67</v>
      </c>
      <c r="L461" s="93">
        <f t="shared" ref="L461" si="895">+K461/J461-1</f>
        <v>-6.2644077719639091E-3</v>
      </c>
      <c r="M461" s="92">
        <f t="shared" ref="M461" si="896">WEEKDAY(A461,2)</f>
        <v>3</v>
      </c>
    </row>
    <row r="462" spans="1:13" x14ac:dyDescent="0.15">
      <c r="A462" s="90">
        <v>43055</v>
      </c>
      <c r="B462">
        <v>49.25</v>
      </c>
      <c r="C462" s="93">
        <f t="shared" ref="C462" si="897">B462/B461-1</f>
        <v>1.337448559670773E-2</v>
      </c>
      <c r="D462" s="26">
        <f t="shared" ref="D462" si="898">+F461*(1+L462)</f>
        <v>49.366895182967696</v>
      </c>
      <c r="E462" s="26">
        <f>D462*(1-VLOOKUP(A462,FX!A:K,9,0))</f>
        <v>49.37730471228366</v>
      </c>
      <c r="F462">
        <v>49.375</v>
      </c>
      <c r="G462" s="93">
        <f t="shared" ref="G462" si="899">+B462/D462-1</f>
        <v>-2.3678860607792007E-3</v>
      </c>
      <c r="H462" s="42">
        <f t="shared" ref="H462" si="900">(+B462/(E462)-1)</f>
        <v>-2.5782029421300701E-3</v>
      </c>
      <c r="I462" s="93">
        <f t="shared" si="726"/>
        <v>-2.5316455696202667E-3</v>
      </c>
      <c r="J462">
        <v>4073.67</v>
      </c>
      <c r="K462">
        <v>4105.01</v>
      </c>
      <c r="L462" s="93">
        <f t="shared" ref="L462" si="901">+K462/J462-1</f>
        <v>7.693308490869466E-3</v>
      </c>
      <c r="M462" s="92">
        <f t="shared" ref="M462" si="902">WEEKDAY(A462,2)</f>
        <v>4</v>
      </c>
    </row>
    <row r="463" spans="1:13" x14ac:dyDescent="0.15">
      <c r="A463" s="90">
        <v>43056</v>
      </c>
      <c r="B463">
        <v>49.35</v>
      </c>
      <c r="C463" s="93">
        <f t="shared" ref="C463" si="903">B463/B462-1</f>
        <v>2.0304568527920175E-3</v>
      </c>
      <c r="D463" s="26">
        <f t="shared" ref="D463" si="904">+F462*(1+L463)</f>
        <v>49.565523287397589</v>
      </c>
      <c r="E463" s="26">
        <f>D463*(1-VLOOKUP(A463,FX!A:K,9,0))</f>
        <v>49.592520523118921</v>
      </c>
      <c r="F463">
        <v>49.597000000000001</v>
      </c>
      <c r="G463" s="93">
        <f t="shared" ref="G463" si="905">+B463/D463-1</f>
        <v>-4.3482500153969594E-3</v>
      </c>
      <c r="H463" s="42">
        <f t="shared" ref="H463" si="906">(+B463/(E463)-1)</f>
        <v>-4.8902641075857511E-3</v>
      </c>
      <c r="I463" s="93">
        <f t="shared" si="726"/>
        <v>-4.9801399278182057E-3</v>
      </c>
      <c r="J463">
        <v>4105.01</v>
      </c>
      <c r="K463">
        <v>4120.8500000000004</v>
      </c>
      <c r="L463" s="93">
        <f t="shared" ref="L463" si="907">+K463/J463-1</f>
        <v>3.8586994915967843E-3</v>
      </c>
      <c r="M463" s="92">
        <f t="shared" ref="M463" si="908">WEEKDAY(A463,2)</f>
        <v>5</v>
      </c>
    </row>
    <row r="464" spans="1:13" x14ac:dyDescent="0.15">
      <c r="A464" s="90">
        <v>43059</v>
      </c>
      <c r="B464">
        <v>49.7</v>
      </c>
      <c r="C464" s="93">
        <f t="shared" ref="C464" si="909">B464/B463-1</f>
        <v>7.0921985815604049E-3</v>
      </c>
      <c r="D464" s="26">
        <f t="shared" ref="D464" si="910">+F463*(1+L464)</f>
        <v>49.873578633049007</v>
      </c>
      <c r="E464" s="26">
        <f>D464*(1-VLOOKUP(A464,FX!A:K,9,0))</f>
        <v>49.819488620349965</v>
      </c>
      <c r="F464">
        <v>49.786000000000001</v>
      </c>
      <c r="G464" s="93">
        <f t="shared" ref="G464" si="911">+B464/D464-1</f>
        <v>-3.4803725300349697E-3</v>
      </c>
      <c r="H464" s="42">
        <f t="shared" ref="H464" si="912">(+B464/(E464)-1)</f>
        <v>-2.3984312898216453E-3</v>
      </c>
      <c r="I464" s="93">
        <f t="shared" si="726"/>
        <v>-1.7273932430803551E-3</v>
      </c>
      <c r="J464">
        <v>4120.8500000000004</v>
      </c>
      <c r="K464">
        <v>4143.83</v>
      </c>
      <c r="L464" s="93">
        <f t="shared" ref="L464" si="913">+K464/J464-1</f>
        <v>5.5765194074037794E-3</v>
      </c>
      <c r="M464" s="92">
        <f t="shared" ref="M464" si="914">WEEKDAY(A464,2)</f>
        <v>1</v>
      </c>
    </row>
    <row r="465" spans="1:13" x14ac:dyDescent="0.15">
      <c r="A465" s="90">
        <v>43060</v>
      </c>
      <c r="B465">
        <v>50.85</v>
      </c>
      <c r="C465" s="93">
        <f t="shared" ref="C465" si="915">B465/B464-1</f>
        <v>2.3138832997987802E-2</v>
      </c>
      <c r="D465" s="26">
        <f t="shared" ref="D465" si="916">+F464*(1+L465)</f>
        <v>50.673510303270163</v>
      </c>
      <c r="E465" s="26">
        <f>D465*(1-VLOOKUP(A465,FX!A:K,9,0))</f>
        <v>50.65688212019132</v>
      </c>
      <c r="F465">
        <v>50.661999999999999</v>
      </c>
      <c r="G465" s="93">
        <f t="shared" ref="G465" si="917">+B465/D465-1</f>
        <v>3.4828788389353882E-3</v>
      </c>
      <c r="H465" s="42">
        <f t="shared" ref="H465" si="918">(+B465/(E465)-1)</f>
        <v>3.8122733126464414E-3</v>
      </c>
      <c r="I465" s="93">
        <f t="shared" si="726"/>
        <v>3.7108681062729687E-3</v>
      </c>
      <c r="J465">
        <v>4143.83</v>
      </c>
      <c r="K465">
        <v>4217.7</v>
      </c>
      <c r="L465" s="93">
        <f t="shared" ref="L465" si="919">+K465/J465-1</f>
        <v>1.7826503500384838E-2</v>
      </c>
      <c r="M465" s="92">
        <f t="shared" ref="M465" si="920">WEEKDAY(A465,2)</f>
        <v>2</v>
      </c>
    </row>
    <row r="466" spans="1:13" x14ac:dyDescent="0.15">
      <c r="A466" s="90">
        <v>43061</v>
      </c>
      <c r="B466">
        <v>50.85</v>
      </c>
      <c r="C466" s="93">
        <f t="shared" ref="C466" si="921">B466/B465-1</f>
        <v>0</v>
      </c>
      <c r="D466" s="26">
        <f t="shared" ref="D466" si="922">+F465*(1+L466)</f>
        <v>50.780556070844298</v>
      </c>
      <c r="E466" s="26">
        <f>D466*(1-VLOOKUP(A466,FX!A:K,9,0))</f>
        <v>50.986594043649987</v>
      </c>
      <c r="F466">
        <v>50.997999999999998</v>
      </c>
      <c r="G466" s="93">
        <f t="shared" ref="G466" si="923">+B466/D466-1</f>
        <v>1.367529907684073E-3</v>
      </c>
      <c r="H466" s="42">
        <f t="shared" ref="H466" si="924">(+B466/(E466)-1)</f>
        <v>-2.679018793313559E-3</v>
      </c>
      <c r="I466" s="93">
        <f t="shared" si="726"/>
        <v>-2.9020745911603196E-3</v>
      </c>
      <c r="J466">
        <v>4217.7</v>
      </c>
      <c r="K466">
        <v>4227.57</v>
      </c>
      <c r="L466" s="93">
        <f t="shared" ref="L466" si="925">+K466/J466-1</f>
        <v>2.3401379898997376E-3</v>
      </c>
      <c r="M466" s="92">
        <f t="shared" ref="M466" si="926">WEEKDAY(A466,2)</f>
        <v>3</v>
      </c>
    </row>
    <row r="467" spans="1:13" x14ac:dyDescent="0.15">
      <c r="A467" s="90">
        <v>43062</v>
      </c>
    </row>
    <row r="468" spans="1:13" x14ac:dyDescent="0.15">
      <c r="A468" s="90">
        <v>43063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Q474"/>
  <sheetViews>
    <sheetView zoomScale="115" zoomScaleNormal="115" workbookViewId="0">
      <pane xSplit="1" ySplit="2" topLeftCell="B448" activePane="bottomRight" state="frozen"/>
      <selection pane="topRight" activeCell="B1" sqref="B1"/>
      <selection pane="bottomLeft" activeCell="A3" sqref="A3"/>
      <selection pane="bottomRight" activeCell="B472" sqref="B472"/>
    </sheetView>
  </sheetViews>
  <sheetFormatPr defaultRowHeight="13.5" x14ac:dyDescent="0.15"/>
  <cols>
    <col min="1" max="1" width="11.5" bestFit="1" customWidth="1" collapsed="1"/>
    <col min="2" max="2" width="9.5" bestFit="1" customWidth="1" collapsed="1"/>
    <col min="3" max="3" width="13.125" customWidth="1" collapsed="1"/>
    <col min="4" max="4" width="15.125" bestFit="1" customWidth="1" collapsed="1"/>
    <col min="5" max="5" width="15.125" customWidth="1"/>
    <col min="6" max="6" width="15" bestFit="1" customWidth="1" collapsed="1"/>
    <col min="7" max="7" width="20" bestFit="1" customWidth="1" collapsed="1"/>
    <col min="8" max="8" width="20" customWidth="1"/>
    <col min="9" max="9" width="16.125" bestFit="1" customWidth="1" collapsed="1"/>
    <col min="10" max="10" width="14.125" customWidth="1" collapsed="1"/>
    <col min="11" max="11" width="11.125" bestFit="1" customWidth="1" collapsed="1"/>
    <col min="12" max="12" width="12.875" bestFit="1" customWidth="1" collapsed="1"/>
    <col min="14" max="14" width="28.875" style="50" customWidth="1"/>
    <col min="15" max="15" width="18.375" bestFit="1" customWidth="1" collapsed="1"/>
    <col min="16" max="16" width="19.375" bestFit="1" customWidth="1" collapsed="1"/>
  </cols>
  <sheetData>
    <row r="1" spans="1:17" x14ac:dyDescent="0.15">
      <c r="J1" t="s">
        <v>219</v>
      </c>
      <c r="O1" t="s">
        <v>34</v>
      </c>
    </row>
    <row r="2" spans="1:17" x14ac:dyDescent="0.15">
      <c r="A2" s="36"/>
      <c r="B2" s="36" t="s">
        <v>26</v>
      </c>
      <c r="C2" s="37" t="s">
        <v>33</v>
      </c>
      <c r="D2" s="37" t="s">
        <v>221</v>
      </c>
      <c r="E2" s="37" t="s">
        <v>222</v>
      </c>
      <c r="F2" s="37" t="s">
        <v>27</v>
      </c>
      <c r="G2" s="37" t="s">
        <v>225</v>
      </c>
      <c r="H2" s="37" t="s">
        <v>230</v>
      </c>
      <c r="I2" s="37" t="s">
        <v>31</v>
      </c>
      <c r="J2" s="37" t="s">
        <v>28</v>
      </c>
      <c r="K2" s="37" t="s">
        <v>29</v>
      </c>
      <c r="L2" s="37" t="s">
        <v>30</v>
      </c>
      <c r="M2" t="s">
        <v>48</v>
      </c>
      <c r="N2" s="87"/>
      <c r="O2" s="37" t="s">
        <v>35</v>
      </c>
      <c r="P2" s="37" t="s">
        <v>47</v>
      </c>
    </row>
    <row r="3" spans="1:17" x14ac:dyDescent="0.15">
      <c r="A3" s="1">
        <v>42401</v>
      </c>
      <c r="B3">
        <v>30.53</v>
      </c>
      <c r="F3">
        <v>30.82</v>
      </c>
      <c r="I3" s="25">
        <f t="shared" ref="I3:I12" si="0">+B3/F3-1</f>
        <v>-9.4094743672938908E-3</v>
      </c>
      <c r="M3">
        <f>WEEKDAY(A3,2)</f>
        <v>1</v>
      </c>
      <c r="O3" t="s">
        <v>36</v>
      </c>
    </row>
    <row r="4" spans="1:17" x14ac:dyDescent="0.15">
      <c r="A4" s="1">
        <f>A5-1</f>
        <v>42402</v>
      </c>
      <c r="B4">
        <v>29.75</v>
      </c>
      <c r="C4" s="25">
        <f t="shared" ref="C4:C41" si="1">B4/B3-1</f>
        <v>-2.5548640681297141E-2</v>
      </c>
      <c r="D4" s="26">
        <f t="shared" ref="D4:D11" si="2">+F3*(1+L4)</f>
        <v>30.496543618322999</v>
      </c>
      <c r="E4" s="26"/>
      <c r="F4">
        <v>30.49</v>
      </c>
      <c r="G4" s="25">
        <f t="shared" ref="G4:G10" si="3">+B4/D4-1</f>
        <v>-2.4479614072542288E-2</v>
      </c>
      <c r="H4" s="25"/>
      <c r="I4" s="25">
        <f t="shared" si="0"/>
        <v>-2.4270252541816917E-2</v>
      </c>
      <c r="J4">
        <v>13795.12</v>
      </c>
      <c r="K4">
        <v>13650.34</v>
      </c>
      <c r="L4" s="25">
        <f t="shared" ref="L4:L9" si="4">+K4/J4-1</f>
        <v>-1.0495015628715132E-2</v>
      </c>
      <c r="M4">
        <f t="shared" ref="M4:M66" si="5">WEEKDAY(A4,2)</f>
        <v>2</v>
      </c>
    </row>
    <row r="5" spans="1:17" x14ac:dyDescent="0.15">
      <c r="A5" s="1">
        <v>42403</v>
      </c>
      <c r="B5">
        <v>30.23</v>
      </c>
      <c r="C5" s="25">
        <f t="shared" si="1"/>
        <v>1.6134453781512681E-2</v>
      </c>
      <c r="D5" s="26">
        <f t="shared" si="2"/>
        <v>29.786491486658939</v>
      </c>
      <c r="E5" s="26"/>
      <c r="F5">
        <v>29.79</v>
      </c>
      <c r="G5" s="25">
        <f t="shared" si="3"/>
        <v>1.4889585553897966E-2</v>
      </c>
      <c r="H5" s="25"/>
      <c r="I5" s="25">
        <f t="shared" si="0"/>
        <v>1.4770057066129549E-2</v>
      </c>
      <c r="J5">
        <v>13650.339999999998</v>
      </c>
      <c r="K5">
        <v>13335.38</v>
      </c>
      <c r="L5" s="25">
        <f t="shared" si="4"/>
        <v>-2.3073417951494202E-2</v>
      </c>
      <c r="M5">
        <f t="shared" si="5"/>
        <v>3</v>
      </c>
      <c r="O5" s="29">
        <v>700</v>
      </c>
      <c r="P5" s="29" t="s">
        <v>37</v>
      </c>
      <c r="Q5" s="30">
        <v>9.7799999999999998E-2</v>
      </c>
    </row>
    <row r="6" spans="1:17" x14ac:dyDescent="0.15">
      <c r="A6" s="1">
        <v>42404</v>
      </c>
      <c r="B6">
        <v>29.95</v>
      </c>
      <c r="C6" s="25">
        <f t="shared" si="1"/>
        <v>-9.2623221964935887E-3</v>
      </c>
      <c r="D6" s="26">
        <f t="shared" si="2"/>
        <v>30.239797193630778</v>
      </c>
      <c r="E6" s="26"/>
      <c r="F6">
        <v>30.24</v>
      </c>
      <c r="G6" s="25">
        <f t="shared" si="3"/>
        <v>-9.5833048011253474E-3</v>
      </c>
      <c r="H6" s="25"/>
      <c r="I6" s="25">
        <f t="shared" si="0"/>
        <v>-9.5899470899470929E-3</v>
      </c>
      <c r="J6">
        <v>13335.38</v>
      </c>
      <c r="K6">
        <v>13536.73</v>
      </c>
      <c r="L6" s="25">
        <f t="shared" si="4"/>
        <v>1.5098932313889923E-2</v>
      </c>
      <c r="M6">
        <f t="shared" si="5"/>
        <v>4</v>
      </c>
      <c r="O6" s="29">
        <v>941</v>
      </c>
      <c r="P6" s="29" t="s">
        <v>38</v>
      </c>
      <c r="Q6" s="30">
        <v>9.4299999999999995E-2</v>
      </c>
    </row>
    <row r="7" spans="1:17" x14ac:dyDescent="0.15">
      <c r="A7" s="1">
        <v>42405</v>
      </c>
      <c r="B7">
        <v>29.73</v>
      </c>
      <c r="C7" s="25">
        <f t="shared" si="1"/>
        <v>-7.3455759599332371E-3</v>
      </c>
      <c r="D7" s="26">
        <f t="shared" si="2"/>
        <v>30.451641777593256</v>
      </c>
      <c r="E7" s="26"/>
      <c r="F7">
        <v>30.46</v>
      </c>
      <c r="G7" s="25">
        <f t="shared" si="3"/>
        <v>-2.3697959632647758E-2</v>
      </c>
      <c r="H7" s="25"/>
      <c r="I7" s="25">
        <f t="shared" si="0"/>
        <v>-2.3965856861457691E-2</v>
      </c>
      <c r="J7">
        <v>13536.73</v>
      </c>
      <c r="K7">
        <v>13631.47</v>
      </c>
      <c r="L7" s="25">
        <f t="shared" si="4"/>
        <v>6.9987360315231228E-3</v>
      </c>
      <c r="M7">
        <f t="shared" si="5"/>
        <v>5</v>
      </c>
      <c r="O7" s="29">
        <v>939</v>
      </c>
      <c r="P7" s="29" t="s">
        <v>39</v>
      </c>
      <c r="Q7" s="30">
        <v>8.7599999999999997E-2</v>
      </c>
    </row>
    <row r="8" spans="1:17" x14ac:dyDescent="0.15">
      <c r="A8" s="1">
        <v>42408</v>
      </c>
      <c r="B8">
        <v>29.14</v>
      </c>
      <c r="C8" s="25">
        <f t="shared" si="1"/>
        <v>-1.9845274133871493E-2</v>
      </c>
      <c r="D8" s="26">
        <f t="shared" si="2"/>
        <v>30.46</v>
      </c>
      <c r="E8" s="26"/>
      <c r="F8">
        <v>30.47</v>
      </c>
      <c r="G8" s="25">
        <f t="shared" si="3"/>
        <v>-4.3335521996060389E-2</v>
      </c>
      <c r="H8" s="25"/>
      <c r="I8" s="25">
        <f t="shared" si="0"/>
        <v>-4.364949130292084E-2</v>
      </c>
      <c r="J8">
        <v>13631.47</v>
      </c>
      <c r="K8">
        <v>13631.47</v>
      </c>
      <c r="L8" s="25">
        <f t="shared" si="4"/>
        <v>0</v>
      </c>
      <c r="M8">
        <f t="shared" si="5"/>
        <v>1</v>
      </c>
      <c r="O8" s="29">
        <v>1398</v>
      </c>
      <c r="P8" s="29" t="s">
        <v>40</v>
      </c>
      <c r="Q8" s="30">
        <v>6.3799999999999996E-2</v>
      </c>
    </row>
    <row r="9" spans="1:17" x14ac:dyDescent="0.15">
      <c r="A9" s="1">
        <v>42409</v>
      </c>
      <c r="B9">
        <v>28.87</v>
      </c>
      <c r="C9" s="25">
        <f t="shared" si="1"/>
        <v>-9.2656142759094395E-3</v>
      </c>
      <c r="D9" s="26">
        <f t="shared" si="2"/>
        <v>30.47</v>
      </c>
      <c r="E9" s="26"/>
      <c r="F9">
        <v>30.43</v>
      </c>
      <c r="G9" s="25">
        <f t="shared" si="3"/>
        <v>-5.251066622907774E-2</v>
      </c>
      <c r="H9" s="25"/>
      <c r="I9" s="25">
        <f t="shared" si="0"/>
        <v>-5.1265198816956903E-2</v>
      </c>
      <c r="J9">
        <v>13631.47</v>
      </c>
      <c r="K9">
        <v>13631.47</v>
      </c>
      <c r="L9" s="25">
        <f t="shared" si="4"/>
        <v>0</v>
      </c>
      <c r="M9">
        <f t="shared" si="5"/>
        <v>2</v>
      </c>
      <c r="O9" s="29">
        <v>3988</v>
      </c>
      <c r="P9" s="29" t="s">
        <v>41</v>
      </c>
      <c r="Q9" s="30">
        <v>5.45E-2</v>
      </c>
    </row>
    <row r="10" spans="1:17" x14ac:dyDescent="0.15">
      <c r="A10" s="1">
        <v>42410</v>
      </c>
      <c r="B10">
        <v>29.07</v>
      </c>
      <c r="C10" s="25">
        <f t="shared" si="1"/>
        <v>6.927606511950124E-3</v>
      </c>
      <c r="D10" s="26">
        <f t="shared" si="2"/>
        <v>30.43</v>
      </c>
      <c r="E10" s="26"/>
      <c r="F10">
        <v>30.46</v>
      </c>
      <c r="G10" s="25">
        <f t="shared" si="3"/>
        <v>-4.4692737430167551E-2</v>
      </c>
      <c r="H10" s="25"/>
      <c r="I10" s="25">
        <f t="shared" si="0"/>
        <v>-4.5633617859487829E-2</v>
      </c>
      <c r="J10">
        <v>13631.47</v>
      </c>
      <c r="K10">
        <v>13631.47</v>
      </c>
      <c r="L10" s="25">
        <f t="shared" ref="L10:L18" si="6">+K10/J10-1</f>
        <v>0</v>
      </c>
      <c r="M10">
        <f t="shared" si="5"/>
        <v>3</v>
      </c>
      <c r="O10" s="29">
        <v>2318</v>
      </c>
      <c r="P10" s="29" t="s">
        <v>42</v>
      </c>
      <c r="Q10" s="30">
        <v>4.1399999999999999E-2</v>
      </c>
    </row>
    <row r="11" spans="1:17" x14ac:dyDescent="0.15">
      <c r="A11" s="1">
        <v>42411</v>
      </c>
      <c r="B11">
        <v>28.44</v>
      </c>
      <c r="C11" s="25">
        <f t="shared" si="1"/>
        <v>-2.1671826625386914E-2</v>
      </c>
      <c r="D11" s="26">
        <f t="shared" si="2"/>
        <v>29.029942141236422</v>
      </c>
      <c r="E11" s="26"/>
      <c r="F11">
        <v>29.02</v>
      </c>
      <c r="G11" s="25">
        <f t="shared" ref="G11:G35" si="7">+B11/D11-1</f>
        <v>-2.0321850397297947E-2</v>
      </c>
      <c r="H11" s="25"/>
      <c r="I11" s="25">
        <f t="shared" si="0"/>
        <v>-1.9986216402480994E-2</v>
      </c>
      <c r="J11">
        <v>13631.47</v>
      </c>
      <c r="K11">
        <v>12991.49</v>
      </c>
      <c r="L11" s="25">
        <f t="shared" si="6"/>
        <v>-4.6948714995521335E-2</v>
      </c>
      <c r="M11">
        <f t="shared" si="5"/>
        <v>4</v>
      </c>
      <c r="O11" s="29">
        <v>883</v>
      </c>
      <c r="P11" s="29" t="s">
        <v>43</v>
      </c>
      <c r="Q11" s="30">
        <v>3.9899999999999998E-2</v>
      </c>
    </row>
    <row r="12" spans="1:17" x14ac:dyDescent="0.15">
      <c r="A12" s="1">
        <v>42412</v>
      </c>
      <c r="B12">
        <v>29.07</v>
      </c>
      <c r="C12" s="25">
        <f t="shared" si="1"/>
        <v>2.2151898734177111E-2</v>
      </c>
      <c r="D12" s="26">
        <f t="shared" ref="D12:D18" si="8">+F11*(1+L12)</f>
        <v>28.51586045942382</v>
      </c>
      <c r="E12" s="26"/>
      <c r="F12">
        <v>28.52</v>
      </c>
      <c r="G12" s="25">
        <f t="shared" si="7"/>
        <v>1.94326782235692E-2</v>
      </c>
      <c r="H12" s="25"/>
      <c r="I12" s="25">
        <f t="shared" si="0"/>
        <v>1.9284712482468436E-2</v>
      </c>
      <c r="J12">
        <v>12991.49</v>
      </c>
      <c r="K12">
        <v>12765.8</v>
      </c>
      <c r="L12" s="25">
        <f t="shared" si="6"/>
        <v>-1.7372141301729149E-2</v>
      </c>
      <c r="M12">
        <f t="shared" si="5"/>
        <v>5</v>
      </c>
      <c r="O12" s="29">
        <v>386</v>
      </c>
      <c r="P12" s="29" t="s">
        <v>46</v>
      </c>
      <c r="Q12" s="30">
        <v>3.6400000000000002E-2</v>
      </c>
    </row>
    <row r="13" spans="1:17" x14ac:dyDescent="0.15">
      <c r="A13" s="1">
        <v>42415</v>
      </c>
      <c r="B13">
        <v>29.07</v>
      </c>
      <c r="C13" s="25">
        <f t="shared" si="1"/>
        <v>0</v>
      </c>
      <c r="D13" s="26">
        <f t="shared" si="8"/>
        <v>29.74624963574551</v>
      </c>
      <c r="E13" s="26"/>
      <c r="F13" s="31">
        <v>29.7462496357455</v>
      </c>
      <c r="G13" s="25">
        <f t="shared" si="7"/>
        <v>-2.2733946094934732E-2</v>
      </c>
      <c r="H13" s="25"/>
      <c r="I13" s="25">
        <f t="shared" ref="I13:I41" si="9">+B13/F13-1</f>
        <v>-2.2733946094934399E-2</v>
      </c>
      <c r="J13">
        <v>12765.8</v>
      </c>
      <c r="K13">
        <v>13314.68</v>
      </c>
      <c r="L13" s="25">
        <f t="shared" si="6"/>
        <v>4.2996130285607004E-2</v>
      </c>
      <c r="M13">
        <f t="shared" si="5"/>
        <v>1</v>
      </c>
      <c r="O13" s="29">
        <v>2628</v>
      </c>
      <c r="P13" s="29" t="s">
        <v>44</v>
      </c>
      <c r="Q13" s="30">
        <v>3.3700000000000001E-2</v>
      </c>
    </row>
    <row r="14" spans="1:17" x14ac:dyDescent="0.15">
      <c r="A14" s="1">
        <v>42416</v>
      </c>
      <c r="B14">
        <v>30.29</v>
      </c>
      <c r="C14" s="25">
        <f t="shared" si="1"/>
        <v>4.1967664258685922E-2</v>
      </c>
      <c r="D14" s="26">
        <f t="shared" si="8"/>
        <v>30.301131617289933</v>
      </c>
      <c r="E14" s="26"/>
      <c r="F14">
        <v>30.3</v>
      </c>
      <c r="G14" s="25">
        <f t="shared" si="7"/>
        <v>-3.6736638850742853E-4</v>
      </c>
      <c r="H14" s="25"/>
      <c r="I14" s="25">
        <f t="shared" si="9"/>
        <v>-3.3003300330036733E-4</v>
      </c>
      <c r="J14">
        <v>13314.68</v>
      </c>
      <c r="K14">
        <v>13563.05</v>
      </c>
      <c r="L14" s="25">
        <f t="shared" si="6"/>
        <v>1.8653846731577328E-2</v>
      </c>
      <c r="M14">
        <f t="shared" si="5"/>
        <v>2</v>
      </c>
      <c r="O14" s="29">
        <v>857</v>
      </c>
      <c r="P14" s="29" t="s">
        <v>45</v>
      </c>
      <c r="Q14" s="30">
        <v>3.2800000000000003E-2</v>
      </c>
    </row>
    <row r="15" spans="1:17" x14ac:dyDescent="0.15">
      <c r="A15" s="1">
        <v>42417</v>
      </c>
      <c r="B15">
        <v>30.76</v>
      </c>
      <c r="C15" s="25">
        <f t="shared" si="1"/>
        <v>1.5516672169032741E-2</v>
      </c>
      <c r="D15" s="26">
        <f t="shared" si="8"/>
        <v>29.941575309388377</v>
      </c>
      <c r="E15" s="26"/>
      <c r="F15">
        <v>29.94</v>
      </c>
      <c r="G15" s="25">
        <f t="shared" si="7"/>
        <v>2.7334055812187064E-2</v>
      </c>
      <c r="H15" s="25"/>
      <c r="I15" s="25">
        <f t="shared" si="9"/>
        <v>2.73881095524382E-2</v>
      </c>
      <c r="J15">
        <v>13563.050000000001</v>
      </c>
      <c r="K15">
        <v>13402.61</v>
      </c>
      <c r="L15" s="25">
        <f t="shared" si="6"/>
        <v>-1.1829197709954609E-2</v>
      </c>
      <c r="M15">
        <f t="shared" si="5"/>
        <v>3</v>
      </c>
    </row>
    <row r="16" spans="1:17" x14ac:dyDescent="0.15">
      <c r="A16" s="1">
        <v>42418</v>
      </c>
      <c r="B16">
        <v>30.47</v>
      </c>
      <c r="C16" s="25">
        <f t="shared" si="1"/>
        <v>-9.427828348504641E-3</v>
      </c>
      <c r="D16" s="26">
        <f t="shared" si="8"/>
        <v>30.851115700598612</v>
      </c>
      <c r="E16" s="26"/>
      <c r="F16">
        <v>30.85</v>
      </c>
      <c r="G16" s="25">
        <f t="shared" si="7"/>
        <v>-1.2353384697565972E-2</v>
      </c>
      <c r="H16" s="25"/>
      <c r="I16" s="25">
        <f t="shared" si="9"/>
        <v>-1.231766612641827E-2</v>
      </c>
      <c r="J16">
        <v>13402.61</v>
      </c>
      <c r="K16">
        <v>13810.47</v>
      </c>
      <c r="L16" s="25">
        <f t="shared" si="6"/>
        <v>3.0431386125538085E-2</v>
      </c>
      <c r="M16">
        <f t="shared" si="5"/>
        <v>4</v>
      </c>
      <c r="O16" s="29"/>
      <c r="P16" s="29"/>
      <c r="Q16" s="30"/>
    </row>
    <row r="17" spans="1:17" x14ac:dyDescent="0.15">
      <c r="A17" s="1">
        <v>42419</v>
      </c>
      <c r="B17">
        <v>30.46</v>
      </c>
      <c r="C17" s="25">
        <f t="shared" si="1"/>
        <v>-3.2819166393172061E-4</v>
      </c>
      <c r="D17" s="26">
        <f t="shared" si="8"/>
        <v>30.679694137853385</v>
      </c>
      <c r="E17" s="26"/>
      <c r="F17">
        <v>30.68</v>
      </c>
      <c r="G17" s="25">
        <f t="shared" si="7"/>
        <v>-7.1608972653453007E-3</v>
      </c>
      <c r="H17" s="25"/>
      <c r="I17" s="25">
        <f t="shared" si="9"/>
        <v>-7.1707953063885332E-3</v>
      </c>
      <c r="J17">
        <v>13810.47</v>
      </c>
      <c r="K17">
        <v>13734.23</v>
      </c>
      <c r="L17" s="25">
        <f t="shared" si="6"/>
        <v>-5.5204493402468691E-3</v>
      </c>
      <c r="M17">
        <f t="shared" si="5"/>
        <v>5</v>
      </c>
      <c r="O17" s="29"/>
      <c r="P17" s="29"/>
      <c r="Q17" s="30"/>
    </row>
    <row r="18" spans="1:17" x14ac:dyDescent="0.15">
      <c r="A18" s="1">
        <v>42422</v>
      </c>
      <c r="B18">
        <v>31.32</v>
      </c>
      <c r="C18" s="25">
        <f t="shared" si="1"/>
        <v>2.8233749179251477E-2</v>
      </c>
      <c r="D18" s="26">
        <f t="shared" si="8"/>
        <v>30.992781539263579</v>
      </c>
      <c r="E18" s="26"/>
      <c r="F18">
        <v>30.99</v>
      </c>
      <c r="G18" s="25">
        <f t="shared" si="7"/>
        <v>1.0557892660324253E-2</v>
      </c>
      <c r="H18" s="25"/>
      <c r="I18" s="25">
        <f t="shared" si="9"/>
        <v>1.0648596321394033E-2</v>
      </c>
      <c r="J18">
        <v>13734.23</v>
      </c>
      <c r="K18">
        <v>13874.25</v>
      </c>
      <c r="L18" s="25">
        <f t="shared" si="6"/>
        <v>1.0194965425801117E-2</v>
      </c>
      <c r="M18">
        <f t="shared" si="5"/>
        <v>1</v>
      </c>
      <c r="O18" s="29"/>
      <c r="P18" s="29"/>
      <c r="Q18" s="30"/>
    </row>
    <row r="19" spans="1:17" x14ac:dyDescent="0.15">
      <c r="A19" s="1">
        <v>42423</v>
      </c>
      <c r="B19">
        <v>30.54</v>
      </c>
      <c r="C19" s="25">
        <f t="shared" si="1"/>
        <v>-2.4904214559386961E-2</v>
      </c>
      <c r="D19" s="26">
        <f t="shared" ref="D19:D41" si="10">+F18*(1+L19)</f>
        <v>30.864447418779392</v>
      </c>
      <c r="E19" s="26"/>
      <c r="F19">
        <v>30.86</v>
      </c>
      <c r="G19" s="25">
        <f t="shared" si="7"/>
        <v>-1.0512011259335985E-2</v>
      </c>
      <c r="H19" s="25"/>
      <c r="I19" s="25">
        <f t="shared" si="9"/>
        <v>-1.0369410239792654E-2</v>
      </c>
      <c r="J19">
        <v>13874.25</v>
      </c>
      <c r="K19">
        <v>13818.04</v>
      </c>
      <c r="L19" s="25">
        <f t="shared" ref="L19:L41" si="11">+K19/J19-1</f>
        <v>-4.0513901652341477E-3</v>
      </c>
      <c r="M19">
        <f t="shared" si="5"/>
        <v>2</v>
      </c>
      <c r="O19" s="29"/>
      <c r="P19" s="29"/>
      <c r="Q19" s="30"/>
    </row>
    <row r="20" spans="1:17" x14ac:dyDescent="0.15">
      <c r="A20" s="1">
        <v>42424</v>
      </c>
      <c r="B20">
        <v>30.45</v>
      </c>
      <c r="C20" s="25">
        <f t="shared" si="1"/>
        <v>-2.9469548133594925E-3</v>
      </c>
      <c r="D20" s="26">
        <f t="shared" si="10"/>
        <v>30.493714434174457</v>
      </c>
      <c r="E20" s="26"/>
      <c r="F20">
        <v>30.5</v>
      </c>
      <c r="G20" s="25">
        <f t="shared" si="7"/>
        <v>-1.433555569913314E-3</v>
      </c>
      <c r="H20" s="25"/>
      <c r="I20" s="25">
        <f t="shared" si="9"/>
        <v>-1.6393442622950616E-3</v>
      </c>
      <c r="J20">
        <v>13818.04</v>
      </c>
      <c r="K20">
        <v>13654.03</v>
      </c>
      <c r="L20" s="25">
        <f t="shared" si="11"/>
        <v>-1.1869266552998803E-2</v>
      </c>
      <c r="M20">
        <f t="shared" si="5"/>
        <v>3</v>
      </c>
      <c r="O20" s="29"/>
      <c r="P20" s="29"/>
      <c r="Q20" s="30"/>
    </row>
    <row r="21" spans="1:17" x14ac:dyDescent="0.15">
      <c r="A21" s="1">
        <v>42425</v>
      </c>
      <c r="B21">
        <v>30.35</v>
      </c>
      <c r="C21" s="25">
        <f t="shared" si="1"/>
        <v>-3.2840722495893759E-3</v>
      </c>
      <c r="D21" s="26">
        <f t="shared" si="10"/>
        <v>29.853077076877668</v>
      </c>
      <c r="E21" s="26"/>
      <c r="F21">
        <v>29.85</v>
      </c>
      <c r="G21" s="25">
        <f t="shared" si="7"/>
        <v>1.6645618200182843E-2</v>
      </c>
      <c r="H21" s="25"/>
      <c r="I21" s="25">
        <f t="shared" si="9"/>
        <v>1.675041876046901E-2</v>
      </c>
      <c r="J21">
        <v>13654.03</v>
      </c>
      <c r="K21">
        <v>13364.42</v>
      </c>
      <c r="L21" s="25">
        <f t="shared" si="11"/>
        <v>-2.121058764335515E-2</v>
      </c>
      <c r="M21">
        <f t="shared" si="5"/>
        <v>4</v>
      </c>
    </row>
    <row r="22" spans="1:17" x14ac:dyDescent="0.15">
      <c r="A22" s="1">
        <v>42426</v>
      </c>
      <c r="B22">
        <v>30.42</v>
      </c>
      <c r="C22" s="25">
        <f t="shared" si="1"/>
        <v>2.3064250411861664E-3</v>
      </c>
      <c r="D22" s="26">
        <f t="shared" si="10"/>
        <v>30.538355461740952</v>
      </c>
      <c r="E22" s="26"/>
      <c r="F22">
        <v>30.54</v>
      </c>
      <c r="G22" s="25">
        <f t="shared" si="7"/>
        <v>-3.8756331161718949E-3</v>
      </c>
      <c r="H22" s="25"/>
      <c r="I22" s="25">
        <f t="shared" si="9"/>
        <v>-3.9292730844793233E-3</v>
      </c>
      <c r="J22">
        <f>+K22-308.19</f>
        <v>13364.42</v>
      </c>
      <c r="K22">
        <v>13672.61</v>
      </c>
      <c r="L22" s="25">
        <f t="shared" si="11"/>
        <v>2.3060484480433852E-2</v>
      </c>
      <c r="M22">
        <f t="shared" si="5"/>
        <v>5</v>
      </c>
    </row>
    <row r="23" spans="1:17" x14ac:dyDescent="0.15">
      <c r="A23" s="1">
        <v>42429</v>
      </c>
      <c r="B23">
        <v>30.28</v>
      </c>
      <c r="C23" s="25">
        <f t="shared" si="1"/>
        <v>-4.6022353714662012E-3</v>
      </c>
      <c r="D23" s="26">
        <f t="shared" si="10"/>
        <v>30.048817555682486</v>
      </c>
      <c r="E23" s="26"/>
      <c r="F23">
        <v>30.04</v>
      </c>
      <c r="G23" s="25">
        <f t="shared" si="7"/>
        <v>7.6935621140206134E-3</v>
      </c>
      <c r="H23" s="25"/>
      <c r="I23" s="25">
        <f t="shared" si="9"/>
        <v>7.9893475366179523E-3</v>
      </c>
      <c r="J23">
        <v>13672.61</v>
      </c>
      <c r="K23">
        <v>13452.71</v>
      </c>
      <c r="L23" s="25">
        <f t="shared" si="11"/>
        <v>-1.6083249650213238E-2</v>
      </c>
      <c r="M23">
        <f t="shared" si="5"/>
        <v>1</v>
      </c>
    </row>
    <row r="24" spans="1:17" x14ac:dyDescent="0.15">
      <c r="A24" s="1">
        <v>42430</v>
      </c>
      <c r="B24">
        <v>31.37</v>
      </c>
      <c r="C24" s="25">
        <f t="shared" si="1"/>
        <v>3.5997357992074042E-2</v>
      </c>
      <c r="D24" s="26">
        <f t="shared" si="10"/>
        <v>30.667609039368276</v>
      </c>
      <c r="E24" s="26"/>
      <c r="F24">
        <v>30.67</v>
      </c>
      <c r="G24" s="25">
        <f t="shared" si="7"/>
        <v>2.2903349254585148E-2</v>
      </c>
      <c r="H24" s="25"/>
      <c r="I24" s="25">
        <f t="shared" si="9"/>
        <v>2.2823606129768415E-2</v>
      </c>
      <c r="J24">
        <v>13452.71</v>
      </c>
      <c r="K24">
        <v>13733.77</v>
      </c>
      <c r="L24" s="25">
        <f t="shared" si="11"/>
        <v>2.0892444719316838E-2</v>
      </c>
      <c r="M24">
        <f t="shared" si="5"/>
        <v>2</v>
      </c>
    </row>
    <row r="25" spans="1:17" x14ac:dyDescent="0.15">
      <c r="A25" s="1">
        <v>42431</v>
      </c>
      <c r="B25">
        <v>32.049999999999997</v>
      </c>
      <c r="C25" s="25">
        <f t="shared" si="1"/>
        <v>2.1676761236850473E-2</v>
      </c>
      <c r="D25" s="26">
        <f t="shared" si="10"/>
        <v>31.762740332770974</v>
      </c>
      <c r="E25" s="26"/>
      <c r="F25">
        <v>31.74</v>
      </c>
      <c r="G25" s="25">
        <f t="shared" si="7"/>
        <v>9.0439195176319487E-3</v>
      </c>
      <c r="H25" s="25"/>
      <c r="I25" s="25">
        <f t="shared" si="9"/>
        <v>9.7668557025833991E-3</v>
      </c>
      <c r="J25">
        <v>13733.77</v>
      </c>
      <c r="K25">
        <v>14223.09</v>
      </c>
      <c r="L25" s="25">
        <f t="shared" si="11"/>
        <v>3.5628964224681203E-2</v>
      </c>
      <c r="M25">
        <f t="shared" si="5"/>
        <v>3</v>
      </c>
    </row>
    <row r="26" spans="1:17" x14ac:dyDescent="0.15">
      <c r="A26" s="1">
        <v>42432</v>
      </c>
      <c r="B26">
        <v>32.08</v>
      </c>
      <c r="C26" s="25">
        <f t="shared" si="1"/>
        <v>9.3603744149772794E-4</v>
      </c>
      <c r="D26" s="26">
        <f t="shared" si="10"/>
        <v>31.766733959918174</v>
      </c>
      <c r="E26" s="26"/>
      <c r="F26">
        <v>31.76</v>
      </c>
      <c r="G26" s="25">
        <f t="shared" si="7"/>
        <v>9.8614494167732492E-3</v>
      </c>
      <c r="H26" s="25"/>
      <c r="I26" s="25">
        <f t="shared" si="9"/>
        <v>1.0075566750629594E-2</v>
      </c>
      <c r="J26">
        <f>+K26-11.97</f>
        <v>14211.43</v>
      </c>
      <c r="K26">
        <v>14223.4</v>
      </c>
      <c r="L26" s="25">
        <f t="shared" si="11"/>
        <v>8.4227977057893533E-4</v>
      </c>
      <c r="M26">
        <f t="shared" si="5"/>
        <v>4</v>
      </c>
    </row>
    <row r="27" spans="1:17" x14ac:dyDescent="0.15">
      <c r="A27" s="1">
        <v>42433</v>
      </c>
      <c r="B27">
        <v>32.99</v>
      </c>
      <c r="C27" s="25">
        <f t="shared" si="1"/>
        <v>2.8366583541147294E-2</v>
      </c>
      <c r="D27" s="26">
        <f t="shared" si="10"/>
        <v>32.32098153746643</v>
      </c>
      <c r="E27" s="26"/>
      <c r="F27">
        <v>32.32</v>
      </c>
      <c r="G27" s="25">
        <f t="shared" si="7"/>
        <v>2.0699200046200517E-2</v>
      </c>
      <c r="H27" s="25"/>
      <c r="I27" s="25">
        <f t="shared" si="9"/>
        <v>2.0730198019802026E-2</v>
      </c>
      <c r="J27">
        <v>14223.4</v>
      </c>
      <c r="K27">
        <v>14474.63</v>
      </c>
      <c r="L27" s="25">
        <f t="shared" si="11"/>
        <v>1.7663146645668482E-2</v>
      </c>
      <c r="M27">
        <f t="shared" si="5"/>
        <v>5</v>
      </c>
    </row>
    <row r="28" spans="1:17" x14ac:dyDescent="0.15">
      <c r="A28" s="1">
        <v>42436</v>
      </c>
      <c r="B28">
        <v>32.61</v>
      </c>
      <c r="C28" s="25">
        <f t="shared" si="1"/>
        <v>-1.1518642012731228E-2</v>
      </c>
      <c r="D28" s="26">
        <f t="shared" si="10"/>
        <v>32.515264680340707</v>
      </c>
      <c r="E28" s="26"/>
      <c r="F28">
        <v>32.520000000000003</v>
      </c>
      <c r="G28" s="25">
        <f t="shared" si="7"/>
        <v>2.9135644624345147E-3</v>
      </c>
      <c r="H28" s="25"/>
      <c r="I28" s="25">
        <f t="shared" si="9"/>
        <v>2.7675276752765487E-3</v>
      </c>
      <c r="J28">
        <v>14474.63</v>
      </c>
      <c r="K28">
        <v>14562.08</v>
      </c>
      <c r="L28" s="25">
        <f t="shared" si="11"/>
        <v>6.0416052085614513E-3</v>
      </c>
      <c r="M28">
        <f t="shared" si="5"/>
        <v>1</v>
      </c>
    </row>
    <row r="29" spans="1:17" x14ac:dyDescent="0.15">
      <c r="A29" s="1">
        <v>42437</v>
      </c>
      <c r="B29">
        <v>31.86</v>
      </c>
      <c r="C29" s="25">
        <f t="shared" si="1"/>
        <v>-2.2999080036798514E-2</v>
      </c>
      <c r="D29" s="26">
        <f t="shared" si="10"/>
        <v>32.144018876424248</v>
      </c>
      <c r="E29" s="26"/>
      <c r="F29">
        <v>32.159999999999997</v>
      </c>
      <c r="G29" s="25">
        <f t="shared" si="7"/>
        <v>-8.8358234704920546E-3</v>
      </c>
      <c r="H29" s="25"/>
      <c r="I29" s="25">
        <f t="shared" si="9"/>
        <v>-9.3283582089551675E-3</v>
      </c>
      <c r="J29">
        <v>14562.08</v>
      </c>
      <c r="K29">
        <v>14393.72</v>
      </c>
      <c r="L29" s="25">
        <f t="shared" si="11"/>
        <v>-1.1561535165306114E-2</v>
      </c>
      <c r="M29">
        <f t="shared" si="5"/>
        <v>2</v>
      </c>
    </row>
    <row r="30" spans="1:17" x14ac:dyDescent="0.15">
      <c r="A30" s="1">
        <v>42438</v>
      </c>
      <c r="B30">
        <v>31.98</v>
      </c>
      <c r="C30" s="25">
        <f t="shared" si="1"/>
        <v>3.7664783427495685E-3</v>
      </c>
      <c r="D30" s="26">
        <f t="shared" si="10"/>
        <v>31.954908754575111</v>
      </c>
      <c r="E30" s="26"/>
      <c r="F30">
        <v>31.95</v>
      </c>
      <c r="G30" s="25">
        <f t="shared" si="7"/>
        <v>7.8520785703384277E-4</v>
      </c>
      <c r="H30" s="25"/>
      <c r="I30" s="25">
        <f t="shared" si="9"/>
        <v>9.3896713615015948E-4</v>
      </c>
      <c r="J30">
        <v>14401.27</v>
      </c>
      <c r="K30">
        <v>14309.43</v>
      </c>
      <c r="L30" s="25">
        <f t="shared" si="11"/>
        <v>-6.377215342813547E-3</v>
      </c>
      <c r="M30">
        <f t="shared" si="5"/>
        <v>3</v>
      </c>
    </row>
    <row r="31" spans="1:17" x14ac:dyDescent="0.15">
      <c r="A31" s="1">
        <v>42439</v>
      </c>
      <c r="B31">
        <v>31.73</v>
      </c>
      <c r="C31" s="25">
        <f t="shared" si="1"/>
        <v>-7.8173858661663154E-3</v>
      </c>
      <c r="D31" s="26">
        <f t="shared" si="10"/>
        <v>31.858656424469736</v>
      </c>
      <c r="E31" s="26"/>
      <c r="F31">
        <v>31.87</v>
      </c>
      <c r="G31" s="25">
        <f t="shared" si="7"/>
        <v>-4.0383506057373175E-3</v>
      </c>
      <c r="H31" s="25"/>
      <c r="I31" s="25">
        <f t="shared" si="9"/>
        <v>-4.3928459366174843E-3</v>
      </c>
      <c r="J31">
        <v>14309.43</v>
      </c>
      <c r="K31">
        <v>14268.52</v>
      </c>
      <c r="L31" s="25">
        <f t="shared" si="11"/>
        <v>-2.8589538507124423E-3</v>
      </c>
      <c r="M31">
        <f t="shared" si="5"/>
        <v>4</v>
      </c>
    </row>
    <row r="32" spans="1:17" x14ac:dyDescent="0.15">
      <c r="A32" s="1">
        <v>42440</v>
      </c>
      <c r="B32">
        <v>32.86</v>
      </c>
      <c r="C32" s="25">
        <f t="shared" si="1"/>
        <v>3.5612984557201299E-2</v>
      </c>
      <c r="D32" s="26">
        <f t="shared" si="10"/>
        <v>32.451046565063031</v>
      </c>
      <c r="E32" s="26"/>
      <c r="F32">
        <v>32.450000000000003</v>
      </c>
      <c r="G32" s="25">
        <f t="shared" si="7"/>
        <v>1.2602164744272004E-2</v>
      </c>
      <c r="H32" s="25"/>
      <c r="I32" s="25">
        <f t="shared" si="9"/>
        <v>1.2634822804314272E-2</v>
      </c>
      <c r="J32">
        <f>K32-260.26</f>
        <v>14275.08</v>
      </c>
      <c r="K32">
        <v>14535.34</v>
      </c>
      <c r="L32" s="25">
        <f t="shared" si="11"/>
        <v>1.8231771730876423E-2</v>
      </c>
      <c r="M32">
        <f t="shared" si="5"/>
        <v>5</v>
      </c>
    </row>
    <row r="33" spans="1:13" x14ac:dyDescent="0.15">
      <c r="A33" s="1">
        <v>42443</v>
      </c>
      <c r="B33">
        <v>32.9</v>
      </c>
      <c r="C33" s="25">
        <f t="shared" si="1"/>
        <v>1.2172854534389099E-3</v>
      </c>
      <c r="D33" s="26">
        <f t="shared" si="10"/>
        <v>32.936258628969121</v>
      </c>
      <c r="E33" s="26"/>
      <c r="F33">
        <v>32.94</v>
      </c>
      <c r="G33" s="25">
        <f t="shared" si="7"/>
        <v>-1.1008727304937516E-3</v>
      </c>
      <c r="H33" s="25"/>
      <c r="I33" s="25">
        <f t="shared" si="9"/>
        <v>-1.2143290831815312E-3</v>
      </c>
      <c r="J33">
        <v>14535.34</v>
      </c>
      <c r="K33">
        <v>14753.15</v>
      </c>
      <c r="L33" s="25">
        <f t="shared" si="11"/>
        <v>1.4984857595350398E-2</v>
      </c>
      <c r="M33">
        <f t="shared" si="5"/>
        <v>1</v>
      </c>
    </row>
    <row r="34" spans="1:13" x14ac:dyDescent="0.15">
      <c r="A34" s="1">
        <v>42444</v>
      </c>
      <c r="B34">
        <v>32.700000000000003</v>
      </c>
      <c r="C34" s="25">
        <f t="shared" si="1"/>
        <v>-6.0790273556229346E-3</v>
      </c>
      <c r="D34" s="26">
        <f t="shared" si="10"/>
        <v>32.584837488943037</v>
      </c>
      <c r="E34" s="26"/>
      <c r="F34">
        <v>32.58</v>
      </c>
      <c r="G34" s="25">
        <f t="shared" si="7"/>
        <v>3.5342361641681475E-3</v>
      </c>
      <c r="H34" s="25"/>
      <c r="I34" s="25">
        <f t="shared" si="9"/>
        <v>3.6832412523022384E-3</v>
      </c>
      <c r="J34">
        <v>14753.15</v>
      </c>
      <c r="K34">
        <v>14594.08</v>
      </c>
      <c r="L34" s="25">
        <f t="shared" si="11"/>
        <v>-1.0782104160806272E-2</v>
      </c>
      <c r="M34">
        <f t="shared" si="5"/>
        <v>2</v>
      </c>
    </row>
    <row r="35" spans="1:13" x14ac:dyDescent="0.15">
      <c r="A35" s="1">
        <v>42445</v>
      </c>
      <c r="B35">
        <v>33.07</v>
      </c>
      <c r="C35" s="25">
        <f t="shared" si="1"/>
        <v>1.1314984709480003E-2</v>
      </c>
      <c r="D35" s="26">
        <f t="shared" si="10"/>
        <v>32.426968154210478</v>
      </c>
      <c r="E35" s="26"/>
      <c r="F35">
        <v>32.44</v>
      </c>
      <c r="G35" s="25">
        <f t="shared" si="7"/>
        <v>1.9830156267817145E-2</v>
      </c>
      <c r="H35" s="25"/>
      <c r="I35" s="25">
        <f t="shared" si="9"/>
        <v>1.9420468557336701E-2</v>
      </c>
      <c r="J35">
        <v>14594.08</v>
      </c>
      <c r="K35">
        <v>14525.53</v>
      </c>
      <c r="L35" s="25">
        <f t="shared" si="11"/>
        <v>-4.6971100610657679E-3</v>
      </c>
      <c r="M35">
        <f t="shared" si="5"/>
        <v>3</v>
      </c>
    </row>
    <row r="36" spans="1:13" x14ac:dyDescent="0.15">
      <c r="A36" s="1">
        <v>42446</v>
      </c>
      <c r="B36">
        <v>33.46</v>
      </c>
      <c r="C36" s="25">
        <f t="shared" si="1"/>
        <v>1.1793166011490719E-2</v>
      </c>
      <c r="D36" s="26">
        <f t="shared" si="10"/>
        <v>33.129319720166137</v>
      </c>
      <c r="E36" s="26"/>
      <c r="F36">
        <v>33.130000000000003</v>
      </c>
      <c r="G36" s="25">
        <f t="shared" ref="G36:G41" si="12">+B36/D36-1</f>
        <v>9.9814992468008068E-3</v>
      </c>
      <c r="H36" s="25"/>
      <c r="I36" s="25">
        <f t="shared" si="9"/>
        <v>9.9607606399032544E-3</v>
      </c>
      <c r="J36">
        <v>14530.05</v>
      </c>
      <c r="K36">
        <v>14838.8</v>
      </c>
      <c r="L36" s="25">
        <f t="shared" si="11"/>
        <v>2.1249066589585031E-2</v>
      </c>
      <c r="M36">
        <f t="shared" si="5"/>
        <v>4</v>
      </c>
    </row>
    <row r="37" spans="1:13" x14ac:dyDescent="0.15">
      <c r="A37" s="1">
        <v>42447</v>
      </c>
      <c r="B37">
        <v>33.68</v>
      </c>
      <c r="C37" s="25">
        <f t="shared" si="1"/>
        <v>6.5750149432157734E-3</v>
      </c>
      <c r="D37" s="26">
        <f t="shared" si="10"/>
        <v>33.569164285521744</v>
      </c>
      <c r="E37" s="26"/>
      <c r="F37">
        <v>33.57</v>
      </c>
      <c r="G37" s="25">
        <f t="shared" si="12"/>
        <v>3.3017120573972658E-3</v>
      </c>
      <c r="H37" s="25"/>
      <c r="I37" s="25">
        <f t="shared" si="9"/>
        <v>3.2767351802203137E-3</v>
      </c>
      <c r="J37">
        <v>14838.8</v>
      </c>
      <c r="K37">
        <v>15035.5</v>
      </c>
      <c r="L37" s="25">
        <f t="shared" si="11"/>
        <v>1.3255788877806873E-2</v>
      </c>
      <c r="M37">
        <f t="shared" si="5"/>
        <v>5</v>
      </c>
    </row>
    <row r="38" spans="1:13" x14ac:dyDescent="0.15">
      <c r="A38" s="1">
        <v>42450</v>
      </c>
      <c r="B38">
        <v>33.71</v>
      </c>
      <c r="C38" s="25">
        <f t="shared" si="1"/>
        <v>8.9073634204273056E-4</v>
      </c>
      <c r="D38" s="26">
        <f t="shared" si="10"/>
        <v>33.665917475308433</v>
      </c>
      <c r="E38" s="26"/>
      <c r="F38">
        <v>33.64</v>
      </c>
      <c r="G38" s="25">
        <f t="shared" si="12"/>
        <v>1.309411060129273E-3</v>
      </c>
      <c r="H38" s="25"/>
      <c r="I38" s="25">
        <f t="shared" si="9"/>
        <v>2.0808561236622669E-3</v>
      </c>
      <c r="J38">
        <v>15035.5</v>
      </c>
      <c r="K38">
        <v>15078.46</v>
      </c>
      <c r="L38" s="25">
        <f t="shared" si="11"/>
        <v>2.8572378703732859E-3</v>
      </c>
      <c r="M38">
        <f t="shared" si="5"/>
        <v>1</v>
      </c>
    </row>
    <row r="39" spans="1:13" x14ac:dyDescent="0.15">
      <c r="A39" s="1">
        <v>42451</v>
      </c>
      <c r="B39">
        <v>33.44</v>
      </c>
      <c r="C39" s="25">
        <f t="shared" si="1"/>
        <v>-8.0094927321270326E-3</v>
      </c>
      <c r="D39" s="26">
        <f t="shared" si="10"/>
        <v>33.553974013427236</v>
      </c>
      <c r="E39" s="26"/>
      <c r="F39">
        <v>33.549999999999997</v>
      </c>
      <c r="G39" s="25">
        <f t="shared" si="12"/>
        <v>-3.3967366542523303E-3</v>
      </c>
      <c r="H39" s="25"/>
      <c r="I39" s="25">
        <f t="shared" si="9"/>
        <v>-3.2786885245901232E-3</v>
      </c>
      <c r="J39">
        <f>+K39+38.54</f>
        <v>15070.86</v>
      </c>
      <c r="K39">
        <v>15032.32</v>
      </c>
      <c r="L39" s="25">
        <f t="shared" si="11"/>
        <v>-2.5572528707719089E-3</v>
      </c>
      <c r="M39">
        <f t="shared" si="5"/>
        <v>2</v>
      </c>
    </row>
    <row r="40" spans="1:13" x14ac:dyDescent="0.15">
      <c r="A40" s="1">
        <v>42452</v>
      </c>
      <c r="B40">
        <v>32.97</v>
      </c>
      <c r="C40" s="25">
        <f t="shared" si="1"/>
        <v>-1.4055023923444931E-2</v>
      </c>
      <c r="D40" s="26">
        <f t="shared" si="10"/>
        <v>33.478672595520415</v>
      </c>
      <c r="E40" s="26"/>
      <c r="F40">
        <v>33.479999999999997</v>
      </c>
      <c r="G40" s="25">
        <f t="shared" si="12"/>
        <v>-1.5193929629948255E-2</v>
      </c>
      <c r="H40" s="25"/>
      <c r="I40" s="25">
        <f t="shared" si="9"/>
        <v>-1.5232974910394215E-2</v>
      </c>
      <c r="J40">
        <v>15028.2</v>
      </c>
      <c r="K40">
        <v>14996.25</v>
      </c>
      <c r="L40" s="25">
        <f t="shared" si="11"/>
        <v>-2.1260031141454583E-3</v>
      </c>
      <c r="M40">
        <f t="shared" si="5"/>
        <v>3</v>
      </c>
    </row>
    <row r="41" spans="1:13" x14ac:dyDescent="0.15">
      <c r="A41" s="1">
        <v>42453</v>
      </c>
      <c r="B41">
        <v>32.74</v>
      </c>
      <c r="C41" s="25">
        <f t="shared" si="1"/>
        <v>-6.9760388231724368E-3</v>
      </c>
      <c r="D41" s="26">
        <f t="shared" si="10"/>
        <v>32.917864186046508</v>
      </c>
      <c r="E41" s="26"/>
      <c r="F41">
        <v>32.909999999999997</v>
      </c>
      <c r="G41" s="25">
        <f t="shared" si="12"/>
        <v>-5.403272370322898E-3</v>
      </c>
      <c r="H41" s="25"/>
      <c r="I41" s="25">
        <f t="shared" si="9"/>
        <v>-5.1656031601334806E-3</v>
      </c>
      <c r="J41">
        <v>14996.25</v>
      </c>
      <c r="K41">
        <v>14744.46</v>
      </c>
      <c r="L41" s="25">
        <f t="shared" si="11"/>
        <v>-1.6790197549387376E-2</v>
      </c>
      <c r="M41">
        <f t="shared" si="5"/>
        <v>4</v>
      </c>
    </row>
    <row r="42" spans="1:13" x14ac:dyDescent="0.15">
      <c r="A42" s="1">
        <v>42454</v>
      </c>
      <c r="B42">
        <v>32.74</v>
      </c>
      <c r="C42" s="25">
        <f t="shared" ref="C42:C93" si="13">B42/B41-1</f>
        <v>0</v>
      </c>
      <c r="D42" s="26">
        <f t="shared" ref="D42:D58" si="14">+F41*(1+L42)</f>
        <v>32.909999999999997</v>
      </c>
      <c r="E42" s="26"/>
      <c r="F42">
        <v>32.909999999999997</v>
      </c>
      <c r="G42" s="25">
        <f>+B42/D42-1</f>
        <v>-5.1656031601334806E-3</v>
      </c>
      <c r="H42" s="25"/>
      <c r="I42" s="25">
        <f t="shared" ref="I42:I78" si="15">+B42/F42-1</f>
        <v>-5.1656031601334806E-3</v>
      </c>
      <c r="J42">
        <v>14744.46</v>
      </c>
      <c r="K42">
        <v>14744.46</v>
      </c>
      <c r="L42" s="25">
        <f t="shared" ref="L42:L47" si="16">+K42/J42-1</f>
        <v>0</v>
      </c>
      <c r="M42">
        <f t="shared" si="5"/>
        <v>5</v>
      </c>
    </row>
    <row r="43" spans="1:13" x14ac:dyDescent="0.15">
      <c r="A43" s="1">
        <v>42457</v>
      </c>
      <c r="B43">
        <v>33.01</v>
      </c>
      <c r="C43" s="25">
        <f t="shared" si="13"/>
        <v>8.2467929138667628E-3</v>
      </c>
      <c r="D43" s="26">
        <f t="shared" si="14"/>
        <v>32.909999999999997</v>
      </c>
      <c r="E43" s="26"/>
      <c r="F43">
        <v>32.92</v>
      </c>
      <c r="G43" s="25">
        <f>+B43/D43-1</f>
        <v>3.0385900941962696E-3</v>
      </c>
      <c r="H43" s="25"/>
      <c r="I43" s="25">
        <f t="shared" si="15"/>
        <v>2.7339003645199256E-3</v>
      </c>
      <c r="J43">
        <v>14744.46</v>
      </c>
      <c r="K43">
        <v>14744.46</v>
      </c>
      <c r="L43" s="25">
        <f t="shared" si="16"/>
        <v>0</v>
      </c>
      <c r="M43">
        <f t="shared" si="5"/>
        <v>1</v>
      </c>
    </row>
    <row r="44" spans="1:13" x14ac:dyDescent="0.15">
      <c r="A44" s="1">
        <v>42458</v>
      </c>
      <c r="B44">
        <v>33.340000000000003</v>
      </c>
      <c r="C44" s="25">
        <f t="shared" si="13"/>
        <v>9.9969706149654058E-3</v>
      </c>
      <c r="D44" s="26">
        <f t="shared" si="14"/>
        <v>32.929288044458737</v>
      </c>
      <c r="E44" s="26"/>
      <c r="F44">
        <v>32.92</v>
      </c>
      <c r="G44" s="25">
        <f>+B44/D44-1</f>
        <v>1.247254283137722E-2</v>
      </c>
      <c r="H44" s="25"/>
      <c r="I44" s="25">
        <f t="shared" si="15"/>
        <v>1.2758201701093652E-2</v>
      </c>
      <c r="J44">
        <v>14744.46</v>
      </c>
      <c r="K44">
        <v>14748.62</v>
      </c>
      <c r="L44" s="25">
        <f t="shared" si="16"/>
        <v>2.8213986812675174E-4</v>
      </c>
      <c r="M44">
        <f t="shared" si="5"/>
        <v>2</v>
      </c>
    </row>
    <row r="45" spans="1:13" x14ac:dyDescent="0.15">
      <c r="A45" s="1">
        <v>42459</v>
      </c>
      <c r="B45">
        <v>33.840000000000003</v>
      </c>
      <c r="C45" s="25">
        <f t="shared" si="13"/>
        <v>1.4997000599880073E-2</v>
      </c>
      <c r="D45" s="26">
        <f t="shared" si="14"/>
        <v>33.73702808805163</v>
      </c>
      <c r="E45" s="26"/>
      <c r="F45">
        <v>33.74</v>
      </c>
      <c r="G45" s="25">
        <f t="shared" ref="G45:G66" si="17">+B45/D45-1</f>
        <v>3.0521927325555254E-3</v>
      </c>
      <c r="H45" s="25"/>
      <c r="I45" s="25">
        <f t="shared" si="15"/>
        <v>2.9638411381149865E-3</v>
      </c>
      <c r="J45">
        <v>14748.62</v>
      </c>
      <c r="K45">
        <v>15114.66</v>
      </c>
      <c r="L45" s="25">
        <f t="shared" si="16"/>
        <v>2.4818593197194039E-2</v>
      </c>
      <c r="M45">
        <f t="shared" si="5"/>
        <v>3</v>
      </c>
    </row>
    <row r="46" spans="1:13" x14ac:dyDescent="0.15">
      <c r="A46" s="1">
        <v>42460</v>
      </c>
      <c r="B46">
        <v>33.770000000000003</v>
      </c>
      <c r="C46" s="25">
        <f t="shared" si="13"/>
        <v>-2.068557919621794E-3</v>
      </c>
      <c r="D46" s="26">
        <f t="shared" si="14"/>
        <v>33.856502164124102</v>
      </c>
      <c r="E46" s="26"/>
      <c r="F46">
        <v>33.85</v>
      </c>
      <c r="G46" s="25">
        <f t="shared" si="17"/>
        <v>-2.5549645886266958E-3</v>
      </c>
      <c r="H46" s="25"/>
      <c r="I46" s="25">
        <f t="shared" si="15"/>
        <v>-2.3633677991137247E-3</v>
      </c>
      <c r="J46">
        <v>15114.66</v>
      </c>
      <c r="K46">
        <v>15166.85</v>
      </c>
      <c r="L46" s="25">
        <f t="shared" si="16"/>
        <v>3.4529390671043103E-3</v>
      </c>
      <c r="M46">
        <f t="shared" si="5"/>
        <v>4</v>
      </c>
    </row>
    <row r="47" spans="1:13" x14ac:dyDescent="0.15">
      <c r="A47" s="1">
        <v>42461</v>
      </c>
      <c r="B47">
        <v>33.58</v>
      </c>
      <c r="C47" s="25">
        <f t="shared" si="13"/>
        <v>-5.6262955285758531E-3</v>
      </c>
      <c r="D47" s="26">
        <f t="shared" si="14"/>
        <v>33.360624190257042</v>
      </c>
      <c r="E47" s="26"/>
      <c r="F47">
        <v>33.36</v>
      </c>
      <c r="G47" s="25">
        <f t="shared" si="17"/>
        <v>6.5758904417330122E-3</v>
      </c>
      <c r="H47" s="25"/>
      <c r="I47" s="25">
        <f t="shared" si="15"/>
        <v>6.5947242206234602E-3</v>
      </c>
      <c r="J47">
        <v>15166.85</v>
      </c>
      <c r="K47">
        <v>14947.58</v>
      </c>
      <c r="L47" s="25">
        <f t="shared" si="16"/>
        <v>-1.4457187880146494E-2</v>
      </c>
      <c r="M47">
        <f t="shared" si="5"/>
        <v>5</v>
      </c>
    </row>
    <row r="48" spans="1:13" x14ac:dyDescent="0.15">
      <c r="A48" s="1">
        <v>42464</v>
      </c>
      <c r="B48">
        <v>33.17</v>
      </c>
      <c r="C48" s="25">
        <f t="shared" si="13"/>
        <v>-1.2209648600357226E-2</v>
      </c>
      <c r="D48" s="26">
        <f t="shared" si="14"/>
        <v>33.36</v>
      </c>
      <c r="E48" s="26"/>
      <c r="F48">
        <v>33.36</v>
      </c>
      <c r="G48" s="25">
        <f t="shared" si="17"/>
        <v>-5.6954436450838974E-3</v>
      </c>
      <c r="H48" s="25"/>
      <c r="I48" s="25">
        <f t="shared" si="15"/>
        <v>-5.6954436450838974E-3</v>
      </c>
      <c r="J48">
        <v>14947.58</v>
      </c>
      <c r="K48">
        <v>14947.58</v>
      </c>
      <c r="L48" s="25">
        <f t="shared" ref="L48:L72" si="18">+K48/J48-1</f>
        <v>0</v>
      </c>
      <c r="M48">
        <f t="shared" si="5"/>
        <v>1</v>
      </c>
    </row>
    <row r="49" spans="1:13" x14ac:dyDescent="0.15">
      <c r="A49" s="1">
        <v>42465</v>
      </c>
      <c r="B49">
        <v>32.42</v>
      </c>
      <c r="C49" s="25">
        <f t="shared" si="13"/>
        <v>-2.2610792885137121E-2</v>
      </c>
      <c r="D49" s="26">
        <f t="shared" si="14"/>
        <v>32.79830072827842</v>
      </c>
      <c r="E49" s="26"/>
      <c r="F49">
        <v>32.799999999999997</v>
      </c>
      <c r="G49" s="25">
        <f t="shared" si="17"/>
        <v>-1.1534156339759738E-2</v>
      </c>
      <c r="H49" s="25"/>
      <c r="I49" s="25">
        <f t="shared" si="15"/>
        <v>-1.1585365853658436E-2</v>
      </c>
      <c r="J49">
        <v>14947.58</v>
      </c>
      <c r="K49">
        <v>14695.9</v>
      </c>
      <c r="L49" s="25">
        <f t="shared" si="18"/>
        <v>-1.6837508145131186E-2</v>
      </c>
      <c r="M49">
        <f t="shared" si="5"/>
        <v>2</v>
      </c>
    </row>
    <row r="50" spans="1:13" x14ac:dyDescent="0.15">
      <c r="A50" s="1">
        <v>42466</v>
      </c>
      <c r="B50">
        <v>33.03</v>
      </c>
      <c r="C50" s="25">
        <f t="shared" si="13"/>
        <v>1.8815545959284474E-2</v>
      </c>
      <c r="D50" s="26">
        <f t="shared" si="14"/>
        <v>32.838388938411391</v>
      </c>
      <c r="E50" s="26"/>
      <c r="F50">
        <v>32.83</v>
      </c>
      <c r="G50" s="25">
        <f t="shared" si="17"/>
        <v>5.8349714399197339E-3</v>
      </c>
      <c r="H50" s="25"/>
      <c r="I50" s="25">
        <f t="shared" si="15"/>
        <v>6.0919890344197647E-3</v>
      </c>
      <c r="J50">
        <v>14695.9</v>
      </c>
      <c r="K50">
        <v>14713.1</v>
      </c>
      <c r="L50" s="25">
        <f t="shared" si="18"/>
        <v>1.1703944637619923E-3</v>
      </c>
      <c r="M50">
        <f t="shared" si="5"/>
        <v>3</v>
      </c>
    </row>
    <row r="51" spans="1:13" x14ac:dyDescent="0.15">
      <c r="A51" s="1">
        <v>42467</v>
      </c>
      <c r="B51">
        <v>32.4</v>
      </c>
      <c r="C51" s="25">
        <f t="shared" si="13"/>
        <v>-1.9073569482288888E-2</v>
      </c>
      <c r="D51" s="26">
        <f t="shared" si="14"/>
        <v>32.898145271900553</v>
      </c>
      <c r="E51" s="26"/>
      <c r="F51">
        <v>32.9</v>
      </c>
      <c r="G51" s="25">
        <f t="shared" si="17"/>
        <v>-1.5142047303379091E-2</v>
      </c>
      <c r="H51" s="25"/>
      <c r="I51" s="25">
        <f t="shared" si="15"/>
        <v>-1.5197568389057725E-2</v>
      </c>
      <c r="J51">
        <v>14713.1</v>
      </c>
      <c r="K51">
        <v>14743.64</v>
      </c>
      <c r="L51" s="25">
        <f t="shared" si="18"/>
        <v>2.0757012458285651E-3</v>
      </c>
      <c r="M51">
        <f t="shared" si="5"/>
        <v>4</v>
      </c>
    </row>
    <row r="52" spans="1:13" x14ac:dyDescent="0.15">
      <c r="A52" s="1">
        <v>42468</v>
      </c>
      <c r="B52">
        <v>32.82</v>
      </c>
      <c r="C52" s="25">
        <f t="shared" si="13"/>
        <v>1.2962962962963065E-2</v>
      </c>
      <c r="D52" s="26">
        <f t="shared" si="14"/>
        <v>33.069971119750619</v>
      </c>
      <c r="E52" s="26"/>
      <c r="F52">
        <v>33.07</v>
      </c>
      <c r="G52" s="25">
        <f t="shared" si="17"/>
        <v>-7.5588550968321844E-3</v>
      </c>
      <c r="H52" s="25"/>
      <c r="I52" s="25">
        <f t="shared" si="15"/>
        <v>-7.5597218022376289E-3</v>
      </c>
      <c r="J52">
        <v>14743.64</v>
      </c>
      <c r="K52">
        <v>14819.81</v>
      </c>
      <c r="L52" s="25">
        <f t="shared" si="18"/>
        <v>5.1662954331495037E-3</v>
      </c>
      <c r="M52">
        <f t="shared" si="5"/>
        <v>5</v>
      </c>
    </row>
    <row r="53" spans="1:13" x14ac:dyDescent="0.15">
      <c r="A53" s="1">
        <v>42471</v>
      </c>
      <c r="B53">
        <v>33.21</v>
      </c>
      <c r="C53" s="25">
        <f t="shared" si="13"/>
        <v>1.1882998171846459E-2</v>
      </c>
      <c r="D53" s="26">
        <f t="shared" si="14"/>
        <v>33.355829325747095</v>
      </c>
      <c r="E53" s="26"/>
      <c r="F53">
        <v>33.36</v>
      </c>
      <c r="G53" s="25">
        <f t="shared" si="17"/>
        <v>-4.3719292457984338E-3</v>
      </c>
      <c r="H53" s="25"/>
      <c r="I53" s="25">
        <f t="shared" si="15"/>
        <v>-4.4964028776978138E-3</v>
      </c>
      <c r="J53">
        <v>14819.81</v>
      </c>
      <c r="K53">
        <v>14947.9</v>
      </c>
      <c r="L53" s="25">
        <f t="shared" si="18"/>
        <v>8.6431607422767787E-3</v>
      </c>
      <c r="M53">
        <f t="shared" si="5"/>
        <v>1</v>
      </c>
    </row>
    <row r="54" spans="1:13" x14ac:dyDescent="0.15">
      <c r="A54" s="1">
        <v>42472</v>
      </c>
      <c r="B54">
        <v>33.67</v>
      </c>
      <c r="C54" s="25">
        <f t="shared" si="13"/>
        <v>1.3851249623607398E-2</v>
      </c>
      <c r="D54" s="26">
        <f t="shared" si="14"/>
        <v>33.482590116337413</v>
      </c>
      <c r="E54" s="26"/>
      <c r="F54">
        <v>33.479999999999997</v>
      </c>
      <c r="G54" s="25">
        <f t="shared" si="17"/>
        <v>5.5972337567500308E-3</v>
      </c>
      <c r="H54" s="25"/>
      <c r="I54" s="25">
        <f t="shared" si="15"/>
        <v>5.675029868578374E-3</v>
      </c>
      <c r="J54">
        <v>14947.9</v>
      </c>
      <c r="K54">
        <v>15002.83</v>
      </c>
      <c r="L54" s="25">
        <f t="shared" si="18"/>
        <v>3.6747636791789606E-3</v>
      </c>
      <c r="M54">
        <f t="shared" si="5"/>
        <v>2</v>
      </c>
    </row>
    <row r="55" spans="1:13" x14ac:dyDescent="0.15">
      <c r="A55" s="1">
        <v>42473</v>
      </c>
      <c r="B55">
        <v>34.99</v>
      </c>
      <c r="C55" s="25">
        <f t="shared" si="13"/>
        <v>3.9204039204039143E-2</v>
      </c>
      <c r="D55" s="26">
        <f t="shared" si="14"/>
        <v>34.721784436669616</v>
      </c>
      <c r="E55" s="26"/>
      <c r="F55">
        <v>34.72</v>
      </c>
      <c r="G55" s="25">
        <f t="shared" si="17"/>
        <v>7.7247056187332852E-3</v>
      </c>
      <c r="H55" s="25"/>
      <c r="I55" s="25">
        <f t="shared" si="15"/>
        <v>7.7764976958525356E-3</v>
      </c>
      <c r="J55">
        <v>15002.83</v>
      </c>
      <c r="K55">
        <v>15559.29</v>
      </c>
      <c r="L55" s="25">
        <f t="shared" si="18"/>
        <v>3.7090335623345849E-2</v>
      </c>
      <c r="M55">
        <f t="shared" si="5"/>
        <v>3</v>
      </c>
    </row>
    <row r="56" spans="1:13" x14ac:dyDescent="0.15">
      <c r="A56" s="1">
        <v>42474</v>
      </c>
      <c r="B56">
        <v>34.72</v>
      </c>
      <c r="C56" s="25">
        <f t="shared" si="13"/>
        <v>-7.7164904258359979E-3</v>
      </c>
      <c r="D56" s="26">
        <f t="shared" si="14"/>
        <v>34.879460438104822</v>
      </c>
      <c r="E56" s="26"/>
      <c r="G56" s="25">
        <f t="shared" si="17"/>
        <v>-4.5717575932057164E-3</v>
      </c>
      <c r="H56" s="25"/>
      <c r="J56">
        <v>15559.29</v>
      </c>
      <c r="K56">
        <v>15630.75</v>
      </c>
      <c r="L56" s="25">
        <f t="shared" si="18"/>
        <v>4.592754553710332E-3</v>
      </c>
      <c r="M56">
        <f t="shared" si="5"/>
        <v>4</v>
      </c>
    </row>
    <row r="57" spans="1:13" x14ac:dyDescent="0.15">
      <c r="A57" s="1">
        <v>42475</v>
      </c>
      <c r="B57">
        <v>34.479999999999997</v>
      </c>
      <c r="C57" s="25">
        <f t="shared" si="13"/>
        <v>-6.9124423963133896E-3</v>
      </c>
      <c r="D57" s="26"/>
      <c r="E57" s="26"/>
      <c r="F57">
        <v>34.83</v>
      </c>
      <c r="I57" s="25">
        <f t="shared" si="15"/>
        <v>-1.0048808498420936E-2</v>
      </c>
      <c r="J57">
        <v>15630.75</v>
      </c>
      <c r="K57">
        <v>15611.66</v>
      </c>
      <c r="L57" s="25">
        <f t="shared" si="18"/>
        <v>-1.2213105577147942E-3</v>
      </c>
      <c r="M57">
        <f t="shared" si="5"/>
        <v>5</v>
      </c>
    </row>
    <row r="58" spans="1:13" x14ac:dyDescent="0.15">
      <c r="A58" s="1">
        <v>42478</v>
      </c>
      <c r="B58">
        <v>34.700000000000003</v>
      </c>
      <c r="C58" s="25">
        <f t="shared" si="13"/>
        <v>6.3805104408354296E-3</v>
      </c>
      <c r="D58" s="26">
        <f t="shared" si="14"/>
        <v>34.480175317679219</v>
      </c>
      <c r="E58" s="26"/>
      <c r="F58">
        <v>34.479999999999997</v>
      </c>
      <c r="G58" s="25">
        <f t="shared" si="17"/>
        <v>6.3753934049191052E-3</v>
      </c>
      <c r="H58" s="25"/>
      <c r="I58" s="25">
        <f t="shared" si="15"/>
        <v>6.3805104408354296E-3</v>
      </c>
      <c r="J58">
        <v>15611.66</v>
      </c>
      <c r="K58">
        <v>15454.86</v>
      </c>
      <c r="L58" s="25">
        <f t="shared" si="18"/>
        <v>-1.0043774973321207E-2</v>
      </c>
      <c r="M58">
        <f t="shared" si="5"/>
        <v>1</v>
      </c>
    </row>
    <row r="59" spans="1:13" x14ac:dyDescent="0.15">
      <c r="A59" s="1">
        <v>42479</v>
      </c>
      <c r="B59">
        <v>35.119999999999997</v>
      </c>
      <c r="C59" s="25">
        <f t="shared" si="13"/>
        <v>1.2103746397694293E-2</v>
      </c>
      <c r="D59" s="26">
        <f>+F58*(1+L59)</f>
        <v>34.907082898195128</v>
      </c>
      <c r="E59" s="26"/>
      <c r="G59" s="25">
        <f t="shared" si="17"/>
        <v>6.0995386645694705E-3</v>
      </c>
      <c r="H59" s="25"/>
      <c r="I59" s="25"/>
      <c r="J59">
        <v>15454.86</v>
      </c>
      <c r="K59">
        <v>15646.29</v>
      </c>
      <c r="L59" s="25">
        <f t="shared" si="18"/>
        <v>1.2386394959255531E-2</v>
      </c>
      <c r="M59">
        <f t="shared" si="5"/>
        <v>2</v>
      </c>
    </row>
    <row r="60" spans="1:13" x14ac:dyDescent="0.15">
      <c r="A60" s="1">
        <v>42480</v>
      </c>
      <c r="B60">
        <v>34.72</v>
      </c>
      <c r="C60" s="25">
        <f t="shared" si="13"/>
        <v>-1.1389521640091105E-2</v>
      </c>
      <c r="F60">
        <v>34.46</v>
      </c>
      <c r="I60" s="25">
        <f t="shared" si="15"/>
        <v>7.5449796865931784E-3</v>
      </c>
      <c r="M60">
        <f t="shared" si="5"/>
        <v>3</v>
      </c>
    </row>
    <row r="61" spans="1:13" x14ac:dyDescent="0.15">
      <c r="A61" s="1">
        <v>42481</v>
      </c>
      <c r="B61">
        <v>34.479999999999997</v>
      </c>
      <c r="C61" s="25">
        <f t="shared" si="13"/>
        <v>-6.9124423963133896E-3</v>
      </c>
      <c r="D61">
        <v>34.46</v>
      </c>
      <c r="G61" s="25">
        <f t="shared" si="17"/>
        <v>5.8038305281482572E-4</v>
      </c>
      <c r="H61" s="25"/>
      <c r="J61">
        <v>15446.28</v>
      </c>
      <c r="K61">
        <v>15692.3</v>
      </c>
      <c r="L61" s="25">
        <f t="shared" si="18"/>
        <v>1.5927459556605017E-2</v>
      </c>
      <c r="M61">
        <f t="shared" si="5"/>
        <v>4</v>
      </c>
    </row>
    <row r="62" spans="1:13" x14ac:dyDescent="0.15">
      <c r="A62" s="1">
        <v>42482</v>
      </c>
      <c r="B62">
        <v>34.35</v>
      </c>
      <c r="C62" s="25">
        <f t="shared" si="13"/>
        <v>-3.7703016241298348E-3</v>
      </c>
      <c r="F62">
        <v>34.6</v>
      </c>
      <c r="I62" s="25">
        <f t="shared" si="15"/>
        <v>-7.225433526011571E-3</v>
      </c>
      <c r="J62">
        <v>15692.3</v>
      </c>
      <c r="K62">
        <v>15509.02</v>
      </c>
      <c r="L62" s="25">
        <f t="shared" si="18"/>
        <v>-1.1679613568437941E-2</v>
      </c>
      <c r="M62">
        <f t="shared" si="5"/>
        <v>5</v>
      </c>
    </row>
    <row r="63" spans="1:13" x14ac:dyDescent="0.15">
      <c r="A63" s="1">
        <v>42485</v>
      </c>
      <c r="B63">
        <v>33.94</v>
      </c>
      <c r="C63" s="25">
        <f t="shared" si="13"/>
        <v>-1.1935953420669665E-2</v>
      </c>
      <c r="D63" s="26">
        <f>+F62*(1+L63)</f>
        <v>34.106801719257568</v>
      </c>
      <c r="E63" s="26"/>
      <c r="F63">
        <v>34.1</v>
      </c>
      <c r="G63" s="25">
        <f t="shared" si="17"/>
        <v>-4.8905705269747246E-3</v>
      </c>
      <c r="H63" s="25"/>
      <c r="I63" s="25">
        <f t="shared" si="15"/>
        <v>-4.6920821114370126E-3</v>
      </c>
      <c r="J63">
        <v>15509.02</v>
      </c>
      <c r="K63">
        <v>15287.95</v>
      </c>
      <c r="L63" s="25">
        <f t="shared" si="18"/>
        <v>-1.4254285570590497E-2</v>
      </c>
      <c r="M63">
        <f t="shared" si="5"/>
        <v>1</v>
      </c>
    </row>
    <row r="64" spans="1:13" x14ac:dyDescent="0.15">
      <c r="A64" s="1">
        <v>42486</v>
      </c>
      <c r="B64">
        <v>34.14</v>
      </c>
      <c r="C64" s="25">
        <f t="shared" si="13"/>
        <v>5.8927519151443786E-3</v>
      </c>
      <c r="D64" s="26">
        <f>+F63*(1+L64)</f>
        <v>34.224752697385853</v>
      </c>
      <c r="E64" s="26"/>
      <c r="F64">
        <v>34.229999999999997</v>
      </c>
      <c r="G64" s="25">
        <f t="shared" si="17"/>
        <v>-2.4763567507771755E-3</v>
      </c>
      <c r="H64" s="25"/>
      <c r="I64" s="25">
        <f t="shared" si="15"/>
        <v>-2.6292725679227802E-3</v>
      </c>
      <c r="J64">
        <v>15287.95</v>
      </c>
      <c r="K64">
        <v>15343.88</v>
      </c>
      <c r="L64" s="25">
        <f t="shared" si="18"/>
        <v>3.6584368734853268E-3</v>
      </c>
      <c r="M64">
        <f t="shared" si="5"/>
        <v>2</v>
      </c>
    </row>
    <row r="65" spans="1:13" x14ac:dyDescent="0.15">
      <c r="A65" s="1">
        <v>42487</v>
      </c>
      <c r="B65">
        <v>34.39</v>
      </c>
      <c r="C65" s="25">
        <f t="shared" si="13"/>
        <v>7.3227885178674956E-3</v>
      </c>
      <c r="D65" s="26">
        <f>+F64*(1+L65)</f>
        <v>34.233658605254995</v>
      </c>
      <c r="E65" s="26"/>
      <c r="F65">
        <v>34.229999999999997</v>
      </c>
      <c r="G65" s="25">
        <f t="shared" si="17"/>
        <v>4.5668912150980123E-3</v>
      </c>
      <c r="H65" s="25"/>
      <c r="I65" s="25">
        <f t="shared" si="15"/>
        <v>4.6742623429740782E-3</v>
      </c>
      <c r="J65">
        <v>15343.88</v>
      </c>
      <c r="K65">
        <v>15345.52</v>
      </c>
      <c r="L65" s="25">
        <f t="shared" si="18"/>
        <v>1.0688300482031288E-4</v>
      </c>
      <c r="M65">
        <f t="shared" si="5"/>
        <v>3</v>
      </c>
    </row>
    <row r="66" spans="1:13" x14ac:dyDescent="0.15">
      <c r="A66" s="1">
        <v>42488</v>
      </c>
      <c r="B66">
        <v>34.07</v>
      </c>
      <c r="C66" s="25">
        <f t="shared" si="13"/>
        <v>-9.3050305321313864E-3</v>
      </c>
      <c r="D66" s="26">
        <f>+F65*(1+L66)</f>
        <v>34.310079202268803</v>
      </c>
      <c r="E66" s="26"/>
      <c r="G66" s="25">
        <f t="shared" si="17"/>
        <v>-6.9973374544972655E-3</v>
      </c>
      <c r="H66" s="25"/>
      <c r="I66" s="25"/>
      <c r="J66">
        <v>15345.52</v>
      </c>
      <c r="K66">
        <v>15381.42</v>
      </c>
      <c r="L66" s="25">
        <f t="shared" si="18"/>
        <v>2.3394449976279486E-3</v>
      </c>
      <c r="M66">
        <f t="shared" si="5"/>
        <v>4</v>
      </c>
    </row>
    <row r="67" spans="1:13" x14ac:dyDescent="0.15">
      <c r="A67" s="1">
        <v>42489</v>
      </c>
      <c r="B67">
        <v>33.53</v>
      </c>
      <c r="C67" s="25">
        <f t="shared" si="13"/>
        <v>-1.5849721162312869E-2</v>
      </c>
      <c r="F67">
        <v>33.82</v>
      </c>
      <c r="I67" s="25">
        <f t="shared" si="15"/>
        <v>-8.5748078060319255E-3</v>
      </c>
      <c r="J67">
        <v>15381.42</v>
      </c>
      <c r="K67">
        <v>15162.01</v>
      </c>
      <c r="L67" s="25">
        <f t="shared" si="18"/>
        <v>-1.4264612760070294E-2</v>
      </c>
      <c r="M67">
        <f t="shared" ref="M67:M98" si="19">WEEKDAY(A67,2)</f>
        <v>5</v>
      </c>
    </row>
    <row r="68" spans="1:13" x14ac:dyDescent="0.15">
      <c r="A68" s="1">
        <v>42492</v>
      </c>
      <c r="B68">
        <f>+B69+0.81</f>
        <v>33.47</v>
      </c>
      <c r="C68" s="25">
        <f t="shared" si="13"/>
        <v>-1.7894422904861651E-3</v>
      </c>
      <c r="F68">
        <v>33.81</v>
      </c>
      <c r="I68" s="25">
        <f t="shared" si="15"/>
        <v>-1.0056196391600269E-2</v>
      </c>
      <c r="J68">
        <v>15162.01</v>
      </c>
      <c r="K68">
        <v>15162.01</v>
      </c>
      <c r="L68" s="25">
        <f>+K68/J68-1</f>
        <v>0</v>
      </c>
      <c r="M68">
        <f t="shared" si="19"/>
        <v>1</v>
      </c>
    </row>
    <row r="69" spans="1:13" x14ac:dyDescent="0.15">
      <c r="A69" s="1">
        <v>42493</v>
      </c>
      <c r="B69">
        <v>32.659999999999997</v>
      </c>
      <c r="C69" s="25">
        <f t="shared" si="13"/>
        <v>-2.4200776815058278E-2</v>
      </c>
      <c r="D69" s="26">
        <f>+F68*(1+L69)</f>
        <v>33.126084938606425</v>
      </c>
      <c r="E69" s="26"/>
      <c r="G69" s="25">
        <f>+B69/D69-1</f>
        <v>-1.407002787894307E-2</v>
      </c>
      <c r="H69" s="25"/>
      <c r="J69">
        <f>+K69+306.7</f>
        <v>15162.01</v>
      </c>
      <c r="K69">
        <v>14855.31</v>
      </c>
      <c r="L69" s="25">
        <f t="shared" si="18"/>
        <v>-2.0228188742785425E-2</v>
      </c>
      <c r="M69">
        <f t="shared" si="19"/>
        <v>2</v>
      </c>
    </row>
    <row r="70" spans="1:13" x14ac:dyDescent="0.15">
      <c r="A70" s="1">
        <v>42494</v>
      </c>
      <c r="B70">
        <v>32.25</v>
      </c>
      <c r="C70" s="25">
        <f t="shared" si="13"/>
        <v>-1.2553582363747595E-2</v>
      </c>
      <c r="D70" s="26"/>
      <c r="E70" s="26"/>
      <c r="F70">
        <v>32.94</v>
      </c>
      <c r="I70" s="25">
        <f t="shared" si="15"/>
        <v>-2.0947176684881552E-2</v>
      </c>
      <c r="J70">
        <v>14855.31</v>
      </c>
      <c r="K70">
        <v>14766.18</v>
      </c>
      <c r="L70" s="25">
        <f t="shared" si="18"/>
        <v>-5.9998747922459517E-3</v>
      </c>
      <c r="M70">
        <f t="shared" si="19"/>
        <v>3</v>
      </c>
    </row>
    <row r="71" spans="1:13" x14ac:dyDescent="0.15">
      <c r="A71" s="1">
        <v>42495</v>
      </c>
      <c r="B71">
        <v>32.299999999999997</v>
      </c>
      <c r="C71" s="25">
        <f t="shared" si="13"/>
        <v>1.5503875968991832E-3</v>
      </c>
      <c r="J71">
        <v>14766.18</v>
      </c>
      <c r="K71">
        <v>14647.18</v>
      </c>
      <c r="L71" s="25">
        <f t="shared" si="18"/>
        <v>-8.0589563448366652E-3</v>
      </c>
      <c r="M71">
        <f t="shared" si="19"/>
        <v>4</v>
      </c>
    </row>
    <row r="72" spans="1:13" x14ac:dyDescent="0.15">
      <c r="A72" s="1">
        <v>42496</v>
      </c>
      <c r="B72">
        <v>32.11</v>
      </c>
      <c r="C72" s="25">
        <f t="shared" si="13"/>
        <v>-5.8823529411764497E-3</v>
      </c>
      <c r="F72">
        <v>32.11</v>
      </c>
      <c r="I72" s="25">
        <f t="shared" si="15"/>
        <v>0</v>
      </c>
      <c r="J72">
        <f>+K72+251.45</f>
        <v>14647.18</v>
      </c>
      <c r="K72">
        <v>14395.73</v>
      </c>
      <c r="L72" s="25">
        <f t="shared" si="18"/>
        <v>-1.716712705107748E-2</v>
      </c>
      <c r="M72">
        <f t="shared" si="19"/>
        <v>5</v>
      </c>
    </row>
    <row r="73" spans="1:13" x14ac:dyDescent="0.15">
      <c r="A73" s="1">
        <v>42499</v>
      </c>
      <c r="B73">
        <v>31.62</v>
      </c>
      <c r="C73" s="25">
        <f t="shared" si="13"/>
        <v>-1.5260043600124562E-2</v>
      </c>
      <c r="D73" s="26">
        <f t="shared" ref="D73:D80" si="20">+F72*(1+L73)</f>
        <v>32.065969485396018</v>
      </c>
      <c r="E73" s="26"/>
      <c r="F73">
        <v>32.06</v>
      </c>
      <c r="G73" s="25">
        <f t="shared" ref="G73:G80" si="21">+B73/D73-1</f>
        <v>-1.3907874689368938E-2</v>
      </c>
      <c r="H73" s="25"/>
      <c r="I73" s="25">
        <f t="shared" si="15"/>
        <v>-1.3724266999376233E-2</v>
      </c>
      <c r="J73">
        <v>14395.73</v>
      </c>
      <c r="K73">
        <v>14375.99</v>
      </c>
      <c r="L73" s="25">
        <f t="shared" ref="L73:L85" si="22">+K73/J73-1</f>
        <v>-1.3712399440667378E-3</v>
      </c>
      <c r="M73">
        <f t="shared" si="19"/>
        <v>1</v>
      </c>
    </row>
    <row r="74" spans="1:13" x14ac:dyDescent="0.15">
      <c r="A74" s="1">
        <v>42500</v>
      </c>
      <c r="B74">
        <v>32.35</v>
      </c>
      <c r="C74" s="25">
        <f t="shared" si="13"/>
        <v>2.3086654016445385E-2</v>
      </c>
      <c r="D74" s="26">
        <f t="shared" si="20"/>
        <v>32.204131833703286</v>
      </c>
      <c r="E74" s="26"/>
      <c r="F74">
        <v>32.22</v>
      </c>
      <c r="G74" s="25">
        <f t="shared" si="21"/>
        <v>4.5294860625324507E-3</v>
      </c>
      <c r="H74" s="25"/>
      <c r="I74" s="25">
        <f t="shared" si="15"/>
        <v>4.034761018001376E-3</v>
      </c>
      <c r="J74">
        <v>14375.99</v>
      </c>
      <c r="K74">
        <v>14440.62</v>
      </c>
      <c r="L74" s="25">
        <f t="shared" si="22"/>
        <v>4.4956903837580775E-3</v>
      </c>
      <c r="M74">
        <f t="shared" si="19"/>
        <v>2</v>
      </c>
    </row>
    <row r="75" spans="1:13" x14ac:dyDescent="0.15">
      <c r="A75" s="1">
        <v>42501</v>
      </c>
      <c r="B75">
        <v>31.81</v>
      </c>
      <c r="C75" s="25">
        <f t="shared" si="13"/>
        <v>-1.6692426584234976E-2</v>
      </c>
      <c r="D75" s="26">
        <f t="shared" si="20"/>
        <v>32.073097387785289</v>
      </c>
      <c r="E75" s="26"/>
      <c r="F75">
        <v>32.08</v>
      </c>
      <c r="G75" s="25">
        <f t="shared" si="21"/>
        <v>-8.2030551837344312E-3</v>
      </c>
      <c r="H75" s="25"/>
      <c r="I75" s="25">
        <f t="shared" si="15"/>
        <v>-8.4164588528677919E-3</v>
      </c>
      <c r="J75">
        <v>14440.62</v>
      </c>
      <c r="K75">
        <v>14374.78</v>
      </c>
      <c r="L75" s="25">
        <f t="shared" si="22"/>
        <v>-4.5593610246651428E-3</v>
      </c>
      <c r="M75">
        <f t="shared" si="19"/>
        <v>3</v>
      </c>
    </row>
    <row r="76" spans="1:13" x14ac:dyDescent="0.15">
      <c r="A76" s="1">
        <v>42502</v>
      </c>
      <c r="B76">
        <v>31.75</v>
      </c>
      <c r="C76" s="25">
        <f t="shared" si="13"/>
        <v>-1.8861993083935102E-3</v>
      </c>
      <c r="D76" s="26">
        <f t="shared" si="20"/>
        <v>31.968549584758858</v>
      </c>
      <c r="E76" s="26"/>
      <c r="F76">
        <v>31.97</v>
      </c>
      <c r="G76" s="25">
        <f t="shared" si="21"/>
        <v>-6.8363935054173153E-3</v>
      </c>
      <c r="H76" s="25"/>
      <c r="I76" s="25">
        <f t="shared" si="15"/>
        <v>-6.8814513606505479E-3</v>
      </c>
      <c r="J76">
        <v>14374.78</v>
      </c>
      <c r="K76">
        <v>14324.84</v>
      </c>
      <c r="L76" s="25">
        <f t="shared" si="22"/>
        <v>-3.4741401259706928E-3</v>
      </c>
      <c r="M76">
        <f t="shared" si="19"/>
        <v>4</v>
      </c>
    </row>
    <row r="77" spans="1:13" x14ac:dyDescent="0.15">
      <c r="A77" s="1">
        <v>42503</v>
      </c>
      <c r="B77">
        <v>31.24</v>
      </c>
      <c r="C77" s="25">
        <f t="shared" si="13"/>
        <v>-1.6062992125984277E-2</v>
      </c>
      <c r="D77" s="26">
        <f t="shared" si="20"/>
        <v>31.560556250541016</v>
      </c>
      <c r="E77" s="26"/>
      <c r="F77">
        <v>31.56</v>
      </c>
      <c r="G77" s="25">
        <f t="shared" si="21"/>
        <v>-1.0156863142598227E-2</v>
      </c>
      <c r="H77" s="25"/>
      <c r="I77" s="25">
        <f t="shared" si="15"/>
        <v>-1.0139416983523497E-2</v>
      </c>
      <c r="J77">
        <v>14324.84</v>
      </c>
      <c r="K77">
        <v>14141.38</v>
      </c>
      <c r="L77" s="25">
        <f t="shared" si="22"/>
        <v>-1.2807123849201907E-2</v>
      </c>
      <c r="M77">
        <f t="shared" si="19"/>
        <v>5</v>
      </c>
    </row>
    <row r="78" spans="1:13" x14ac:dyDescent="0.15">
      <c r="A78" s="1">
        <v>42506</v>
      </c>
      <c r="B78">
        <v>31.85</v>
      </c>
      <c r="C78" s="25">
        <f t="shared" si="13"/>
        <v>1.9526248399488022E-2</v>
      </c>
      <c r="D78" s="26">
        <f t="shared" si="20"/>
        <v>31.76855687351588</v>
      </c>
      <c r="E78" s="26"/>
      <c r="F78">
        <v>31.76</v>
      </c>
      <c r="G78" s="25">
        <f t="shared" si="21"/>
        <v>2.5636394756105574E-3</v>
      </c>
      <c r="H78" s="25"/>
      <c r="I78" s="25">
        <f t="shared" si="15"/>
        <v>2.8337531486146705E-3</v>
      </c>
      <c r="J78">
        <v>14141.38</v>
      </c>
      <c r="K78">
        <v>14234.83</v>
      </c>
      <c r="L78" s="25">
        <f t="shared" si="22"/>
        <v>6.6082659542421318E-3</v>
      </c>
      <c r="M78">
        <f t="shared" si="19"/>
        <v>1</v>
      </c>
    </row>
    <row r="79" spans="1:13" x14ac:dyDescent="0.15">
      <c r="A79" s="1">
        <v>42507</v>
      </c>
      <c r="B79">
        <v>31.653700000000001</v>
      </c>
      <c r="C79" s="25">
        <f t="shared" si="13"/>
        <v>-6.1632653061224341E-3</v>
      </c>
      <c r="D79" s="26">
        <f t="shared" si="20"/>
        <v>32.149357484423767</v>
      </c>
      <c r="E79" s="26"/>
      <c r="F79">
        <v>32.159999999999997</v>
      </c>
      <c r="G79" s="25">
        <f t="shared" si="21"/>
        <v>-1.5417337178944002E-2</v>
      </c>
      <c r="H79" s="25"/>
      <c r="I79" s="25">
        <f>+B79/F79-1</f>
        <v>-1.5743159203979951E-2</v>
      </c>
      <c r="J79">
        <v>14234.83</v>
      </c>
      <c r="K79">
        <v>14409.34</v>
      </c>
      <c r="L79" s="25">
        <f t="shared" si="22"/>
        <v>1.2259366638027958E-2</v>
      </c>
      <c r="M79">
        <f t="shared" si="19"/>
        <v>2</v>
      </c>
    </row>
    <row r="80" spans="1:13" x14ac:dyDescent="0.15">
      <c r="A80" s="1">
        <v>42508</v>
      </c>
      <c r="B80">
        <v>31.41</v>
      </c>
      <c r="C80" s="25">
        <f t="shared" si="13"/>
        <v>-7.6989419878245036E-3</v>
      </c>
      <c r="D80" s="26">
        <f t="shared" si="20"/>
        <v>31.71174807451278</v>
      </c>
      <c r="E80" s="26"/>
      <c r="F80">
        <v>31.71</v>
      </c>
      <c r="G80" s="25">
        <f t="shared" si="21"/>
        <v>-9.515340302394093E-3</v>
      </c>
      <c r="H80" s="25"/>
      <c r="I80" s="25">
        <f>+B80/F80-1</f>
        <v>-9.4607379375591938E-3</v>
      </c>
      <c r="J80">
        <v>14409.34</v>
      </c>
      <c r="K80">
        <v>14208.5</v>
      </c>
      <c r="L80" s="25">
        <f t="shared" si="22"/>
        <v>-1.3938181762662261E-2</v>
      </c>
      <c r="M80">
        <f t="shared" si="19"/>
        <v>3</v>
      </c>
    </row>
    <row r="81" spans="1:13" x14ac:dyDescent="0.15">
      <c r="A81" s="1">
        <v>42509</v>
      </c>
      <c r="B81">
        <v>31.24</v>
      </c>
      <c r="C81" s="25">
        <f t="shared" si="13"/>
        <v>-5.4122890799108703E-3</v>
      </c>
      <c r="D81" s="26">
        <f>+F80*(1+L81)</f>
        <v>31.388179821937573</v>
      </c>
      <c r="E81" s="26"/>
      <c r="G81" s="25">
        <f>+B81/D81-1</f>
        <v>-4.7208797317392914E-3</v>
      </c>
      <c r="H81" s="25"/>
      <c r="I81" s="25"/>
      <c r="J81">
        <v>14208.5</v>
      </c>
      <c r="K81">
        <v>14064.3</v>
      </c>
      <c r="L81" s="25">
        <f t="shared" si="22"/>
        <v>-1.0148854558890807E-2</v>
      </c>
      <c r="M81">
        <f t="shared" si="19"/>
        <v>4</v>
      </c>
    </row>
    <row r="82" spans="1:13" x14ac:dyDescent="0.15">
      <c r="A82" s="1">
        <v>42510</v>
      </c>
      <c r="B82">
        <v>31.64</v>
      </c>
      <c r="C82" s="25">
        <f t="shared" si="13"/>
        <v>1.2804097311139628E-2</v>
      </c>
      <c r="F82">
        <v>31.67</v>
      </c>
      <c r="G82" s="25"/>
      <c r="H82" s="25"/>
      <c r="I82" s="25">
        <f>+B82/F82-1</f>
        <v>-9.4726870855699197E-4</v>
      </c>
      <c r="J82">
        <v>14064.3</v>
      </c>
      <c r="K82">
        <v>14182.57</v>
      </c>
      <c r="L82" s="25">
        <f t="shared" si="22"/>
        <v>8.4092347290658509E-3</v>
      </c>
      <c r="M82">
        <f t="shared" si="19"/>
        <v>5</v>
      </c>
    </row>
    <row r="83" spans="1:13" x14ac:dyDescent="0.15">
      <c r="A83" s="1">
        <v>42513</v>
      </c>
      <c r="B83">
        <v>31.57</v>
      </c>
      <c r="C83" s="25">
        <f t="shared" si="13"/>
        <v>-2.2123893805310324E-3</v>
      </c>
      <c r="D83" s="26">
        <f>+F82*(1+L83)</f>
        <v>31.703740972193337</v>
      </c>
      <c r="E83" s="26"/>
      <c r="F83">
        <v>31.71</v>
      </c>
      <c r="G83" s="25">
        <f>+B83/D83-1</f>
        <v>-4.2184602855113162E-3</v>
      </c>
      <c r="H83" s="25"/>
      <c r="I83" s="25">
        <f>+B83/F83-1</f>
        <v>-4.4150110375276164E-3</v>
      </c>
      <c r="J83">
        <v>14182.57</v>
      </c>
      <c r="K83">
        <v>14197.68</v>
      </c>
      <c r="L83" s="25">
        <f t="shared" si="22"/>
        <v>1.0653922385013281E-3</v>
      </c>
      <c r="M83">
        <f t="shared" si="19"/>
        <v>1</v>
      </c>
    </row>
    <row r="84" spans="1:13" x14ac:dyDescent="0.15">
      <c r="A84" s="1">
        <v>42514</v>
      </c>
      <c r="B84">
        <v>32.18</v>
      </c>
      <c r="C84" s="25">
        <f t="shared" si="13"/>
        <v>1.9322141273360849E-2</v>
      </c>
      <c r="D84" s="26">
        <f>+F83*(1+L84)</f>
        <v>31.660975476274999</v>
      </c>
      <c r="E84" s="26"/>
      <c r="F84">
        <v>31.66</v>
      </c>
      <c r="G84" s="25">
        <f>+B84/D84-1</f>
        <v>1.6393194332054994E-2</v>
      </c>
      <c r="H84" s="25"/>
      <c r="I84" s="25">
        <f>+B84/F84-1</f>
        <v>1.6424510423246996E-2</v>
      </c>
      <c r="J84">
        <v>14197.68</v>
      </c>
      <c r="K84">
        <v>14175.73</v>
      </c>
      <c r="L84" s="25">
        <f t="shared" si="22"/>
        <v>-1.5460272382530338E-3</v>
      </c>
      <c r="M84">
        <f t="shared" si="19"/>
        <v>2</v>
      </c>
    </row>
    <row r="85" spans="1:13" x14ac:dyDescent="0.15">
      <c r="A85" s="1">
        <v>42515</v>
      </c>
      <c r="B85">
        <v>32.770000000000003</v>
      </c>
      <c r="C85" s="25">
        <f t="shared" si="13"/>
        <v>1.8334369173399701E-2</v>
      </c>
      <c r="D85" s="26">
        <f>+F84*(1+L85)</f>
        <v>32.572274725887134</v>
      </c>
      <c r="E85" s="26"/>
      <c r="G85" s="25">
        <f>+B85/D85-1</f>
        <v>6.0703551034377856E-3</v>
      </c>
      <c r="H85" s="25"/>
      <c r="J85">
        <v>14175.73</v>
      </c>
      <c r="K85">
        <v>14584.2</v>
      </c>
      <c r="L85" s="25">
        <f t="shared" si="22"/>
        <v>2.8814741815765377E-2</v>
      </c>
      <c r="M85">
        <f t="shared" si="19"/>
        <v>3</v>
      </c>
    </row>
    <row r="86" spans="1:13" x14ac:dyDescent="0.15">
      <c r="A86" s="1">
        <v>42516</v>
      </c>
      <c r="B86">
        <v>32.65</v>
      </c>
      <c r="C86" s="25">
        <f t="shared" si="13"/>
        <v>-3.6618858712238467E-3</v>
      </c>
      <c r="D86" s="26"/>
      <c r="E86" s="26"/>
      <c r="F86">
        <v>32.549999999999997</v>
      </c>
      <c r="I86" s="25">
        <f>+B86/F86-1</f>
        <v>3.0721966205837781E-3</v>
      </c>
      <c r="J86">
        <v>14584.2</v>
      </c>
      <c r="K86">
        <v>14575.64</v>
      </c>
      <c r="L86" s="25">
        <f>+K86/J86-1</f>
        <v>-5.8693654777097759E-4</v>
      </c>
      <c r="M86">
        <f t="shared" si="19"/>
        <v>4</v>
      </c>
    </row>
    <row r="87" spans="1:13" x14ac:dyDescent="0.15">
      <c r="A87" s="1">
        <v>42517</v>
      </c>
      <c r="B87">
        <v>32.840000000000003</v>
      </c>
      <c r="C87" s="25">
        <f t="shared" si="13"/>
        <v>5.8192955589588813E-3</v>
      </c>
      <c r="D87">
        <v>32.549999999999997</v>
      </c>
      <c r="F87">
        <v>32.9</v>
      </c>
      <c r="G87" s="25">
        <f>+B87/D87-1</f>
        <v>8.9093701996929564E-3</v>
      </c>
      <c r="H87" s="25"/>
      <c r="I87" s="25">
        <f>+B87/F87-1</f>
        <v>-1.8237082066867583E-3</v>
      </c>
      <c r="J87">
        <v>14575.64</v>
      </c>
      <c r="K87">
        <v>14730.31</v>
      </c>
      <c r="L87" s="25">
        <f>+K87/J87-1</f>
        <v>1.0611540899747807E-2</v>
      </c>
      <c r="M87">
        <f t="shared" si="19"/>
        <v>5</v>
      </c>
    </row>
    <row r="88" spans="1:13" x14ac:dyDescent="0.15">
      <c r="A88" s="1">
        <v>42520</v>
      </c>
      <c r="B88">
        <v>32.840000000000003</v>
      </c>
      <c r="C88" s="25">
        <f t="shared" si="13"/>
        <v>0</v>
      </c>
      <c r="D88" s="26">
        <f>+F87*(1+L88)</f>
        <v>32.98268379959417</v>
      </c>
      <c r="E88" s="26"/>
      <c r="F88">
        <v>32.98268379959417</v>
      </c>
      <c r="G88" s="25">
        <f>+B88/D88-1</f>
        <v>-4.3260215105940247E-3</v>
      </c>
      <c r="H88" s="25"/>
      <c r="J88">
        <v>14730.31</v>
      </c>
      <c r="K88">
        <v>14767.33</v>
      </c>
      <c r="L88" s="25">
        <f t="shared" ref="L88:L95" si="23">+K88/J88-1</f>
        <v>2.5131853979991625E-3</v>
      </c>
      <c r="M88">
        <f t="shared" si="19"/>
        <v>1</v>
      </c>
    </row>
    <row r="89" spans="1:13" x14ac:dyDescent="0.15">
      <c r="A89" s="1">
        <v>42521</v>
      </c>
      <c r="B89">
        <v>33.65</v>
      </c>
      <c r="C89" s="25">
        <f t="shared" si="13"/>
        <v>2.4665042630937828E-2</v>
      </c>
      <c r="D89" s="26">
        <f>+F88*(1+L89)</f>
        <v>33.309443385780746</v>
      </c>
      <c r="E89" s="26"/>
      <c r="F89">
        <v>33.340000000000003</v>
      </c>
      <c r="G89" s="25">
        <f>+B89/D89-1</f>
        <v>1.0224025969903572E-2</v>
      </c>
      <c r="H89" s="25"/>
      <c r="I89" s="25">
        <f>+B89/F89-1</f>
        <v>9.2981403719254452E-3</v>
      </c>
      <c r="J89">
        <f>K89-146.3</f>
        <v>14767.33</v>
      </c>
      <c r="K89">
        <v>14913.63</v>
      </c>
      <c r="L89" s="25">
        <f t="shared" si="23"/>
        <v>9.9070041774647066E-3</v>
      </c>
      <c r="M89">
        <f t="shared" si="19"/>
        <v>2</v>
      </c>
    </row>
    <row r="90" spans="1:13" x14ac:dyDescent="0.15">
      <c r="A90" s="1">
        <v>42522</v>
      </c>
      <c r="B90">
        <v>33.44</v>
      </c>
      <c r="C90" s="25">
        <f t="shared" si="13"/>
        <v>-6.2407132243684771E-3</v>
      </c>
      <c r="D90" s="26">
        <f>+F89*(1+L90)</f>
        <v>33.338278635047274</v>
      </c>
      <c r="E90" s="26"/>
      <c r="F90">
        <v>33.35</v>
      </c>
      <c r="G90" s="25">
        <f>+B90/D90-1</f>
        <v>3.0511882771833143E-3</v>
      </c>
      <c r="H90" s="25"/>
      <c r="I90" s="25">
        <f>+B90/F90-1</f>
        <v>2.6986506746624617E-3</v>
      </c>
      <c r="J90">
        <v>14913.63</v>
      </c>
      <c r="K90">
        <v>14912.86</v>
      </c>
      <c r="L90" s="25">
        <f t="shared" si="23"/>
        <v>-5.1630622457388142E-5</v>
      </c>
      <c r="M90">
        <f t="shared" si="19"/>
        <v>3</v>
      </c>
    </row>
    <row r="91" spans="1:13" x14ac:dyDescent="0.15">
      <c r="A91" s="1">
        <v>42523</v>
      </c>
      <c r="B91">
        <v>33.729999999999997</v>
      </c>
      <c r="C91" s="25">
        <f t="shared" si="13"/>
        <v>8.6722488038277756E-3</v>
      </c>
      <c r="D91" s="26">
        <f>+F90*(1+L91)</f>
        <v>33.448532474656105</v>
      </c>
      <c r="E91" s="26"/>
      <c r="G91" s="25">
        <f>+B91/D91-1</f>
        <v>8.4149439308633944E-3</v>
      </c>
      <c r="H91" s="25"/>
      <c r="J91">
        <v>14912.86</v>
      </c>
      <c r="K91">
        <v>14956.92</v>
      </c>
      <c r="L91" s="25">
        <f t="shared" si="23"/>
        <v>2.9544969911874386E-3</v>
      </c>
      <c r="M91">
        <f t="shared" si="19"/>
        <v>4</v>
      </c>
    </row>
    <row r="92" spans="1:13" x14ac:dyDescent="0.15">
      <c r="A92" s="1">
        <v>42524</v>
      </c>
      <c r="B92">
        <v>33.770000000000003</v>
      </c>
      <c r="C92" s="25">
        <f t="shared" si="13"/>
        <v>1.1858879335904238E-3</v>
      </c>
      <c r="F92">
        <v>33.590000000000003</v>
      </c>
      <c r="I92" s="25">
        <f t="shared" ref="I92:I100" si="24">+B92/F92-1</f>
        <v>5.3587377195594144E-3</v>
      </c>
      <c r="J92">
        <v>14956.92</v>
      </c>
      <c r="K92">
        <v>15006.26</v>
      </c>
      <c r="L92" s="25">
        <f t="shared" si="23"/>
        <v>3.2988075084976476E-3</v>
      </c>
      <c r="M92">
        <f t="shared" si="19"/>
        <v>5</v>
      </c>
    </row>
    <row r="93" spans="1:13" x14ac:dyDescent="0.15">
      <c r="A93" s="1">
        <v>42527</v>
      </c>
      <c r="B93">
        <v>34.200000000000003</v>
      </c>
      <c r="C93" s="25">
        <f t="shared" si="13"/>
        <v>1.2733195143618481E-2</v>
      </c>
      <c r="D93" s="26">
        <f t="shared" ref="D93:D134" si="25">+F92*(1+L93)</f>
        <v>33.828658120011248</v>
      </c>
      <c r="E93" s="26"/>
      <c r="F93">
        <v>33.83</v>
      </c>
      <c r="G93" s="25">
        <f t="shared" ref="G93:G108" si="26">+B93/D93-1</f>
        <v>1.0977138929701979E-2</v>
      </c>
      <c r="H93" s="25"/>
      <c r="I93" s="25">
        <f t="shared" si="24"/>
        <v>1.0937038131835886E-2</v>
      </c>
      <c r="J93">
        <v>15006.26</v>
      </c>
      <c r="K93">
        <v>15112.88</v>
      </c>
      <c r="L93" s="25">
        <f t="shared" si="23"/>
        <v>7.1050348321299861E-3</v>
      </c>
      <c r="M93">
        <f t="shared" si="19"/>
        <v>1</v>
      </c>
    </row>
    <row r="94" spans="1:13" x14ac:dyDescent="0.15">
      <c r="A94" s="1">
        <v>42528</v>
      </c>
      <c r="B94">
        <v>34.64</v>
      </c>
      <c r="C94" s="25">
        <f>B94/B93-1</f>
        <v>1.2865497076023358E-2</v>
      </c>
      <c r="D94" s="26">
        <f t="shared" si="25"/>
        <v>34.458992733350627</v>
      </c>
      <c r="E94" s="26"/>
      <c r="F94">
        <v>34.49</v>
      </c>
      <c r="G94" s="25">
        <f t="shared" si="26"/>
        <v>5.25283104036256E-3</v>
      </c>
      <c r="H94" s="25"/>
      <c r="I94" s="25">
        <f t="shared" si="24"/>
        <v>4.3490866917947901E-3</v>
      </c>
      <c r="J94">
        <v>15112.88</v>
      </c>
      <c r="K94">
        <v>15393.87</v>
      </c>
      <c r="L94" s="25">
        <f t="shared" si="23"/>
        <v>1.8592750025144156E-2</v>
      </c>
      <c r="M94">
        <f t="shared" si="19"/>
        <v>2</v>
      </c>
    </row>
    <row r="95" spans="1:13" x14ac:dyDescent="0.15">
      <c r="A95" s="1">
        <v>42529</v>
      </c>
      <c r="B95">
        <v>34.74</v>
      </c>
      <c r="C95" s="25">
        <f>B95/B94-1</f>
        <v>2.8868360277136684E-3</v>
      </c>
      <c r="D95" s="26">
        <f t="shared" si="25"/>
        <v>34.528447018196204</v>
      </c>
      <c r="E95" s="26"/>
      <c r="F95">
        <v>34.56</v>
      </c>
      <c r="G95" s="25">
        <f t="shared" si="26"/>
        <v>6.1269185287224914E-3</v>
      </c>
      <c r="H95" s="25"/>
      <c r="I95" s="25">
        <f t="shared" si="24"/>
        <v>5.2083333333332593E-3</v>
      </c>
      <c r="J95">
        <v>15393.87</v>
      </c>
      <c r="K95">
        <v>15411.03</v>
      </c>
      <c r="L95" s="25">
        <f t="shared" si="23"/>
        <v>1.1147294345086323E-3</v>
      </c>
      <c r="M95">
        <f t="shared" si="19"/>
        <v>3</v>
      </c>
    </row>
    <row r="96" spans="1:13" x14ac:dyDescent="0.15">
      <c r="A96" s="1">
        <v>42530</v>
      </c>
      <c r="B96">
        <v>34.54</v>
      </c>
      <c r="C96" s="25">
        <f t="shared" ref="C96:C136" si="27">B96/B95-1</f>
        <v>-5.7570523891767866E-3</v>
      </c>
      <c r="D96" s="26">
        <f t="shared" si="25"/>
        <v>34.56</v>
      </c>
      <c r="E96" s="26"/>
      <c r="F96">
        <v>34.57</v>
      </c>
      <c r="G96" s="25">
        <f t="shared" si="26"/>
        <v>-5.7870370370383117E-4</v>
      </c>
      <c r="H96" s="25"/>
      <c r="I96" s="25">
        <f t="shared" si="24"/>
        <v>-8.6780445472955936E-4</v>
      </c>
      <c r="J96">
        <v>15411.03</v>
      </c>
      <c r="K96">
        <v>15411.03</v>
      </c>
      <c r="L96" s="25">
        <f t="shared" ref="L96:L103" si="28">+K96/J96-1</f>
        <v>0</v>
      </c>
      <c r="M96">
        <f t="shared" si="19"/>
        <v>4</v>
      </c>
    </row>
    <row r="97" spans="1:13" x14ac:dyDescent="0.15">
      <c r="A97" s="1">
        <v>42531</v>
      </c>
      <c r="B97">
        <v>33.61</v>
      </c>
      <c r="C97" s="25">
        <f t="shared" si="27"/>
        <v>-2.6925303995367633E-2</v>
      </c>
      <c r="D97" s="26">
        <f t="shared" si="25"/>
        <v>33.871804454342119</v>
      </c>
      <c r="E97" s="26"/>
      <c r="F97">
        <v>33.880000000000003</v>
      </c>
      <c r="G97" s="25">
        <f t="shared" si="26"/>
        <v>-7.7292739067096328E-3</v>
      </c>
      <c r="H97" s="25"/>
      <c r="I97" s="25">
        <f t="shared" si="24"/>
        <v>-7.9693034238489391E-3</v>
      </c>
      <c r="J97">
        <v>15411.03</v>
      </c>
      <c r="K97">
        <v>15099.78</v>
      </c>
      <c r="L97" s="25">
        <f t="shared" si="28"/>
        <v>-2.0196573493140968E-2</v>
      </c>
      <c r="M97">
        <f t="shared" si="19"/>
        <v>5</v>
      </c>
    </row>
    <row r="98" spans="1:13" x14ac:dyDescent="0.15">
      <c r="A98" s="1">
        <v>42534</v>
      </c>
      <c r="B98">
        <v>32.9</v>
      </c>
      <c r="C98" s="25">
        <f t="shared" si="27"/>
        <v>-2.1124665278191013E-2</v>
      </c>
      <c r="D98" s="26">
        <f t="shared" si="25"/>
        <v>33.050174717777345</v>
      </c>
      <c r="E98" s="26"/>
      <c r="F98">
        <v>33.07</v>
      </c>
      <c r="G98" s="25">
        <f t="shared" si="26"/>
        <v>-4.5438403596871346E-3</v>
      </c>
      <c r="H98" s="25"/>
      <c r="I98" s="25">
        <f t="shared" si="24"/>
        <v>-5.1406108255216409E-3</v>
      </c>
      <c r="J98">
        <v>15099.78</v>
      </c>
      <c r="K98">
        <v>14729.94</v>
      </c>
      <c r="L98" s="25">
        <f t="shared" si="28"/>
        <v>-2.4493072084493916E-2</v>
      </c>
      <c r="M98">
        <f t="shared" si="19"/>
        <v>1</v>
      </c>
    </row>
    <row r="99" spans="1:13" x14ac:dyDescent="0.15">
      <c r="A99" s="1">
        <v>42535</v>
      </c>
      <c r="B99">
        <v>32.99</v>
      </c>
      <c r="C99" s="25">
        <f t="shared" si="27"/>
        <v>2.7355623100304705E-3</v>
      </c>
      <c r="D99" s="26">
        <f t="shared" si="25"/>
        <v>32.935721333556003</v>
      </c>
      <c r="E99" s="26"/>
      <c r="F99">
        <v>32.94</v>
      </c>
      <c r="G99" s="25">
        <f t="shared" si="26"/>
        <v>1.6480181470535094E-3</v>
      </c>
      <c r="H99" s="25"/>
      <c r="I99" s="25">
        <f t="shared" si="24"/>
        <v>1.5179113539771638E-3</v>
      </c>
      <c r="J99">
        <v>14729.94</v>
      </c>
      <c r="K99">
        <v>14670.13</v>
      </c>
      <c r="L99" s="25">
        <f t="shared" si="28"/>
        <v>-4.060437449168286E-3</v>
      </c>
      <c r="M99">
        <f t="shared" ref="M99:M121" si="29">WEEKDAY(A99,2)</f>
        <v>2</v>
      </c>
    </row>
    <row r="100" spans="1:13" x14ac:dyDescent="0.15">
      <c r="A100" s="1">
        <v>42536</v>
      </c>
      <c r="B100">
        <v>33.04</v>
      </c>
      <c r="C100" s="25">
        <f t="shared" si="27"/>
        <v>1.5156107911487027E-3</v>
      </c>
      <c r="D100" s="26">
        <f t="shared" si="25"/>
        <v>33.088599173967779</v>
      </c>
      <c r="E100" s="26"/>
      <c r="F100">
        <v>33.1</v>
      </c>
      <c r="G100" s="25">
        <f t="shared" si="26"/>
        <v>-1.4687588831507892E-3</v>
      </c>
      <c r="H100" s="25"/>
      <c r="I100" s="25">
        <f t="shared" si="24"/>
        <v>-1.8126888217523396E-3</v>
      </c>
      <c r="J100">
        <v>14670.13</v>
      </c>
      <c r="K100">
        <v>14736.31</v>
      </c>
      <c r="L100" s="25">
        <f t="shared" si="28"/>
        <v>4.5112074671458391E-3</v>
      </c>
      <c r="M100">
        <f t="shared" si="29"/>
        <v>3</v>
      </c>
    </row>
    <row r="101" spans="1:13" x14ac:dyDescent="0.15">
      <c r="A101" s="1">
        <v>42537</v>
      </c>
      <c r="B101">
        <v>32.950000000000003</v>
      </c>
      <c r="C101" s="25">
        <f t="shared" si="27"/>
        <v>-2.7239709443097615E-3</v>
      </c>
      <c r="D101" s="26">
        <f t="shared" si="25"/>
        <v>32.387183494375456</v>
      </c>
      <c r="E101" s="26"/>
      <c r="G101" s="25">
        <f t="shared" si="26"/>
        <v>1.7377753941533403E-2</v>
      </c>
      <c r="H101" s="25"/>
      <c r="I101" s="25"/>
      <c r="J101">
        <v>14736.31</v>
      </c>
      <c r="K101">
        <v>14418.96</v>
      </c>
      <c r="L101" s="25">
        <f t="shared" si="28"/>
        <v>-2.1535241861768695E-2</v>
      </c>
      <c r="M101">
        <f t="shared" si="29"/>
        <v>4</v>
      </c>
    </row>
    <row r="102" spans="1:13" x14ac:dyDescent="0.15">
      <c r="A102" s="1">
        <v>42538</v>
      </c>
      <c r="B102">
        <v>32.81</v>
      </c>
      <c r="C102" s="25">
        <f t="shared" si="27"/>
        <v>-4.2488619119879223E-3</v>
      </c>
      <c r="F102">
        <v>32.72</v>
      </c>
      <c r="J102">
        <v>14418.96</v>
      </c>
      <c r="K102">
        <v>14522.77</v>
      </c>
      <c r="L102" s="25">
        <f t="shared" si="28"/>
        <v>7.199548372420761E-3</v>
      </c>
      <c r="M102">
        <f t="shared" si="29"/>
        <v>5</v>
      </c>
    </row>
    <row r="103" spans="1:13" x14ac:dyDescent="0.15">
      <c r="A103" s="1">
        <v>42541</v>
      </c>
      <c r="B103">
        <v>33.39</v>
      </c>
      <c r="C103" s="25">
        <f t="shared" si="27"/>
        <v>1.767753733617794E-2</v>
      </c>
      <c r="D103" s="26">
        <f t="shared" si="25"/>
        <v>33.242135928614168</v>
      </c>
      <c r="E103" s="26"/>
      <c r="F103">
        <v>33.25</v>
      </c>
      <c r="G103" s="25">
        <f t="shared" si="26"/>
        <v>4.4480917743481285E-3</v>
      </c>
      <c r="H103" s="25"/>
      <c r="I103" s="25">
        <f t="shared" ref="I103:I135" si="30">+B103/F103-1</f>
        <v>4.2105263157894424E-3</v>
      </c>
      <c r="J103">
        <f>K103-231.75</f>
        <v>14522.77</v>
      </c>
      <c r="K103">
        <v>14754.52</v>
      </c>
      <c r="L103" s="25">
        <f t="shared" si="28"/>
        <v>1.5957699529772995E-2</v>
      </c>
      <c r="M103">
        <f t="shared" si="29"/>
        <v>1</v>
      </c>
    </row>
    <row r="104" spans="1:13" x14ac:dyDescent="0.15">
      <c r="A104" s="1">
        <v>42542</v>
      </c>
      <c r="B104">
        <v>33.479999999999997</v>
      </c>
      <c r="C104" s="25">
        <f t="shared" si="27"/>
        <v>2.6954177897573484E-3</v>
      </c>
      <c r="D104" s="26"/>
      <c r="E104" s="26"/>
      <c r="F104">
        <v>33.369999999999997</v>
      </c>
      <c r="G104" s="25"/>
      <c r="H104" s="25"/>
      <c r="I104" s="25">
        <f t="shared" si="30"/>
        <v>3.2963739886124888E-3</v>
      </c>
      <c r="J104">
        <v>14754.52</v>
      </c>
      <c r="K104">
        <v>14902.37</v>
      </c>
      <c r="L104" s="25">
        <f t="shared" ref="L104:L113" si="31">+K104/J104-1</f>
        <v>1.00206580763047E-2</v>
      </c>
      <c r="M104">
        <f t="shared" si="29"/>
        <v>2</v>
      </c>
    </row>
    <row r="105" spans="1:13" x14ac:dyDescent="0.15">
      <c r="A105" s="1">
        <v>42543</v>
      </c>
      <c r="B105">
        <v>33.76</v>
      </c>
      <c r="C105" s="25">
        <f t="shared" si="27"/>
        <v>8.3632019115891243E-3</v>
      </c>
      <c r="D105" s="26">
        <f t="shared" si="25"/>
        <v>33.605187497022278</v>
      </c>
      <c r="E105" s="26"/>
      <c r="F105">
        <v>33.78</v>
      </c>
      <c r="G105" s="25">
        <f t="shared" si="26"/>
        <v>4.606803726104447E-3</v>
      </c>
      <c r="H105" s="25"/>
      <c r="I105" s="25">
        <f t="shared" si="30"/>
        <v>-5.9206631142694199E-4</v>
      </c>
      <c r="J105">
        <v>14902.37</v>
      </c>
      <c r="K105">
        <v>15007.4</v>
      </c>
      <c r="L105" s="25">
        <f t="shared" si="31"/>
        <v>7.0478722511921887E-3</v>
      </c>
      <c r="M105">
        <f t="shared" si="29"/>
        <v>3</v>
      </c>
    </row>
    <row r="106" spans="1:13" x14ac:dyDescent="0.15">
      <c r="A106" s="1">
        <v>42544</v>
      </c>
      <c r="B106">
        <v>34.58</v>
      </c>
      <c r="C106" s="25">
        <f t="shared" si="27"/>
        <v>2.4289099526066282E-2</v>
      </c>
      <c r="D106" s="26">
        <f t="shared" si="25"/>
        <v>33.818062542479041</v>
      </c>
      <c r="E106" s="26"/>
      <c r="F106">
        <v>33.83</v>
      </c>
      <c r="G106" s="25">
        <f t="shared" si="26"/>
        <v>2.2530488154484996E-2</v>
      </c>
      <c r="H106" s="25"/>
      <c r="I106" s="25">
        <f t="shared" si="30"/>
        <v>2.2169671888855991E-2</v>
      </c>
      <c r="J106">
        <v>15007.4</v>
      </c>
      <c r="K106">
        <v>15024.31</v>
      </c>
      <c r="L106" s="25">
        <f t="shared" si="31"/>
        <v>1.1267774564547306E-3</v>
      </c>
      <c r="M106">
        <f t="shared" si="29"/>
        <v>4</v>
      </c>
    </row>
    <row r="107" spans="1:13" x14ac:dyDescent="0.15">
      <c r="A107" s="1">
        <v>42545</v>
      </c>
      <c r="B107">
        <v>32.479999999999997</v>
      </c>
      <c r="C107" s="25">
        <f t="shared" si="27"/>
        <v>-6.0728744939271273E-2</v>
      </c>
      <c r="D107" s="26">
        <f t="shared" si="25"/>
        <v>32.870332234891322</v>
      </c>
      <c r="E107" s="26"/>
      <c r="F107">
        <v>32.869999999999997</v>
      </c>
      <c r="G107" s="25">
        <f t="shared" si="26"/>
        <v>-1.1874909937082845E-2</v>
      </c>
      <c r="H107" s="25"/>
      <c r="I107" s="25">
        <f t="shared" si="30"/>
        <v>-1.186492242166115E-2</v>
      </c>
      <c r="J107">
        <v>15024.31</v>
      </c>
      <c r="K107">
        <v>14598.11</v>
      </c>
      <c r="L107" s="25">
        <f t="shared" si="31"/>
        <v>-2.8367359299694916E-2</v>
      </c>
      <c r="M107">
        <f t="shared" si="29"/>
        <v>5</v>
      </c>
    </row>
    <row r="108" spans="1:13" x14ac:dyDescent="0.15">
      <c r="A108" s="1">
        <v>42548</v>
      </c>
      <c r="B108">
        <v>32.380000000000003</v>
      </c>
      <c r="C108" s="25">
        <f t="shared" si="27"/>
        <v>-3.0788177339899914E-3</v>
      </c>
      <c r="D108" s="26">
        <f t="shared" si="25"/>
        <v>32.95243332184782</v>
      </c>
      <c r="E108" s="26"/>
      <c r="F108">
        <v>32.950000000000003</v>
      </c>
      <c r="G108" s="25">
        <f t="shared" si="26"/>
        <v>-1.7371503835751256E-2</v>
      </c>
      <c r="H108" s="25"/>
      <c r="I108" s="25">
        <f t="shared" si="30"/>
        <v>-1.7298937784521962E-2</v>
      </c>
      <c r="J108">
        <v>14598.11</v>
      </c>
      <c r="K108">
        <v>14634.72</v>
      </c>
      <c r="L108" s="25">
        <f t="shared" si="31"/>
        <v>2.5078588940621316E-3</v>
      </c>
      <c r="M108">
        <f t="shared" si="29"/>
        <v>1</v>
      </c>
    </row>
    <row r="109" spans="1:13" x14ac:dyDescent="0.15">
      <c r="A109" s="1">
        <v>42549</v>
      </c>
      <c r="B109">
        <v>33.159999999999997</v>
      </c>
      <c r="C109" s="25">
        <f t="shared" si="27"/>
        <v>2.408894379246429E-2</v>
      </c>
      <c r="D109" s="26">
        <f t="shared" si="25"/>
        <v>32.865794084205234</v>
      </c>
      <c r="E109" s="26"/>
      <c r="F109">
        <v>32.869999999999997</v>
      </c>
      <c r="G109" s="25">
        <f t="shared" ref="G109:G117" si="32">+B109/D109-1</f>
        <v>8.9517361132664952E-3</v>
      </c>
      <c r="H109" s="25"/>
      <c r="I109" s="25">
        <f t="shared" si="30"/>
        <v>8.8226346212352258E-3</v>
      </c>
      <c r="J109">
        <v>14634.72</v>
      </c>
      <c r="K109">
        <v>14597.32</v>
      </c>
      <c r="L109" s="25">
        <f t="shared" si="31"/>
        <v>-2.5555664884603368E-3</v>
      </c>
      <c r="M109">
        <f t="shared" si="29"/>
        <v>2</v>
      </c>
    </row>
    <row r="110" spans="1:13" x14ac:dyDescent="0.15">
      <c r="A110" s="1">
        <v>42550</v>
      </c>
      <c r="B110">
        <v>33.76</v>
      </c>
      <c r="C110" s="25">
        <f t="shared" si="27"/>
        <v>1.8094089264173663E-2</v>
      </c>
      <c r="D110" s="26">
        <f t="shared" si="25"/>
        <v>33.104005310563856</v>
      </c>
      <c r="E110" s="26"/>
      <c r="F110">
        <v>33.35</v>
      </c>
      <c r="G110" s="25">
        <f t="shared" si="32"/>
        <v>1.9816172794861364E-2</v>
      </c>
      <c r="H110" s="25"/>
      <c r="I110" s="25">
        <f t="shared" si="30"/>
        <v>1.229385307346309E-2</v>
      </c>
      <c r="J110">
        <v>14597.32</v>
      </c>
      <c r="K110">
        <v>14701.24</v>
      </c>
      <c r="L110" s="25">
        <f t="shared" si="31"/>
        <v>7.1191150156331151E-3</v>
      </c>
      <c r="M110">
        <f t="shared" si="29"/>
        <v>3</v>
      </c>
    </row>
    <row r="111" spans="1:13" x14ac:dyDescent="0.15">
      <c r="A111" s="1">
        <v>42551</v>
      </c>
      <c r="B111">
        <v>34.22</v>
      </c>
      <c r="C111" s="25">
        <f t="shared" si="27"/>
        <v>1.3625592417061627E-2</v>
      </c>
      <c r="D111" s="26">
        <f t="shared" si="25"/>
        <v>33.976269246675791</v>
      </c>
      <c r="E111" s="26"/>
      <c r="F111">
        <v>33.99</v>
      </c>
      <c r="G111" s="25">
        <f t="shared" si="32"/>
        <v>7.1735584491241511E-3</v>
      </c>
      <c r="H111" s="25"/>
      <c r="I111" s="25">
        <f t="shared" si="30"/>
        <v>6.7666960870842452E-3</v>
      </c>
      <c r="J111">
        <v>14701.24</v>
      </c>
      <c r="K111">
        <v>14977.31</v>
      </c>
      <c r="L111" s="25">
        <f t="shared" si="31"/>
        <v>1.8778688056245496E-2</v>
      </c>
      <c r="M111">
        <f t="shared" si="29"/>
        <v>4</v>
      </c>
    </row>
    <row r="112" spans="1:13" x14ac:dyDescent="0.15">
      <c r="A112" s="1">
        <v>42552</v>
      </c>
      <c r="B112">
        <v>34.479999999999997</v>
      </c>
      <c r="C112" s="25">
        <f t="shared" si="27"/>
        <v>7.5978959672704516E-3</v>
      </c>
      <c r="D112" s="26">
        <f t="shared" si="25"/>
        <v>33.99</v>
      </c>
      <c r="E112" s="26"/>
      <c r="F112">
        <v>33.99</v>
      </c>
      <c r="G112" s="25">
        <f t="shared" si="32"/>
        <v>1.4416004707266783E-2</v>
      </c>
      <c r="H112" s="25"/>
      <c r="I112" s="25">
        <f t="shared" si="30"/>
        <v>1.4416004707266783E-2</v>
      </c>
      <c r="J112">
        <v>14977.31</v>
      </c>
      <c r="K112">
        <v>14977.31</v>
      </c>
      <c r="L112" s="25">
        <f t="shared" si="31"/>
        <v>0</v>
      </c>
      <c r="M112">
        <f t="shared" si="29"/>
        <v>5</v>
      </c>
    </row>
    <row r="113" spans="1:13" x14ac:dyDescent="0.15">
      <c r="A113" s="1">
        <v>42555</v>
      </c>
      <c r="B113">
        <v>34.479999999999997</v>
      </c>
      <c r="C113" s="25">
        <f t="shared" si="27"/>
        <v>0</v>
      </c>
      <c r="D113" s="26">
        <f>+F112*(1+L113)</f>
        <v>34.402355957111126</v>
      </c>
      <c r="E113" s="26"/>
      <c r="F113" s="27">
        <v>34.402355957111126</v>
      </c>
      <c r="G113" s="25">
        <f t="shared" si="32"/>
        <v>2.2569396987133228E-3</v>
      </c>
      <c r="H113" s="25"/>
      <c r="I113" s="25">
        <f t="shared" si="30"/>
        <v>2.2569396987133228E-3</v>
      </c>
      <c r="J113">
        <v>14977.31</v>
      </c>
      <c r="K113">
        <v>15159.01</v>
      </c>
      <c r="L113" s="25">
        <f t="shared" si="31"/>
        <v>1.2131684528129627E-2</v>
      </c>
      <c r="M113">
        <f t="shared" si="29"/>
        <v>1</v>
      </c>
    </row>
    <row r="114" spans="1:13" x14ac:dyDescent="0.15">
      <c r="A114" s="1">
        <v>42556</v>
      </c>
      <c r="B114">
        <v>33.700000000000003</v>
      </c>
      <c r="C114" s="25">
        <f t="shared" si="27"/>
        <v>-2.2621809744779453E-2</v>
      </c>
      <c r="D114" s="26">
        <f>+F113*(1+L114)</f>
        <v>33.834498458000809</v>
      </c>
      <c r="E114" s="26"/>
      <c r="F114">
        <v>33.89</v>
      </c>
      <c r="G114" s="25">
        <f t="shared" si="32"/>
        <v>-3.9751869875582768E-3</v>
      </c>
      <c r="H114" s="25"/>
      <c r="I114" s="25">
        <f t="shared" si="30"/>
        <v>-5.606373561522493E-3</v>
      </c>
      <c r="J114">
        <v>15159.01</v>
      </c>
      <c r="K114">
        <v>14908.79</v>
      </c>
      <c r="L114" s="25">
        <f>+K114/J114-1</f>
        <v>-1.6506354966452252E-2</v>
      </c>
      <c r="M114">
        <f t="shared" si="29"/>
        <v>2</v>
      </c>
    </row>
    <row r="115" spans="1:13" x14ac:dyDescent="0.15">
      <c r="A115" s="1">
        <v>42557</v>
      </c>
      <c r="B115">
        <v>33.619999999999997</v>
      </c>
      <c r="C115" s="25">
        <f t="shared" si="27"/>
        <v>-2.3738872403562539E-3</v>
      </c>
      <c r="D115" s="26">
        <f t="shared" si="25"/>
        <v>33.360695710382934</v>
      </c>
      <c r="E115" s="26"/>
      <c r="F115">
        <v>33.36</v>
      </c>
      <c r="G115" s="25">
        <f t="shared" si="32"/>
        <v>7.7727482624518895E-3</v>
      </c>
      <c r="H115" s="25"/>
      <c r="I115" s="25">
        <f t="shared" si="30"/>
        <v>7.7937649880095439E-3</v>
      </c>
      <c r="J115">
        <v>14908.79</v>
      </c>
      <c r="K115">
        <v>14675.94</v>
      </c>
      <c r="L115" s="25">
        <f>+K115/J115-1</f>
        <v>-1.5618303027945313E-2</v>
      </c>
      <c r="M115">
        <f t="shared" si="29"/>
        <v>3</v>
      </c>
    </row>
    <row r="116" spans="1:13" x14ac:dyDescent="0.15">
      <c r="A116" s="1">
        <v>42558</v>
      </c>
      <c r="B116">
        <v>33.46</v>
      </c>
      <c r="C116" s="25">
        <f t="shared" si="27"/>
        <v>-4.7590719809635917E-3</v>
      </c>
      <c r="D116" s="26">
        <f t="shared" si="25"/>
        <v>33.762112845923326</v>
      </c>
      <c r="E116" s="26"/>
      <c r="F116">
        <v>33.78</v>
      </c>
      <c r="G116" s="25">
        <f t="shared" si="32"/>
        <v>-8.9482802010065754E-3</v>
      </c>
      <c r="H116" s="25"/>
      <c r="I116" s="25">
        <f t="shared" si="30"/>
        <v>-9.4730609828300727E-3</v>
      </c>
      <c r="J116">
        <v>14675.94</v>
      </c>
      <c r="K116">
        <v>14852.84</v>
      </c>
      <c r="L116" s="25">
        <f>+K116/J116-1</f>
        <v>1.2053742383792754E-2</v>
      </c>
      <c r="M116">
        <f t="shared" si="29"/>
        <v>4</v>
      </c>
    </row>
    <row r="117" spans="1:13" x14ac:dyDescent="0.15">
      <c r="A117" s="1">
        <v>42559</v>
      </c>
      <c r="B117">
        <v>34.18</v>
      </c>
      <c r="C117" s="25">
        <f t="shared" si="27"/>
        <v>2.1518230723251541E-2</v>
      </c>
      <c r="D117" s="26">
        <f t="shared" si="25"/>
        <v>33.537490055773844</v>
      </c>
      <c r="E117" s="26"/>
      <c r="F117">
        <v>33.54</v>
      </c>
      <c r="G117" s="25">
        <f t="shared" si="32"/>
        <v>1.915796152776017E-2</v>
      </c>
      <c r="H117" s="25"/>
      <c r="I117" s="25">
        <f t="shared" si="30"/>
        <v>1.9081693500298202E-2</v>
      </c>
      <c r="J117">
        <v>14852.84</v>
      </c>
      <c r="K117">
        <v>14746.21</v>
      </c>
      <c r="L117" s="25">
        <f>+K117/J117-1</f>
        <v>-7.1790984081159248E-3</v>
      </c>
      <c r="M117">
        <f t="shared" si="29"/>
        <v>5</v>
      </c>
    </row>
    <row r="118" spans="1:13" x14ac:dyDescent="0.15">
      <c r="A118" s="1">
        <v>42562</v>
      </c>
      <c r="B118">
        <v>34.44</v>
      </c>
      <c r="C118" s="25">
        <f t="shared" si="27"/>
        <v>7.6067875950847075E-3</v>
      </c>
      <c r="D118" s="26">
        <f t="shared" si="25"/>
        <v>34.142965372119349</v>
      </c>
      <c r="E118" s="26"/>
      <c r="G118" s="25">
        <f t="shared" ref="G118:G135" si="33">+B118/D118-1</f>
        <v>8.6997313983512292E-3</v>
      </c>
      <c r="H118" s="25"/>
      <c r="I118" s="25"/>
      <c r="J118">
        <v>14746.21</v>
      </c>
      <c r="K118">
        <v>15011.31</v>
      </c>
      <c r="L118" s="25">
        <f t="shared" ref="L118:L153" si="34">+K118/J118-1</f>
        <v>1.7977500659491552E-2</v>
      </c>
      <c r="M118">
        <f t="shared" si="29"/>
        <v>1</v>
      </c>
    </row>
    <row r="119" spans="1:13" x14ac:dyDescent="0.15">
      <c r="A119" s="1">
        <v>42563</v>
      </c>
      <c r="B119">
        <v>35.14</v>
      </c>
      <c r="C119" s="25">
        <f t="shared" si="27"/>
        <v>2.0325203252032686E-2</v>
      </c>
      <c r="D119" s="26"/>
      <c r="E119" s="26"/>
      <c r="F119">
        <v>34.72</v>
      </c>
      <c r="I119" s="25">
        <f t="shared" si="30"/>
        <v>1.2096774193548487E-2</v>
      </c>
      <c r="J119">
        <v>15011.31</v>
      </c>
      <c r="K119">
        <v>15258.78</v>
      </c>
      <c r="L119" s="25">
        <f t="shared" si="34"/>
        <v>1.6485569880310358E-2</v>
      </c>
      <c r="M119">
        <f t="shared" si="29"/>
        <v>2</v>
      </c>
    </row>
    <row r="120" spans="1:13" x14ac:dyDescent="0.15">
      <c r="A120" s="1">
        <v>42564</v>
      </c>
      <c r="B120">
        <v>34.99</v>
      </c>
      <c r="C120" s="25">
        <f t="shared" si="27"/>
        <v>-4.268639726807022E-3</v>
      </c>
      <c r="D120" s="26">
        <f t="shared" si="25"/>
        <v>34.943331616289115</v>
      </c>
      <c r="E120" s="26"/>
      <c r="F120">
        <v>34.94</v>
      </c>
      <c r="G120" s="25">
        <f t="shared" si="33"/>
        <v>1.3355447678358168E-3</v>
      </c>
      <c r="H120" s="25"/>
      <c r="I120" s="25">
        <f t="shared" si="30"/>
        <v>1.4310246136235438E-3</v>
      </c>
      <c r="J120">
        <v>15258.78</v>
      </c>
      <c r="K120">
        <v>15356.93</v>
      </c>
      <c r="L120" s="25">
        <f t="shared" si="34"/>
        <v>6.4323622203086295E-3</v>
      </c>
      <c r="M120">
        <f t="shared" si="29"/>
        <v>3</v>
      </c>
    </row>
    <row r="121" spans="1:13" x14ac:dyDescent="0.15">
      <c r="A121" s="1">
        <v>42565</v>
      </c>
      <c r="B121">
        <v>35.56</v>
      </c>
      <c r="C121" s="25">
        <f t="shared" si="27"/>
        <v>1.629036867676481E-2</v>
      </c>
      <c r="D121" s="26">
        <f t="shared" si="25"/>
        <v>35.32573644602143</v>
      </c>
      <c r="E121" s="26"/>
      <c r="F121">
        <v>35.32</v>
      </c>
      <c r="G121" s="25">
        <f t="shared" si="33"/>
        <v>6.6315264038878663E-3</v>
      </c>
      <c r="H121" s="25"/>
      <c r="I121" s="25">
        <f t="shared" si="30"/>
        <v>6.7950169875425903E-3</v>
      </c>
      <c r="J121">
        <v>15356.93</v>
      </c>
      <c r="K121">
        <v>15526.47</v>
      </c>
      <c r="L121" s="25">
        <f t="shared" si="34"/>
        <v>1.1039966972565374E-2</v>
      </c>
      <c r="M121">
        <f t="shared" si="29"/>
        <v>4</v>
      </c>
    </row>
    <row r="122" spans="1:13" x14ac:dyDescent="0.15">
      <c r="A122" s="1">
        <v>42566</v>
      </c>
      <c r="B122">
        <v>35.46</v>
      </c>
      <c r="C122" s="25">
        <f t="shared" si="27"/>
        <v>-2.8121484814398467E-3</v>
      </c>
      <c r="D122" s="26">
        <f t="shared" si="25"/>
        <v>35.456762470799866</v>
      </c>
      <c r="E122" s="26"/>
      <c r="F122">
        <v>35.46</v>
      </c>
      <c r="G122" s="25">
        <f t="shared" si="33"/>
        <v>9.1309216480262023E-5</v>
      </c>
      <c r="H122" s="25"/>
      <c r="I122" s="25">
        <f t="shared" si="30"/>
        <v>0</v>
      </c>
      <c r="J122">
        <v>15526.47</v>
      </c>
      <c r="K122">
        <v>15586.59</v>
      </c>
      <c r="L122" s="25">
        <f t="shared" si="34"/>
        <v>3.8720971347641076E-3</v>
      </c>
      <c r="M122">
        <f t="shared" ref="M122:M127" si="35">WEEKDAY(A122,2)</f>
        <v>5</v>
      </c>
    </row>
    <row r="123" spans="1:13" x14ac:dyDescent="0.15">
      <c r="A123" s="1">
        <v>42569</v>
      </c>
      <c r="B123">
        <v>35.75</v>
      </c>
      <c r="C123" s="25">
        <f t="shared" si="27"/>
        <v>8.1782289904117622E-3</v>
      </c>
      <c r="D123" s="26">
        <f t="shared" si="25"/>
        <v>35.5886075915258</v>
      </c>
      <c r="E123" s="26"/>
      <c r="G123" s="25">
        <f t="shared" si="33"/>
        <v>4.5349458547692123E-3</v>
      </c>
      <c r="H123" s="25"/>
      <c r="J123">
        <v>15586.59</v>
      </c>
      <c r="K123">
        <v>15643.12</v>
      </c>
      <c r="L123" s="25">
        <f t="shared" si="34"/>
        <v>3.6268356324251627E-3</v>
      </c>
      <c r="M123">
        <f>WEEKDAY(A123,2)</f>
        <v>1</v>
      </c>
    </row>
    <row r="124" spans="1:13" x14ac:dyDescent="0.15">
      <c r="A124" s="1">
        <v>42570</v>
      </c>
      <c r="B124">
        <v>35.08</v>
      </c>
      <c r="C124" s="25">
        <f t="shared" si="27"/>
        <v>-1.8741258741258759E-2</v>
      </c>
      <c r="D124" s="26"/>
      <c r="E124" s="26"/>
      <c r="F124">
        <v>35.229999999999997</v>
      </c>
      <c r="I124" s="25">
        <f t="shared" si="30"/>
        <v>-4.257734885041109E-3</v>
      </c>
      <c r="J124">
        <v>15643.12</v>
      </c>
      <c r="K124">
        <v>15487</v>
      </c>
      <c r="L124" s="25">
        <f t="shared" si="34"/>
        <v>-9.9801062703603893E-3</v>
      </c>
      <c r="M124">
        <f t="shared" si="35"/>
        <v>2</v>
      </c>
    </row>
    <row r="125" spans="1:13" x14ac:dyDescent="0.15">
      <c r="A125" s="1">
        <v>42571</v>
      </c>
      <c r="B125">
        <v>35.5</v>
      </c>
      <c r="C125" s="25">
        <f t="shared" si="27"/>
        <v>1.1972633979475455E-2</v>
      </c>
      <c r="D125" s="26">
        <f t="shared" si="25"/>
        <v>35.410074049202549</v>
      </c>
      <c r="E125" s="26"/>
      <c r="F125">
        <v>35.409999999999997</v>
      </c>
      <c r="G125" s="25">
        <f t="shared" si="33"/>
        <v>2.539558394385022E-3</v>
      </c>
      <c r="H125" s="25"/>
      <c r="I125" s="25">
        <f t="shared" si="30"/>
        <v>2.5416548997458932E-3</v>
      </c>
      <c r="J125">
        <v>15487</v>
      </c>
      <c r="K125">
        <v>15566.16</v>
      </c>
      <c r="L125" s="25">
        <f t="shared" si="34"/>
        <v>5.1113837412022356E-3</v>
      </c>
      <c r="M125">
        <f t="shared" si="35"/>
        <v>3</v>
      </c>
    </row>
    <row r="126" spans="1:13" x14ac:dyDescent="0.15">
      <c r="A126" s="1">
        <v>42572</v>
      </c>
      <c r="B126">
        <v>35.47</v>
      </c>
      <c r="C126" s="25">
        <f t="shared" si="27"/>
        <v>-8.4507042253523235E-4</v>
      </c>
      <c r="D126" s="26">
        <f t="shared" si="25"/>
        <v>35.64917314225216</v>
      </c>
      <c r="E126" s="26"/>
      <c r="G126" s="25">
        <f t="shared" si="33"/>
        <v>-5.0260111654539807E-3</v>
      </c>
      <c r="H126" s="25"/>
      <c r="I126" s="25"/>
      <c r="J126">
        <v>15566.16</v>
      </c>
      <c r="K126">
        <v>15671.3</v>
      </c>
      <c r="L126" s="25">
        <f t="shared" si="34"/>
        <v>6.7543954321425126E-3</v>
      </c>
      <c r="M126">
        <f t="shared" si="35"/>
        <v>4</v>
      </c>
    </row>
    <row r="127" spans="1:13" x14ac:dyDescent="0.15">
      <c r="A127" s="1">
        <v>42573</v>
      </c>
      <c r="B127">
        <v>35.659999999999997</v>
      </c>
      <c r="C127" s="25">
        <f t="shared" si="27"/>
        <v>5.3566394135888817E-3</v>
      </c>
      <c r="D127" s="26"/>
      <c r="E127" s="26"/>
      <c r="F127">
        <v>35.51</v>
      </c>
      <c r="I127" s="25">
        <f t="shared" si="30"/>
        <v>4.22416220782873E-3</v>
      </c>
      <c r="J127">
        <v>15671.3</v>
      </c>
      <c r="K127">
        <v>15611.39</v>
      </c>
      <c r="L127" s="25">
        <f t="shared" si="34"/>
        <v>-3.8229119473176532E-3</v>
      </c>
      <c r="M127">
        <f t="shared" si="35"/>
        <v>5</v>
      </c>
    </row>
    <row r="128" spans="1:13" x14ac:dyDescent="0.15">
      <c r="A128" s="1">
        <v>42576</v>
      </c>
      <c r="B128">
        <v>35.369999999999997</v>
      </c>
      <c r="C128" s="25">
        <f t="shared" si="27"/>
        <v>-8.1323611890072867E-3</v>
      </c>
      <c r="D128" s="26">
        <f t="shared" si="25"/>
        <v>35.560951516809205</v>
      </c>
      <c r="E128" s="26"/>
      <c r="F128">
        <v>35.56</v>
      </c>
      <c r="G128" s="25">
        <f t="shared" si="33"/>
        <v>-5.3696964975458172E-3</v>
      </c>
      <c r="H128" s="25"/>
      <c r="I128" s="25">
        <f t="shared" si="30"/>
        <v>-5.3430821147357754E-3</v>
      </c>
      <c r="J128">
        <v>15611.39</v>
      </c>
      <c r="K128">
        <v>15633.79</v>
      </c>
      <c r="L128" s="25">
        <f t="shared" si="34"/>
        <v>1.4348498115799302E-3</v>
      </c>
      <c r="M128">
        <f t="shared" ref="M128:M133" si="36">WEEKDAY(A128,2)</f>
        <v>1</v>
      </c>
    </row>
    <row r="129" spans="1:13" x14ac:dyDescent="0.15">
      <c r="A129" s="1">
        <v>42577</v>
      </c>
      <c r="B129">
        <v>35.79</v>
      </c>
      <c r="C129" s="25">
        <f t="shared" si="27"/>
        <v>1.187446988973706E-2</v>
      </c>
      <c r="D129" s="26">
        <f t="shared" si="25"/>
        <v>35.612201161714466</v>
      </c>
      <c r="E129" s="26"/>
      <c r="F129">
        <v>35.61</v>
      </c>
      <c r="G129" s="25">
        <f t="shared" si="33"/>
        <v>4.992638266816174E-3</v>
      </c>
      <c r="H129" s="25"/>
      <c r="I129" s="25">
        <f t="shared" si="30"/>
        <v>5.0547598989048037E-3</v>
      </c>
      <c r="J129">
        <v>15633.79</v>
      </c>
      <c r="K129">
        <v>15656.74</v>
      </c>
      <c r="L129" s="25">
        <f t="shared" si="34"/>
        <v>1.4679741764471732E-3</v>
      </c>
      <c r="M129">
        <f t="shared" si="36"/>
        <v>2</v>
      </c>
    </row>
    <row r="130" spans="1:13" x14ac:dyDescent="0.15">
      <c r="A130" s="1">
        <v>42578</v>
      </c>
      <c r="B130">
        <v>35.65</v>
      </c>
      <c r="C130" s="25">
        <f t="shared" si="27"/>
        <v>-3.9117071807768244E-3</v>
      </c>
      <c r="D130" s="26">
        <f t="shared" si="25"/>
        <v>35.783106093605696</v>
      </c>
      <c r="E130" s="26"/>
      <c r="F130">
        <v>35.78</v>
      </c>
      <c r="G130" s="25">
        <f t="shared" si="33"/>
        <v>-3.7198026704976517E-3</v>
      </c>
      <c r="H130" s="25"/>
      <c r="I130" s="25">
        <f t="shared" si="30"/>
        <v>-3.6333147009502964E-3</v>
      </c>
      <c r="J130">
        <v>15656.74</v>
      </c>
      <c r="K130">
        <v>15732.85</v>
      </c>
      <c r="L130" s="25">
        <f t="shared" si="34"/>
        <v>4.8611652234118452E-3</v>
      </c>
      <c r="M130">
        <f t="shared" si="36"/>
        <v>3</v>
      </c>
    </row>
    <row r="131" spans="1:13" x14ac:dyDescent="0.15">
      <c r="A131" s="1">
        <v>42579</v>
      </c>
      <c r="B131">
        <v>35.46</v>
      </c>
      <c r="C131" s="25">
        <f t="shared" si="27"/>
        <v>-5.3295932678820712E-3</v>
      </c>
      <c r="D131" s="26">
        <f t="shared" si="25"/>
        <v>35.666720981894578</v>
      </c>
      <c r="E131" s="26"/>
      <c r="F131">
        <v>35.67</v>
      </c>
      <c r="G131" s="25">
        <f t="shared" si="33"/>
        <v>-5.7959065538857324E-3</v>
      </c>
      <c r="H131" s="25"/>
      <c r="I131" s="25">
        <f t="shared" si="30"/>
        <v>-5.887300252312877E-3</v>
      </c>
      <c r="J131">
        <v>15732.85</v>
      </c>
      <c r="K131">
        <v>15683.04</v>
      </c>
      <c r="L131" s="25">
        <f t="shared" si="34"/>
        <v>-3.1659870907050358E-3</v>
      </c>
      <c r="M131">
        <f t="shared" si="36"/>
        <v>4</v>
      </c>
    </row>
    <row r="132" spans="1:13" x14ac:dyDescent="0.15">
      <c r="A132" s="1">
        <v>42580</v>
      </c>
      <c r="B132">
        <v>35.43</v>
      </c>
      <c r="C132" s="25">
        <f t="shared" si="27"/>
        <v>-8.460236886632666E-4</v>
      </c>
      <c r="D132" s="26">
        <f t="shared" si="25"/>
        <v>35.117244915526584</v>
      </c>
      <c r="E132" s="26"/>
      <c r="F132">
        <v>35.11</v>
      </c>
      <c r="G132" s="25">
        <f t="shared" si="33"/>
        <v>8.9060256641926294E-3</v>
      </c>
      <c r="H132" s="25"/>
      <c r="I132" s="25">
        <f t="shared" si="30"/>
        <v>9.1142124750782649E-3</v>
      </c>
      <c r="J132">
        <v>15683.04</v>
      </c>
      <c r="K132">
        <v>15440.01</v>
      </c>
      <c r="L132" s="25">
        <f t="shared" si="34"/>
        <v>-1.5496357848988507E-2</v>
      </c>
      <c r="M132">
        <f t="shared" si="36"/>
        <v>5</v>
      </c>
    </row>
    <row r="133" spans="1:13" x14ac:dyDescent="0.15">
      <c r="A133" s="1">
        <v>42583</v>
      </c>
      <c r="B133">
        <v>35.31</v>
      </c>
      <c r="C133" s="25">
        <f t="shared" si="27"/>
        <v>-3.3869602032174928E-3</v>
      </c>
      <c r="D133" s="26">
        <f t="shared" si="25"/>
        <v>35.629213802322667</v>
      </c>
      <c r="E133" s="26"/>
      <c r="F133">
        <v>35.630000000000003</v>
      </c>
      <c r="G133" s="25">
        <f t="shared" si="33"/>
        <v>-8.9593277048918285E-3</v>
      </c>
      <c r="H133" s="25"/>
      <c r="I133" s="25">
        <f t="shared" si="30"/>
        <v>-8.9811956216671041E-3</v>
      </c>
      <c r="J133">
        <v>15440.01</v>
      </c>
      <c r="K133">
        <v>15668.34</v>
      </c>
      <c r="L133" s="25">
        <f t="shared" si="34"/>
        <v>1.4788202857381583E-2</v>
      </c>
      <c r="M133">
        <f t="shared" si="36"/>
        <v>1</v>
      </c>
    </row>
    <row r="134" spans="1:13" x14ac:dyDescent="0.15">
      <c r="A134" s="1">
        <v>42584</v>
      </c>
      <c r="B134">
        <v>35.200000000000003</v>
      </c>
      <c r="C134" s="25">
        <f t="shared" si="27"/>
        <v>-3.1152647975077885E-3</v>
      </c>
      <c r="D134" s="26">
        <f t="shared" si="25"/>
        <v>35.626543501098396</v>
      </c>
      <c r="E134" s="26"/>
      <c r="F134">
        <v>35.630000000000003</v>
      </c>
      <c r="G134" s="25">
        <f t="shared" si="33"/>
        <v>-1.1972632177613352E-2</v>
      </c>
      <c r="H134" s="25"/>
      <c r="I134" s="25">
        <f t="shared" si="30"/>
        <v>-1.2068481616615223E-2</v>
      </c>
      <c r="J134">
        <v>15668.34</v>
      </c>
      <c r="K134">
        <v>15666.82</v>
      </c>
      <c r="L134" s="25">
        <f t="shared" si="34"/>
        <v>-9.7010915004469567E-5</v>
      </c>
      <c r="M134">
        <f t="shared" ref="M134:M139" si="37">WEEKDAY(A134,2)</f>
        <v>2</v>
      </c>
    </row>
    <row r="135" spans="1:13" x14ac:dyDescent="0.15">
      <c r="A135" s="1">
        <v>42585</v>
      </c>
      <c r="B135">
        <v>35.32</v>
      </c>
      <c r="C135" s="25">
        <f t="shared" si="27"/>
        <v>3.4090909090909172E-3</v>
      </c>
      <c r="D135" s="26">
        <f t="shared" ref="D135:D152" si="38">+F134*(1+L135)</f>
        <v>35.019209226888421</v>
      </c>
      <c r="E135" s="26"/>
      <c r="F135">
        <v>35.020000000000003</v>
      </c>
      <c r="G135" s="25">
        <f t="shared" si="33"/>
        <v>8.5893079755960944E-3</v>
      </c>
      <c r="H135" s="25"/>
      <c r="I135" s="25">
        <f t="shared" si="30"/>
        <v>8.5665334094802148E-3</v>
      </c>
      <c r="J135">
        <v>15666.82</v>
      </c>
      <c r="K135">
        <v>15398.25</v>
      </c>
      <c r="L135" s="25">
        <f t="shared" si="34"/>
        <v>-1.7142598178826352E-2</v>
      </c>
      <c r="M135">
        <f t="shared" si="37"/>
        <v>3</v>
      </c>
    </row>
    <row r="136" spans="1:13" x14ac:dyDescent="0.15">
      <c r="A136" s="1">
        <v>42586</v>
      </c>
      <c r="B136">
        <v>35.4</v>
      </c>
      <c r="C136" s="25">
        <f t="shared" si="27"/>
        <v>2.2650056625141968E-3</v>
      </c>
      <c r="D136" s="26">
        <f t="shared" si="38"/>
        <v>35.122433770071282</v>
      </c>
      <c r="E136" s="26"/>
      <c r="F136" s="26">
        <v>35.122433770071282</v>
      </c>
      <c r="G136" s="25">
        <f>+B136/D136-1</f>
        <v>7.9028188008212208E-3</v>
      </c>
      <c r="H136" s="25"/>
      <c r="I136" s="25">
        <f>+B136/F136-1</f>
        <v>7.9028188008212208E-3</v>
      </c>
      <c r="J136">
        <v>15398.25</v>
      </c>
      <c r="K136">
        <v>15443.29</v>
      </c>
      <c r="L136" s="25">
        <f t="shared" si="34"/>
        <v>2.925007711915395E-3</v>
      </c>
      <c r="M136">
        <f t="shared" si="37"/>
        <v>4</v>
      </c>
    </row>
    <row r="137" spans="1:13" x14ac:dyDescent="0.15">
      <c r="A137" s="1">
        <v>42587</v>
      </c>
      <c r="B137">
        <v>35.94</v>
      </c>
      <c r="C137" s="25">
        <f t="shared" ref="C137:C168" si="39">B137/B136-1</f>
        <v>1.5254237288135464E-2</v>
      </c>
      <c r="D137" s="26">
        <f t="shared" si="38"/>
        <v>35.623413141103704</v>
      </c>
      <c r="E137" s="26"/>
      <c r="F137">
        <v>35.619999999999997</v>
      </c>
      <c r="G137" s="25">
        <f>+B137/D137-1</f>
        <v>8.887044530020205E-3</v>
      </c>
      <c r="H137" s="25"/>
      <c r="I137" s="25">
        <f>+B137/F137-1</f>
        <v>8.9837170129141164E-3</v>
      </c>
      <c r="J137">
        <v>15443.29</v>
      </c>
      <c r="K137">
        <v>15663.57</v>
      </c>
      <c r="L137" s="25">
        <f t="shared" si="34"/>
        <v>1.426380000634575E-2</v>
      </c>
      <c r="M137">
        <f t="shared" si="37"/>
        <v>5</v>
      </c>
    </row>
    <row r="138" spans="1:13" x14ac:dyDescent="0.15">
      <c r="A138" s="1">
        <v>42590</v>
      </c>
      <c r="B138">
        <v>36.14</v>
      </c>
      <c r="C138" s="25">
        <f t="shared" si="39"/>
        <v>5.5648302726767351E-3</v>
      </c>
      <c r="D138" s="26">
        <f t="shared" si="38"/>
        <v>36.181489762550932</v>
      </c>
      <c r="E138" s="26"/>
      <c r="F138">
        <v>36.22</v>
      </c>
      <c r="G138" s="25">
        <f>+B138/D138-1</f>
        <v>-1.146712388661042E-3</v>
      </c>
      <c r="H138" s="25"/>
      <c r="I138" s="25">
        <f>+B138/F138-1</f>
        <v>-2.2087244616233459E-3</v>
      </c>
      <c r="J138">
        <v>15663.57</v>
      </c>
      <c r="K138">
        <v>15910.48</v>
      </c>
      <c r="L138" s="25">
        <f t="shared" si="34"/>
        <v>1.5763328538768606E-2</v>
      </c>
      <c r="M138">
        <f t="shared" si="37"/>
        <v>1</v>
      </c>
    </row>
    <row r="139" spans="1:13" x14ac:dyDescent="0.15">
      <c r="A139" s="1">
        <v>42591</v>
      </c>
      <c r="B139">
        <v>36.479999999999997</v>
      </c>
      <c r="C139" s="25">
        <f t="shared" si="39"/>
        <v>9.4078583287215967E-3</v>
      </c>
      <c r="D139" s="26">
        <f t="shared" si="38"/>
        <v>36.348097920364438</v>
      </c>
      <c r="E139" s="26"/>
      <c r="F139">
        <v>36.31</v>
      </c>
      <c r="G139" s="25">
        <f>+B139/D139-1</f>
        <v>3.6288578270187166E-3</v>
      </c>
      <c r="H139" s="25"/>
      <c r="I139" s="25">
        <f>+B139/F139-1</f>
        <v>4.6819058110711964E-3</v>
      </c>
      <c r="J139">
        <v>15910.48</v>
      </c>
      <c r="K139">
        <v>15966.75</v>
      </c>
      <c r="L139" s="25">
        <f t="shared" si="34"/>
        <v>3.5366626274002666E-3</v>
      </c>
      <c r="M139">
        <f t="shared" si="37"/>
        <v>2</v>
      </c>
    </row>
    <row r="140" spans="1:13" x14ac:dyDescent="0.15">
      <c r="A140" s="1">
        <v>42592</v>
      </c>
      <c r="B140">
        <v>36.270000000000003</v>
      </c>
      <c r="C140" s="25">
        <f t="shared" si="39"/>
        <v>-5.7565789473682516E-3</v>
      </c>
      <c r="D140" s="26">
        <f t="shared" si="38"/>
        <v>36.322644000814194</v>
      </c>
      <c r="E140" s="26"/>
      <c r="G140" s="25">
        <f>+B140/D140-1</f>
        <v>-1.449343853190066E-3</v>
      </c>
      <c r="H140" s="25"/>
      <c r="J140">
        <v>15966.75</v>
      </c>
      <c r="K140">
        <v>15972.31</v>
      </c>
      <c r="L140" s="25">
        <f t="shared" si="34"/>
        <v>3.4822365227737961E-4</v>
      </c>
      <c r="M140">
        <f t="shared" ref="M140:M163" si="40">WEEKDAY(A140,2)</f>
        <v>3</v>
      </c>
    </row>
    <row r="141" spans="1:13" x14ac:dyDescent="0.15">
      <c r="A141" s="1">
        <v>42593</v>
      </c>
      <c r="B141">
        <v>37.04</v>
      </c>
      <c r="C141" s="25">
        <f t="shared" si="39"/>
        <v>2.1229666390956581E-2</v>
      </c>
      <c r="F141">
        <v>36.65</v>
      </c>
      <c r="I141" s="25">
        <f t="shared" ref="I141:I156" si="41">+B141/F141-1</f>
        <v>1.0641200545702612E-2</v>
      </c>
      <c r="J141">
        <v>15972.31</v>
      </c>
      <c r="K141">
        <v>16117.99</v>
      </c>
      <c r="L141" s="25">
        <f t="shared" si="34"/>
        <v>9.1207846579486329E-3</v>
      </c>
      <c r="M141">
        <f t="shared" si="40"/>
        <v>4</v>
      </c>
    </row>
    <row r="142" spans="1:13" x14ac:dyDescent="0.15">
      <c r="A142" s="1">
        <v>42594</v>
      </c>
      <c r="B142">
        <v>37.119999999999997</v>
      </c>
      <c r="C142" s="25">
        <f t="shared" si="39"/>
        <v>2.1598272138227959E-3</v>
      </c>
      <c r="D142" s="26">
        <f t="shared" si="38"/>
        <v>37.123212323620997</v>
      </c>
      <c r="E142" s="26"/>
      <c r="F142">
        <v>37.119999999999997</v>
      </c>
      <c r="G142" s="25">
        <f t="shared" ref="G142:G147" si="42">+B142/D142-1</f>
        <v>-8.6531402320400019E-5</v>
      </c>
      <c r="H142" s="25"/>
      <c r="I142" s="25">
        <f t="shared" si="41"/>
        <v>0</v>
      </c>
      <c r="J142">
        <v>16117.99</v>
      </c>
      <c r="K142">
        <v>16326.1</v>
      </c>
      <c r="L142" s="25">
        <f t="shared" si="34"/>
        <v>1.2911659580381984E-2</v>
      </c>
      <c r="M142">
        <f t="shared" si="40"/>
        <v>5</v>
      </c>
    </row>
    <row r="143" spans="1:13" x14ac:dyDescent="0.15">
      <c r="A143" s="1">
        <v>42597</v>
      </c>
      <c r="B143">
        <v>37.96</v>
      </c>
      <c r="C143" s="25">
        <f t="shared" si="39"/>
        <v>2.2629310344827624E-2</v>
      </c>
      <c r="D143" s="26">
        <f t="shared" si="38"/>
        <v>37.652468427854778</v>
      </c>
      <c r="E143" s="26"/>
      <c r="F143">
        <v>37.659999999999997</v>
      </c>
      <c r="G143" s="25">
        <f t="shared" si="42"/>
        <v>8.1676337564555723E-3</v>
      </c>
      <c r="H143" s="25"/>
      <c r="I143" s="25">
        <f t="shared" si="41"/>
        <v>7.9660116834838757E-3</v>
      </c>
      <c r="J143">
        <v>16326.1</v>
      </c>
      <c r="K143">
        <v>16560.29</v>
      </c>
      <c r="L143" s="25">
        <f t="shared" si="34"/>
        <v>1.4344515836605121E-2</v>
      </c>
      <c r="M143">
        <f t="shared" si="40"/>
        <v>1</v>
      </c>
    </row>
    <row r="144" spans="1:13" x14ac:dyDescent="0.15">
      <c r="A144" s="1">
        <v>42598</v>
      </c>
      <c r="B144">
        <v>37.79</v>
      </c>
      <c r="C144" s="25">
        <f t="shared" si="39"/>
        <v>-4.4783983140147532E-3</v>
      </c>
      <c r="D144" s="26">
        <f t="shared" si="38"/>
        <v>37.696908882634304</v>
      </c>
      <c r="E144" s="26"/>
      <c r="F144">
        <v>37.69</v>
      </c>
      <c r="G144" s="25">
        <f t="shared" si="42"/>
        <v>2.4694628850212563E-3</v>
      </c>
      <c r="H144" s="25"/>
      <c r="I144" s="25">
        <f t="shared" si="41"/>
        <v>2.6532236667551334E-3</v>
      </c>
      <c r="J144">
        <v>16560.29</v>
      </c>
      <c r="K144">
        <v>16576.52</v>
      </c>
      <c r="L144" s="25">
        <f t="shared" si="34"/>
        <v>9.8005530096401117E-4</v>
      </c>
      <c r="M144">
        <f t="shared" si="40"/>
        <v>2</v>
      </c>
    </row>
    <row r="145" spans="1:13" x14ac:dyDescent="0.15">
      <c r="A145" s="1">
        <v>42599</v>
      </c>
      <c r="B145">
        <v>37.53</v>
      </c>
      <c r="C145" s="25">
        <f t="shared" si="39"/>
        <v>-6.8801270177295537E-3</v>
      </c>
      <c r="D145" s="26">
        <f t="shared" si="38"/>
        <v>37.397215911421696</v>
      </c>
      <c r="E145" s="26"/>
      <c r="F145">
        <v>37.4</v>
      </c>
      <c r="G145" s="25">
        <f t="shared" si="42"/>
        <v>3.5506410127645882E-3</v>
      </c>
      <c r="H145" s="25"/>
      <c r="I145" s="25">
        <f t="shared" si="41"/>
        <v>3.4759358288771747E-3</v>
      </c>
      <c r="J145">
        <v>16576.52</v>
      </c>
      <c r="K145">
        <v>16447.75</v>
      </c>
      <c r="L145" s="25">
        <f t="shared" si="34"/>
        <v>-7.768216730652755E-3</v>
      </c>
      <c r="M145">
        <f t="shared" si="40"/>
        <v>3</v>
      </c>
    </row>
    <row r="146" spans="1:13" x14ac:dyDescent="0.15">
      <c r="A146" s="1">
        <v>42600</v>
      </c>
      <c r="B146">
        <v>37.86</v>
      </c>
      <c r="C146" s="25">
        <f t="shared" si="39"/>
        <v>8.7929656274978729E-3</v>
      </c>
      <c r="D146" s="26">
        <f t="shared" si="38"/>
        <v>37.723162013041296</v>
      </c>
      <c r="E146" s="26"/>
      <c r="F146">
        <v>37.72</v>
      </c>
      <c r="G146" s="25">
        <f t="shared" si="42"/>
        <v>3.6274262192388385E-3</v>
      </c>
      <c r="H146" s="25"/>
      <c r="I146" s="25">
        <f t="shared" si="41"/>
        <v>3.711558854718966E-3</v>
      </c>
      <c r="J146">
        <v>16447.75</v>
      </c>
      <c r="K146">
        <v>16589.87</v>
      </c>
      <c r="L146" s="25">
        <f t="shared" si="34"/>
        <v>8.6406955358635518E-3</v>
      </c>
      <c r="M146">
        <f t="shared" si="40"/>
        <v>4</v>
      </c>
    </row>
    <row r="147" spans="1:13" x14ac:dyDescent="0.15">
      <c r="A147" s="1">
        <v>42601</v>
      </c>
      <c r="B147">
        <v>37.65</v>
      </c>
      <c r="C147" s="25">
        <f t="shared" si="39"/>
        <v>-5.5467511885896048E-3</v>
      </c>
      <c r="D147" s="26">
        <f t="shared" si="38"/>
        <v>37.612114043087736</v>
      </c>
      <c r="E147" s="26"/>
      <c r="F147">
        <v>37.61</v>
      </c>
      <c r="G147" s="25">
        <f t="shared" si="42"/>
        <v>1.0072807093177705E-3</v>
      </c>
      <c r="H147" s="25"/>
      <c r="I147" s="25">
        <f t="shared" si="41"/>
        <v>1.063546929008119E-3</v>
      </c>
      <c r="J147">
        <v>16589.87</v>
      </c>
      <c r="K147">
        <v>16542.419999999998</v>
      </c>
      <c r="L147" s="25">
        <f t="shared" si="34"/>
        <v>-2.8601791334109672E-3</v>
      </c>
      <c r="M147">
        <f t="shared" si="40"/>
        <v>5</v>
      </c>
    </row>
    <row r="148" spans="1:13" x14ac:dyDescent="0.15">
      <c r="A148" s="1">
        <v>42604</v>
      </c>
      <c r="B148">
        <v>37.31</v>
      </c>
      <c r="C148" s="25">
        <f t="shared" si="39"/>
        <v>-9.030544488711767E-3</v>
      </c>
      <c r="D148" s="26">
        <f t="shared" si="38"/>
        <v>37.607953806033223</v>
      </c>
      <c r="E148" s="26"/>
      <c r="F148">
        <v>37.6</v>
      </c>
      <c r="G148" s="25">
        <f t="shared" ref="G148:G153" si="43">+B148/D148-1</f>
        <v>-7.9226274199852842E-3</v>
      </c>
      <c r="H148" s="25"/>
      <c r="I148" s="25">
        <f t="shared" si="41"/>
        <v>-7.7127659574467433E-3</v>
      </c>
      <c r="J148">
        <v>16542.419999999998</v>
      </c>
      <c r="K148">
        <v>16541.52</v>
      </c>
      <c r="L148" s="25">
        <f t="shared" si="34"/>
        <v>-5.4405582738059621E-5</v>
      </c>
      <c r="M148">
        <f t="shared" si="40"/>
        <v>1</v>
      </c>
    </row>
    <row r="149" spans="1:13" x14ac:dyDescent="0.15">
      <c r="A149" s="1">
        <v>42605</v>
      </c>
      <c r="B149">
        <v>37.299999999999997</v>
      </c>
      <c r="C149" s="25">
        <f t="shared" si="39"/>
        <v>-2.6802465826869515E-4</v>
      </c>
      <c r="D149" s="26">
        <f t="shared" si="38"/>
        <v>37.456705792454379</v>
      </c>
      <c r="E149" s="26"/>
      <c r="F149">
        <v>37.46</v>
      </c>
      <c r="G149" s="25">
        <f t="shared" si="43"/>
        <v>-4.1836512084826305E-3</v>
      </c>
      <c r="H149" s="25"/>
      <c r="I149" s="25">
        <f t="shared" si="41"/>
        <v>-4.2712226374800322E-3</v>
      </c>
      <c r="J149">
        <v>16541.52</v>
      </c>
      <c r="K149">
        <v>16478.48</v>
      </c>
      <c r="L149" s="25">
        <f t="shared" si="34"/>
        <v>-3.8110161581281776E-3</v>
      </c>
      <c r="M149">
        <f t="shared" si="40"/>
        <v>2</v>
      </c>
    </row>
    <row r="150" spans="1:13" x14ac:dyDescent="0.15">
      <c r="A150" s="1">
        <v>42606</v>
      </c>
      <c r="B150">
        <v>37.119999999999997</v>
      </c>
      <c r="C150" s="25">
        <f t="shared" si="39"/>
        <v>-4.825737265415575E-3</v>
      </c>
      <c r="D150" s="26">
        <f t="shared" si="38"/>
        <v>37.164043249134629</v>
      </c>
      <c r="E150" s="26"/>
      <c r="F150">
        <v>37.159999999999997</v>
      </c>
      <c r="G150" s="25">
        <f t="shared" si="43"/>
        <v>-1.185103806907728E-3</v>
      </c>
      <c r="H150" s="25"/>
      <c r="I150" s="25">
        <f t="shared" si="41"/>
        <v>-1.0764262648008671E-3</v>
      </c>
      <c r="J150">
        <v>16478.48</v>
      </c>
      <c r="K150">
        <v>16348.29</v>
      </c>
      <c r="L150" s="25">
        <f t="shared" si="34"/>
        <v>-7.9006073375699204E-3</v>
      </c>
      <c r="M150">
        <f t="shared" si="40"/>
        <v>3</v>
      </c>
    </row>
    <row r="151" spans="1:13" x14ac:dyDescent="0.15">
      <c r="A151" s="1">
        <v>42607</v>
      </c>
      <c r="B151">
        <v>37.090000000000003</v>
      </c>
      <c r="C151" s="25">
        <f t="shared" si="39"/>
        <v>-8.0818965517226449E-4</v>
      </c>
      <c r="D151" s="26">
        <f t="shared" si="38"/>
        <v>37.023936986681782</v>
      </c>
      <c r="E151" s="26"/>
      <c r="F151">
        <v>37.03</v>
      </c>
      <c r="G151" s="25">
        <f t="shared" si="43"/>
        <v>1.7843324804163174E-3</v>
      </c>
      <c r="H151" s="25"/>
      <c r="I151" s="25">
        <f t="shared" si="41"/>
        <v>1.6203078584930974E-3</v>
      </c>
      <c r="J151">
        <v>16348.29</v>
      </c>
      <c r="K151">
        <v>16288.43</v>
      </c>
      <c r="L151" s="25">
        <f t="shared" si="34"/>
        <v>-3.6615450300918617E-3</v>
      </c>
      <c r="M151">
        <f t="shared" si="40"/>
        <v>4</v>
      </c>
    </row>
    <row r="152" spans="1:13" x14ac:dyDescent="0.15">
      <c r="A152" s="1">
        <v>42608</v>
      </c>
      <c r="B152">
        <v>36.93</v>
      </c>
      <c r="C152" s="25">
        <f t="shared" si="39"/>
        <v>-4.3138312213535368E-3</v>
      </c>
      <c r="D152" s="26">
        <f t="shared" si="38"/>
        <v>37.229967633467439</v>
      </c>
      <c r="E152" s="26"/>
      <c r="F152">
        <v>37.229999999999997</v>
      </c>
      <c r="G152" s="25">
        <f t="shared" si="43"/>
        <v>-8.0571553652866168E-3</v>
      </c>
      <c r="H152" s="25"/>
      <c r="I152" s="25">
        <f t="shared" si="41"/>
        <v>-8.058017727638922E-3</v>
      </c>
      <c r="J152">
        <v>16288.43</v>
      </c>
      <c r="K152">
        <v>16376.39</v>
      </c>
      <c r="L152" s="25">
        <f t="shared" si="34"/>
        <v>5.4001521325259816E-3</v>
      </c>
      <c r="M152">
        <f t="shared" si="40"/>
        <v>5</v>
      </c>
    </row>
    <row r="153" spans="1:13" x14ac:dyDescent="0.15">
      <c r="A153" s="1">
        <v>42611</v>
      </c>
      <c r="B153">
        <v>37.21</v>
      </c>
      <c r="C153" s="25">
        <f t="shared" si="39"/>
        <v>7.5819117248849821E-3</v>
      </c>
      <c r="D153" s="26">
        <f t="shared" ref="D153:D165" si="44">+F152*(1+L153)</f>
        <v>37.119262938901677</v>
      </c>
      <c r="E153" s="26"/>
      <c r="F153">
        <v>37.11</v>
      </c>
      <c r="G153" s="25">
        <f t="shared" si="43"/>
        <v>2.4444736752364804E-3</v>
      </c>
      <c r="H153" s="25"/>
      <c r="I153" s="25">
        <f t="shared" si="41"/>
        <v>2.6946914578280801E-3</v>
      </c>
      <c r="J153">
        <v>16376.39</v>
      </c>
      <c r="K153">
        <v>16327.68</v>
      </c>
      <c r="L153" s="25">
        <f t="shared" si="34"/>
        <v>-2.9744040047897657E-3</v>
      </c>
      <c r="M153">
        <f t="shared" si="40"/>
        <v>1</v>
      </c>
    </row>
    <row r="154" spans="1:13" x14ac:dyDescent="0.15">
      <c r="A154" s="1">
        <v>42612</v>
      </c>
      <c r="B154">
        <v>37.450000000000003</v>
      </c>
      <c r="C154" s="25">
        <f t="shared" si="39"/>
        <v>6.4498790647675719E-3</v>
      </c>
      <c r="D154" s="26">
        <f t="shared" si="44"/>
        <v>37.471038647254225</v>
      </c>
      <c r="E154" s="26"/>
      <c r="F154">
        <v>37.47</v>
      </c>
      <c r="G154" s="25">
        <f>+B154/D154-1</f>
        <v>-5.6146421379654754E-4</v>
      </c>
      <c r="H154" s="25"/>
      <c r="I154" s="25">
        <f t="shared" si="41"/>
        <v>-5.3376034160645958E-4</v>
      </c>
      <c r="J154">
        <v>16327.68</v>
      </c>
      <c r="K154">
        <v>16486.53</v>
      </c>
      <c r="L154" s="25">
        <f t="shared" ref="L154:L160" si="45">+K154/J154-1</f>
        <v>9.7288775870176813E-3</v>
      </c>
      <c r="M154">
        <f t="shared" si="40"/>
        <v>2</v>
      </c>
    </row>
    <row r="155" spans="1:13" x14ac:dyDescent="0.15">
      <c r="A155" s="1">
        <v>42613</v>
      </c>
      <c r="B155">
        <v>37.049999999999997</v>
      </c>
      <c r="C155" s="25">
        <f t="shared" si="39"/>
        <v>-1.0680907877169687E-2</v>
      </c>
      <c r="D155" s="26">
        <f t="shared" si="44"/>
        <v>37.169085981100935</v>
      </c>
      <c r="E155" s="26"/>
      <c r="F155">
        <v>37.17</v>
      </c>
      <c r="G155" s="25">
        <f>+B155/D155-1</f>
        <v>-3.2038985613337401E-3</v>
      </c>
      <c r="H155" s="25"/>
      <c r="I155" s="25">
        <f t="shared" si="41"/>
        <v>-3.2284100080711697E-3</v>
      </c>
      <c r="J155">
        <v>16486.53</v>
      </c>
      <c r="K155">
        <v>16354.13</v>
      </c>
      <c r="L155" s="25">
        <f t="shared" si="45"/>
        <v>-8.0307984760892293E-3</v>
      </c>
      <c r="M155">
        <f t="shared" si="40"/>
        <v>3</v>
      </c>
    </row>
    <row r="156" spans="1:13" x14ac:dyDescent="0.15">
      <c r="A156" s="1">
        <v>42614</v>
      </c>
      <c r="B156">
        <v>37.33</v>
      </c>
      <c r="C156" s="25">
        <f t="shared" si="39"/>
        <v>7.5573549257759165E-3</v>
      </c>
      <c r="D156" s="26">
        <f t="shared" si="44"/>
        <v>37.300368977133004</v>
      </c>
      <c r="E156" s="26"/>
      <c r="F156">
        <v>37.299999999999997</v>
      </c>
      <c r="G156" s="25">
        <f>+B156/D156-1</f>
        <v>7.9438953767874132E-4</v>
      </c>
      <c r="H156" s="25"/>
      <c r="I156" s="25">
        <f t="shared" si="41"/>
        <v>8.0428954423594767E-4</v>
      </c>
      <c r="J156">
        <v>16354.13</v>
      </c>
      <c r="K156">
        <v>16411.490000000002</v>
      </c>
      <c r="L156" s="25">
        <f t="shared" si="45"/>
        <v>3.5073709209847426E-3</v>
      </c>
      <c r="M156">
        <f t="shared" si="40"/>
        <v>4</v>
      </c>
    </row>
    <row r="157" spans="1:13" x14ac:dyDescent="0.15">
      <c r="A157" s="1">
        <v>42615</v>
      </c>
      <c r="B157">
        <v>38.08</v>
      </c>
      <c r="C157" s="25">
        <f t="shared" si="39"/>
        <v>2.0091079560675018E-2</v>
      </c>
      <c r="D157" s="26">
        <f t="shared" si="44"/>
        <v>37.584758848830901</v>
      </c>
      <c r="E157" s="26"/>
      <c r="F157">
        <v>37.630000000000003</v>
      </c>
      <c r="G157" s="25">
        <f>+B157/D157-1</f>
        <v>1.3176648363263377E-2</v>
      </c>
      <c r="H157" s="25"/>
      <c r="I157" s="25">
        <f>+B157/F157-1</f>
        <v>1.195854371512084E-2</v>
      </c>
      <c r="J157">
        <v>16411.490000000002</v>
      </c>
      <c r="K157">
        <v>16536.78</v>
      </c>
      <c r="L157" s="25">
        <f t="shared" si="45"/>
        <v>7.6342854914450697E-3</v>
      </c>
      <c r="M157">
        <f t="shared" si="40"/>
        <v>5</v>
      </c>
    </row>
    <row r="158" spans="1:13" x14ac:dyDescent="0.15">
      <c r="A158" s="1">
        <v>42618</v>
      </c>
      <c r="B158">
        <v>38.08</v>
      </c>
      <c r="C158" s="25">
        <f t="shared" si="39"/>
        <v>0</v>
      </c>
      <c r="D158" s="26">
        <f t="shared" si="44"/>
        <v>38.291565909445495</v>
      </c>
      <c r="E158" s="26"/>
      <c r="F158">
        <v>38.29</v>
      </c>
      <c r="G158" s="25">
        <f>+B158/D158-1</f>
        <v>-5.525130780648202E-3</v>
      </c>
      <c r="H158" s="25"/>
      <c r="I158" s="25">
        <f>+B158/F158-1</f>
        <v>-5.4844606946983232E-3</v>
      </c>
      <c r="J158">
        <v>16536.78</v>
      </c>
      <c r="K158">
        <v>16827.509999999998</v>
      </c>
      <c r="L158" s="25">
        <f t="shared" si="45"/>
        <v>1.7580810774528111E-2</v>
      </c>
      <c r="M158">
        <f t="shared" si="40"/>
        <v>1</v>
      </c>
    </row>
    <row r="159" spans="1:13" x14ac:dyDescent="0.15">
      <c r="A159" s="1">
        <v>42619</v>
      </c>
      <c r="B159">
        <v>38.659999999999997</v>
      </c>
      <c r="C159" s="25">
        <f t="shared" si="39"/>
        <v>1.5231092436974736E-2</v>
      </c>
      <c r="D159" s="26">
        <f t="shared" si="44"/>
        <v>38.665242914727131</v>
      </c>
      <c r="E159" s="26"/>
      <c r="F159">
        <v>38.67</v>
      </c>
      <c r="G159" s="25">
        <f t="shared" ref="G159:G165" si="46">+B159/D159-1</f>
        <v>-1.3559761511638957E-4</v>
      </c>
      <c r="H159" s="25"/>
      <c r="I159" s="25">
        <f t="shared" ref="I159:I186" si="47">+B159/F159-1</f>
        <v>-2.5859839669006845E-4</v>
      </c>
      <c r="J159">
        <v>16827.509999999998</v>
      </c>
      <c r="K159">
        <v>16992.419999999998</v>
      </c>
      <c r="L159" s="25">
        <f t="shared" si="45"/>
        <v>9.8000238894524472E-3</v>
      </c>
      <c r="M159">
        <f t="shared" si="40"/>
        <v>2</v>
      </c>
    </row>
    <row r="160" spans="1:13" x14ac:dyDescent="0.15">
      <c r="A160" s="1">
        <v>42620</v>
      </c>
      <c r="B160">
        <v>38.65</v>
      </c>
      <c r="C160" s="25">
        <f t="shared" si="39"/>
        <v>-2.5866528711837589E-4</v>
      </c>
      <c r="D160" s="26">
        <f t="shared" si="44"/>
        <v>38.663719011182636</v>
      </c>
      <c r="E160" s="26"/>
      <c r="F160">
        <v>38.67</v>
      </c>
      <c r="G160" s="25">
        <f t="shared" si="46"/>
        <v>-3.5482906283978988E-4</v>
      </c>
      <c r="H160" s="25"/>
      <c r="I160" s="25">
        <f t="shared" si="47"/>
        <v>-5.1719679337991487E-4</v>
      </c>
      <c r="J160">
        <v>16992.419999999998</v>
      </c>
      <c r="K160">
        <v>16989.66</v>
      </c>
      <c r="L160" s="25">
        <f t="shared" si="45"/>
        <v>-1.6242536377975014E-4</v>
      </c>
      <c r="M160">
        <f t="shared" si="40"/>
        <v>3</v>
      </c>
    </row>
    <row r="161" spans="1:13" x14ac:dyDescent="0.15">
      <c r="A161" s="1">
        <v>42621</v>
      </c>
      <c r="B161">
        <v>39.020000000000003</v>
      </c>
      <c r="C161" s="25">
        <f t="shared" si="39"/>
        <v>9.5730918499354889E-3</v>
      </c>
      <c r="D161" s="26">
        <f t="shared" si="44"/>
        <v>38.851199547254041</v>
      </c>
      <c r="E161" s="26"/>
      <c r="F161" s="27">
        <v>38.85</v>
      </c>
      <c r="G161" s="25">
        <f t="shared" si="46"/>
        <v>4.3447938471155023E-3</v>
      </c>
      <c r="H161" s="25"/>
      <c r="I161" s="25">
        <f t="shared" si="47"/>
        <v>4.3758043758044263E-3</v>
      </c>
      <c r="J161">
        <v>16989.66</v>
      </c>
      <c r="K161">
        <v>17069.27</v>
      </c>
      <c r="L161" s="25">
        <f t="shared" ref="L161:L182" si="48">+K161/J161-1</f>
        <v>4.6857912400837254E-3</v>
      </c>
      <c r="M161">
        <f t="shared" si="40"/>
        <v>4</v>
      </c>
    </row>
    <row r="162" spans="1:13" x14ac:dyDescent="0.15">
      <c r="A162" s="1">
        <v>42622</v>
      </c>
      <c r="B162">
        <v>38.229999999999997</v>
      </c>
      <c r="C162" s="25">
        <f t="shared" si="39"/>
        <v>-2.0246027678113898E-2</v>
      </c>
      <c r="D162" s="31">
        <f t="shared" si="44"/>
        <v>39.102091975813842</v>
      </c>
      <c r="E162" s="31"/>
      <c r="F162">
        <v>39.14</v>
      </c>
      <c r="G162" s="25">
        <f t="shared" si="46"/>
        <v>-2.2302949324380594E-2</v>
      </c>
      <c r="H162" s="25"/>
      <c r="I162" s="25">
        <f t="shared" si="47"/>
        <v>-2.3249872253449211E-2</v>
      </c>
      <c r="J162">
        <v>17069.27</v>
      </c>
      <c r="K162">
        <v>17180.03</v>
      </c>
      <c r="L162" s="25">
        <f t="shared" si="48"/>
        <v>6.4888539463021644E-3</v>
      </c>
      <c r="M162">
        <f t="shared" si="40"/>
        <v>5</v>
      </c>
    </row>
    <row r="163" spans="1:13" x14ac:dyDescent="0.15">
      <c r="A163" s="1">
        <v>42625</v>
      </c>
      <c r="B163">
        <v>38.28</v>
      </c>
      <c r="C163" s="25">
        <f t="shared" si="39"/>
        <v>1.3078733978550972E-3</v>
      </c>
      <c r="D163" s="31">
        <f t="shared" si="44"/>
        <v>37.622427748962025</v>
      </c>
      <c r="E163" s="31"/>
      <c r="F163">
        <v>37.630000000000003</v>
      </c>
      <c r="G163" s="25">
        <f t="shared" si="46"/>
        <v>1.7478198255191479E-2</v>
      </c>
      <c r="H163" s="25"/>
      <c r="I163" s="25">
        <f t="shared" si="47"/>
        <v>1.7273452032952497E-2</v>
      </c>
      <c r="J163">
        <v>17180.03</v>
      </c>
      <c r="K163">
        <v>16513.91</v>
      </c>
      <c r="L163" s="25">
        <f t="shared" si="48"/>
        <v>-3.8772924145068388E-2</v>
      </c>
      <c r="M163">
        <f t="shared" si="40"/>
        <v>1</v>
      </c>
    </row>
    <row r="164" spans="1:13" x14ac:dyDescent="0.15">
      <c r="A164" s="1">
        <v>42626</v>
      </c>
      <c r="B164">
        <v>37.26</v>
      </c>
      <c r="C164" s="25">
        <f t="shared" si="39"/>
        <v>-2.6645768025078453E-2</v>
      </c>
      <c r="D164" s="31">
        <f t="shared" si="44"/>
        <v>37.46862352404731</v>
      </c>
      <c r="E164" s="31"/>
      <c r="F164">
        <v>37.46</v>
      </c>
      <c r="G164" s="25">
        <f t="shared" si="46"/>
        <v>-5.5679527141800911E-3</v>
      </c>
      <c r="H164" s="25"/>
      <c r="I164" s="25">
        <f t="shared" si="47"/>
        <v>-5.339028296850068E-3</v>
      </c>
      <c r="J164">
        <f>K164+70.82</f>
        <v>16513.91</v>
      </c>
      <c r="K164">
        <v>16443.09</v>
      </c>
      <c r="L164" s="25">
        <f t="shared" si="48"/>
        <v>-4.2885058717165858E-3</v>
      </c>
      <c r="M164">
        <f t="shared" ref="M164:M172" si="49">WEEKDAY(A164,2)</f>
        <v>2</v>
      </c>
    </row>
    <row r="165" spans="1:13" x14ac:dyDescent="0.15">
      <c r="A165" s="1">
        <v>42627</v>
      </c>
      <c r="B165">
        <v>37.26</v>
      </c>
      <c r="C165" s="25">
        <f t="shared" si="39"/>
        <v>0</v>
      </c>
      <c r="D165" s="31">
        <f t="shared" si="44"/>
        <v>37.389354239379585</v>
      </c>
      <c r="E165" s="31"/>
      <c r="F165">
        <v>37.4</v>
      </c>
      <c r="G165" s="25">
        <f t="shared" si="46"/>
        <v>-3.4596542789002704E-3</v>
      </c>
      <c r="H165" s="25"/>
      <c r="I165" s="25">
        <f t="shared" si="47"/>
        <v>-3.7433155080214275E-3</v>
      </c>
      <c r="J165">
        <v>16443.09</v>
      </c>
      <c r="K165">
        <v>16412.080000000002</v>
      </c>
      <c r="L165" s="25">
        <f t="shared" si="48"/>
        <v>-1.8858985750244139E-3</v>
      </c>
      <c r="M165">
        <f t="shared" si="49"/>
        <v>3</v>
      </c>
    </row>
    <row r="166" spans="1:13" x14ac:dyDescent="0.15">
      <c r="A166" s="1">
        <v>42628</v>
      </c>
      <c r="B166">
        <v>37.950000000000003</v>
      </c>
      <c r="C166" s="25">
        <f t="shared" si="39"/>
        <v>1.8518518518518601E-2</v>
      </c>
      <c r="D166" s="26">
        <f t="shared" ref="D166:D171" si="50">+F165*(1+L166)</f>
        <v>37.505941842837714</v>
      </c>
      <c r="E166" s="26"/>
      <c r="F166">
        <v>37.520000000000003</v>
      </c>
      <c r="G166" s="25">
        <f t="shared" ref="G166:G174" si="51">+B166/D166-1</f>
        <v>1.1839674871332084E-2</v>
      </c>
      <c r="H166" s="25"/>
      <c r="I166" s="25">
        <f t="shared" si="47"/>
        <v>1.1460554371002019E-2</v>
      </c>
      <c r="J166">
        <v>16412.080000000002</v>
      </c>
      <c r="K166">
        <v>16458.57</v>
      </c>
      <c r="L166" s="25">
        <f t="shared" si="48"/>
        <v>2.832669594591275E-3</v>
      </c>
      <c r="M166">
        <f t="shared" si="49"/>
        <v>4</v>
      </c>
    </row>
    <row r="167" spans="1:13" x14ac:dyDescent="0.15">
      <c r="A167" s="1">
        <v>42629</v>
      </c>
      <c r="B167">
        <v>37.729999999999997</v>
      </c>
      <c r="C167" s="25">
        <f t="shared" si="39"/>
        <v>-5.7971014492754769E-3</v>
      </c>
      <c r="D167" s="26">
        <f t="shared" si="50"/>
        <v>37.520000000000003</v>
      </c>
      <c r="E167" s="26"/>
      <c r="F167">
        <v>37.520000000000003</v>
      </c>
      <c r="G167" s="25">
        <f t="shared" si="51"/>
        <v>5.5970149253730117E-3</v>
      </c>
      <c r="H167" s="25"/>
      <c r="I167" s="25">
        <f t="shared" si="47"/>
        <v>5.5970149253730117E-3</v>
      </c>
      <c r="J167">
        <v>16458.57</v>
      </c>
      <c r="K167">
        <v>16458.57</v>
      </c>
      <c r="L167" s="25">
        <f t="shared" si="48"/>
        <v>0</v>
      </c>
      <c r="M167">
        <f t="shared" si="49"/>
        <v>5</v>
      </c>
    </row>
    <row r="168" spans="1:13" x14ac:dyDescent="0.15">
      <c r="A168" s="1">
        <v>42632</v>
      </c>
      <c r="B168">
        <v>37.81</v>
      </c>
      <c r="C168" s="25">
        <f t="shared" si="39"/>
        <v>2.120328650941028E-3</v>
      </c>
      <c r="D168" s="26">
        <f t="shared" si="50"/>
        <v>37.980309638079135</v>
      </c>
      <c r="E168" s="26"/>
      <c r="F168" s="27">
        <v>37.979999999999997</v>
      </c>
      <c r="G168" s="25">
        <f t="shared" si="51"/>
        <v>-4.4841561246351525E-3</v>
      </c>
      <c r="H168" s="25"/>
      <c r="I168" s="25">
        <f t="shared" si="47"/>
        <v>-4.4760400210636098E-3</v>
      </c>
      <c r="J168">
        <v>16458.57</v>
      </c>
      <c r="K168">
        <v>16660.490000000002</v>
      </c>
      <c r="L168" s="25">
        <f t="shared" si="48"/>
        <v>1.2268380545819024E-2</v>
      </c>
      <c r="M168">
        <f t="shared" si="49"/>
        <v>1</v>
      </c>
    </row>
    <row r="169" spans="1:13" x14ac:dyDescent="0.15">
      <c r="A169" s="1">
        <v>42633</v>
      </c>
      <c r="B169">
        <v>37.89</v>
      </c>
      <c r="C169" s="25">
        <f t="shared" ref="C169:C190" si="52">B169/B168-1</f>
        <v>2.1158423697433815E-3</v>
      </c>
      <c r="D169" s="31">
        <f t="shared" si="50"/>
        <v>37.994452948262619</v>
      </c>
      <c r="E169" s="31"/>
      <c r="F169">
        <v>38</v>
      </c>
      <c r="G169" s="25">
        <f t="shared" si="51"/>
        <v>-2.7491631055946986E-3</v>
      </c>
      <c r="H169" s="25"/>
      <c r="I169" s="25">
        <f t="shared" si="47"/>
        <v>-2.8947368421052833E-3</v>
      </c>
      <c r="J169">
        <v>16660.490000000002</v>
      </c>
      <c r="K169">
        <v>16666.830000000002</v>
      </c>
      <c r="L169" s="25">
        <f t="shared" si="48"/>
        <v>3.805410285051547E-4</v>
      </c>
      <c r="M169">
        <f t="shared" si="49"/>
        <v>2</v>
      </c>
    </row>
    <row r="170" spans="1:13" x14ac:dyDescent="0.15">
      <c r="A170" s="1">
        <v>42634</v>
      </c>
      <c r="B170">
        <v>38.82</v>
      </c>
      <c r="C170" s="25">
        <f t="shared" si="52"/>
        <v>2.4544734758511488E-2</v>
      </c>
      <c r="D170" s="31">
        <f t="shared" si="50"/>
        <v>38.363907233709099</v>
      </c>
      <c r="E170" s="31"/>
      <c r="F170" s="27">
        <v>38.36</v>
      </c>
      <c r="G170" s="25">
        <f t="shared" si="51"/>
        <v>1.1888590062332005E-2</v>
      </c>
      <c r="H170" s="25"/>
      <c r="I170" s="25">
        <f t="shared" si="47"/>
        <v>1.1991657977059367E-2</v>
      </c>
      <c r="J170">
        <v>16666.830000000002</v>
      </c>
      <c r="K170">
        <v>16826.439999999999</v>
      </c>
      <c r="L170" s="25">
        <f t="shared" si="48"/>
        <v>9.5765061502395277E-3</v>
      </c>
      <c r="M170">
        <f t="shared" si="49"/>
        <v>3</v>
      </c>
    </row>
    <row r="171" spans="1:13" x14ac:dyDescent="0.15">
      <c r="A171" s="1">
        <v>42635</v>
      </c>
      <c r="B171">
        <v>38.96</v>
      </c>
      <c r="C171" s="25">
        <f t="shared" si="52"/>
        <v>3.606388459556964E-3</v>
      </c>
      <c r="D171" s="31">
        <f t="shared" si="50"/>
        <v>38.597823045159878</v>
      </c>
      <c r="E171" s="31"/>
      <c r="F171">
        <v>38.6</v>
      </c>
      <c r="G171" s="25">
        <f t="shared" si="51"/>
        <v>9.3833518645953795E-3</v>
      </c>
      <c r="H171" s="25"/>
      <c r="I171" s="25">
        <f t="shared" si="47"/>
        <v>9.32642487046631E-3</v>
      </c>
      <c r="J171">
        <v>16826.439999999999</v>
      </c>
      <c r="K171">
        <v>16930.759999999998</v>
      </c>
      <c r="L171" s="25">
        <f t="shared" si="48"/>
        <v>6.1997665578696903E-3</v>
      </c>
      <c r="M171">
        <f t="shared" si="49"/>
        <v>4</v>
      </c>
    </row>
    <row r="172" spans="1:13" x14ac:dyDescent="0.15">
      <c r="A172" s="1">
        <v>42636</v>
      </c>
      <c r="B172">
        <v>38.31</v>
      </c>
      <c r="C172" s="25">
        <f t="shared" si="52"/>
        <v>-1.6683778234086177E-2</v>
      </c>
      <c r="D172" s="26">
        <f t="shared" ref="D172:D190" si="53">+F171*(1+L172)</f>
        <v>38.427504731033935</v>
      </c>
      <c r="E172" s="26"/>
      <c r="F172">
        <v>38.42</v>
      </c>
      <c r="G172" s="25">
        <f t="shared" si="51"/>
        <v>-3.0578288092444339E-3</v>
      </c>
      <c r="H172" s="25"/>
      <c r="I172" s="25">
        <f t="shared" si="47"/>
        <v>-2.8630921395106368E-3</v>
      </c>
      <c r="J172">
        <v>16930.759999999998</v>
      </c>
      <c r="K172">
        <v>16855.099999999999</v>
      </c>
      <c r="L172" s="25">
        <f t="shared" si="48"/>
        <v>-4.4687893514525623E-3</v>
      </c>
      <c r="M172">
        <f t="shared" si="49"/>
        <v>5</v>
      </c>
    </row>
    <row r="173" spans="1:13" x14ac:dyDescent="0.15">
      <c r="A173" s="1">
        <v>42639</v>
      </c>
      <c r="B173">
        <v>37.520000000000003</v>
      </c>
      <c r="C173" s="25">
        <f t="shared" si="52"/>
        <v>-2.0621247716001045E-2</v>
      </c>
      <c r="D173" s="26">
        <f t="shared" si="53"/>
        <v>37.717320490534036</v>
      </c>
      <c r="E173" s="26"/>
      <c r="F173">
        <v>37.72</v>
      </c>
      <c r="G173" s="25">
        <f t="shared" si="51"/>
        <v>-5.2315617325878749E-3</v>
      </c>
      <c r="H173" s="25"/>
      <c r="I173" s="25">
        <f t="shared" si="47"/>
        <v>-5.3022269353126816E-3</v>
      </c>
      <c r="J173">
        <v>16855.099999999999</v>
      </c>
      <c r="K173">
        <v>16546.830000000002</v>
      </c>
      <c r="L173" s="25">
        <f t="shared" si="48"/>
        <v>-1.8289419819520258E-2</v>
      </c>
      <c r="M173">
        <f>WEEKDAY(A173,2)</f>
        <v>1</v>
      </c>
    </row>
    <row r="174" spans="1:13" x14ac:dyDescent="0.15">
      <c r="A174" s="1">
        <v>42640</v>
      </c>
      <c r="B174">
        <v>38</v>
      </c>
      <c r="C174" s="25">
        <f t="shared" si="52"/>
        <v>1.2793176972281328E-2</v>
      </c>
      <c r="D174" s="26">
        <f t="shared" si="53"/>
        <v>38.108259890262964</v>
      </c>
      <c r="E174" s="26"/>
      <c r="F174">
        <v>38.11</v>
      </c>
      <c r="G174" s="25">
        <f t="shared" si="51"/>
        <v>-2.8408510536747089E-3</v>
      </c>
      <c r="H174" s="25"/>
      <c r="I174" s="25">
        <f t="shared" si="47"/>
        <v>-2.8863815271582549E-3</v>
      </c>
      <c r="J174">
        <v>16546.830000000002</v>
      </c>
      <c r="K174">
        <v>16717.150000000001</v>
      </c>
      <c r="L174" s="25">
        <f t="shared" si="48"/>
        <v>1.0293210240269524E-2</v>
      </c>
      <c r="M174">
        <f>WEEKDAY(A174,2)</f>
        <v>2</v>
      </c>
    </row>
    <row r="175" spans="1:13" x14ac:dyDescent="0.15">
      <c r="A175" s="1">
        <v>42641</v>
      </c>
      <c r="B175">
        <v>38.32</v>
      </c>
      <c r="C175" s="25">
        <f t="shared" si="52"/>
        <v>8.4210526315788847E-3</v>
      </c>
      <c r="D175" s="26">
        <f t="shared" si="53"/>
        <v>38.081503814944533</v>
      </c>
      <c r="E175" s="26"/>
      <c r="F175">
        <v>38.08</v>
      </c>
      <c r="G175" s="25">
        <f>+B175/D175-1</f>
        <v>6.2627827465646657E-3</v>
      </c>
      <c r="H175" s="25"/>
      <c r="I175" s="25">
        <f t="shared" si="47"/>
        <v>6.302521008403339E-3</v>
      </c>
      <c r="J175">
        <v>16717.150000000001</v>
      </c>
      <c r="K175">
        <v>16704.650000000001</v>
      </c>
      <c r="L175" s="25">
        <f t="shared" si="48"/>
        <v>-7.4773511035075568E-4</v>
      </c>
      <c r="M175">
        <f>WEEKDAY(A175,2)</f>
        <v>3</v>
      </c>
    </row>
    <row r="176" spans="1:13" x14ac:dyDescent="0.15">
      <c r="A176" s="1">
        <v>42642</v>
      </c>
      <c r="B176">
        <v>37.92</v>
      </c>
      <c r="C176" s="25">
        <f t="shared" si="52"/>
        <v>-1.0438413361169019E-2</v>
      </c>
      <c r="D176" s="26">
        <f t="shared" si="53"/>
        <v>38.358932440967024</v>
      </c>
      <c r="E176" s="26"/>
      <c r="F176">
        <v>38.36</v>
      </c>
      <c r="G176" s="25">
        <f>+B176/D176-1</f>
        <v>-1.1442769989559065E-2</v>
      </c>
      <c r="H176" s="25"/>
      <c r="I176" s="25">
        <f t="shared" si="47"/>
        <v>-1.147028154327423E-2</v>
      </c>
      <c r="J176">
        <v>16704.650000000001</v>
      </c>
      <c r="K176">
        <v>16827.009999999998</v>
      </c>
      <c r="L176" s="25">
        <f t="shared" si="48"/>
        <v>7.3249065379996647E-3</v>
      </c>
      <c r="M176">
        <f>WEEKDAY(A176,2)</f>
        <v>4</v>
      </c>
    </row>
    <row r="177" spans="1:13" x14ac:dyDescent="0.15">
      <c r="A177" s="1">
        <v>42643</v>
      </c>
      <c r="B177">
        <v>38.01</v>
      </c>
      <c r="C177" s="25">
        <f t="shared" si="52"/>
        <v>2.373417721518889E-3</v>
      </c>
      <c r="D177" s="26">
        <f t="shared" si="53"/>
        <v>37.538361978747268</v>
      </c>
      <c r="E177" s="26"/>
      <c r="F177">
        <v>37.53</v>
      </c>
      <c r="G177" s="25">
        <f>+B177/D177-1</f>
        <v>1.2564160938075997E-2</v>
      </c>
      <c r="H177" s="25"/>
      <c r="I177" s="25">
        <f t="shared" si="47"/>
        <v>1.2789768185451633E-2</v>
      </c>
      <c r="J177">
        <v>16827.009999999998</v>
      </c>
      <c r="K177">
        <v>16466.59</v>
      </c>
      <c r="L177" s="25">
        <f t="shared" si="48"/>
        <v>-2.1419135069153605E-2</v>
      </c>
      <c r="M177">
        <f t="shared" ref="M177:M182" si="54">WEEKDAY(A177,2)</f>
        <v>5</v>
      </c>
    </row>
    <row r="178" spans="1:13" x14ac:dyDescent="0.15">
      <c r="A178" s="1">
        <v>42646</v>
      </c>
      <c r="B178">
        <v>38.049999999999997</v>
      </c>
      <c r="C178" s="25">
        <f t="shared" si="52"/>
        <v>1.0523546435148301E-3</v>
      </c>
      <c r="D178" s="26">
        <f t="shared" si="53"/>
        <v>37.936647800182065</v>
      </c>
      <c r="E178" s="26"/>
      <c r="F178">
        <v>37.94</v>
      </c>
      <c r="G178" s="25">
        <f t="shared" ref="G178:G203" si="55">+B178/D178-1</f>
        <v>2.9879340002567645E-3</v>
      </c>
      <c r="H178" s="25"/>
      <c r="I178" s="25">
        <f t="shared" si="47"/>
        <v>2.8993147074327652E-3</v>
      </c>
      <c r="J178">
        <v>16466.59</v>
      </c>
      <c r="K178">
        <v>16645.009999999998</v>
      </c>
      <c r="L178" s="25">
        <f t="shared" si="48"/>
        <v>1.0835273119692568E-2</v>
      </c>
      <c r="M178">
        <f t="shared" si="54"/>
        <v>1</v>
      </c>
    </row>
    <row r="179" spans="1:13" x14ac:dyDescent="0.15">
      <c r="A179" s="1">
        <v>42647</v>
      </c>
      <c r="B179">
        <v>37.74</v>
      </c>
      <c r="C179" s="25">
        <f t="shared" si="52"/>
        <v>-8.1471747700393449E-3</v>
      </c>
      <c r="D179" s="26">
        <f t="shared" si="53"/>
        <v>38.155445277593707</v>
      </c>
      <c r="E179" s="26"/>
      <c r="F179">
        <v>38.15</v>
      </c>
      <c r="G179" s="25">
        <f t="shared" si="55"/>
        <v>-1.0888230357979034E-2</v>
      </c>
      <c r="H179" s="25"/>
      <c r="I179" s="25">
        <f t="shared" si="47"/>
        <v>-1.074705111402352E-2</v>
      </c>
      <c r="J179">
        <v>16645.009999999998</v>
      </c>
      <c r="K179">
        <v>16739.53</v>
      </c>
      <c r="L179" s="25">
        <f t="shared" si="48"/>
        <v>5.6785787452215963E-3</v>
      </c>
      <c r="M179">
        <f t="shared" si="54"/>
        <v>2</v>
      </c>
    </row>
    <row r="180" spans="1:13" x14ac:dyDescent="0.15">
      <c r="A180" s="1">
        <v>42648</v>
      </c>
      <c r="B180">
        <v>38.659999999999997</v>
      </c>
      <c r="C180" s="25">
        <f t="shared" si="52"/>
        <v>2.4377318494965383E-2</v>
      </c>
      <c r="D180" s="26">
        <f t="shared" si="53"/>
        <v>38.368514020405591</v>
      </c>
      <c r="E180" s="26"/>
      <c r="F180">
        <v>38.369999999999997</v>
      </c>
      <c r="G180" s="25">
        <f t="shared" si="55"/>
        <v>7.5970098669806418E-3</v>
      </c>
      <c r="H180" s="25"/>
      <c r="I180" s="25">
        <f t="shared" si="47"/>
        <v>7.5579880114673426E-3</v>
      </c>
      <c r="J180">
        <v>16739.53</v>
      </c>
      <c r="K180">
        <v>16835.41</v>
      </c>
      <c r="L180" s="25">
        <f t="shared" si="48"/>
        <v>5.7277593815359129E-3</v>
      </c>
      <c r="M180">
        <f t="shared" si="54"/>
        <v>3</v>
      </c>
    </row>
    <row r="181" spans="1:13" x14ac:dyDescent="0.15">
      <c r="A181" s="1">
        <v>42649</v>
      </c>
      <c r="B181">
        <v>38.799999999999997</v>
      </c>
      <c r="C181" s="25">
        <f t="shared" si="52"/>
        <v>3.6213140196585947E-3</v>
      </c>
      <c r="D181" s="26">
        <f t="shared" si="53"/>
        <v>38.758317278878266</v>
      </c>
      <c r="E181" s="26"/>
      <c r="F181">
        <v>38.76</v>
      </c>
      <c r="G181" s="25">
        <f t="shared" si="55"/>
        <v>1.075452291228407E-3</v>
      </c>
      <c r="H181" s="25"/>
      <c r="I181" s="25">
        <f t="shared" si="47"/>
        <v>1.0319917440659854E-3</v>
      </c>
      <c r="J181">
        <v>16835.41</v>
      </c>
      <c r="K181">
        <v>17005.79</v>
      </c>
      <c r="L181" s="25">
        <f t="shared" si="48"/>
        <v>1.0120335649681289E-2</v>
      </c>
      <c r="M181">
        <f t="shared" si="54"/>
        <v>4</v>
      </c>
    </row>
    <row r="182" spans="1:13" x14ac:dyDescent="0.15">
      <c r="A182" s="1">
        <v>42650</v>
      </c>
      <c r="B182">
        <v>38.49</v>
      </c>
      <c r="C182" s="25">
        <f t="shared" si="52"/>
        <v>-7.9896907216493451E-3</v>
      </c>
      <c r="D182" s="26">
        <f t="shared" si="53"/>
        <v>38.591155106584281</v>
      </c>
      <c r="E182" s="26"/>
      <c r="F182">
        <v>38.590000000000003</v>
      </c>
      <c r="G182" s="25">
        <f t="shared" si="55"/>
        <v>-2.6211992438397447E-3</v>
      </c>
      <c r="H182" s="25"/>
      <c r="I182" s="25">
        <f t="shared" si="47"/>
        <v>-2.5913449080072759E-3</v>
      </c>
      <c r="J182">
        <v>17005.79</v>
      </c>
      <c r="K182">
        <v>16931.71</v>
      </c>
      <c r="L182" s="25">
        <f t="shared" si="48"/>
        <v>-4.356163400818347E-3</v>
      </c>
      <c r="M182">
        <f t="shared" si="54"/>
        <v>5</v>
      </c>
    </row>
    <row r="183" spans="1:13" x14ac:dyDescent="0.15">
      <c r="A183" s="1">
        <v>42653</v>
      </c>
      <c r="B183">
        <v>39.04</v>
      </c>
      <c r="C183" s="25">
        <f t="shared" si="52"/>
        <v>1.4289425824889568E-2</v>
      </c>
      <c r="D183" s="26">
        <f t="shared" si="53"/>
        <v>38.590000000000003</v>
      </c>
      <c r="E183" s="26"/>
      <c r="F183">
        <v>38.58</v>
      </c>
      <c r="G183" s="25">
        <f t="shared" si="55"/>
        <v>1.166105208603252E-2</v>
      </c>
      <c r="H183" s="25"/>
      <c r="I183" s="25">
        <f t="shared" si="47"/>
        <v>1.19232763089685E-2</v>
      </c>
      <c r="J183">
        <v>16931.71</v>
      </c>
      <c r="K183">
        <v>16931.71</v>
      </c>
      <c r="L183" s="25">
        <f t="shared" ref="L183:L189" si="56">+K183/J183-1</f>
        <v>0</v>
      </c>
      <c r="M183">
        <f t="shared" ref="M183:M214" si="57">WEEKDAY(A183,2)</f>
        <v>1</v>
      </c>
    </row>
    <row r="184" spans="1:13" x14ac:dyDescent="0.15">
      <c r="A184" s="1">
        <v>42654</v>
      </c>
      <c r="B184">
        <v>37.880000000000003</v>
      </c>
      <c r="C184" s="25">
        <f t="shared" si="52"/>
        <v>-2.9713114754098324E-2</v>
      </c>
      <c r="D184" s="26">
        <f t="shared" si="53"/>
        <v>38.156186929731255</v>
      </c>
      <c r="E184" s="26"/>
      <c r="F184">
        <v>38.159999999999997</v>
      </c>
      <c r="G184" s="25">
        <f t="shared" si="55"/>
        <v>-7.2383262572824902E-3</v>
      </c>
      <c r="H184" s="25"/>
      <c r="I184" s="25">
        <f t="shared" si="47"/>
        <v>-7.3375262054505841E-3</v>
      </c>
      <c r="J184">
        <v>16931.71</v>
      </c>
      <c r="K184">
        <v>16745.71</v>
      </c>
      <c r="L184" s="25">
        <f t="shared" si="56"/>
        <v>-1.0985305087318431E-2</v>
      </c>
      <c r="M184">
        <f t="shared" si="57"/>
        <v>2</v>
      </c>
    </row>
    <row r="185" spans="1:13" x14ac:dyDescent="0.15">
      <c r="A185" s="1">
        <v>42655</v>
      </c>
      <c r="B185">
        <v>37.83</v>
      </c>
      <c r="C185" s="25">
        <f t="shared" si="52"/>
        <v>-1.3199577613517421E-3</v>
      </c>
      <c r="D185" s="26">
        <f t="shared" si="53"/>
        <v>37.803779141045673</v>
      </c>
      <c r="E185" s="26"/>
      <c r="F185">
        <v>37.81</v>
      </c>
      <c r="G185" s="25">
        <f t="shared" si="55"/>
        <v>6.9360417265418306E-4</v>
      </c>
      <c r="H185" s="25"/>
      <c r="I185" s="25">
        <f t="shared" si="47"/>
        <v>5.2896059243567883E-4</v>
      </c>
      <c r="J185">
        <v>16745.71</v>
      </c>
      <c r="K185">
        <v>16589.39</v>
      </c>
      <c r="L185" s="25">
        <f t="shared" si="56"/>
        <v>-9.3349281696625264E-3</v>
      </c>
      <c r="M185">
        <f t="shared" si="57"/>
        <v>3</v>
      </c>
    </row>
    <row r="186" spans="1:13" x14ac:dyDescent="0.15">
      <c r="A186" s="1">
        <v>42656</v>
      </c>
      <c r="B186">
        <v>37.229999999999997</v>
      </c>
      <c r="C186" s="25">
        <f t="shared" si="52"/>
        <v>-1.5860428231562307E-2</v>
      </c>
      <c r="D186" s="26">
        <f t="shared" si="53"/>
        <v>37.159707903666138</v>
      </c>
      <c r="E186" s="26"/>
      <c r="F186">
        <v>37.15</v>
      </c>
      <c r="G186" s="25">
        <f t="shared" si="55"/>
        <v>1.8916213366393375E-3</v>
      </c>
      <c r="H186" s="25"/>
      <c r="I186" s="25">
        <f t="shared" si="47"/>
        <v>2.1534320323013389E-3</v>
      </c>
      <c r="J186">
        <v>16589.39</v>
      </c>
      <c r="K186">
        <v>16304.07</v>
      </c>
      <c r="L186" s="25">
        <f t="shared" si="56"/>
        <v>-1.7198944626655943E-2</v>
      </c>
      <c r="M186">
        <f t="shared" si="57"/>
        <v>4</v>
      </c>
    </row>
    <row r="187" spans="1:13" x14ac:dyDescent="0.15">
      <c r="A187" s="1">
        <v>42657</v>
      </c>
      <c r="B187">
        <v>37.590000000000003</v>
      </c>
      <c r="C187" s="25">
        <f t="shared" si="52"/>
        <v>9.6696212731670617E-3</v>
      </c>
      <c r="D187" s="26">
        <f t="shared" si="53"/>
        <v>37.487547679812458</v>
      </c>
      <c r="E187" s="26"/>
      <c r="F187">
        <v>37.49</v>
      </c>
      <c r="G187" s="25">
        <f t="shared" si="55"/>
        <v>2.7329693865976168E-3</v>
      </c>
      <c r="H187" s="25"/>
      <c r="I187" s="25">
        <f t="shared" ref="I187:I211" si="58">+B187/F187-1</f>
        <v>2.6673779674579734E-3</v>
      </c>
      <c r="J187">
        <v>16304.07</v>
      </c>
      <c r="K187">
        <v>16452.21</v>
      </c>
      <c r="L187" s="25">
        <f t="shared" si="56"/>
        <v>9.0860748267149738E-3</v>
      </c>
      <c r="M187">
        <f t="shared" si="57"/>
        <v>5</v>
      </c>
    </row>
    <row r="188" spans="1:13" x14ac:dyDescent="0.15">
      <c r="A188" s="1">
        <v>42660</v>
      </c>
      <c r="B188">
        <v>37.25</v>
      </c>
      <c r="C188" s="25">
        <f t="shared" si="52"/>
        <v>-9.044958765629274E-3</v>
      </c>
      <c r="D188" s="26">
        <f t="shared" si="53"/>
        <v>37.201194872907656</v>
      </c>
      <c r="E188" s="26"/>
      <c r="F188">
        <v>37.200000000000003</v>
      </c>
      <c r="G188" s="25">
        <f t="shared" si="55"/>
        <v>1.3119236427507897E-3</v>
      </c>
      <c r="H188" s="25"/>
      <c r="I188" s="25">
        <f t="shared" si="58"/>
        <v>1.3440860215052641E-3</v>
      </c>
      <c r="J188">
        <v>16452.21</v>
      </c>
      <c r="K188">
        <v>16325.47</v>
      </c>
      <c r="L188" s="25">
        <f t="shared" si="56"/>
        <v>-7.7035243289502731E-3</v>
      </c>
      <c r="M188">
        <f t="shared" si="57"/>
        <v>1</v>
      </c>
    </row>
    <row r="189" spans="1:13" x14ac:dyDescent="0.15">
      <c r="A189" s="1">
        <v>42661</v>
      </c>
      <c r="B189">
        <v>37.86</v>
      </c>
      <c r="C189" s="25">
        <f t="shared" si="52"/>
        <v>1.6375838926174557E-2</v>
      </c>
      <c r="D189" s="26">
        <f t="shared" si="53"/>
        <v>37.911644565210068</v>
      </c>
      <c r="E189" s="26"/>
      <c r="F189">
        <v>37.909999999999997</v>
      </c>
      <c r="G189" s="25">
        <f t="shared" si="55"/>
        <v>-1.3622348964903441E-3</v>
      </c>
      <c r="H189" s="25"/>
      <c r="I189" s="25">
        <f t="shared" si="58"/>
        <v>-1.3189132155103644E-3</v>
      </c>
      <c r="J189">
        <v>16325.47</v>
      </c>
      <c r="K189">
        <v>16637.78</v>
      </c>
      <c r="L189" s="25">
        <f t="shared" si="56"/>
        <v>1.9130230247582425E-2</v>
      </c>
      <c r="M189">
        <f t="shared" si="57"/>
        <v>2</v>
      </c>
    </row>
    <row r="190" spans="1:13" x14ac:dyDescent="0.15">
      <c r="A190" s="1">
        <v>42662</v>
      </c>
      <c r="B190">
        <v>37.9</v>
      </c>
      <c r="C190" s="25">
        <f t="shared" si="52"/>
        <v>1.0565240359217132E-3</v>
      </c>
      <c r="D190" s="26">
        <f t="shared" si="53"/>
        <v>37.693742897189409</v>
      </c>
      <c r="E190" s="26"/>
      <c r="F190">
        <v>37.700000000000003</v>
      </c>
      <c r="G190" s="25">
        <f t="shared" si="55"/>
        <v>5.4719188639122951E-3</v>
      </c>
      <c r="H190" s="25"/>
      <c r="I190" s="25">
        <f t="shared" si="58"/>
        <v>5.3050397877982824E-3</v>
      </c>
      <c r="J190">
        <v>16637.78</v>
      </c>
      <c r="K190">
        <v>16542.87</v>
      </c>
      <c r="L190" s="25">
        <f t="shared" ref="L190:L235" si="59">+K190/J190-1</f>
        <v>-5.7044870168976303E-3</v>
      </c>
      <c r="M190">
        <f t="shared" si="57"/>
        <v>3</v>
      </c>
    </row>
    <row r="191" spans="1:13" x14ac:dyDescent="0.15">
      <c r="A191" s="1">
        <v>42663</v>
      </c>
      <c r="B191">
        <v>37.85</v>
      </c>
      <c r="C191" s="25">
        <f t="shared" ref="C191:C232" si="60">B191/B190-1</f>
        <v>-1.3192612137202797E-3</v>
      </c>
      <c r="D191" s="26">
        <f t="shared" ref="D191:D211" si="61">+F190*(1+L191)</f>
        <v>37.827095782049916</v>
      </c>
      <c r="E191" s="26"/>
      <c r="F191">
        <v>37.82</v>
      </c>
      <c r="G191" s="25">
        <f t="shared" si="55"/>
        <v>6.0549765919248877E-4</v>
      </c>
      <c r="H191" s="25"/>
      <c r="I191" s="25">
        <f t="shared" si="58"/>
        <v>7.9323109465900821E-4</v>
      </c>
      <c r="J191">
        <v>16542.87</v>
      </c>
      <c r="K191">
        <v>16598.64</v>
      </c>
      <c r="L191" s="25">
        <f t="shared" si="59"/>
        <v>3.37124090318075E-3</v>
      </c>
      <c r="M191">
        <f t="shared" si="57"/>
        <v>4</v>
      </c>
    </row>
    <row r="192" spans="1:13" x14ac:dyDescent="0.15">
      <c r="A192" s="1">
        <v>42664</v>
      </c>
      <c r="B192">
        <v>37.83</v>
      </c>
      <c r="C192" s="25">
        <f t="shared" si="60"/>
        <v>-5.2840158520484071E-4</v>
      </c>
      <c r="D192" s="26">
        <f t="shared" si="61"/>
        <v>37.82414686986403</v>
      </c>
      <c r="E192" s="26"/>
      <c r="F192">
        <v>37.83</v>
      </c>
      <c r="G192" s="25">
        <f t="shared" si="55"/>
        <v>1.5474585999530888E-4</v>
      </c>
      <c r="H192" s="25"/>
      <c r="I192" s="25">
        <f t="shared" si="58"/>
        <v>0</v>
      </c>
      <c r="J192">
        <v>16598.64</v>
      </c>
      <c r="K192">
        <v>16600.46</v>
      </c>
      <c r="L192" s="25">
        <f t="shared" si="59"/>
        <v>1.0964753738851307E-4</v>
      </c>
      <c r="M192">
        <f t="shared" si="57"/>
        <v>5</v>
      </c>
    </row>
    <row r="193" spans="1:13" x14ac:dyDescent="0.15">
      <c r="A193" s="1">
        <v>42667</v>
      </c>
      <c r="B193">
        <v>38.11</v>
      </c>
      <c r="C193" s="25">
        <f t="shared" si="60"/>
        <v>7.4015331747290247E-3</v>
      </c>
      <c r="D193" s="26">
        <f t="shared" si="61"/>
        <v>38.287092237203069</v>
      </c>
      <c r="E193" s="26"/>
      <c r="F193">
        <v>38.28</v>
      </c>
      <c r="G193" s="25">
        <f t="shared" si="55"/>
        <v>-4.6253770358405388E-3</v>
      </c>
      <c r="H193" s="25"/>
      <c r="I193" s="25">
        <f t="shared" si="58"/>
        <v>-4.4409613375131496E-3</v>
      </c>
      <c r="J193">
        <v>16600.46</v>
      </c>
      <c r="K193">
        <v>16801.04</v>
      </c>
      <c r="L193" s="25">
        <f t="shared" si="59"/>
        <v>1.2082797705605941E-2</v>
      </c>
      <c r="M193">
        <f t="shared" si="57"/>
        <v>1</v>
      </c>
    </row>
    <row r="194" spans="1:13" x14ac:dyDescent="0.15">
      <c r="A194" s="1">
        <v>42668</v>
      </c>
      <c r="B194">
        <v>37.97</v>
      </c>
      <c r="C194" s="25">
        <f t="shared" si="60"/>
        <v>-3.6735764891104861E-3</v>
      </c>
      <c r="D194" s="26">
        <f t="shared" si="61"/>
        <v>38.20371815078115</v>
      </c>
      <c r="E194" s="26"/>
      <c r="F194">
        <v>38.200000000000003</v>
      </c>
      <c r="G194" s="25">
        <f t="shared" si="55"/>
        <v>-6.117680741406395E-3</v>
      </c>
      <c r="H194" s="25"/>
      <c r="I194" s="25">
        <f t="shared" si="58"/>
        <v>-6.020942408377028E-3</v>
      </c>
      <c r="J194">
        <v>16801.04</v>
      </c>
      <c r="K194">
        <v>16767.560000000001</v>
      </c>
      <c r="L194" s="25">
        <f t="shared" si="59"/>
        <v>-1.9927337831466829E-3</v>
      </c>
      <c r="M194">
        <f t="shared" si="57"/>
        <v>2</v>
      </c>
    </row>
    <row r="195" spans="1:13" x14ac:dyDescent="0.15">
      <c r="A195" s="1">
        <v>42669</v>
      </c>
      <c r="B195">
        <v>37.590000000000003</v>
      </c>
      <c r="C195" s="25">
        <f t="shared" si="60"/>
        <v>-1.0007900974453365E-2</v>
      </c>
      <c r="D195" s="26">
        <f t="shared" si="61"/>
        <v>37.692415115854658</v>
      </c>
      <c r="E195" s="26"/>
      <c r="F195">
        <v>37.700000000000003</v>
      </c>
      <c r="G195" s="25">
        <f t="shared" si="55"/>
        <v>-2.7171279829074635E-3</v>
      </c>
      <c r="H195" s="25"/>
      <c r="I195" s="25">
        <f t="shared" si="58"/>
        <v>-2.917771883289122E-3</v>
      </c>
      <c r="J195">
        <v>16767.560000000001</v>
      </c>
      <c r="K195">
        <v>16544.759999999998</v>
      </c>
      <c r="L195" s="25">
        <f t="shared" si="59"/>
        <v>-1.3287562412181764E-2</v>
      </c>
      <c r="M195">
        <f t="shared" si="57"/>
        <v>3</v>
      </c>
    </row>
    <row r="196" spans="1:13" x14ac:dyDescent="0.15">
      <c r="A196" s="1">
        <v>42670</v>
      </c>
      <c r="B196">
        <v>37.26</v>
      </c>
      <c r="C196" s="25">
        <f t="shared" si="60"/>
        <v>-8.7789305666402528E-3</v>
      </c>
      <c r="D196" s="26">
        <f t="shared" si="61"/>
        <v>37.350703122922312</v>
      </c>
      <c r="E196" s="26"/>
      <c r="F196">
        <v>37.35</v>
      </c>
      <c r="G196" s="25">
        <f t="shared" si="55"/>
        <v>-2.4284180842274461E-3</v>
      </c>
      <c r="H196" s="25"/>
      <c r="I196" s="25">
        <f t="shared" si="58"/>
        <v>-2.4096385542169418E-3</v>
      </c>
      <c r="J196">
        <v>16544.759999999998</v>
      </c>
      <c r="K196">
        <v>16391.47</v>
      </c>
      <c r="L196" s="25">
        <f t="shared" si="59"/>
        <v>-9.2651691532543712E-3</v>
      </c>
      <c r="M196">
        <f t="shared" si="57"/>
        <v>4</v>
      </c>
    </row>
    <row r="197" spans="1:13" x14ac:dyDescent="0.15">
      <c r="A197" s="1">
        <v>42671</v>
      </c>
      <c r="B197">
        <v>36.85</v>
      </c>
      <c r="C197" s="25">
        <f t="shared" si="60"/>
        <v>-1.1003757380568913E-2</v>
      </c>
      <c r="D197" s="26">
        <f t="shared" si="61"/>
        <v>37.001552789347137</v>
      </c>
      <c r="E197" s="26"/>
      <c r="F197">
        <v>37</v>
      </c>
      <c r="G197" s="25">
        <f t="shared" si="55"/>
        <v>-4.0958494420474389E-3</v>
      </c>
      <c r="H197" s="25"/>
      <c r="I197" s="25">
        <f t="shared" si="58"/>
        <v>-4.0540540540540126E-3</v>
      </c>
      <c r="J197">
        <v>16391.47</v>
      </c>
      <c r="K197">
        <v>16238.55</v>
      </c>
      <c r="L197" s="25">
        <f t="shared" si="59"/>
        <v>-9.3292425877606888E-3</v>
      </c>
      <c r="M197">
        <f t="shared" si="57"/>
        <v>5</v>
      </c>
    </row>
    <row r="198" spans="1:13" x14ac:dyDescent="0.15">
      <c r="A198" s="1">
        <v>42674</v>
      </c>
      <c r="B198">
        <v>36.86</v>
      </c>
      <c r="C198" s="25">
        <f t="shared" si="60"/>
        <v>2.7137042062408412E-4</v>
      </c>
      <c r="D198" s="26">
        <f t="shared" si="61"/>
        <v>37.008453340969488</v>
      </c>
      <c r="E198" s="26"/>
      <c r="F198">
        <v>37</v>
      </c>
      <c r="G198" s="25">
        <f t="shared" si="55"/>
        <v>-4.0113359940159299E-3</v>
      </c>
      <c r="H198" s="25"/>
      <c r="I198" s="25">
        <f t="shared" si="58"/>
        <v>-3.7837837837837451E-3</v>
      </c>
      <c r="J198">
        <v>16238.55</v>
      </c>
      <c r="K198">
        <v>16242.26</v>
      </c>
      <c r="L198" s="25">
        <f t="shared" si="59"/>
        <v>2.2846867485104561E-4</v>
      </c>
      <c r="M198">
        <f t="shared" si="57"/>
        <v>1</v>
      </c>
    </row>
    <row r="199" spans="1:13" x14ac:dyDescent="0.15">
      <c r="A199" s="1">
        <f>A198+1</f>
        <v>42675</v>
      </c>
      <c r="B199">
        <v>37.1</v>
      </c>
      <c r="C199" s="25">
        <f t="shared" si="60"/>
        <v>6.5111231687466908E-3</v>
      </c>
      <c r="D199" s="26">
        <f t="shared" si="61"/>
        <v>37.480978632283929</v>
      </c>
      <c r="E199" s="26"/>
      <c r="F199" s="27">
        <v>37.479999999999997</v>
      </c>
      <c r="G199" s="25">
        <f t="shared" si="55"/>
        <v>-1.0164586043006185E-2</v>
      </c>
      <c r="H199" s="25"/>
      <c r="I199" s="25">
        <f t="shared" si="58"/>
        <v>-1.0138740661686074E-2</v>
      </c>
      <c r="J199">
        <v>16242.26</v>
      </c>
      <c r="K199">
        <v>16453.400000000001</v>
      </c>
      <c r="L199" s="25">
        <f t="shared" si="59"/>
        <v>1.2999422494160306E-2</v>
      </c>
      <c r="M199">
        <f t="shared" si="57"/>
        <v>2</v>
      </c>
    </row>
    <row r="200" spans="1:13" x14ac:dyDescent="0.15">
      <c r="A200" s="1">
        <f>A199+1</f>
        <v>42676</v>
      </c>
      <c r="B200">
        <v>36.619999999999997</v>
      </c>
      <c r="C200" s="25">
        <f t="shared" si="60"/>
        <v>-1.2938005390835672E-2</v>
      </c>
      <c r="D200" s="31">
        <f t="shared" si="61"/>
        <v>36.837891839984437</v>
      </c>
      <c r="E200" s="31"/>
      <c r="F200">
        <v>36.840000000000003</v>
      </c>
      <c r="G200" s="35">
        <f t="shared" si="55"/>
        <v>-5.9148835370632646E-3</v>
      </c>
      <c r="H200" s="35"/>
      <c r="I200" s="25">
        <f t="shared" si="58"/>
        <v>-5.9717698154181376E-3</v>
      </c>
      <c r="J200">
        <v>16453.400000000001</v>
      </c>
      <c r="K200">
        <v>16171.52</v>
      </c>
      <c r="L200" s="25">
        <f t="shared" si="59"/>
        <v>-1.7132021345132364E-2</v>
      </c>
      <c r="M200">
        <f t="shared" si="57"/>
        <v>3</v>
      </c>
    </row>
    <row r="201" spans="1:13" x14ac:dyDescent="0.15">
      <c r="A201" s="1">
        <f>A200+1</f>
        <v>42677</v>
      </c>
      <c r="B201">
        <v>36.56</v>
      </c>
      <c r="C201" s="25">
        <f t="shared" si="60"/>
        <v>-1.6384489350080855E-3</v>
      </c>
      <c r="D201" s="38">
        <f t="shared" si="61"/>
        <v>36.675841627750515</v>
      </c>
      <c r="E201" s="38"/>
      <c r="F201">
        <v>36.68</v>
      </c>
      <c r="G201" s="42">
        <f t="shared" si="55"/>
        <v>-3.1585267742803014E-3</v>
      </c>
      <c r="H201" s="42"/>
      <c r="I201" s="25">
        <f t="shared" si="58"/>
        <v>-3.2715376226826187E-3</v>
      </c>
      <c r="J201">
        <v>16171.52</v>
      </c>
      <c r="K201">
        <v>16099.46</v>
      </c>
      <c r="L201" s="25">
        <f t="shared" si="59"/>
        <v>-4.455981874307513E-3</v>
      </c>
      <c r="M201">
        <f t="shared" si="57"/>
        <v>4</v>
      </c>
    </row>
    <row r="202" spans="1:13" x14ac:dyDescent="0.15">
      <c r="A202" s="1">
        <f>A201+1</f>
        <v>42678</v>
      </c>
      <c r="B202">
        <v>36.24</v>
      </c>
      <c r="C202" s="25">
        <f t="shared" si="60"/>
        <v>-8.7527352297592786E-3</v>
      </c>
      <c r="D202" s="38">
        <f t="shared" si="61"/>
        <v>36.644161754493631</v>
      </c>
      <c r="E202" s="38"/>
      <c r="F202">
        <v>36.64</v>
      </c>
      <c r="G202" s="42">
        <f t="shared" si="55"/>
        <v>-1.1029362800039078E-2</v>
      </c>
      <c r="H202" s="42"/>
      <c r="I202" s="25">
        <f t="shared" si="58"/>
        <v>-1.0917030567685559E-2</v>
      </c>
      <c r="J202">
        <v>16099.46</v>
      </c>
      <c r="K202">
        <v>16083.73</v>
      </c>
      <c r="L202" s="25">
        <f t="shared" si="59"/>
        <v>-9.7705140420856207E-4</v>
      </c>
      <c r="M202">
        <f t="shared" si="57"/>
        <v>5</v>
      </c>
    </row>
    <row r="203" spans="1:13" x14ac:dyDescent="0.15">
      <c r="A203" s="1">
        <v>42681</v>
      </c>
      <c r="B203">
        <v>37.36</v>
      </c>
      <c r="C203" s="25">
        <f t="shared" si="60"/>
        <v>3.0905077262693093E-2</v>
      </c>
      <c r="D203" s="38">
        <f t="shared" si="61"/>
        <v>37.075318026353337</v>
      </c>
      <c r="E203" s="38"/>
      <c r="F203">
        <v>37.07</v>
      </c>
      <c r="G203" s="42">
        <f t="shared" si="55"/>
        <v>7.6784769167539402E-3</v>
      </c>
      <c r="H203" s="42"/>
      <c r="I203" s="25">
        <f t="shared" si="58"/>
        <v>7.8230374966279381E-3</v>
      </c>
      <c r="J203">
        <v>16083.73</v>
      </c>
      <c r="K203">
        <v>16274.82</v>
      </c>
      <c r="L203" s="25">
        <f t="shared" si="59"/>
        <v>1.188095050090987E-2</v>
      </c>
      <c r="M203">
        <f t="shared" si="57"/>
        <v>1</v>
      </c>
    </row>
    <row r="204" spans="1:13" x14ac:dyDescent="0.15">
      <c r="A204" s="1">
        <v>42682</v>
      </c>
      <c r="B204">
        <v>37.630000000000003</v>
      </c>
      <c r="C204" s="25">
        <f t="shared" si="60"/>
        <v>7.2269807280513909E-3</v>
      </c>
      <c r="D204" s="38">
        <f t="shared" si="61"/>
        <v>37.294677434220468</v>
      </c>
      <c r="E204" s="38"/>
      <c r="F204">
        <v>37.299999999999997</v>
      </c>
      <c r="G204" s="42">
        <f t="shared" ref="G204:G210" si="62">+B204/D204-1</f>
        <v>8.99116412445089E-3</v>
      </c>
      <c r="H204" s="42"/>
      <c r="I204" s="25">
        <f t="shared" si="58"/>
        <v>8.8471849865954244E-3</v>
      </c>
      <c r="J204">
        <v>16274.82</v>
      </c>
      <c r="K204">
        <v>16373.46</v>
      </c>
      <c r="L204" s="25">
        <f t="shared" si="59"/>
        <v>6.060896526044468E-3</v>
      </c>
      <c r="M204">
        <f t="shared" si="57"/>
        <v>2</v>
      </c>
    </row>
    <row r="205" spans="1:13" x14ac:dyDescent="0.15">
      <c r="A205" s="1">
        <v>42683</v>
      </c>
      <c r="B205">
        <v>36.74</v>
      </c>
      <c r="C205" s="25">
        <f t="shared" si="60"/>
        <v>-2.3651342014350263E-2</v>
      </c>
      <c r="D205" s="38">
        <f t="shared" si="61"/>
        <v>36.325415947515062</v>
      </c>
      <c r="E205" s="38"/>
      <c r="F205">
        <v>36.32</v>
      </c>
      <c r="G205" s="42">
        <f t="shared" si="62"/>
        <v>1.1413057267780635E-2</v>
      </c>
      <c r="H205" s="42"/>
      <c r="I205" s="25">
        <f t="shared" si="58"/>
        <v>1.156387665198233E-2</v>
      </c>
      <c r="J205">
        <v>16373.46</v>
      </c>
      <c r="K205">
        <v>15945.65</v>
      </c>
      <c r="L205" s="25">
        <f t="shared" si="59"/>
        <v>-2.6128258779756997E-2</v>
      </c>
      <c r="M205">
        <f t="shared" si="57"/>
        <v>3</v>
      </c>
    </row>
    <row r="206" spans="1:13" x14ac:dyDescent="0.15">
      <c r="A206" s="1">
        <v>42684</v>
      </c>
      <c r="B206">
        <v>36.39</v>
      </c>
      <c r="C206" s="25">
        <f t="shared" si="60"/>
        <v>-9.5264017419706137E-3</v>
      </c>
      <c r="D206" s="38">
        <f t="shared" si="61"/>
        <v>36.957310865345725</v>
      </c>
      <c r="E206" s="38"/>
      <c r="F206">
        <v>36.96</v>
      </c>
      <c r="G206" s="42">
        <f t="shared" si="62"/>
        <v>-1.5350436816486068E-2</v>
      </c>
      <c r="H206" s="42"/>
      <c r="I206" s="25">
        <f t="shared" si="58"/>
        <v>-1.5422077922077948E-2</v>
      </c>
      <c r="J206">
        <v>15945.65</v>
      </c>
      <c r="K206">
        <v>16225.45</v>
      </c>
      <c r="L206" s="25">
        <f t="shared" si="59"/>
        <v>1.754710532339554E-2</v>
      </c>
      <c r="M206">
        <f t="shared" si="57"/>
        <v>4</v>
      </c>
    </row>
    <row r="207" spans="1:13" x14ac:dyDescent="0.15">
      <c r="A207" s="1">
        <v>42685</v>
      </c>
      <c r="B207">
        <v>35.979999999999997</v>
      </c>
      <c r="C207" s="25">
        <f t="shared" si="60"/>
        <v>-1.1266831547128486E-2</v>
      </c>
      <c r="D207" s="38">
        <f t="shared" si="61"/>
        <v>36.323394469798984</v>
      </c>
      <c r="E207" s="38"/>
      <c r="F207">
        <v>36.32</v>
      </c>
      <c r="G207" s="42">
        <f t="shared" si="62"/>
        <v>-9.4538099979752932E-3</v>
      </c>
      <c r="H207" s="42"/>
      <c r="I207" s="25">
        <f t="shared" si="58"/>
        <v>-9.3612334801762564E-3</v>
      </c>
      <c r="J207">
        <v>16225.45</v>
      </c>
      <c r="K207">
        <v>15945.98</v>
      </c>
      <c r="L207" s="25">
        <f t="shared" si="59"/>
        <v>-1.7224175600676794E-2</v>
      </c>
      <c r="M207">
        <f t="shared" si="57"/>
        <v>5</v>
      </c>
    </row>
    <row r="208" spans="1:13" x14ac:dyDescent="0.15">
      <c r="A208" s="1">
        <v>42688</v>
      </c>
      <c r="B208">
        <v>35.76</v>
      </c>
      <c r="C208" s="25">
        <f t="shared" si="60"/>
        <v>-6.1145080600333301E-3</v>
      </c>
      <c r="D208" s="38">
        <f t="shared" si="61"/>
        <v>35.886555583288079</v>
      </c>
      <c r="E208" s="38"/>
      <c r="F208">
        <v>35.89</v>
      </c>
      <c r="G208" s="42">
        <f t="shared" si="62"/>
        <v>-3.526545839551587E-3</v>
      </c>
      <c r="H208" s="42"/>
      <c r="I208" s="25">
        <f t="shared" si="58"/>
        <v>-3.6221788799108978E-3</v>
      </c>
      <c r="J208">
        <v>15945.98</v>
      </c>
      <c r="K208">
        <v>15755.68</v>
      </c>
      <c r="L208" s="25">
        <f t="shared" si="59"/>
        <v>-1.1934042310350224E-2</v>
      </c>
      <c r="M208">
        <f t="shared" si="57"/>
        <v>1</v>
      </c>
    </row>
    <row r="209" spans="1:14" x14ac:dyDescent="0.15">
      <c r="A209" s="1">
        <v>42689</v>
      </c>
      <c r="B209">
        <v>36.26</v>
      </c>
      <c r="C209" s="25">
        <f t="shared" si="60"/>
        <v>1.3982102908277394E-2</v>
      </c>
      <c r="D209" s="38">
        <f t="shared" si="61"/>
        <v>36.090114276248315</v>
      </c>
      <c r="E209" s="38"/>
      <c r="F209">
        <v>36.090000000000003</v>
      </c>
      <c r="G209" s="42">
        <f t="shared" si="62"/>
        <v>4.7072647775872056E-3</v>
      </c>
      <c r="H209" s="42"/>
      <c r="I209" s="25">
        <f t="shared" si="58"/>
        <v>4.7104461069547021E-3</v>
      </c>
      <c r="J209">
        <v>15755.68</v>
      </c>
      <c r="K209">
        <v>15843.53</v>
      </c>
      <c r="L209" s="25">
        <f t="shared" si="59"/>
        <v>5.5757669615021932E-3</v>
      </c>
      <c r="M209">
        <f t="shared" si="57"/>
        <v>2</v>
      </c>
    </row>
    <row r="210" spans="1:14" x14ac:dyDescent="0.15">
      <c r="A210" s="1">
        <v>42690</v>
      </c>
      <c r="B210">
        <v>35.83</v>
      </c>
      <c r="C210" s="25">
        <f t="shared" si="60"/>
        <v>-1.185879757308328E-2</v>
      </c>
      <c r="D210" s="38">
        <f t="shared" si="61"/>
        <v>36.044487528978706</v>
      </c>
      <c r="E210" s="38"/>
      <c r="F210">
        <v>36.04</v>
      </c>
      <c r="G210" s="42">
        <f t="shared" si="62"/>
        <v>-5.9506333334956585E-3</v>
      </c>
      <c r="H210" s="42"/>
      <c r="I210" s="25">
        <f t="shared" si="58"/>
        <v>-5.8268590455050617E-3</v>
      </c>
      <c r="J210">
        <v>15843.53</v>
      </c>
      <c r="K210">
        <v>15823.55</v>
      </c>
      <c r="L210" s="25">
        <f t="shared" si="59"/>
        <v>-1.2610825996479669E-3</v>
      </c>
      <c r="M210">
        <f t="shared" si="57"/>
        <v>3</v>
      </c>
    </row>
    <row r="211" spans="1:14" x14ac:dyDescent="0.15">
      <c r="A211" s="1">
        <v>42691</v>
      </c>
      <c r="B211">
        <v>35.97</v>
      </c>
      <c r="C211" s="25">
        <f t="shared" si="60"/>
        <v>3.907340217694788E-3</v>
      </c>
      <c r="D211" s="38">
        <f t="shared" si="61"/>
        <v>35.936664477945847</v>
      </c>
      <c r="E211" s="38"/>
      <c r="F211" s="27">
        <v>35.94</v>
      </c>
      <c r="G211" s="42">
        <f t="shared" ref="G211:G216" si="63">+B211/D211-1</f>
        <v>9.2761870191404583E-4</v>
      </c>
      <c r="H211" s="42"/>
      <c r="I211" s="25">
        <f t="shared" si="58"/>
        <v>8.3472454090149917E-4</v>
      </c>
      <c r="J211">
        <v>15823.55</v>
      </c>
      <c r="K211">
        <v>15778.18</v>
      </c>
      <c r="L211" s="25">
        <f t="shared" si="59"/>
        <v>-2.8672453400152564E-3</v>
      </c>
      <c r="M211">
        <f t="shared" si="57"/>
        <v>4</v>
      </c>
    </row>
    <row r="212" spans="1:14" x14ac:dyDescent="0.15">
      <c r="A212" s="1">
        <v>42692</v>
      </c>
      <c r="B212">
        <v>35.94</v>
      </c>
      <c r="C212" s="25">
        <f t="shared" si="60"/>
        <v>-8.3402835696422262E-4</v>
      </c>
      <c r="D212" s="38">
        <f>+F211*(1+L212)</f>
        <v>36.047103531586025</v>
      </c>
      <c r="E212" s="38"/>
      <c r="F212">
        <v>36.04</v>
      </c>
      <c r="G212" s="42">
        <f t="shared" si="63"/>
        <v>-2.9712104744332724E-3</v>
      </c>
      <c r="H212" s="42"/>
      <c r="I212" s="25">
        <f>+B212/F212-1</f>
        <v>-2.7746947835738389E-3</v>
      </c>
      <c r="J212">
        <v>15778.18</v>
      </c>
      <c r="K212">
        <v>15825.2</v>
      </c>
      <c r="L212" s="25">
        <f t="shared" si="59"/>
        <v>2.9800648744024993E-3</v>
      </c>
      <c r="M212">
        <f t="shared" si="57"/>
        <v>5</v>
      </c>
    </row>
    <row r="213" spans="1:14" x14ac:dyDescent="0.15">
      <c r="A213" s="1">
        <v>42695</v>
      </c>
      <c r="B213">
        <v>36.24</v>
      </c>
      <c r="C213" s="25">
        <f t="shared" si="60"/>
        <v>8.3472454090152137E-3</v>
      </c>
      <c r="D213" s="38">
        <f>+F212*(1+L213)</f>
        <v>36.242800722897655</v>
      </c>
      <c r="E213" s="38"/>
      <c r="F213">
        <v>36.24</v>
      </c>
      <c r="G213" s="42">
        <f t="shared" si="63"/>
        <v>-7.7276668518755365E-5</v>
      </c>
      <c r="H213" s="42"/>
      <c r="I213" s="25">
        <f>+B213/F213-1</f>
        <v>0</v>
      </c>
      <c r="J213">
        <v>15825.2</v>
      </c>
      <c r="K213">
        <v>15914.25</v>
      </c>
      <c r="L213" s="25">
        <f t="shared" si="59"/>
        <v>5.627101079291208E-3</v>
      </c>
      <c r="M213">
        <f t="shared" si="57"/>
        <v>1</v>
      </c>
    </row>
    <row r="214" spans="1:14" x14ac:dyDescent="0.15">
      <c r="A214" s="1">
        <v>42696</v>
      </c>
      <c r="B214">
        <v>36.880000000000003</v>
      </c>
      <c r="C214" s="25">
        <f t="shared" si="60"/>
        <v>1.7660044150110465E-2</v>
      </c>
      <c r="D214" s="38">
        <f>+F213*(1+L214)</f>
        <v>36.952764974786746</v>
      </c>
      <c r="E214" s="38"/>
      <c r="F214">
        <v>36.96</v>
      </c>
      <c r="G214" s="42">
        <f t="shared" si="63"/>
        <v>-1.9691347815621318E-3</v>
      </c>
      <c r="H214" s="42"/>
      <c r="I214" s="25">
        <f>+B214/F214-1</f>
        <v>-2.1645021645021467E-3</v>
      </c>
      <c r="J214">
        <v>15914.25</v>
      </c>
      <c r="K214">
        <v>16227.25</v>
      </c>
      <c r="L214" s="25">
        <f t="shared" si="59"/>
        <v>1.9667907692791031E-2</v>
      </c>
      <c r="M214">
        <f t="shared" si="57"/>
        <v>2</v>
      </c>
    </row>
    <row r="215" spans="1:14" x14ac:dyDescent="0.15">
      <c r="A215" s="1">
        <v>42697</v>
      </c>
      <c r="B215">
        <v>36.74</v>
      </c>
      <c r="C215" s="25">
        <f t="shared" si="60"/>
        <v>-3.79609544468551E-3</v>
      </c>
      <c r="D215" s="38">
        <f>+F214*(1+L215)</f>
        <v>36.950319986442558</v>
      </c>
      <c r="E215" s="38"/>
      <c r="F215">
        <v>36.950000000000003</v>
      </c>
      <c r="G215" s="42">
        <f t="shared" si="63"/>
        <v>-5.6919665789016971E-3</v>
      </c>
      <c r="H215" s="42"/>
      <c r="I215" s="25">
        <f>+B215/F215-1</f>
        <v>-5.6833558863329525E-3</v>
      </c>
      <c r="J215">
        <v>16227.25</v>
      </c>
      <c r="K215">
        <v>16223</v>
      </c>
      <c r="L215" s="25">
        <f t="shared" si="59"/>
        <v>-2.6190512871870908E-4</v>
      </c>
      <c r="M215">
        <f t="shared" ref="M215:M246" si="64">WEEKDAY(A215,2)</f>
        <v>3</v>
      </c>
    </row>
    <row r="216" spans="1:14" x14ac:dyDescent="0.15">
      <c r="A216" s="1">
        <v>42698</v>
      </c>
      <c r="B216">
        <v>36.74</v>
      </c>
      <c r="C216" s="25">
        <f t="shared" si="60"/>
        <v>0</v>
      </c>
      <c r="D216" s="38">
        <f>+F215*(1+L216)</f>
        <v>36.918272606792826</v>
      </c>
      <c r="E216" s="38"/>
      <c r="F216">
        <v>36.950000000000003</v>
      </c>
      <c r="G216" s="42">
        <f t="shared" si="63"/>
        <v>-4.8288447482784935E-3</v>
      </c>
      <c r="H216" s="42"/>
      <c r="I216" s="25">
        <f t="shared" ref="I216:I231" si="65">+B216/F216-1</f>
        <v>-5.6833558863329525E-3</v>
      </c>
      <c r="J216">
        <v>16223</v>
      </c>
      <c r="K216">
        <v>16209.07</v>
      </c>
      <c r="L216" s="25">
        <f t="shared" si="59"/>
        <v>-8.5865746162860912E-4</v>
      </c>
      <c r="M216">
        <f t="shared" si="64"/>
        <v>4</v>
      </c>
    </row>
    <row r="217" spans="1:14" x14ac:dyDescent="0.15">
      <c r="A217" s="1">
        <v>42699</v>
      </c>
      <c r="B217">
        <v>37.090000000000003</v>
      </c>
      <c r="C217" s="25">
        <f t="shared" si="60"/>
        <v>9.5264017419707248E-3</v>
      </c>
      <c r="D217" s="31">
        <f>+F216*(1+L217+L216)</f>
        <v>37.235158122124666</v>
      </c>
      <c r="E217" s="31"/>
      <c r="F217">
        <v>37.229999999999997</v>
      </c>
      <c r="G217" s="42">
        <f t="shared" ref="G217:G231" si="66">+B217/D217-1</f>
        <v>-3.8984156223688116E-3</v>
      </c>
      <c r="H217" s="42"/>
      <c r="I217" s="25">
        <f t="shared" si="65"/>
        <v>-3.7604082728980304E-3</v>
      </c>
      <c r="J217">
        <v>16209.07</v>
      </c>
      <c r="K217">
        <v>16348.08</v>
      </c>
      <c r="L217" s="25">
        <f t="shared" si="59"/>
        <v>8.5760626612136903E-3</v>
      </c>
      <c r="M217">
        <f t="shared" si="64"/>
        <v>5</v>
      </c>
      <c r="N217" s="50" t="s">
        <v>90</v>
      </c>
    </row>
    <row r="218" spans="1:14" x14ac:dyDescent="0.15">
      <c r="A218" s="1">
        <v>42702</v>
      </c>
      <c r="B218">
        <v>37.229999999999997</v>
      </c>
      <c r="C218" s="25">
        <f t="shared" si="60"/>
        <v>3.7746023186842059E-3</v>
      </c>
      <c r="D218" s="38">
        <f t="shared" ref="D218:D231" si="67">+F217*(1+L218)</f>
        <v>37.556250532172584</v>
      </c>
      <c r="E218" s="38"/>
      <c r="F218">
        <v>37.549999999999997</v>
      </c>
      <c r="G218" s="42">
        <f t="shared" si="66"/>
        <v>-8.6869835926007832E-3</v>
      </c>
      <c r="H218" s="42"/>
      <c r="I218" s="25">
        <f t="shared" si="65"/>
        <v>-8.5219707057256899E-3</v>
      </c>
      <c r="J218">
        <v>16348.08</v>
      </c>
      <c r="K218">
        <v>16491.34</v>
      </c>
      <c r="L218" s="25">
        <f t="shared" si="59"/>
        <v>8.7631085729944491E-3</v>
      </c>
      <c r="M218">
        <f t="shared" si="64"/>
        <v>1</v>
      </c>
    </row>
    <row r="219" spans="1:14" x14ac:dyDescent="0.15">
      <c r="A219" s="1">
        <v>42703</v>
      </c>
      <c r="B219">
        <v>37.46</v>
      </c>
      <c r="C219" s="25">
        <f t="shared" si="60"/>
        <v>6.1778135911900733E-3</v>
      </c>
      <c r="D219" s="38">
        <f t="shared" si="67"/>
        <v>37.404730422148837</v>
      </c>
      <c r="E219" s="38"/>
      <c r="F219">
        <v>37.409999999999997</v>
      </c>
      <c r="G219" s="42">
        <f t="shared" si="66"/>
        <v>1.477609308432104E-3</v>
      </c>
      <c r="H219" s="42"/>
      <c r="I219" s="25">
        <f t="shared" si="65"/>
        <v>1.3365410318098014E-3</v>
      </c>
      <c r="J219">
        <v>16491.34</v>
      </c>
      <c r="K219">
        <v>16427.54</v>
      </c>
      <c r="L219" s="25">
        <f t="shared" si="59"/>
        <v>-3.8686971465022868E-3</v>
      </c>
      <c r="M219">
        <f t="shared" si="64"/>
        <v>2</v>
      </c>
    </row>
    <row r="220" spans="1:14" x14ac:dyDescent="0.15">
      <c r="A220" s="1">
        <v>42704</v>
      </c>
      <c r="B220">
        <v>37.590000000000003</v>
      </c>
      <c r="C220" s="25">
        <f t="shared" si="60"/>
        <v>3.4703683929524498E-3</v>
      </c>
      <c r="D220" s="38">
        <f t="shared" si="67"/>
        <v>37.391918449140888</v>
      </c>
      <c r="E220" s="38"/>
      <c r="F220">
        <v>37.39</v>
      </c>
      <c r="G220" s="42">
        <f t="shared" si="66"/>
        <v>5.2974428452645661E-3</v>
      </c>
      <c r="H220" s="42"/>
      <c r="I220" s="25">
        <f t="shared" si="65"/>
        <v>5.3490238031559389E-3</v>
      </c>
      <c r="J220">
        <v>16427.54</v>
      </c>
      <c r="K220">
        <v>16419.599999999999</v>
      </c>
      <c r="L220" s="25">
        <f t="shared" si="59"/>
        <v>-4.8333469283912134E-4</v>
      </c>
      <c r="M220">
        <f t="shared" si="64"/>
        <v>3</v>
      </c>
    </row>
    <row r="221" spans="1:14" x14ac:dyDescent="0.15">
      <c r="A221" s="1">
        <v>42705</v>
      </c>
      <c r="B221">
        <v>37.590000000000003</v>
      </c>
      <c r="C221" s="25">
        <f t="shared" si="60"/>
        <v>0</v>
      </c>
      <c r="D221" s="38">
        <f t="shared" si="67"/>
        <v>37.740659340057007</v>
      </c>
      <c r="E221" s="38"/>
      <c r="F221">
        <v>37.74</v>
      </c>
      <c r="G221" s="42">
        <f t="shared" si="66"/>
        <v>-3.9919636458788377E-3</v>
      </c>
      <c r="H221" s="42"/>
      <c r="I221" s="25">
        <f t="shared" si="65"/>
        <v>-3.9745627980921627E-3</v>
      </c>
      <c r="J221">
        <v>16419.599999999999</v>
      </c>
      <c r="K221">
        <v>16573.59</v>
      </c>
      <c r="L221" s="25">
        <f t="shared" si="59"/>
        <v>9.3784257838194218E-3</v>
      </c>
      <c r="M221">
        <f t="shared" si="64"/>
        <v>4</v>
      </c>
    </row>
    <row r="222" spans="1:14" x14ac:dyDescent="0.15">
      <c r="A222" s="1">
        <v>42706</v>
      </c>
      <c r="B222">
        <v>37.369999999999997</v>
      </c>
      <c r="C222" s="25">
        <f t="shared" si="60"/>
        <v>-5.8526203777602426E-3</v>
      </c>
      <c r="D222" s="38">
        <f t="shared" si="67"/>
        <v>37.272712864261756</v>
      </c>
      <c r="E222" s="38"/>
      <c r="F222">
        <v>37.270000000000003</v>
      </c>
      <c r="G222" s="42">
        <f t="shared" si="66"/>
        <v>2.6101436751475582E-3</v>
      </c>
      <c r="H222" s="42"/>
      <c r="I222" s="25">
        <f t="shared" si="65"/>
        <v>2.6831231553525736E-3</v>
      </c>
      <c r="J222">
        <v>16573.59</v>
      </c>
      <c r="K222">
        <v>16368.38</v>
      </c>
      <c r="L222" s="25">
        <f t="shared" si="59"/>
        <v>-1.2381747104881935E-2</v>
      </c>
      <c r="M222">
        <f t="shared" si="64"/>
        <v>5</v>
      </c>
    </row>
    <row r="223" spans="1:14" x14ac:dyDescent="0.15">
      <c r="A223" s="1">
        <v>42709</v>
      </c>
      <c r="B223">
        <v>37.26</v>
      </c>
      <c r="C223" s="25">
        <f t="shared" si="60"/>
        <v>-2.9435375970029432E-3</v>
      </c>
      <c r="D223" s="38">
        <f t="shared" si="67"/>
        <v>36.962953151136524</v>
      </c>
      <c r="E223" s="38"/>
      <c r="F223">
        <v>36.96</v>
      </c>
      <c r="G223" s="42">
        <f t="shared" si="66"/>
        <v>8.036339727750974E-3</v>
      </c>
      <c r="H223" s="42"/>
      <c r="I223" s="25">
        <f t="shared" si="65"/>
        <v>8.1168831168829669E-3</v>
      </c>
      <c r="J223">
        <v>16368.38</v>
      </c>
      <c r="K223">
        <v>16233.53</v>
      </c>
      <c r="L223" s="25">
        <f t="shared" si="59"/>
        <v>-8.238445099637115E-3</v>
      </c>
      <c r="M223">
        <f t="shared" si="64"/>
        <v>1</v>
      </c>
    </row>
    <row r="224" spans="1:14" x14ac:dyDescent="0.15">
      <c r="A224" s="1">
        <v>42710</v>
      </c>
      <c r="B224">
        <v>37.26</v>
      </c>
      <c r="C224" s="25">
        <f t="shared" si="60"/>
        <v>0</v>
      </c>
      <c r="D224" s="38">
        <f t="shared" si="67"/>
        <v>37.144509370420352</v>
      </c>
      <c r="E224" s="38"/>
      <c r="F224">
        <v>37.14</v>
      </c>
      <c r="G224" s="42">
        <f t="shared" si="66"/>
        <v>3.1092247962660746E-3</v>
      </c>
      <c r="H224" s="42"/>
      <c r="I224" s="25">
        <f t="shared" si="65"/>
        <v>3.2310177705976439E-3</v>
      </c>
      <c r="J224">
        <v>16233.53</v>
      </c>
      <c r="K224">
        <v>16314.57</v>
      </c>
      <c r="L224" s="25">
        <f t="shared" si="59"/>
        <v>4.9921366455722982E-3</v>
      </c>
      <c r="M224">
        <f t="shared" si="64"/>
        <v>2</v>
      </c>
    </row>
    <row r="225" spans="1:14" x14ac:dyDescent="0.15">
      <c r="A225" s="1">
        <v>42711</v>
      </c>
      <c r="B225">
        <v>37.69</v>
      </c>
      <c r="C225" s="25">
        <f t="shared" si="60"/>
        <v>1.1540526033279708E-2</v>
      </c>
      <c r="D225" s="38">
        <f t="shared" si="67"/>
        <v>37.29473321086612</v>
      </c>
      <c r="E225" s="38"/>
      <c r="F225">
        <v>37.299999999999997</v>
      </c>
      <c r="G225" s="42">
        <f t="shared" si="66"/>
        <v>1.0598461367159251E-2</v>
      </c>
      <c r="H225" s="42"/>
      <c r="I225" s="25">
        <f t="shared" si="65"/>
        <v>1.0455764075067098E-2</v>
      </c>
      <c r="J225">
        <v>16314.57</v>
      </c>
      <c r="K225">
        <v>16382.54</v>
      </c>
      <c r="L225" s="25">
        <f t="shared" si="59"/>
        <v>4.1662146167507075E-3</v>
      </c>
      <c r="M225">
        <f t="shared" si="64"/>
        <v>3</v>
      </c>
    </row>
    <row r="226" spans="1:14" x14ac:dyDescent="0.15">
      <c r="A226" s="1">
        <v>42712</v>
      </c>
      <c r="B226">
        <v>37.69</v>
      </c>
      <c r="C226" s="25">
        <f t="shared" si="60"/>
        <v>0</v>
      </c>
      <c r="D226" s="38">
        <f t="shared" si="67"/>
        <v>37.570508297248161</v>
      </c>
      <c r="E226" s="38"/>
      <c r="F226">
        <v>37.57</v>
      </c>
      <c r="G226" s="42">
        <f t="shared" si="66"/>
        <v>3.1804654280014333E-3</v>
      </c>
      <c r="H226" s="42"/>
      <c r="I226" s="25">
        <f t="shared" si="65"/>
        <v>3.1940377961139355E-3</v>
      </c>
      <c r="J226">
        <v>16382.54</v>
      </c>
      <c r="K226">
        <v>16501.349999999999</v>
      </c>
      <c r="L226" s="25">
        <f t="shared" si="59"/>
        <v>7.2522331701920795E-3</v>
      </c>
      <c r="M226">
        <f t="shared" si="64"/>
        <v>4</v>
      </c>
    </row>
    <row r="227" spans="1:14" x14ac:dyDescent="0.15">
      <c r="A227" s="1">
        <v>42713</v>
      </c>
      <c r="B227">
        <v>37.47</v>
      </c>
      <c r="C227" s="25">
        <f t="shared" si="60"/>
        <v>-5.8370920668612269E-3</v>
      </c>
      <c r="D227" s="38">
        <f t="shared" si="67"/>
        <v>37.390293485078494</v>
      </c>
      <c r="E227" s="38"/>
      <c r="F227">
        <v>37.39</v>
      </c>
      <c r="G227" s="42">
        <f t="shared" si="66"/>
        <v>2.1317434952285996E-3</v>
      </c>
      <c r="H227" s="42"/>
      <c r="I227" s="25">
        <f t="shared" si="65"/>
        <v>2.1396095212622424E-3</v>
      </c>
      <c r="J227">
        <v>16501.349999999999</v>
      </c>
      <c r="K227">
        <v>16422.419999999998</v>
      </c>
      <c r="L227" s="25">
        <f t="shared" si="59"/>
        <v>-4.7832450072267108E-3</v>
      </c>
      <c r="M227">
        <f t="shared" si="64"/>
        <v>5</v>
      </c>
    </row>
    <row r="228" spans="1:14" x14ac:dyDescent="0.15">
      <c r="A228" s="1">
        <v>42716</v>
      </c>
      <c r="B228">
        <v>36.61</v>
      </c>
      <c r="C228" s="25">
        <f t="shared" si="60"/>
        <v>-2.2951694689084534E-2</v>
      </c>
      <c r="D228" s="38">
        <f t="shared" si="67"/>
        <v>36.751708779826608</v>
      </c>
      <c r="E228" s="38"/>
      <c r="F228">
        <v>36.75</v>
      </c>
      <c r="G228" s="42">
        <f t="shared" si="66"/>
        <v>-3.8558419331073956E-3</v>
      </c>
      <c r="H228" s="42"/>
      <c r="I228" s="25">
        <f t="shared" si="65"/>
        <v>-3.8095238095238182E-3</v>
      </c>
      <c r="J228">
        <v>16422.419999999998</v>
      </c>
      <c r="K228">
        <v>16142.07</v>
      </c>
      <c r="L228" s="25">
        <f t="shared" si="59"/>
        <v>-1.7071174650264642E-2</v>
      </c>
      <c r="M228">
        <f t="shared" si="64"/>
        <v>1</v>
      </c>
    </row>
    <row r="229" spans="1:14" x14ac:dyDescent="0.15">
      <c r="A229" s="1">
        <v>42717</v>
      </c>
      <c r="B229">
        <v>37.01</v>
      </c>
      <c r="C229" s="25">
        <f t="shared" si="60"/>
        <v>1.0925976509150503E-2</v>
      </c>
      <c r="D229" s="38">
        <f t="shared" si="67"/>
        <v>36.854976778071212</v>
      </c>
      <c r="E229" s="38"/>
      <c r="F229">
        <v>36.85</v>
      </c>
      <c r="G229" s="42">
        <f t="shared" si="66"/>
        <v>4.2063036116475327E-3</v>
      </c>
      <c r="H229" s="42"/>
      <c r="I229" s="25">
        <f t="shared" si="65"/>
        <v>4.3419267299862341E-3</v>
      </c>
      <c r="J229">
        <v>16142.07</v>
      </c>
      <c r="K229">
        <v>16188.18</v>
      </c>
      <c r="L229" s="25">
        <f t="shared" si="59"/>
        <v>2.856510967924164E-3</v>
      </c>
      <c r="M229">
        <f t="shared" si="64"/>
        <v>2</v>
      </c>
    </row>
    <row r="230" spans="1:14" x14ac:dyDescent="0.15">
      <c r="A230" s="1">
        <v>42718</v>
      </c>
      <c r="B230">
        <v>36.200000000000003</v>
      </c>
      <c r="C230" s="25">
        <f t="shared" si="60"/>
        <v>-2.1885976763036941E-2</v>
      </c>
      <c r="D230" s="38">
        <f t="shared" si="67"/>
        <v>36.813214147606466</v>
      </c>
      <c r="E230" s="38"/>
      <c r="F230">
        <v>36.81</v>
      </c>
      <c r="G230" s="42">
        <f t="shared" si="66"/>
        <v>-1.665744656654311E-2</v>
      </c>
      <c r="H230" s="42"/>
      <c r="I230" s="25">
        <f t="shared" si="65"/>
        <v>-1.657158380874757E-2</v>
      </c>
      <c r="J230">
        <v>16188.18</v>
      </c>
      <c r="K230">
        <v>16172.02</v>
      </c>
      <c r="L230" s="25">
        <f t="shared" si="59"/>
        <v>-9.9825922370522235E-4</v>
      </c>
      <c r="M230">
        <f t="shared" si="64"/>
        <v>3</v>
      </c>
    </row>
    <row r="231" spans="1:14" x14ac:dyDescent="0.15">
      <c r="A231" s="1">
        <v>42719</v>
      </c>
      <c r="B231">
        <v>35.880000000000003</v>
      </c>
      <c r="C231" s="25">
        <f t="shared" si="60"/>
        <v>-8.8397790055249059E-3</v>
      </c>
      <c r="D231" s="38">
        <f t="shared" si="67"/>
        <v>35.991768338154422</v>
      </c>
      <c r="E231" s="38"/>
      <c r="F231">
        <v>36</v>
      </c>
      <c r="G231" s="42">
        <f t="shared" si="66"/>
        <v>-3.1053861289703777E-3</v>
      </c>
      <c r="H231" s="42"/>
      <c r="I231" s="25">
        <f t="shared" si="65"/>
        <v>-3.3333333333332993E-3</v>
      </c>
      <c r="J231">
        <v>16172.02</v>
      </c>
      <c r="K231">
        <v>15812.54</v>
      </c>
      <c r="L231" s="25">
        <f t="shared" si="59"/>
        <v>-2.2228515670893234E-2</v>
      </c>
      <c r="M231">
        <f t="shared" si="64"/>
        <v>4</v>
      </c>
    </row>
    <row r="232" spans="1:14" x14ac:dyDescent="0.15">
      <c r="A232" s="1">
        <v>42720</v>
      </c>
      <c r="B232">
        <v>35.5</v>
      </c>
      <c r="C232" s="25">
        <f t="shared" si="60"/>
        <v>-1.0590858416945403E-2</v>
      </c>
      <c r="D232" s="38">
        <f>+F231*(1+L232)</f>
        <v>35.908090667280526</v>
      </c>
      <c r="E232" s="38"/>
      <c r="F232">
        <v>35.9</v>
      </c>
      <c r="G232" s="42">
        <f t="shared" ref="G232:G250" si="68">+B232/D232-1</f>
        <v>-1.1364866794557171E-2</v>
      </c>
      <c r="H232" s="42"/>
      <c r="I232" s="25">
        <f t="shared" ref="I232:I263" si="69">+B232/F232-1</f>
        <v>-1.114206128133699E-2</v>
      </c>
      <c r="J232">
        <v>15812.54</v>
      </c>
      <c r="K232">
        <v>15772.17</v>
      </c>
      <c r="L232" s="25">
        <f t="shared" si="59"/>
        <v>-2.553037019985438E-3</v>
      </c>
      <c r="M232">
        <f t="shared" si="64"/>
        <v>5</v>
      </c>
    </row>
    <row r="233" spans="1:14" x14ac:dyDescent="0.15">
      <c r="A233" s="1">
        <v>42723</v>
      </c>
      <c r="B233">
        <v>35.36</v>
      </c>
      <c r="C233" s="25">
        <f t="shared" ref="C233:C247" si="70">B233/B232-1</f>
        <v>-3.9436619718310473E-3</v>
      </c>
      <c r="D233" s="38">
        <f>+F232*(1+L233)</f>
        <v>35.535768698917138</v>
      </c>
      <c r="E233" s="38"/>
      <c r="F233">
        <v>35.53</v>
      </c>
      <c r="G233" s="42">
        <f t="shared" si="68"/>
        <v>-4.9462472700778637E-3</v>
      </c>
      <c r="H233" s="42"/>
      <c r="I233" s="25">
        <f t="shared" si="69"/>
        <v>-4.784688995215336E-3</v>
      </c>
      <c r="J233">
        <v>15772.17</v>
      </c>
      <c r="K233">
        <v>15612.15</v>
      </c>
      <c r="L233" s="25">
        <f t="shared" si="59"/>
        <v>-1.0145718693115868E-2</v>
      </c>
      <c r="M233">
        <f t="shared" si="64"/>
        <v>1</v>
      </c>
    </row>
    <row r="234" spans="1:14" x14ac:dyDescent="0.15">
      <c r="A234" s="1">
        <v>42724</v>
      </c>
      <c r="B234">
        <v>35.22</v>
      </c>
      <c r="C234" s="25">
        <f t="shared" si="70"/>
        <v>-3.9592760180995334E-3</v>
      </c>
      <c r="D234" s="38">
        <f>+F233*(1+L234)</f>
        <v>35.322174710081569</v>
      </c>
      <c r="E234" s="38"/>
      <c r="F234">
        <v>35.33</v>
      </c>
      <c r="G234" s="42">
        <f t="shared" si="68"/>
        <v>-2.892650606034386E-3</v>
      </c>
      <c r="H234" s="42"/>
      <c r="I234" s="25">
        <f t="shared" si="69"/>
        <v>-3.1135012737050216E-3</v>
      </c>
      <c r="J234">
        <v>15612.15</v>
      </c>
      <c r="K234">
        <v>15520.83</v>
      </c>
      <c r="L234" s="25">
        <f t="shared" si="59"/>
        <v>-5.8492904564714232E-3</v>
      </c>
      <c r="M234">
        <f t="shared" si="64"/>
        <v>2</v>
      </c>
    </row>
    <row r="235" spans="1:14" x14ac:dyDescent="0.15">
      <c r="A235" s="1">
        <v>42725</v>
      </c>
      <c r="B235">
        <v>35.11</v>
      </c>
      <c r="C235" s="25">
        <f t="shared" si="70"/>
        <v>-3.1232254400908044E-3</v>
      </c>
      <c r="D235" s="38">
        <f>+F234*(1+L235)</f>
        <v>35.485835209843799</v>
      </c>
      <c r="E235" s="38"/>
      <c r="F235">
        <v>35.479999999999997</v>
      </c>
      <c r="G235" s="42">
        <f t="shared" si="68"/>
        <v>-1.0591133268283426E-2</v>
      </c>
      <c r="H235" s="42"/>
      <c r="I235" s="25">
        <f t="shared" si="69"/>
        <v>-1.0428410372040564E-2</v>
      </c>
      <c r="J235">
        <v>15520.83</v>
      </c>
      <c r="K235">
        <v>15589.29</v>
      </c>
      <c r="L235" s="25">
        <f t="shared" si="59"/>
        <v>4.4108465848797795E-3</v>
      </c>
      <c r="M235">
        <f t="shared" si="64"/>
        <v>3</v>
      </c>
      <c r="N235" s="50" t="s">
        <v>102</v>
      </c>
    </row>
    <row r="236" spans="1:14" x14ac:dyDescent="0.15">
      <c r="A236" s="1">
        <v>42726</v>
      </c>
      <c r="B236">
        <v>34.06</v>
      </c>
      <c r="C236" s="25">
        <f>B236/(B235-0.689194)-1</f>
        <v>-1.0482206604923716E-2</v>
      </c>
      <c r="D236" s="38">
        <f>+(F235-0.689194)*(1+L236)</f>
        <v>34.328239047969468</v>
      </c>
      <c r="E236" s="38"/>
      <c r="F236">
        <v>34.32</v>
      </c>
      <c r="G236" s="42">
        <f t="shared" si="68"/>
        <v>-7.8139472168856638E-3</v>
      </c>
      <c r="H236" s="42"/>
      <c r="I236" s="25">
        <f t="shared" si="69"/>
        <v>-7.575757575757569E-3</v>
      </c>
      <c r="J236">
        <v>15589.29</v>
      </c>
      <c r="K236">
        <v>15382.02</v>
      </c>
      <c r="L236" s="25">
        <f>+K236/J236-1</f>
        <v>-1.3295666447926791E-2</v>
      </c>
      <c r="M236">
        <f t="shared" si="64"/>
        <v>4</v>
      </c>
    </row>
    <row r="237" spans="1:14" x14ac:dyDescent="0.15">
      <c r="A237" s="1">
        <v>42727</v>
      </c>
      <c r="B237">
        <v>33.97</v>
      </c>
      <c r="C237" s="25">
        <f t="shared" si="70"/>
        <v>-2.6423957721668501E-3</v>
      </c>
      <c r="D237" s="38">
        <f t="shared" ref="D237:D247" si="71">+F236*(1+L237)</f>
        <v>34.258754207834862</v>
      </c>
      <c r="E237" s="38"/>
      <c r="F237">
        <v>34.26</v>
      </c>
      <c r="G237" s="42">
        <f t="shared" si="68"/>
        <v>-8.4286254568132213E-3</v>
      </c>
      <c r="H237" s="42"/>
      <c r="I237" s="25">
        <f t="shared" si="69"/>
        <v>-8.4646818447168259E-3</v>
      </c>
      <c r="J237">
        <v>15382.02</v>
      </c>
      <c r="K237">
        <v>15354.57</v>
      </c>
      <c r="L237" s="25">
        <f t="shared" ref="L237:L276" si="72">+K237/J237-1</f>
        <v>-1.7845510537628506E-3</v>
      </c>
      <c r="M237">
        <f t="shared" si="64"/>
        <v>5</v>
      </c>
    </row>
    <row r="238" spans="1:14" x14ac:dyDescent="0.15">
      <c r="A238" s="1">
        <v>42731</v>
      </c>
      <c r="B238">
        <v>34.049999999999997</v>
      </c>
      <c r="C238" s="25">
        <f t="shared" si="70"/>
        <v>2.3550191345305116E-3</v>
      </c>
      <c r="D238" s="38">
        <f t="shared" si="71"/>
        <v>34.26</v>
      </c>
      <c r="E238" s="38"/>
      <c r="F238">
        <v>34.25</v>
      </c>
      <c r="G238" s="42">
        <f t="shared" si="68"/>
        <v>-6.1295971978984065E-3</v>
      </c>
      <c r="H238" s="42"/>
      <c r="I238" s="25">
        <f t="shared" si="69"/>
        <v>-5.8394160583942201E-3</v>
      </c>
      <c r="J238">
        <v>15354.57</v>
      </c>
      <c r="K238">
        <v>15354.57</v>
      </c>
      <c r="L238" s="25">
        <f t="shared" si="72"/>
        <v>0</v>
      </c>
      <c r="M238">
        <f t="shared" si="64"/>
        <v>2</v>
      </c>
    </row>
    <row r="239" spans="1:14" x14ac:dyDescent="0.15">
      <c r="A239" s="1">
        <v>42732</v>
      </c>
      <c r="B239">
        <v>34.36</v>
      </c>
      <c r="C239" s="25">
        <f t="shared" si="70"/>
        <v>9.1042584434655183E-3</v>
      </c>
      <c r="D239" s="38">
        <f t="shared" si="71"/>
        <v>34.714992181480824</v>
      </c>
      <c r="E239" s="38"/>
      <c r="F239">
        <v>34.72</v>
      </c>
      <c r="G239" s="42">
        <f t="shared" si="68"/>
        <v>-1.0225904117305284E-2</v>
      </c>
      <c r="H239" s="42"/>
      <c r="I239" s="25">
        <f t="shared" si="69"/>
        <v>-1.0368663594470084E-2</v>
      </c>
      <c r="J239">
        <v>15354.57</v>
      </c>
      <c r="K239">
        <v>15563.03</v>
      </c>
      <c r="L239" s="25">
        <f t="shared" si="72"/>
        <v>1.3576414057834274E-2</v>
      </c>
      <c r="M239">
        <f t="shared" si="64"/>
        <v>3</v>
      </c>
    </row>
    <row r="240" spans="1:14" x14ac:dyDescent="0.15">
      <c r="A240" s="1">
        <v>42733</v>
      </c>
      <c r="B240">
        <v>34.81</v>
      </c>
      <c r="C240" s="25">
        <f t="shared" si="70"/>
        <v>1.3096623981373678E-2</v>
      </c>
      <c r="D240" s="38">
        <f t="shared" si="71"/>
        <v>34.832371845328318</v>
      </c>
      <c r="E240" s="38"/>
      <c r="F240">
        <v>34.83</v>
      </c>
      <c r="G240" s="42">
        <f t="shared" si="68"/>
        <v>-6.4227166119079637E-4</v>
      </c>
      <c r="H240" s="42"/>
      <c r="I240" s="25">
        <f t="shared" si="69"/>
        <v>-5.7421762848108848E-4</v>
      </c>
      <c r="J240">
        <v>15563.03</v>
      </c>
      <c r="K240">
        <v>15613.4</v>
      </c>
      <c r="L240" s="25">
        <f t="shared" si="72"/>
        <v>3.236516282497659E-3</v>
      </c>
      <c r="M240">
        <f t="shared" si="64"/>
        <v>4</v>
      </c>
    </row>
    <row r="241" spans="1:14" x14ac:dyDescent="0.15">
      <c r="A241" s="1">
        <v>42734</v>
      </c>
      <c r="B241">
        <v>34.71</v>
      </c>
      <c r="C241" s="25">
        <f t="shared" si="70"/>
        <v>-2.8727377190462811E-3</v>
      </c>
      <c r="D241" s="38">
        <f t="shared" si="71"/>
        <v>35.173249522845758</v>
      </c>
      <c r="E241" s="38"/>
      <c r="F241">
        <v>35.17</v>
      </c>
      <c r="G241" s="42">
        <f t="shared" si="68"/>
        <v>-1.3170506823512729E-2</v>
      </c>
      <c r="H241" s="42"/>
      <c r="I241" s="25">
        <f t="shared" si="69"/>
        <v>-1.3079328973557014E-2</v>
      </c>
      <c r="J241">
        <v>15613.4</v>
      </c>
      <c r="K241">
        <v>15767.27</v>
      </c>
      <c r="L241" s="25">
        <f t="shared" si="72"/>
        <v>9.8549963492897685E-3</v>
      </c>
      <c r="M241">
        <f t="shared" si="64"/>
        <v>5</v>
      </c>
    </row>
    <row r="242" spans="1:14" x14ac:dyDescent="0.15">
      <c r="A242" s="1">
        <v>42738</v>
      </c>
      <c r="B242">
        <v>35.15</v>
      </c>
      <c r="C242" s="25">
        <f t="shared" si="70"/>
        <v>1.2676462114664222E-2</v>
      </c>
      <c r="D242" s="38">
        <f t="shared" si="71"/>
        <v>35.305083321335907</v>
      </c>
      <c r="E242" s="38"/>
      <c r="F242">
        <v>35.299999999999997</v>
      </c>
      <c r="G242" s="42">
        <f t="shared" si="68"/>
        <v>-4.3926626634580579E-3</v>
      </c>
      <c r="H242" s="42"/>
      <c r="I242" s="25">
        <f t="shared" si="69"/>
        <v>-4.2492917847024581E-3</v>
      </c>
      <c r="J242">
        <v>15767.27</v>
      </c>
      <c r="K242">
        <v>15827.83</v>
      </c>
      <c r="L242" s="25">
        <f t="shared" si="72"/>
        <v>3.8408678230283932E-3</v>
      </c>
      <c r="M242">
        <f t="shared" si="64"/>
        <v>2</v>
      </c>
    </row>
    <row r="243" spans="1:14" x14ac:dyDescent="0.15">
      <c r="A243" s="1">
        <v>42739</v>
      </c>
      <c r="B243">
        <v>35.51</v>
      </c>
      <c r="C243" s="25">
        <f t="shared" si="70"/>
        <v>1.0241820768136511E-2</v>
      </c>
      <c r="D243" s="38">
        <f t="shared" si="71"/>
        <v>35.262241886601004</v>
      </c>
      <c r="E243" s="38"/>
      <c r="F243">
        <v>35.270000000000003</v>
      </c>
      <c r="G243" s="42">
        <f t="shared" si="68"/>
        <v>7.0261588640834205E-3</v>
      </c>
      <c r="H243" s="42"/>
      <c r="I243" s="25">
        <f t="shared" si="69"/>
        <v>6.804649844059929E-3</v>
      </c>
      <c r="J243">
        <v>15827.83</v>
      </c>
      <c r="K243">
        <v>15810.9</v>
      </c>
      <c r="L243" s="25">
        <f t="shared" si="72"/>
        <v>-1.069634940481401E-3</v>
      </c>
      <c r="M243">
        <f t="shared" si="64"/>
        <v>3</v>
      </c>
      <c r="N243" s="50" t="s">
        <v>103</v>
      </c>
    </row>
    <row r="244" spans="1:14" x14ac:dyDescent="0.15">
      <c r="A244" s="1">
        <v>42740</v>
      </c>
      <c r="B244">
        <v>36.020000000000003</v>
      </c>
      <c r="C244" s="25">
        <f t="shared" si="70"/>
        <v>1.4362151506617904E-2</v>
      </c>
      <c r="D244" s="38">
        <f t="shared" si="71"/>
        <v>35.874128885768677</v>
      </c>
      <c r="E244" s="38"/>
      <c r="F244">
        <v>35.869999999999997</v>
      </c>
      <c r="G244" s="42">
        <f t="shared" si="68"/>
        <v>4.0661925114839903E-3</v>
      </c>
      <c r="H244" s="42"/>
      <c r="I244" s="25">
        <f t="shared" si="69"/>
        <v>4.1817674937274507E-3</v>
      </c>
      <c r="J244">
        <v>15810.9</v>
      </c>
      <c r="K244">
        <v>16081.72</v>
      </c>
      <c r="L244" s="25">
        <f t="shared" si="72"/>
        <v>1.7128689701408462E-2</v>
      </c>
      <c r="M244">
        <f t="shared" si="64"/>
        <v>4</v>
      </c>
    </row>
    <row r="245" spans="1:14" x14ac:dyDescent="0.15">
      <c r="A245" s="1">
        <v>42741</v>
      </c>
      <c r="B245">
        <v>35.75</v>
      </c>
      <c r="C245" s="25">
        <f t="shared" si="70"/>
        <v>-7.4958356468629583E-3</v>
      </c>
      <c r="D245" s="38">
        <f t="shared" si="71"/>
        <v>35.935442365617604</v>
      </c>
      <c r="E245" s="38"/>
      <c r="F245">
        <v>35.93</v>
      </c>
      <c r="G245" s="42">
        <f t="shared" si="68"/>
        <v>-5.1604308562799295E-3</v>
      </c>
      <c r="H245" s="42"/>
      <c r="I245" s="25">
        <f t="shared" si="69"/>
        <v>-5.0097411633732714E-3</v>
      </c>
      <c r="J245">
        <v>16081.72</v>
      </c>
      <c r="K245">
        <v>16111.06</v>
      </c>
      <c r="L245" s="25">
        <f t="shared" si="72"/>
        <v>1.824431715015562E-3</v>
      </c>
      <c r="M245">
        <f t="shared" si="64"/>
        <v>5</v>
      </c>
    </row>
    <row r="246" spans="1:14" x14ac:dyDescent="0.15">
      <c r="A246" s="1">
        <v>42744</v>
      </c>
      <c r="B246">
        <v>35.799999999999997</v>
      </c>
      <c r="C246" s="25">
        <f t="shared" si="70"/>
        <v>1.3986013986013734E-3</v>
      </c>
      <c r="D246" s="38">
        <f t="shared" si="71"/>
        <v>35.940459380078039</v>
      </c>
      <c r="E246" s="38"/>
      <c r="F246">
        <v>35.93</v>
      </c>
      <c r="G246" s="42">
        <f t="shared" si="68"/>
        <v>-3.9081130987407287E-3</v>
      </c>
      <c r="H246" s="42"/>
      <c r="I246" s="25">
        <f t="shared" si="69"/>
        <v>-3.618146395769628E-3</v>
      </c>
      <c r="J246">
        <v>16111.06</v>
      </c>
      <c r="K246">
        <v>16115.75</v>
      </c>
      <c r="L246" s="25">
        <f t="shared" si="72"/>
        <v>2.9110437177948256E-4</v>
      </c>
      <c r="M246">
        <f t="shared" si="64"/>
        <v>1</v>
      </c>
    </row>
    <row r="247" spans="1:14" x14ac:dyDescent="0.15">
      <c r="A247" s="1">
        <v>42745</v>
      </c>
      <c r="B247">
        <v>36.340000000000003</v>
      </c>
      <c r="C247" s="25">
        <f t="shared" si="70"/>
        <v>1.5083798882681743E-2</v>
      </c>
      <c r="D247" s="38">
        <f t="shared" si="71"/>
        <v>36.160173166002203</v>
      </c>
      <c r="E247" s="38"/>
      <c r="F247">
        <v>36.17</v>
      </c>
      <c r="G247" s="42">
        <f t="shared" si="68"/>
        <v>4.9730634079727665E-3</v>
      </c>
      <c r="H247" s="42"/>
      <c r="I247" s="25">
        <f t="shared" si="69"/>
        <v>4.7000276472215496E-3</v>
      </c>
      <c r="J247">
        <v>16115.75</v>
      </c>
      <c r="K247">
        <v>16218.99</v>
      </c>
      <c r="L247" s="25">
        <f t="shared" si="72"/>
        <v>6.4061554690286737E-3</v>
      </c>
      <c r="M247">
        <f t="shared" ref="M247:M258" si="73">WEEKDAY(A247,2)</f>
        <v>2</v>
      </c>
    </row>
    <row r="248" spans="1:14" x14ac:dyDescent="0.15">
      <c r="A248" s="1">
        <v>42746</v>
      </c>
      <c r="B248">
        <v>36.53</v>
      </c>
      <c r="C248" s="25">
        <f t="shared" ref="C248:C279" si="74">B248/B247-1</f>
        <v>5.2283984589982513E-3</v>
      </c>
      <c r="D248" s="38">
        <f t="shared" ref="D248:D261" si="75">+F247*(1+L248)</f>
        <v>36.461741927210021</v>
      </c>
      <c r="E248" s="38"/>
      <c r="F248">
        <v>36.46</v>
      </c>
      <c r="G248" s="42">
        <f t="shared" si="68"/>
        <v>1.8720464021233507E-3</v>
      </c>
      <c r="H248" s="42"/>
      <c r="I248" s="25">
        <f t="shared" si="69"/>
        <v>1.9199122325836981E-3</v>
      </c>
      <c r="J248">
        <v>16218.99</v>
      </c>
      <c r="K248">
        <v>16349.81</v>
      </c>
      <c r="L248" s="25">
        <f t="shared" si="72"/>
        <v>8.0658536690632054E-3</v>
      </c>
      <c r="M248">
        <f t="shared" si="73"/>
        <v>3</v>
      </c>
      <c r="N248" s="50" t="s">
        <v>123</v>
      </c>
    </row>
    <row r="249" spans="1:14" x14ac:dyDescent="0.15">
      <c r="A249" s="1">
        <v>42747</v>
      </c>
      <c r="B249">
        <v>36.475000000000001</v>
      </c>
      <c r="C249" s="25">
        <f t="shared" si="74"/>
        <v>-1.5056118258964801E-3</v>
      </c>
      <c r="D249" s="38">
        <f t="shared" si="75"/>
        <v>36.386097954655135</v>
      </c>
      <c r="E249" s="38"/>
      <c r="F249">
        <v>36.39</v>
      </c>
      <c r="G249" s="42">
        <f t="shared" si="68"/>
        <v>2.4432970376668806E-3</v>
      </c>
      <c r="H249" s="42"/>
      <c r="I249" s="25">
        <f t="shared" si="69"/>
        <v>2.3358065402583339E-3</v>
      </c>
      <c r="J249">
        <v>16349.81</v>
      </c>
      <c r="K249">
        <v>16316.67</v>
      </c>
      <c r="L249" s="25">
        <f t="shared" si="72"/>
        <v>-2.0269348695794998E-3</v>
      </c>
      <c r="M249">
        <f t="shared" si="73"/>
        <v>4</v>
      </c>
    </row>
    <row r="250" spans="1:14" x14ac:dyDescent="0.15">
      <c r="A250" s="1">
        <v>42748</v>
      </c>
      <c r="B250">
        <v>36.57</v>
      </c>
      <c r="C250" s="25">
        <f t="shared" si="74"/>
        <v>2.6045236463330124E-3</v>
      </c>
      <c r="D250" s="38">
        <f t="shared" si="75"/>
        <v>36.640834471739637</v>
      </c>
      <c r="E250" s="38"/>
      <c r="F250">
        <v>36.64</v>
      </c>
      <c r="G250" s="42">
        <f t="shared" si="68"/>
        <v>-1.9332112044082583E-3</v>
      </c>
      <c r="H250" s="42"/>
      <c r="I250" s="25">
        <f t="shared" si="69"/>
        <v>-1.910480349344934E-3</v>
      </c>
      <c r="J250">
        <v>16316.67</v>
      </c>
      <c r="K250">
        <v>16429.14</v>
      </c>
      <c r="L250" s="25">
        <f t="shared" si="72"/>
        <v>6.8929505836667904E-3</v>
      </c>
      <c r="M250">
        <f t="shared" si="73"/>
        <v>5</v>
      </c>
      <c r="N250" s="50" t="s">
        <v>129</v>
      </c>
    </row>
    <row r="251" spans="1:14" x14ac:dyDescent="0.15">
      <c r="A251" s="1">
        <v>42752</v>
      </c>
      <c r="B251">
        <v>36.4</v>
      </c>
      <c r="C251" s="25">
        <f t="shared" si="74"/>
        <v>-4.6486190866831256E-3</v>
      </c>
      <c r="D251" s="38">
        <f t="shared" si="75"/>
        <v>36.323269312940305</v>
      </c>
      <c r="E251" s="38"/>
      <c r="F251">
        <v>36.32</v>
      </c>
      <c r="G251" s="42">
        <f t="shared" ref="G251:G256" si="76">+B251/D251-1</f>
        <v>2.1124388996658361E-3</v>
      </c>
      <c r="H251" s="42"/>
      <c r="I251" s="25">
        <f t="shared" si="69"/>
        <v>2.2026431718060735E-3</v>
      </c>
      <c r="J251">
        <v>16429.14</v>
      </c>
      <c r="K251">
        <v>16287.12</v>
      </c>
      <c r="L251" s="25">
        <f t="shared" si="72"/>
        <v>-8.6443964808868845E-3</v>
      </c>
      <c r="M251">
        <f t="shared" si="73"/>
        <v>2</v>
      </c>
      <c r="N251" s="50" t="s">
        <v>132</v>
      </c>
    </row>
    <row r="252" spans="1:14" x14ac:dyDescent="0.15">
      <c r="A252" s="1">
        <v>42753</v>
      </c>
      <c r="B252">
        <v>36.58</v>
      </c>
      <c r="C252" s="25">
        <f t="shared" si="74"/>
        <v>4.9450549450549275E-3</v>
      </c>
      <c r="D252" s="38">
        <f t="shared" si="75"/>
        <v>36.731119657741822</v>
      </c>
      <c r="E252" s="38"/>
      <c r="F252">
        <v>36.729999999999997</v>
      </c>
      <c r="G252" s="42">
        <f t="shared" si="76"/>
        <v>-4.1142132107582219E-3</v>
      </c>
      <c r="H252" s="42"/>
      <c r="I252" s="25">
        <f t="shared" si="69"/>
        <v>-4.0838551592703443E-3</v>
      </c>
      <c r="J252">
        <v>16287.12</v>
      </c>
      <c r="K252">
        <v>16471.48</v>
      </c>
      <c r="L252" s="25">
        <f t="shared" si="72"/>
        <v>1.1319373836503832E-2</v>
      </c>
      <c r="M252">
        <f t="shared" si="73"/>
        <v>3</v>
      </c>
    </row>
    <row r="253" spans="1:14" x14ac:dyDescent="0.15">
      <c r="A253" s="1">
        <v>42754</v>
      </c>
      <c r="B253">
        <v>36.43</v>
      </c>
      <c r="C253" s="25">
        <f t="shared" si="74"/>
        <v>-4.100601421541783E-3</v>
      </c>
      <c r="D253" s="38">
        <f t="shared" si="75"/>
        <v>36.666469722210756</v>
      </c>
      <c r="E253" s="38"/>
      <c r="F253">
        <v>36.67</v>
      </c>
      <c r="G253" s="42">
        <f t="shared" si="76"/>
        <v>-6.4492088821824778E-3</v>
      </c>
      <c r="H253" s="42"/>
      <c r="I253" s="25">
        <f t="shared" si="69"/>
        <v>-6.5448595582220381E-3</v>
      </c>
      <c r="J253">
        <v>16471.48</v>
      </c>
      <c r="K253">
        <v>16442.990000000002</v>
      </c>
      <c r="L253" s="25">
        <f t="shared" si="72"/>
        <v>-1.7296563514631602E-3</v>
      </c>
      <c r="M253">
        <f t="shared" si="73"/>
        <v>4</v>
      </c>
    </row>
    <row r="254" spans="1:14" ht="27" x14ac:dyDescent="0.15">
      <c r="A254" s="1">
        <v>42755</v>
      </c>
      <c r="B254">
        <v>36.29</v>
      </c>
      <c r="C254" s="25">
        <f t="shared" si="74"/>
        <v>-3.8429865495470672E-3</v>
      </c>
      <c r="D254" s="38">
        <f t="shared" si="75"/>
        <v>36.355886234802789</v>
      </c>
      <c r="E254" s="38"/>
      <c r="F254">
        <v>36.35</v>
      </c>
      <c r="G254" s="42">
        <f t="shared" si="76"/>
        <v>-1.8122577009198615E-3</v>
      </c>
      <c r="H254" s="42"/>
      <c r="I254" s="25">
        <f t="shared" si="69"/>
        <v>-1.6506189821183792E-3</v>
      </c>
      <c r="J254">
        <v>16442.990000000002</v>
      </c>
      <c r="K254">
        <v>16302.14</v>
      </c>
      <c r="L254" s="25">
        <f t="shared" si="72"/>
        <v>-8.5659603271669438E-3</v>
      </c>
      <c r="M254">
        <f t="shared" si="73"/>
        <v>5</v>
      </c>
      <c r="N254" s="50" t="s">
        <v>135</v>
      </c>
    </row>
    <row r="255" spans="1:14" x14ac:dyDescent="0.15">
      <c r="A255" s="1">
        <v>42758</v>
      </c>
      <c r="B255">
        <v>36.49</v>
      </c>
      <c r="C255" s="25">
        <f t="shared" si="74"/>
        <v>5.5111600992010512E-3</v>
      </c>
      <c r="D255" s="38">
        <f t="shared" si="75"/>
        <v>36.37606599501661</v>
      </c>
      <c r="E255" s="38"/>
      <c r="F255">
        <v>36.380000000000003</v>
      </c>
      <c r="G255" s="42">
        <f t="shared" si="76"/>
        <v>3.1321145337430689E-3</v>
      </c>
      <c r="H255" s="42"/>
      <c r="I255" s="25">
        <f t="shared" si="69"/>
        <v>3.0236393622868896E-3</v>
      </c>
      <c r="J255">
        <v>16302.14</v>
      </c>
      <c r="K255">
        <v>16313.83</v>
      </c>
      <c r="L255" s="25">
        <f t="shared" si="72"/>
        <v>7.1708376937018592E-4</v>
      </c>
      <c r="M255">
        <f t="shared" si="73"/>
        <v>1</v>
      </c>
    </row>
    <row r="256" spans="1:14" x14ac:dyDescent="0.15">
      <c r="A256" s="1">
        <v>42759</v>
      </c>
      <c r="B256">
        <v>36.619999999999997</v>
      </c>
      <c r="C256" s="25">
        <f t="shared" si="74"/>
        <v>3.5626198958618183E-3</v>
      </c>
      <c r="D256" s="38">
        <f t="shared" si="75"/>
        <v>36.526310939859009</v>
      </c>
      <c r="E256" s="38"/>
      <c r="F256">
        <v>36.520000000000003</v>
      </c>
      <c r="G256" s="42">
        <f t="shared" si="76"/>
        <v>2.5649746095424142E-3</v>
      </c>
      <c r="H256" s="42"/>
      <c r="I256" s="25">
        <f t="shared" si="69"/>
        <v>2.7382256297916463E-3</v>
      </c>
      <c r="J256">
        <v>16313.83</v>
      </c>
      <c r="K256">
        <v>16379.44</v>
      </c>
      <c r="L256" s="25">
        <f t="shared" si="72"/>
        <v>4.0217410626444128E-3</v>
      </c>
      <c r="M256">
        <f t="shared" si="73"/>
        <v>2</v>
      </c>
    </row>
    <row r="257" spans="1:14" x14ac:dyDescent="0.15">
      <c r="A257" s="1">
        <v>42760</v>
      </c>
      <c r="B257">
        <v>36.78</v>
      </c>
      <c r="C257" s="25">
        <f t="shared" si="74"/>
        <v>4.3691971600219315E-3</v>
      </c>
      <c r="D257" s="38">
        <f t="shared" si="75"/>
        <v>36.533355450491598</v>
      </c>
      <c r="E257" s="38"/>
      <c r="F257">
        <v>36.53</v>
      </c>
      <c r="G257" s="42">
        <f t="shared" ref="G257:G262" si="77">+B257/D257-1</f>
        <v>6.7512153336872771E-3</v>
      </c>
      <c r="H257" s="42"/>
      <c r="I257" s="25">
        <f t="shared" si="69"/>
        <v>6.8436901177115761E-3</v>
      </c>
      <c r="J257">
        <v>16379.44</v>
      </c>
      <c r="K257">
        <v>16385.43</v>
      </c>
      <c r="L257" s="25">
        <f t="shared" si="72"/>
        <v>3.6570236833499692E-4</v>
      </c>
      <c r="M257">
        <f t="shared" si="73"/>
        <v>3</v>
      </c>
    </row>
    <row r="258" spans="1:14" ht="54" x14ac:dyDescent="0.15">
      <c r="A258" s="1">
        <v>42761</v>
      </c>
      <c r="B258">
        <v>36.85</v>
      </c>
      <c r="C258" s="25">
        <f t="shared" si="74"/>
        <v>1.9032082653616111E-3</v>
      </c>
      <c r="D258" s="38">
        <f t="shared" si="75"/>
        <v>37.028096943443039</v>
      </c>
      <c r="E258" s="38"/>
      <c r="F258">
        <v>37.03</v>
      </c>
      <c r="G258" s="42">
        <f t="shared" si="77"/>
        <v>-4.8097784694434154E-3</v>
      </c>
      <c r="H258" s="42"/>
      <c r="I258" s="25">
        <f t="shared" si="69"/>
        <v>-4.8609235754792923E-3</v>
      </c>
      <c r="J258">
        <v>16385.43</v>
      </c>
      <c r="K258">
        <v>16608.849999999999</v>
      </c>
      <c r="L258" s="25">
        <f t="shared" si="72"/>
        <v>1.3635284518013657E-2</v>
      </c>
      <c r="M258">
        <f t="shared" si="73"/>
        <v>4</v>
      </c>
      <c r="N258" s="50" t="s">
        <v>146</v>
      </c>
    </row>
    <row r="259" spans="1:14" x14ac:dyDescent="0.15">
      <c r="A259" s="1">
        <v>42762</v>
      </c>
      <c r="B259">
        <v>36.82</v>
      </c>
      <c r="C259" s="25">
        <f t="shared" si="74"/>
        <v>-8.141112618724744E-4</v>
      </c>
      <c r="D259" s="38">
        <f t="shared" si="75"/>
        <v>36.851436601570853</v>
      </c>
      <c r="E259" s="38"/>
      <c r="F259">
        <v>36.85</v>
      </c>
      <c r="G259" s="42">
        <f t="shared" si="77"/>
        <v>-8.5306312236177462E-4</v>
      </c>
      <c r="H259" s="42"/>
      <c r="I259" s="25">
        <f t="shared" si="69"/>
        <v>-8.141112618724744E-4</v>
      </c>
      <c r="J259">
        <v>16608.849999999999</v>
      </c>
      <c r="K259">
        <v>16528.759999999998</v>
      </c>
      <c r="L259" s="25">
        <f t="shared" si="72"/>
        <v>-4.8221279618998469E-3</v>
      </c>
      <c r="M259">
        <f t="shared" ref="M259:M282" si="78">WEEKDAY(A259,2)</f>
        <v>5</v>
      </c>
    </row>
    <row r="260" spans="1:14" x14ac:dyDescent="0.15">
      <c r="A260" s="1">
        <v>42765</v>
      </c>
      <c r="B260">
        <v>36.68</v>
      </c>
      <c r="C260" s="25">
        <f t="shared" si="74"/>
        <v>-3.8022813688213253E-3</v>
      </c>
      <c r="D260" s="38">
        <f t="shared" si="75"/>
        <v>36.85</v>
      </c>
      <c r="E260" s="38"/>
      <c r="F260">
        <v>36.85</v>
      </c>
      <c r="G260" s="42">
        <f t="shared" si="77"/>
        <v>-4.6132971506106513E-3</v>
      </c>
      <c r="H260" s="42"/>
      <c r="I260" s="25">
        <f t="shared" si="69"/>
        <v>-4.6132971506106513E-3</v>
      </c>
      <c r="J260">
        <v>16528.759999999998</v>
      </c>
      <c r="K260">
        <v>16528.759999999998</v>
      </c>
      <c r="L260" s="25">
        <f t="shared" si="72"/>
        <v>0</v>
      </c>
      <c r="M260">
        <f t="shared" si="78"/>
        <v>1</v>
      </c>
    </row>
    <row r="261" spans="1:14" x14ac:dyDescent="0.15">
      <c r="A261" s="1">
        <v>42766</v>
      </c>
      <c r="B261">
        <v>36.71</v>
      </c>
      <c r="C261" s="25">
        <f t="shared" si="74"/>
        <v>8.178844056707657E-4</v>
      </c>
      <c r="D261" s="38">
        <f t="shared" si="75"/>
        <v>36.85</v>
      </c>
      <c r="E261" s="38"/>
      <c r="F261">
        <v>36.85</v>
      </c>
      <c r="G261" s="42">
        <f t="shared" si="77"/>
        <v>-3.7991858887381769E-3</v>
      </c>
      <c r="H261" s="42"/>
      <c r="I261" s="25">
        <f t="shared" si="69"/>
        <v>-3.7991858887381769E-3</v>
      </c>
      <c r="J261">
        <v>16528.759999999998</v>
      </c>
      <c r="K261">
        <v>16528.759999999998</v>
      </c>
      <c r="L261" s="25">
        <f t="shared" si="72"/>
        <v>0</v>
      </c>
      <c r="M261">
        <f t="shared" si="78"/>
        <v>2</v>
      </c>
    </row>
    <row r="262" spans="1:14" x14ac:dyDescent="0.15">
      <c r="A262" s="1">
        <v>42767</v>
      </c>
      <c r="B262">
        <v>36.67</v>
      </c>
      <c r="C262" s="25">
        <f t="shared" si="74"/>
        <v>-1.0896213565785295E-3</v>
      </c>
      <c r="D262" s="38">
        <f t="shared" ref="D262:D267" si="79">+F261*(1+L262)</f>
        <v>36.783094285354743</v>
      </c>
      <c r="E262" s="38"/>
      <c r="F262">
        <v>36.78</v>
      </c>
      <c r="G262" s="42">
        <f t="shared" si="77"/>
        <v>-3.0746267423121809E-3</v>
      </c>
      <c r="H262" s="42"/>
      <c r="I262" s="25">
        <f t="shared" si="69"/>
        <v>-2.9907558455681826E-3</v>
      </c>
      <c r="J262">
        <v>16528.759999999998</v>
      </c>
      <c r="K262">
        <v>16498.75</v>
      </c>
      <c r="L262" s="25">
        <f t="shared" si="72"/>
        <v>-1.8156231925442468E-3</v>
      </c>
      <c r="M262">
        <f t="shared" si="78"/>
        <v>3</v>
      </c>
    </row>
    <row r="263" spans="1:14" x14ac:dyDescent="0.15">
      <c r="A263" s="1">
        <v>42768</v>
      </c>
      <c r="B263">
        <v>36.68</v>
      </c>
      <c r="C263" s="25">
        <f t="shared" si="74"/>
        <v>2.7270248159250166E-4</v>
      </c>
      <c r="D263" s="38">
        <f t="shared" si="79"/>
        <v>36.553685545874686</v>
      </c>
      <c r="E263" s="38"/>
      <c r="F263">
        <v>36.549999999999997</v>
      </c>
      <c r="G263" s="42">
        <f>+B263/D263-1</f>
        <v>3.4555873707122764E-3</v>
      </c>
      <c r="H263" s="42"/>
      <c r="I263" s="25">
        <f t="shared" si="69"/>
        <v>3.556771545827786E-3</v>
      </c>
      <c r="J263">
        <v>16498.75</v>
      </c>
      <c r="K263">
        <v>16397.23</v>
      </c>
      <c r="L263" s="25">
        <f t="shared" si="72"/>
        <v>-6.1531934237442076E-3</v>
      </c>
      <c r="M263">
        <f t="shared" si="78"/>
        <v>4</v>
      </c>
      <c r="N263" s="50" t="s">
        <v>156</v>
      </c>
    </row>
    <row r="264" spans="1:14" x14ac:dyDescent="0.15">
      <c r="A264" s="1">
        <v>42769</v>
      </c>
      <c r="B264">
        <v>36.630000000000003</v>
      </c>
      <c r="C264" s="25">
        <f t="shared" si="74"/>
        <v>-1.3631406761176468E-3</v>
      </c>
      <c r="D264" s="38">
        <f t="shared" si="79"/>
        <v>36.043058806169704</v>
      </c>
      <c r="E264" s="38"/>
      <c r="F264">
        <v>36.5</v>
      </c>
      <c r="G264" s="42">
        <f t="shared" ref="G264:G278" si="80">+B264/D264-1</f>
        <v>1.6284444585758395E-2</v>
      </c>
      <c r="H264" s="42"/>
      <c r="I264" s="25">
        <f t="shared" ref="I264:I274" si="81">+B264/F264-1</f>
        <v>3.5616438356165236E-3</v>
      </c>
      <c r="J264">
        <v>16603.7</v>
      </c>
      <c r="K264">
        <v>16373.41</v>
      </c>
      <c r="L264" s="25">
        <f t="shared" si="72"/>
        <v>-1.3869800104795993E-2</v>
      </c>
      <c r="M264">
        <f t="shared" si="78"/>
        <v>5</v>
      </c>
      <c r="N264" s="50" t="s">
        <v>161</v>
      </c>
    </row>
    <row r="265" spans="1:14" ht="40.5" x14ac:dyDescent="0.15">
      <c r="A265" s="1">
        <v>42772</v>
      </c>
      <c r="B265">
        <v>36.761000000000003</v>
      </c>
      <c r="C265" s="25">
        <f t="shared" si="74"/>
        <v>3.5763035763036743E-3</v>
      </c>
      <c r="D265" s="38">
        <f t="shared" si="79"/>
        <v>37.013368015581356</v>
      </c>
      <c r="E265" s="38"/>
      <c r="F265">
        <v>37.01</v>
      </c>
      <c r="G265" s="42">
        <f t="shared" si="80"/>
        <v>-6.8182937439013047E-3</v>
      </c>
      <c r="H265" s="42"/>
      <c r="I265" s="25">
        <f t="shared" si="81"/>
        <v>-6.7279113753038189E-3</v>
      </c>
      <c r="J265">
        <v>16373.41</v>
      </c>
      <c r="K265">
        <v>16603.7</v>
      </c>
      <c r="L265" s="25">
        <f t="shared" si="72"/>
        <v>1.4064877139215337E-2</v>
      </c>
      <c r="M265">
        <f t="shared" si="78"/>
        <v>1</v>
      </c>
      <c r="N265" s="50" t="s">
        <v>168</v>
      </c>
    </row>
    <row r="266" spans="1:14" x14ac:dyDescent="0.15">
      <c r="A266" s="1">
        <v>42773</v>
      </c>
      <c r="B266">
        <v>36.765000000000001</v>
      </c>
      <c r="C266" s="25">
        <f t="shared" si="74"/>
        <v>1.0881096814552293E-4</v>
      </c>
      <c r="D266" s="38">
        <f t="shared" si="79"/>
        <v>36.993616693869427</v>
      </c>
      <c r="E266" s="38"/>
      <c r="F266">
        <v>36.99</v>
      </c>
      <c r="G266" s="42">
        <f t="shared" si="80"/>
        <v>-6.1798957306954394E-3</v>
      </c>
      <c r="H266" s="42"/>
      <c r="I266" s="25">
        <f t="shared" si="81"/>
        <v>-6.0827250608272987E-3</v>
      </c>
      <c r="J266">
        <v>16603.7</v>
      </c>
      <c r="K266">
        <v>16596.349999999999</v>
      </c>
      <c r="L266" s="25">
        <f t="shared" si="72"/>
        <v>-4.4267241638928922E-4</v>
      </c>
      <c r="M266">
        <f t="shared" si="78"/>
        <v>2</v>
      </c>
    </row>
    <row r="267" spans="1:14" x14ac:dyDescent="0.15">
      <c r="A267" s="1">
        <v>42774</v>
      </c>
      <c r="B267">
        <v>37.31</v>
      </c>
      <c r="C267" s="25">
        <f t="shared" si="74"/>
        <v>1.4823881408948747E-2</v>
      </c>
      <c r="D267" s="38">
        <f t="shared" si="79"/>
        <v>37.388041985135288</v>
      </c>
      <c r="E267" s="38"/>
      <c r="F267">
        <v>37.39</v>
      </c>
      <c r="G267" s="42">
        <f t="shared" si="80"/>
        <v>-2.0873514897172818E-3</v>
      </c>
      <c r="H267" s="42"/>
      <c r="I267" s="25">
        <f t="shared" si="81"/>
        <v>-2.1396095212623534E-3</v>
      </c>
      <c r="J267">
        <v>16596.349999999999</v>
      </c>
      <c r="K267">
        <v>16774.939999999999</v>
      </c>
      <c r="L267" s="25">
        <f t="shared" si="72"/>
        <v>1.0760799814417021E-2</v>
      </c>
      <c r="M267">
        <f t="shared" si="78"/>
        <v>3</v>
      </c>
      <c r="N267" s="50" t="s">
        <v>173</v>
      </c>
    </row>
    <row r="268" spans="1:14" x14ac:dyDescent="0.15">
      <c r="A268" s="1">
        <v>42775</v>
      </c>
      <c r="B268">
        <v>37.784999999999997</v>
      </c>
      <c r="C268" s="25">
        <f t="shared" si="74"/>
        <v>1.2731171267756469E-2</v>
      </c>
      <c r="D268" s="38">
        <f t="shared" ref="D268:D299" si="82">+F267*(1+L268)</f>
        <v>37.735527185194108</v>
      </c>
      <c r="E268" s="38"/>
      <c r="F268">
        <v>37.74</v>
      </c>
      <c r="G268" s="42">
        <f t="shared" si="80"/>
        <v>1.3110407749994391E-3</v>
      </c>
      <c r="H268" s="42"/>
      <c r="I268" s="25">
        <f t="shared" si="81"/>
        <v>1.1923688394275267E-3</v>
      </c>
      <c r="J268">
        <v>16774.939999999999</v>
      </c>
      <c r="K268">
        <v>16929.96</v>
      </c>
      <c r="L268" s="25">
        <f t="shared" si="72"/>
        <v>9.241165691203701E-3</v>
      </c>
      <c r="M268">
        <f t="shared" si="78"/>
        <v>4</v>
      </c>
    </row>
    <row r="269" spans="1:14" x14ac:dyDescent="0.15">
      <c r="A269" s="1">
        <v>42776</v>
      </c>
      <c r="B269">
        <v>37.97</v>
      </c>
      <c r="C269" s="25">
        <f t="shared" si="74"/>
        <v>4.8961228000530266E-3</v>
      </c>
      <c r="D269" s="38">
        <f t="shared" si="82"/>
        <v>37.807789492709965</v>
      </c>
      <c r="E269" s="38"/>
      <c r="F269">
        <v>37.799999999999997</v>
      </c>
      <c r="G269" s="42">
        <f t="shared" si="80"/>
        <v>4.2903991337899239E-3</v>
      </c>
      <c r="H269" s="42"/>
      <c r="I269" s="25">
        <f t="shared" si="81"/>
        <v>4.4973544973545554E-3</v>
      </c>
      <c r="J269">
        <v>16929.96</v>
      </c>
      <c r="K269">
        <v>16960.37</v>
      </c>
      <c r="L269" s="25">
        <f t="shared" si="72"/>
        <v>1.7962239721771578E-3</v>
      </c>
      <c r="M269">
        <f t="shared" si="78"/>
        <v>5</v>
      </c>
    </row>
    <row r="270" spans="1:14" x14ac:dyDescent="0.15">
      <c r="A270" s="1">
        <v>42779</v>
      </c>
      <c r="B270">
        <v>38.29</v>
      </c>
      <c r="C270" s="25">
        <f t="shared" si="74"/>
        <v>8.4277060837503193E-3</v>
      </c>
      <c r="D270" s="38">
        <f t="shared" si="82"/>
        <v>38.210330552930152</v>
      </c>
      <c r="E270" s="38"/>
      <c r="F270">
        <v>38.21</v>
      </c>
      <c r="G270" s="42">
        <f t="shared" si="80"/>
        <v>2.085023759726079E-3</v>
      </c>
      <c r="H270" s="42"/>
      <c r="I270" s="25">
        <f t="shared" si="81"/>
        <v>2.0936927505887937E-3</v>
      </c>
      <c r="J270">
        <v>16960.37</v>
      </c>
      <c r="K270">
        <v>17144.48</v>
      </c>
      <c r="L270" s="25">
        <f t="shared" si="72"/>
        <v>1.0855305633072909E-2</v>
      </c>
      <c r="M270">
        <f t="shared" si="78"/>
        <v>1</v>
      </c>
    </row>
    <row r="271" spans="1:14" x14ac:dyDescent="0.15">
      <c r="A271" s="1">
        <v>42780</v>
      </c>
      <c r="B271">
        <v>38.24</v>
      </c>
      <c r="C271" s="25">
        <f t="shared" si="74"/>
        <v>-1.3058239749280665E-3</v>
      </c>
      <c r="D271" s="38">
        <f t="shared" si="82"/>
        <v>38.100147096908159</v>
      </c>
      <c r="E271" s="38"/>
      <c r="F271">
        <v>38.1</v>
      </c>
      <c r="G271" s="42">
        <f t="shared" si="80"/>
        <v>3.6706656994296427E-3</v>
      </c>
      <c r="H271" s="42"/>
      <c r="I271" s="25">
        <f t="shared" si="81"/>
        <v>3.6745406824147953E-3</v>
      </c>
      <c r="J271">
        <v>17144.48</v>
      </c>
      <c r="K271">
        <v>17095.189999999999</v>
      </c>
      <c r="L271" s="25">
        <f t="shared" si="72"/>
        <v>-2.8749778354316691E-3</v>
      </c>
      <c r="M271">
        <f t="shared" si="78"/>
        <v>2</v>
      </c>
    </row>
    <row r="272" spans="1:14" x14ac:dyDescent="0.15">
      <c r="A272" s="1">
        <v>42781</v>
      </c>
      <c r="B272">
        <v>38.82</v>
      </c>
      <c r="C272" s="25">
        <f t="shared" si="74"/>
        <v>1.5167364016736462E-2</v>
      </c>
      <c r="D272" s="38">
        <f t="shared" si="82"/>
        <v>38.682670564059251</v>
      </c>
      <c r="E272" s="38"/>
      <c r="F272">
        <v>38.68</v>
      </c>
      <c r="G272" s="42">
        <f t="shared" si="80"/>
        <v>3.55015395623548E-3</v>
      </c>
      <c r="H272" s="42"/>
      <c r="I272" s="25">
        <f t="shared" si="81"/>
        <v>3.6194415718717732E-3</v>
      </c>
      <c r="J272">
        <v>17095.189999999999</v>
      </c>
      <c r="K272">
        <v>17356.63</v>
      </c>
      <c r="L272" s="25">
        <f t="shared" si="72"/>
        <v>1.5293190657723166E-2</v>
      </c>
      <c r="M272">
        <f t="shared" si="78"/>
        <v>3</v>
      </c>
    </row>
    <row r="273" spans="1:14" ht="27" x14ac:dyDescent="0.15">
      <c r="A273" s="1">
        <v>42782</v>
      </c>
      <c r="B273">
        <v>38.74</v>
      </c>
      <c r="C273" s="25">
        <f t="shared" si="74"/>
        <v>-2.0607934054610588E-3</v>
      </c>
      <c r="D273" s="38">
        <f t="shared" si="82"/>
        <v>38.806425256515809</v>
      </c>
      <c r="E273" s="38"/>
      <c r="F273">
        <v>38.81</v>
      </c>
      <c r="G273" s="42">
        <f t="shared" si="80"/>
        <v>-1.7117076895571959E-3</v>
      </c>
      <c r="H273" s="42"/>
      <c r="I273" s="25">
        <f t="shared" si="81"/>
        <v>-1.8036588508116846E-3</v>
      </c>
      <c r="J273">
        <v>17356.63</v>
      </c>
      <c r="K273">
        <v>17413.36</v>
      </c>
      <c r="L273" s="25">
        <f t="shared" si="72"/>
        <v>3.2684916369134509E-3</v>
      </c>
      <c r="M273">
        <f t="shared" si="78"/>
        <v>4</v>
      </c>
      <c r="N273" s="50" t="s">
        <v>196</v>
      </c>
    </row>
    <row r="274" spans="1:14" ht="27" x14ac:dyDescent="0.15">
      <c r="A274" s="1">
        <v>42783</v>
      </c>
      <c r="B274">
        <v>38.445</v>
      </c>
      <c r="C274" s="25">
        <f t="shared" si="74"/>
        <v>-7.6148683531234163E-3</v>
      </c>
      <c r="D274" s="38">
        <f t="shared" si="82"/>
        <v>38.473860151056435</v>
      </c>
      <c r="E274" s="38"/>
      <c r="F274">
        <v>38.47</v>
      </c>
      <c r="G274" s="42">
        <f t="shared" si="80"/>
        <v>-7.5012361491999524E-4</v>
      </c>
      <c r="H274" s="42"/>
      <c r="I274" s="25">
        <f t="shared" si="81"/>
        <v>-6.498570314530383E-4</v>
      </c>
      <c r="J274">
        <v>17413.36</v>
      </c>
      <c r="K274">
        <v>17262.54</v>
      </c>
      <c r="L274" s="25">
        <f t="shared" si="72"/>
        <v>-8.6611659093936977E-3</v>
      </c>
      <c r="M274">
        <f t="shared" si="78"/>
        <v>5</v>
      </c>
      <c r="N274" s="50" t="s">
        <v>200</v>
      </c>
    </row>
    <row r="275" spans="1:14" x14ac:dyDescent="0.15">
      <c r="A275" s="1">
        <v>42786</v>
      </c>
      <c r="B275">
        <v>38.46</v>
      </c>
      <c r="C275" s="25">
        <f t="shared" si="74"/>
        <v>3.9016777214206932E-4</v>
      </c>
      <c r="D275" s="38">
        <f t="shared" si="82"/>
        <v>38.759440812302238</v>
      </c>
      <c r="E275" s="38"/>
      <c r="F275" s="38">
        <v>38.76</v>
      </c>
      <c r="G275" s="42">
        <f t="shared" si="80"/>
        <v>-7.7256226103034065E-3</v>
      </c>
      <c r="H275" s="42"/>
      <c r="I275" s="25">
        <f t="shared" ref="I275:I281" si="83">+B275/F275-1</f>
        <v>-7.7399380804953344E-3</v>
      </c>
      <c r="J275">
        <v>17262.54</v>
      </c>
      <c r="K275">
        <v>17392.419999999998</v>
      </c>
      <c r="L275" s="25">
        <f t="shared" si="72"/>
        <v>7.5238058825639609E-3</v>
      </c>
      <c r="M275">
        <f t="shared" si="78"/>
        <v>1</v>
      </c>
    </row>
    <row r="276" spans="1:14" x14ac:dyDescent="0.15">
      <c r="A276" s="1">
        <v>42787</v>
      </c>
      <c r="B276">
        <v>38.82</v>
      </c>
      <c r="C276" s="25">
        <f t="shared" si="74"/>
        <v>9.3603744149766133E-3</v>
      </c>
      <c r="D276" s="38">
        <f t="shared" si="82"/>
        <v>38.599543893259245</v>
      </c>
      <c r="E276" s="38"/>
      <c r="F276">
        <v>38.6</v>
      </c>
      <c r="G276" s="42">
        <f>+B276/D276-1</f>
        <v>5.7113655889404757E-3</v>
      </c>
      <c r="H276" s="42"/>
      <c r="I276" s="25">
        <f t="shared" si="83"/>
        <v>5.6994818652849055E-3</v>
      </c>
      <c r="J276">
        <v>17392.419999999998</v>
      </c>
      <c r="K276">
        <v>17320.419999999998</v>
      </c>
      <c r="L276" s="25">
        <f t="shared" si="72"/>
        <v>-4.1397344360358801E-3</v>
      </c>
      <c r="M276">
        <f t="shared" si="78"/>
        <v>2</v>
      </c>
    </row>
    <row r="277" spans="1:14" x14ac:dyDescent="0.15">
      <c r="A277" s="1">
        <v>42788</v>
      </c>
      <c r="B277">
        <v>39.03</v>
      </c>
      <c r="C277" s="25">
        <f t="shared" si="74"/>
        <v>5.4095826893354459E-3</v>
      </c>
      <c r="D277" s="38">
        <f t="shared" si="82"/>
        <v>39.129890268249845</v>
      </c>
      <c r="E277" s="38"/>
      <c r="F277">
        <v>39.130000000000003</v>
      </c>
      <c r="G277" s="42">
        <f t="shared" si="80"/>
        <v>-2.5527868226835615E-3</v>
      </c>
      <c r="H277" s="42"/>
      <c r="I277" s="25">
        <f t="shared" si="83"/>
        <v>-2.5555839509328049E-3</v>
      </c>
      <c r="J277">
        <v>17320.419999999998</v>
      </c>
      <c r="K277">
        <v>17558.189999999999</v>
      </c>
      <c r="L277" s="25">
        <f t="shared" ref="L277:L282" si="84">+K277/J277-1</f>
        <v>1.3727727156731762E-2</v>
      </c>
      <c r="M277">
        <f t="shared" si="78"/>
        <v>3</v>
      </c>
    </row>
    <row r="278" spans="1:14" x14ac:dyDescent="0.15">
      <c r="A278" s="1">
        <v>42789</v>
      </c>
      <c r="B278">
        <v>38.96</v>
      </c>
      <c r="C278" s="25">
        <f t="shared" si="74"/>
        <v>-1.793492185498291E-3</v>
      </c>
      <c r="D278" s="38">
        <f t="shared" si="82"/>
        <v>39.032855778414522</v>
      </c>
      <c r="E278" s="38"/>
      <c r="F278">
        <v>39.03</v>
      </c>
      <c r="G278" s="42">
        <f t="shared" si="80"/>
        <v>-1.8665244179958407E-3</v>
      </c>
      <c r="H278" s="42"/>
      <c r="I278" s="25">
        <f t="shared" si="83"/>
        <v>-1.793492185498291E-3</v>
      </c>
      <c r="J278">
        <v>17558.189999999999</v>
      </c>
      <c r="K278">
        <v>17514.599999999999</v>
      </c>
      <c r="L278" s="25">
        <f t="shared" si="84"/>
        <v>-2.4826021360971895E-3</v>
      </c>
      <c r="M278">
        <f t="shared" si="78"/>
        <v>4</v>
      </c>
    </row>
    <row r="279" spans="1:14" x14ac:dyDescent="0.15">
      <c r="A279" s="1">
        <v>42790</v>
      </c>
      <c r="B279">
        <v>38.520000000000003</v>
      </c>
      <c r="C279" s="25">
        <f t="shared" si="74"/>
        <v>-1.1293634496919891E-2</v>
      </c>
      <c r="D279" s="38">
        <f t="shared" si="82"/>
        <v>38.660482306190268</v>
      </c>
      <c r="E279" s="38"/>
      <c r="F279">
        <v>38.659999999999997</v>
      </c>
      <c r="G279" s="42">
        <f t="shared" ref="G279:G324" si="85">+B279/D279-1</f>
        <v>-3.6337442734843961E-3</v>
      </c>
      <c r="H279" s="42"/>
      <c r="I279" s="25">
        <f t="shared" si="83"/>
        <v>-3.6213140196583726E-3</v>
      </c>
      <c r="J279">
        <v>17514.599999999999</v>
      </c>
      <c r="K279">
        <v>17348.78</v>
      </c>
      <c r="L279" s="25">
        <f t="shared" si="84"/>
        <v>-9.4675299464446194E-3</v>
      </c>
      <c r="M279">
        <f t="shared" si="78"/>
        <v>5</v>
      </c>
    </row>
    <row r="280" spans="1:14" x14ac:dyDescent="0.15">
      <c r="A280" s="1">
        <v>42793</v>
      </c>
      <c r="B280">
        <v>38.299999999999997</v>
      </c>
      <c r="C280" s="25">
        <f t="shared" ref="C280:C311" si="86">B280/B279-1</f>
        <v>-5.7113187954310751E-3</v>
      </c>
      <c r="D280" s="38">
        <f t="shared" si="82"/>
        <v>38.381962685560595</v>
      </c>
      <c r="E280" s="38"/>
      <c r="F280">
        <v>38.380000000000003</v>
      </c>
      <c r="G280" s="42">
        <f t="shared" si="85"/>
        <v>-2.1354480028045186E-3</v>
      </c>
      <c r="H280" s="42"/>
      <c r="I280" s="25">
        <f t="shared" si="83"/>
        <v>-2.0844189682127645E-3</v>
      </c>
      <c r="J280">
        <v>17348.78</v>
      </c>
      <c r="K280">
        <v>17224.009999999998</v>
      </c>
      <c r="L280" s="25">
        <f t="shared" si="84"/>
        <v>-7.1918601769116464E-3</v>
      </c>
      <c r="M280">
        <f t="shared" si="78"/>
        <v>1</v>
      </c>
    </row>
    <row r="281" spans="1:14" x14ac:dyDescent="0.15">
      <c r="A281" s="1">
        <v>42794</v>
      </c>
      <c r="B281">
        <v>38.200000000000003</v>
      </c>
      <c r="C281" s="25">
        <f t="shared" si="86"/>
        <v>-2.6109660574411553E-3</v>
      </c>
      <c r="D281" s="38">
        <f t="shared" si="82"/>
        <v>38.171298843881303</v>
      </c>
      <c r="E281" s="38"/>
      <c r="F281">
        <v>38.17</v>
      </c>
      <c r="G281" s="42">
        <f t="shared" si="85"/>
        <v>7.5190410041026112E-4</v>
      </c>
      <c r="H281" s="42"/>
      <c r="I281" s="25">
        <f t="shared" si="83"/>
        <v>7.8595755829180547E-4</v>
      </c>
      <c r="J281">
        <v>17224.009999999998</v>
      </c>
      <c r="K281">
        <v>17130.349999999999</v>
      </c>
      <c r="L281" s="25">
        <f t="shared" si="84"/>
        <v>-5.4377581062714508E-3</v>
      </c>
      <c r="M281">
        <f t="shared" si="78"/>
        <v>2</v>
      </c>
    </row>
    <row r="282" spans="1:14" x14ac:dyDescent="0.15">
      <c r="A282" s="1">
        <v>42795</v>
      </c>
      <c r="B282">
        <v>38.634999999999998</v>
      </c>
      <c r="C282" s="25">
        <f t="shared" si="86"/>
        <v>1.1387434554973597E-2</v>
      </c>
      <c r="D282" s="38">
        <f t="shared" si="82"/>
        <v>38.105471067432951</v>
      </c>
      <c r="E282" s="38"/>
      <c r="F282">
        <v>38.11</v>
      </c>
      <c r="G282" s="42">
        <f t="shared" si="85"/>
        <v>1.3896401690717042E-2</v>
      </c>
      <c r="H282" s="42"/>
      <c r="I282" s="25">
        <f t="shared" ref="I282:I386" si="87">+B282/F282-1</f>
        <v>1.3775911834164267E-2</v>
      </c>
      <c r="J282">
        <v>17130.349999999999</v>
      </c>
      <c r="K282">
        <v>17101.39</v>
      </c>
      <c r="L282" s="25">
        <f t="shared" si="84"/>
        <v>-1.690566742652555E-3</v>
      </c>
      <c r="M282">
        <f t="shared" si="78"/>
        <v>3</v>
      </c>
    </row>
    <row r="283" spans="1:14" x14ac:dyDescent="0.15">
      <c r="A283" s="1">
        <v>42796</v>
      </c>
      <c r="B283">
        <v>37.770000000000003</v>
      </c>
      <c r="C283" s="25">
        <f t="shared" si="86"/>
        <v>-2.2389025495017312E-2</v>
      </c>
      <c r="D283" s="38">
        <f t="shared" si="82"/>
        <v>37.985004903110216</v>
      </c>
      <c r="E283" s="38"/>
      <c r="F283">
        <v>37.979999999999997</v>
      </c>
      <c r="G283" s="42">
        <f t="shared" si="85"/>
        <v>-5.6602573478305995E-3</v>
      </c>
      <c r="H283" s="42"/>
      <c r="I283" s="25">
        <f t="shared" si="87"/>
        <v>-5.5292259083726814E-3</v>
      </c>
      <c r="J283">
        <v>17101.39</v>
      </c>
      <c r="K283">
        <v>17045.3</v>
      </c>
      <c r="L283" s="25">
        <f t="shared" ref="L283:L324" si="88">+K283/J283-1</f>
        <v>-3.2798503513457034E-3</v>
      </c>
      <c r="M283">
        <f t="shared" ref="M283:M324" si="89">WEEKDAY(A283,2)</f>
        <v>4</v>
      </c>
    </row>
    <row r="284" spans="1:14" x14ac:dyDescent="0.15">
      <c r="A284" s="1">
        <v>42797</v>
      </c>
      <c r="B284">
        <v>37.869999999999997</v>
      </c>
      <c r="C284" s="25">
        <f t="shared" si="86"/>
        <v>2.6476039184537559E-3</v>
      </c>
      <c r="D284" s="38">
        <f t="shared" si="82"/>
        <v>37.657470915736297</v>
      </c>
      <c r="E284" s="38"/>
      <c r="F284">
        <v>37.659999999999997</v>
      </c>
      <c r="G284" s="42">
        <f t="shared" si="85"/>
        <v>5.6437429040112619E-3</v>
      </c>
      <c r="H284" s="42"/>
      <c r="I284" s="25">
        <f t="shared" si="87"/>
        <v>5.5762081784387352E-3</v>
      </c>
      <c r="J284">
        <v>17045.3</v>
      </c>
      <c r="K284">
        <v>16900.55</v>
      </c>
      <c r="L284" s="25">
        <f t="shared" si="88"/>
        <v>-8.4920769948314545E-3</v>
      </c>
      <c r="M284">
        <f t="shared" si="89"/>
        <v>5</v>
      </c>
    </row>
    <row r="285" spans="1:14" x14ac:dyDescent="0.15">
      <c r="A285" s="1">
        <v>42800</v>
      </c>
      <c r="B285">
        <v>37.840000000000003</v>
      </c>
      <c r="C285" s="25">
        <f t="shared" si="86"/>
        <v>-7.9218378663836742E-4</v>
      </c>
      <c r="D285" s="38">
        <f t="shared" si="82"/>
        <v>37.775538902580095</v>
      </c>
      <c r="E285" s="38"/>
      <c r="F285">
        <v>37.770000000000003</v>
      </c>
      <c r="G285" s="42">
        <f t="shared" si="85"/>
        <v>1.7064242971132071E-3</v>
      </c>
      <c r="H285" s="42"/>
      <c r="I285" s="25">
        <f t="shared" si="87"/>
        <v>1.8533227429176069E-3</v>
      </c>
      <c r="J285">
        <v>16900.55</v>
      </c>
      <c r="K285">
        <v>16952.400000000001</v>
      </c>
      <c r="L285" s="25">
        <f t="shared" si="88"/>
        <v>3.067947492833234E-3</v>
      </c>
      <c r="M285">
        <f t="shared" si="89"/>
        <v>1</v>
      </c>
    </row>
    <row r="286" spans="1:14" x14ac:dyDescent="0.15">
      <c r="A286" s="1">
        <f>+A285+1</f>
        <v>42801</v>
      </c>
      <c r="B286">
        <v>37.96</v>
      </c>
      <c r="C286" s="25">
        <f t="shared" si="86"/>
        <v>3.1712473572937938E-3</v>
      </c>
      <c r="D286" s="38">
        <f t="shared" si="82"/>
        <v>38.032815247398602</v>
      </c>
      <c r="E286" s="38"/>
      <c r="F286">
        <v>38.03</v>
      </c>
      <c r="G286" s="42">
        <f t="shared" si="85"/>
        <v>-1.9145374047371266E-3</v>
      </c>
      <c r="H286" s="42"/>
      <c r="I286" s="25">
        <f t="shared" si="87"/>
        <v>-1.8406521167499967E-3</v>
      </c>
      <c r="J286">
        <v>16952.400000000001</v>
      </c>
      <c r="K286">
        <v>17070.36</v>
      </c>
      <c r="L286" s="25">
        <f t="shared" si="88"/>
        <v>6.958306788419355E-3</v>
      </c>
      <c r="M286">
        <f t="shared" si="89"/>
        <v>2</v>
      </c>
    </row>
    <row r="287" spans="1:14" x14ac:dyDescent="0.15">
      <c r="A287" s="1">
        <f>+A286+1</f>
        <v>42802</v>
      </c>
      <c r="B287">
        <v>37.909999999999997</v>
      </c>
      <c r="C287" s="25">
        <f t="shared" si="86"/>
        <v>-1.3171759747103717E-3</v>
      </c>
      <c r="D287" s="38">
        <f t="shared" si="82"/>
        <v>38.232042645849297</v>
      </c>
      <c r="E287" s="38"/>
      <c r="F287">
        <v>38.229999999999997</v>
      </c>
      <c r="G287" s="42">
        <f t="shared" si="85"/>
        <v>-8.4233701252230953E-3</v>
      </c>
      <c r="H287" s="42"/>
      <c r="I287" s="25">
        <f t="shared" si="87"/>
        <v>-8.3703897462725774E-3</v>
      </c>
      <c r="J287">
        <v>17070.36</v>
      </c>
      <c r="K287">
        <v>17161.05</v>
      </c>
      <c r="L287" s="25">
        <f t="shared" si="88"/>
        <v>5.3127174822322765E-3</v>
      </c>
      <c r="M287">
        <f t="shared" si="89"/>
        <v>3</v>
      </c>
      <c r="N287" s="50" t="s">
        <v>216</v>
      </c>
    </row>
    <row r="288" spans="1:14" x14ac:dyDescent="0.15">
      <c r="A288" s="1">
        <f>+A287+1</f>
        <v>42803</v>
      </c>
      <c r="B288">
        <v>37.47</v>
      </c>
      <c r="C288" s="25">
        <f t="shared" si="86"/>
        <v>-1.1606436296491607E-2</v>
      </c>
      <c r="D288" s="38">
        <f t="shared" si="82"/>
        <v>37.592070339518848</v>
      </c>
      <c r="E288" s="38"/>
      <c r="F288">
        <v>37.590000000000003</v>
      </c>
      <c r="G288" s="42">
        <f t="shared" si="85"/>
        <v>-3.2472364096032269E-3</v>
      </c>
      <c r="H288" s="42"/>
      <c r="I288" s="25">
        <f t="shared" si="87"/>
        <v>-3.1923383878692535E-3</v>
      </c>
      <c r="J288">
        <v>17161.05</v>
      </c>
      <c r="K288">
        <v>16874.689999999999</v>
      </c>
      <c r="L288" s="25">
        <f t="shared" si="88"/>
        <v>-1.6686624652920479E-2</v>
      </c>
      <c r="M288">
        <f t="shared" si="89"/>
        <v>4</v>
      </c>
    </row>
    <row r="289" spans="1:14" x14ac:dyDescent="0.15">
      <c r="A289" s="1">
        <f>+A288+1</f>
        <v>42804</v>
      </c>
      <c r="B289">
        <v>37.65</v>
      </c>
      <c r="C289" s="25">
        <f t="shared" si="86"/>
        <v>4.8038430744594685E-3</v>
      </c>
      <c r="D289" s="38">
        <f t="shared" si="82"/>
        <v>37.585878946516949</v>
      </c>
      <c r="E289" s="38"/>
      <c r="F289">
        <v>37.590000000000003</v>
      </c>
      <c r="G289" s="42">
        <f t="shared" si="85"/>
        <v>1.7059878677918583E-3</v>
      </c>
      <c r="H289" s="42"/>
      <c r="I289" s="25">
        <f t="shared" si="87"/>
        <v>1.5961691939343492E-3</v>
      </c>
      <c r="J289">
        <v>16874.689999999999</v>
      </c>
      <c r="K289">
        <v>16872.84</v>
      </c>
      <c r="L289" s="25">
        <f t="shared" si="88"/>
        <v>-1.0963164360344724E-4</v>
      </c>
      <c r="M289">
        <f t="shared" si="89"/>
        <v>5</v>
      </c>
    </row>
    <row r="290" spans="1:14" x14ac:dyDescent="0.15">
      <c r="A290" s="1">
        <v>42807</v>
      </c>
      <c r="B290">
        <v>38.26</v>
      </c>
      <c r="C290" s="25">
        <f t="shared" si="86"/>
        <v>1.6201859229747706E-2</v>
      </c>
      <c r="D290" s="38">
        <f t="shared" si="82"/>
        <v>38.248861614286639</v>
      </c>
      <c r="E290" s="38"/>
      <c r="F290">
        <v>38.24</v>
      </c>
      <c r="G290" s="42">
        <f t="shared" si="85"/>
        <v>2.9120829335216314E-4</v>
      </c>
      <c r="H290" s="42"/>
      <c r="I290" s="25">
        <f t="shared" si="87"/>
        <v>5.2301255230124966E-4</v>
      </c>
      <c r="J290">
        <v>16872.84</v>
      </c>
      <c r="K290">
        <v>17168.580000000002</v>
      </c>
      <c r="L290" s="25">
        <f t="shared" si="88"/>
        <v>1.7527576863171968E-2</v>
      </c>
      <c r="M290">
        <f t="shared" si="89"/>
        <v>1</v>
      </c>
    </row>
    <row r="291" spans="1:14" x14ac:dyDescent="0.15">
      <c r="A291" s="1">
        <v>42808</v>
      </c>
      <c r="B291">
        <v>38.14</v>
      </c>
      <c r="C291" s="25">
        <f t="shared" si="86"/>
        <v>-3.136434918975417E-3</v>
      </c>
      <c r="D291" s="38">
        <f t="shared" si="82"/>
        <v>38.354105837524124</v>
      </c>
      <c r="E291" s="38"/>
      <c r="F291">
        <v>38.36</v>
      </c>
      <c r="G291" s="42">
        <f t="shared" si="85"/>
        <v>-5.5823446499083662E-3</v>
      </c>
      <c r="H291" s="42"/>
      <c r="I291" s="25">
        <f t="shared" si="87"/>
        <v>-5.7351407716370595E-3</v>
      </c>
      <c r="J291">
        <v>17168.580000000002</v>
      </c>
      <c r="K291">
        <v>17219.810000000001</v>
      </c>
      <c r="L291" s="25">
        <f t="shared" si="88"/>
        <v>2.9839392657982078E-3</v>
      </c>
      <c r="M291">
        <f t="shared" si="89"/>
        <v>2</v>
      </c>
    </row>
    <row r="292" spans="1:14" x14ac:dyDescent="0.15">
      <c r="A292" s="1">
        <v>42809</v>
      </c>
      <c r="B292">
        <v>38.79</v>
      </c>
      <c r="C292" s="25">
        <f t="shared" si="86"/>
        <v>1.704247509176704E-2</v>
      </c>
      <c r="D292" s="38">
        <f t="shared" si="82"/>
        <v>38.252270030854</v>
      </c>
      <c r="E292" s="38"/>
      <c r="F292">
        <v>38.25</v>
      </c>
      <c r="G292" s="42">
        <f t="shared" si="85"/>
        <v>1.4057465575566308E-2</v>
      </c>
      <c r="H292" s="42"/>
      <c r="I292" s="25">
        <f t="shared" si="87"/>
        <v>1.4117647058823568E-2</v>
      </c>
      <c r="J292">
        <v>17219.810000000001</v>
      </c>
      <c r="K292">
        <v>17171.45</v>
      </c>
      <c r="L292" s="25">
        <f t="shared" si="88"/>
        <v>-2.8083933562565999E-3</v>
      </c>
      <c r="M292">
        <f t="shared" si="89"/>
        <v>3</v>
      </c>
    </row>
    <row r="293" spans="1:14" x14ac:dyDescent="0.15">
      <c r="A293" s="1">
        <v>42810</v>
      </c>
      <c r="B293">
        <v>39.340000000000003</v>
      </c>
      <c r="C293" s="25">
        <f t="shared" si="86"/>
        <v>1.4178912090745177E-2</v>
      </c>
      <c r="D293" s="38">
        <f t="shared" si="82"/>
        <v>39.247200440265672</v>
      </c>
      <c r="E293" s="38"/>
      <c r="F293">
        <v>39.25</v>
      </c>
      <c r="G293" s="42">
        <f t="shared" si="85"/>
        <v>2.3644886436058332E-3</v>
      </c>
      <c r="H293" s="42"/>
      <c r="I293" s="25">
        <f t="shared" si="87"/>
        <v>2.2929936305733367E-3</v>
      </c>
      <c r="J293">
        <v>17171.45</v>
      </c>
      <c r="K293">
        <v>17619.12</v>
      </c>
      <c r="L293" s="25">
        <f t="shared" si="88"/>
        <v>2.6070599745507739E-2</v>
      </c>
      <c r="M293">
        <f t="shared" si="89"/>
        <v>4</v>
      </c>
    </row>
    <row r="294" spans="1:14" x14ac:dyDescent="0.15">
      <c r="A294" s="1">
        <v>42811</v>
      </c>
      <c r="B294">
        <v>39.14</v>
      </c>
      <c r="C294" s="25">
        <f t="shared" si="86"/>
        <v>-5.0838840874428692E-3</v>
      </c>
      <c r="D294" s="38">
        <f t="shared" si="82"/>
        <v>39.236188299983198</v>
      </c>
      <c r="E294" s="38"/>
      <c r="F294">
        <v>39.229999999999997</v>
      </c>
      <c r="G294" s="42">
        <f t="shared" si="85"/>
        <v>-2.4515199908763385E-3</v>
      </c>
      <c r="H294" s="42"/>
      <c r="I294" s="25">
        <f t="shared" si="87"/>
        <v>-2.2941626306397511E-3</v>
      </c>
      <c r="J294">
        <v>17619.12</v>
      </c>
      <c r="K294">
        <v>17612.919999999998</v>
      </c>
      <c r="L294" s="25">
        <f t="shared" si="88"/>
        <v>-3.5189044628791688E-4</v>
      </c>
      <c r="M294">
        <f t="shared" si="89"/>
        <v>5</v>
      </c>
    </row>
    <row r="295" spans="1:14" x14ac:dyDescent="0.15">
      <c r="A295" s="1">
        <v>42814</v>
      </c>
      <c r="B295">
        <v>39.6</v>
      </c>
      <c r="C295" s="25">
        <f t="shared" si="86"/>
        <v>1.1752682677567794E-2</v>
      </c>
      <c r="D295" s="38">
        <f t="shared" si="82"/>
        <v>39.551450026457857</v>
      </c>
      <c r="E295" s="38"/>
      <c r="F295">
        <v>39.549999999999997</v>
      </c>
      <c r="G295" s="42">
        <f t="shared" si="85"/>
        <v>1.2275143770876795E-3</v>
      </c>
      <c r="H295" s="42"/>
      <c r="I295" s="25">
        <f t="shared" si="87"/>
        <v>1.2642225031607168E-3</v>
      </c>
      <c r="J295">
        <v>17612.919999999998</v>
      </c>
      <c r="K295">
        <v>17757.240000000002</v>
      </c>
      <c r="L295" s="25">
        <f t="shared" si="88"/>
        <v>8.1939848701977347E-3</v>
      </c>
      <c r="M295">
        <f t="shared" si="89"/>
        <v>1</v>
      </c>
    </row>
    <row r="296" spans="1:14" ht="27" x14ac:dyDescent="0.15">
      <c r="A296" s="1">
        <v>42815</v>
      </c>
      <c r="B296">
        <v>39.17</v>
      </c>
      <c r="C296" s="25">
        <f t="shared" si="86"/>
        <v>-1.0858585858585901E-2</v>
      </c>
      <c r="D296" s="38">
        <f t="shared" si="82"/>
        <v>39.772369692587361</v>
      </c>
      <c r="E296" s="38"/>
      <c r="F296">
        <v>39.770000000000003</v>
      </c>
      <c r="G296" s="42">
        <f t="shared" si="85"/>
        <v>-1.5145431294218969E-2</v>
      </c>
      <c r="H296" s="42"/>
      <c r="I296" s="25">
        <f t="shared" si="87"/>
        <v>-1.5086748805632433E-2</v>
      </c>
      <c r="J296">
        <v>17757.240000000002</v>
      </c>
      <c r="K296">
        <v>17857.080000000002</v>
      </c>
      <c r="L296" s="25">
        <f t="shared" si="88"/>
        <v>5.6224953877967998E-3</v>
      </c>
      <c r="M296">
        <f t="shared" si="89"/>
        <v>2</v>
      </c>
      <c r="N296" s="50" t="s">
        <v>254</v>
      </c>
    </row>
    <row r="297" spans="1:14" x14ac:dyDescent="0.15">
      <c r="A297" s="1">
        <v>42816</v>
      </c>
      <c r="B297">
        <v>39.29</v>
      </c>
      <c r="C297" s="25">
        <f t="shared" si="86"/>
        <v>3.0635690579523533E-3</v>
      </c>
      <c r="D297" s="38">
        <f t="shared" si="82"/>
        <v>39.148230449771184</v>
      </c>
      <c r="E297" s="38"/>
      <c r="F297">
        <v>39.15</v>
      </c>
      <c r="G297" s="42">
        <f t="shared" si="85"/>
        <v>3.6213527048358785E-3</v>
      </c>
      <c r="H297" s="42"/>
      <c r="I297" s="25">
        <f t="shared" si="87"/>
        <v>3.575989782886424E-3</v>
      </c>
      <c r="J297">
        <v>17857.080000000002</v>
      </c>
      <c r="K297">
        <v>17577.900000000001</v>
      </c>
      <c r="L297" s="25">
        <f t="shared" si="88"/>
        <v>-1.5634135032155383E-2</v>
      </c>
      <c r="M297">
        <f t="shared" si="89"/>
        <v>3</v>
      </c>
      <c r="N297" s="50" t="s">
        <v>255</v>
      </c>
    </row>
    <row r="298" spans="1:14" ht="27" x14ac:dyDescent="0.15">
      <c r="A298" s="1">
        <v>42817</v>
      </c>
      <c r="B298">
        <v>39.24</v>
      </c>
      <c r="C298" s="25">
        <f t="shared" si="86"/>
        <v>-1.2725884448968605E-3</v>
      </c>
      <c r="D298" s="38">
        <f t="shared" si="82"/>
        <v>39.102426399057904</v>
      </c>
      <c r="E298" s="38"/>
      <c r="F298">
        <v>39.1</v>
      </c>
      <c r="G298" s="42">
        <f t="shared" si="85"/>
        <v>3.5182880862199006E-3</v>
      </c>
      <c r="H298" s="42"/>
      <c r="I298" s="25">
        <f t="shared" si="87"/>
        <v>3.5805626598466311E-3</v>
      </c>
      <c r="J298">
        <v>17577.900000000001</v>
      </c>
      <c r="K298">
        <v>17556.54</v>
      </c>
      <c r="L298" s="25">
        <f t="shared" si="88"/>
        <v>-1.2151622207431378E-3</v>
      </c>
      <c r="M298">
        <f t="shared" si="89"/>
        <v>4</v>
      </c>
      <c r="N298" s="50" t="s">
        <v>261</v>
      </c>
    </row>
    <row r="299" spans="1:14" x14ac:dyDescent="0.15">
      <c r="A299" s="1">
        <v>42818</v>
      </c>
      <c r="B299">
        <v>39.25</v>
      </c>
      <c r="C299" s="25">
        <f t="shared" si="86"/>
        <v>2.5484199796110829E-4</v>
      </c>
      <c r="D299" s="38">
        <f t="shared" si="82"/>
        <v>39.131290618766563</v>
      </c>
      <c r="E299" s="38"/>
      <c r="F299">
        <v>39.130000000000003</v>
      </c>
      <c r="G299" s="42">
        <f t="shared" si="85"/>
        <v>3.033617837703062E-3</v>
      </c>
      <c r="H299" s="42"/>
      <c r="I299" s="25">
        <f t="shared" si="87"/>
        <v>3.0667007411193659E-3</v>
      </c>
      <c r="J299">
        <v>17556.54</v>
      </c>
      <c r="K299">
        <v>17570.59</v>
      </c>
      <c r="L299" s="25">
        <f t="shared" si="88"/>
        <v>8.0027157970752327E-4</v>
      </c>
      <c r="M299">
        <f t="shared" si="89"/>
        <v>5</v>
      </c>
    </row>
    <row r="300" spans="1:14" x14ac:dyDescent="0.15">
      <c r="A300" s="1">
        <v>42821</v>
      </c>
      <c r="B300">
        <v>39.06</v>
      </c>
      <c r="C300" s="25">
        <f t="shared" si="86"/>
        <v>-4.8407643312101678E-3</v>
      </c>
      <c r="D300" s="38">
        <f t="shared" ref="D300:D305" si="90">+F299*(1+L300)</f>
        <v>38.721498299146475</v>
      </c>
      <c r="E300" s="38"/>
      <c r="F300">
        <v>38.72</v>
      </c>
      <c r="G300" s="42">
        <f t="shared" si="85"/>
        <v>8.7419577165739337E-3</v>
      </c>
      <c r="H300" s="42"/>
      <c r="I300" s="25">
        <f t="shared" si="87"/>
        <v>8.780991735537258E-3</v>
      </c>
      <c r="J300">
        <v>17570.59</v>
      </c>
      <c r="K300">
        <v>17387.16</v>
      </c>
      <c r="L300" s="25">
        <f t="shared" si="88"/>
        <v>-1.0439603906300277E-2</v>
      </c>
      <c r="M300">
        <f t="shared" si="89"/>
        <v>1</v>
      </c>
    </row>
    <row r="301" spans="1:14" x14ac:dyDescent="0.15">
      <c r="A301" s="1">
        <v>42822</v>
      </c>
      <c r="B301">
        <v>39.229999999999997</v>
      </c>
      <c r="C301" s="25">
        <f t="shared" si="86"/>
        <v>4.3522785458267599E-3</v>
      </c>
      <c r="D301" s="38">
        <f t="shared" si="90"/>
        <v>38.963358984445989</v>
      </c>
      <c r="E301" s="38"/>
      <c r="F301">
        <v>38.96</v>
      </c>
      <c r="G301" s="42">
        <f t="shared" si="85"/>
        <v>6.8433785613928322E-3</v>
      </c>
      <c r="H301" s="42"/>
      <c r="I301" s="25">
        <f t="shared" si="87"/>
        <v>6.93018480492813E-3</v>
      </c>
      <c r="J301">
        <v>17387.16</v>
      </c>
      <c r="K301">
        <v>17496.439999999999</v>
      </c>
      <c r="L301" s="25">
        <f t="shared" si="88"/>
        <v>6.2850977387911566E-3</v>
      </c>
      <c r="M301">
        <f t="shared" si="89"/>
        <v>2</v>
      </c>
    </row>
    <row r="302" spans="1:14" ht="27" x14ac:dyDescent="0.15">
      <c r="A302" s="1">
        <v>42823</v>
      </c>
      <c r="B302">
        <v>39.090000000000003</v>
      </c>
      <c r="C302" s="25">
        <f t="shared" si="86"/>
        <v>-3.5686974254395265E-3</v>
      </c>
      <c r="D302" s="38">
        <f t="shared" si="90"/>
        <v>39.002308035234591</v>
      </c>
      <c r="E302" s="38"/>
      <c r="F302">
        <v>39</v>
      </c>
      <c r="G302" s="42">
        <f t="shared" si="85"/>
        <v>2.2483788571228125E-3</v>
      </c>
      <c r="H302" s="42"/>
      <c r="I302" s="25">
        <f t="shared" si="87"/>
        <v>2.3076923076923439E-3</v>
      </c>
      <c r="J302">
        <v>17496.439999999999</v>
      </c>
      <c r="K302">
        <v>17515.439999999999</v>
      </c>
      <c r="L302" s="25">
        <f t="shared" si="88"/>
        <v>1.0859351959597863E-3</v>
      </c>
      <c r="M302">
        <f t="shared" si="89"/>
        <v>3</v>
      </c>
      <c r="N302" s="50" t="s">
        <v>272</v>
      </c>
    </row>
    <row r="303" spans="1:14" x14ac:dyDescent="0.15">
      <c r="A303" s="1">
        <v>42824</v>
      </c>
      <c r="B303">
        <v>38.799999999999997</v>
      </c>
      <c r="C303" s="25">
        <f t="shared" si="86"/>
        <v>-7.4187771808648106E-3</v>
      </c>
      <c r="D303" s="38">
        <f t="shared" si="90"/>
        <v>38.659596333292235</v>
      </c>
      <c r="E303" s="38"/>
      <c r="F303">
        <v>38.659999999999997</v>
      </c>
      <c r="G303" s="42">
        <f t="shared" si="85"/>
        <v>3.63179339735753E-3</v>
      </c>
      <c r="H303" s="42"/>
      <c r="I303" s="25">
        <f t="shared" si="87"/>
        <v>3.6213140196585947E-3</v>
      </c>
      <c r="J303">
        <v>17515.439999999999</v>
      </c>
      <c r="K303">
        <v>17362.560000000001</v>
      </c>
      <c r="L303" s="25">
        <f t="shared" si="88"/>
        <v>-8.7282991463529802E-3</v>
      </c>
      <c r="M303">
        <f t="shared" si="89"/>
        <v>4</v>
      </c>
    </row>
    <row r="304" spans="1:14" x14ac:dyDescent="0.15">
      <c r="A304" s="1">
        <v>42825</v>
      </c>
      <c r="B304">
        <v>38.49</v>
      </c>
      <c r="C304" s="25">
        <f t="shared" si="86"/>
        <v>-7.9896907216493451E-3</v>
      </c>
      <c r="D304" s="38">
        <f t="shared" si="90"/>
        <v>38.359493991669417</v>
      </c>
      <c r="E304" s="38"/>
      <c r="F304">
        <v>38.36</v>
      </c>
      <c r="G304" s="42">
        <f t="shared" si="85"/>
        <v>3.4021827388788228E-3</v>
      </c>
      <c r="H304" s="42"/>
      <c r="I304" s="25">
        <f t="shared" si="87"/>
        <v>3.3889468196037775E-3</v>
      </c>
      <c r="J304">
        <v>17362.560000000001</v>
      </c>
      <c r="K304">
        <v>17227.599999999999</v>
      </c>
      <c r="L304" s="25">
        <f t="shared" si="88"/>
        <v>-7.7730472925653382E-3</v>
      </c>
      <c r="M304">
        <f t="shared" si="89"/>
        <v>5</v>
      </c>
    </row>
    <row r="305" spans="1:14" x14ac:dyDescent="0.15">
      <c r="A305" s="1">
        <v>42828</v>
      </c>
      <c r="B305">
        <v>38.72</v>
      </c>
      <c r="C305" s="25">
        <f t="shared" si="86"/>
        <v>5.9755780722263729E-3</v>
      </c>
      <c r="D305" s="38">
        <f t="shared" si="90"/>
        <v>38.6315633982679</v>
      </c>
      <c r="E305" s="38"/>
      <c r="F305">
        <v>38.630000000000003</v>
      </c>
      <c r="G305" s="42">
        <f t="shared" si="85"/>
        <v>2.2892317564362497E-3</v>
      </c>
      <c r="H305" s="42"/>
      <c r="I305" s="25">
        <f t="shared" si="87"/>
        <v>2.3297954957286482E-3</v>
      </c>
      <c r="J305">
        <v>17227.599999999999</v>
      </c>
      <c r="K305">
        <v>17349.560000000001</v>
      </c>
      <c r="L305" s="25">
        <f t="shared" si="88"/>
        <v>7.0793378067752766E-3</v>
      </c>
      <c r="M305">
        <f t="shared" si="89"/>
        <v>1</v>
      </c>
    </row>
    <row r="306" spans="1:14" ht="54" x14ac:dyDescent="0.15">
      <c r="A306" s="1">
        <v>42829</v>
      </c>
      <c r="B306">
        <v>38.82</v>
      </c>
      <c r="C306" s="25">
        <f t="shared" si="86"/>
        <v>2.5826446280992066E-3</v>
      </c>
      <c r="D306" s="38">
        <f t="shared" ref="D306:D324" si="91">+F305*(1+L306)</f>
        <v>38.630000000000003</v>
      </c>
      <c r="E306" s="38"/>
      <c r="F306">
        <v>38.630000000000003</v>
      </c>
      <c r="G306" s="42">
        <f t="shared" si="85"/>
        <v>4.9184571576494918E-3</v>
      </c>
      <c r="H306" s="42"/>
      <c r="I306" s="25">
        <f t="shared" si="87"/>
        <v>4.9184571576494918E-3</v>
      </c>
      <c r="J306">
        <v>17349.560000000001</v>
      </c>
      <c r="K306">
        <v>17349.560000000001</v>
      </c>
      <c r="L306" s="25">
        <f t="shared" si="88"/>
        <v>0</v>
      </c>
      <c r="M306">
        <f t="shared" si="89"/>
        <v>2</v>
      </c>
      <c r="N306" s="50" t="s">
        <v>285</v>
      </c>
    </row>
    <row r="307" spans="1:14" ht="27" x14ac:dyDescent="0.15">
      <c r="A307" s="1">
        <v>42830</v>
      </c>
      <c r="B307">
        <v>38.9</v>
      </c>
      <c r="C307" s="25">
        <f t="shared" si="86"/>
        <v>2.0607934054610588E-3</v>
      </c>
      <c r="D307" s="38">
        <f t="shared" si="91"/>
        <v>38.918941915529849</v>
      </c>
      <c r="E307" s="38"/>
      <c r="F307">
        <v>38.92</v>
      </c>
      <c r="G307" s="42">
        <f t="shared" si="85"/>
        <v>-4.8670170866826901E-4</v>
      </c>
      <c r="H307" s="42"/>
      <c r="I307" s="25">
        <f t="shared" si="87"/>
        <v>-5.1387461459406758E-4</v>
      </c>
      <c r="J307">
        <v>17349.560000000001</v>
      </c>
      <c r="K307">
        <v>17479.330000000002</v>
      </c>
      <c r="L307" s="25">
        <f t="shared" si="88"/>
        <v>7.4797285925407575E-3</v>
      </c>
      <c r="M307">
        <f t="shared" si="89"/>
        <v>3</v>
      </c>
      <c r="N307" s="50" t="s">
        <v>290</v>
      </c>
    </row>
    <row r="308" spans="1:14" x14ac:dyDescent="0.15">
      <c r="A308" s="1">
        <v>42831</v>
      </c>
      <c r="B308">
        <v>38.72</v>
      </c>
      <c r="C308" s="25">
        <f t="shared" si="86"/>
        <v>-4.6272493573265017E-3</v>
      </c>
      <c r="D308" s="38">
        <f t="shared" si="91"/>
        <v>38.63078303344578</v>
      </c>
      <c r="E308" s="38"/>
      <c r="F308">
        <v>38.630000000000003</v>
      </c>
      <c r="G308" s="42">
        <f t="shared" si="85"/>
        <v>2.3094785957866737E-3</v>
      </c>
      <c r="H308" s="42"/>
      <c r="I308" s="25">
        <f t="shared" si="87"/>
        <v>2.3297954957286482E-3</v>
      </c>
      <c r="J308">
        <v>17479.330000000002</v>
      </c>
      <c r="K308">
        <v>17349.439999999999</v>
      </c>
      <c r="L308" s="25">
        <f t="shared" si="88"/>
        <v>-7.4310628611052865E-3</v>
      </c>
      <c r="M308">
        <f t="shared" si="89"/>
        <v>4</v>
      </c>
    </row>
    <row r="309" spans="1:14" x14ac:dyDescent="0.15">
      <c r="A309" s="1">
        <v>42832</v>
      </c>
      <c r="B309">
        <v>38.74</v>
      </c>
      <c r="C309" s="25">
        <f t="shared" si="86"/>
        <v>5.1652892561993013E-4</v>
      </c>
      <c r="D309" s="38">
        <f t="shared" si="91"/>
        <v>38.679118461460433</v>
      </c>
      <c r="E309" s="38"/>
      <c r="F309">
        <v>38.68</v>
      </c>
      <c r="G309" s="42">
        <f t="shared" si="85"/>
        <v>1.5740156694685759E-3</v>
      </c>
      <c r="H309" s="42"/>
      <c r="I309" s="25">
        <f t="shared" si="87"/>
        <v>1.5511892450879028E-3</v>
      </c>
      <c r="J309">
        <v>17349.439999999999</v>
      </c>
      <c r="K309">
        <v>17371.5</v>
      </c>
      <c r="L309" s="25">
        <f t="shared" si="88"/>
        <v>1.2715107807514947E-3</v>
      </c>
      <c r="M309">
        <f t="shared" si="89"/>
        <v>5</v>
      </c>
    </row>
    <row r="310" spans="1:14" x14ac:dyDescent="0.15">
      <c r="A310" s="1">
        <v>42835</v>
      </c>
      <c r="B310">
        <v>38.51</v>
      </c>
      <c r="C310" s="25">
        <f t="shared" si="86"/>
        <v>-5.9370160041302134E-3</v>
      </c>
      <c r="D310" s="38">
        <f t="shared" si="91"/>
        <v>38.571295650922487</v>
      </c>
      <c r="E310" s="38"/>
      <c r="F310">
        <v>38.56</v>
      </c>
      <c r="G310" s="42">
        <f t="shared" si="85"/>
        <v>-1.5891519817541333E-3</v>
      </c>
      <c r="H310" s="42"/>
      <c r="I310" s="25">
        <f t="shared" si="87"/>
        <v>-1.2966804979254176E-3</v>
      </c>
      <c r="J310">
        <v>17371.5</v>
      </c>
      <c r="K310">
        <v>17322.68</v>
      </c>
      <c r="L310" s="25">
        <f t="shared" si="88"/>
        <v>-2.810350286388652E-3</v>
      </c>
      <c r="M310">
        <f t="shared" si="89"/>
        <v>1</v>
      </c>
    </row>
    <row r="311" spans="1:14" x14ac:dyDescent="0.15">
      <c r="A311" s="1">
        <v>42836</v>
      </c>
      <c r="B311">
        <v>38.32</v>
      </c>
      <c r="C311" s="25">
        <f t="shared" si="86"/>
        <v>-4.9337834328745389E-3</v>
      </c>
      <c r="D311" s="38">
        <f t="shared" si="91"/>
        <v>38.267216389149951</v>
      </c>
      <c r="E311" s="38"/>
      <c r="F311">
        <v>38.270000000000003</v>
      </c>
      <c r="G311" s="42">
        <f t="shared" si="85"/>
        <v>1.3793428378297001E-3</v>
      </c>
      <c r="H311" s="42"/>
      <c r="I311" s="25">
        <f t="shared" si="87"/>
        <v>1.3065064018813466E-3</v>
      </c>
      <c r="J311">
        <v>17322.68</v>
      </c>
      <c r="K311">
        <v>17191.150000000001</v>
      </c>
      <c r="L311" s="25">
        <f t="shared" si="88"/>
        <v>-7.5929359660282802E-3</v>
      </c>
      <c r="M311">
        <f t="shared" si="89"/>
        <v>2</v>
      </c>
    </row>
    <row r="312" spans="1:14" x14ac:dyDescent="0.15">
      <c r="A312" s="1">
        <v>42837</v>
      </c>
      <c r="B312">
        <v>38.36</v>
      </c>
      <c r="C312" s="25">
        <f t="shared" ref="C312:C324" si="92">B312/B311-1</f>
        <v>1.0438413361169019E-3</v>
      </c>
      <c r="D312" s="38">
        <f t="shared" si="91"/>
        <v>38.520908851356658</v>
      </c>
      <c r="E312" s="38"/>
      <c r="F312">
        <v>38.520000000000003</v>
      </c>
      <c r="G312" s="42">
        <f t="shared" si="85"/>
        <v>-4.1771821110859753E-3</v>
      </c>
      <c r="H312" s="42"/>
      <c r="I312" s="25">
        <f t="shared" si="87"/>
        <v>-4.1536863966771254E-3</v>
      </c>
      <c r="J312">
        <v>17191.150000000001</v>
      </c>
      <c r="K312">
        <v>17303.86</v>
      </c>
      <c r="L312" s="25">
        <f t="shared" si="88"/>
        <v>6.556280411723403E-3</v>
      </c>
      <c r="M312">
        <f t="shared" si="89"/>
        <v>3</v>
      </c>
    </row>
    <row r="313" spans="1:14" x14ac:dyDescent="0.15">
      <c r="A313" s="1">
        <v>42838</v>
      </c>
      <c r="B313">
        <v>38.26</v>
      </c>
      <c r="C313" s="25">
        <f t="shared" si="92"/>
        <v>-2.6068821689260169E-3</v>
      </c>
      <c r="D313" s="38">
        <f t="shared" si="91"/>
        <v>38.495134542235085</v>
      </c>
      <c r="E313" s="38"/>
      <c r="F313">
        <v>38.5</v>
      </c>
      <c r="G313" s="42">
        <f t="shared" si="85"/>
        <v>-6.1081626296722868E-3</v>
      </c>
      <c r="H313" s="42"/>
      <c r="I313" s="25">
        <f t="shared" si="87"/>
        <v>-6.233766233766258E-3</v>
      </c>
      <c r="J313">
        <v>17303.86</v>
      </c>
      <c r="K313">
        <v>17292.689999999999</v>
      </c>
      <c r="L313" s="25">
        <f t="shared" si="88"/>
        <v>-6.4552071040802073E-4</v>
      </c>
      <c r="M313">
        <f t="shared" si="89"/>
        <v>4</v>
      </c>
    </row>
    <row r="314" spans="1:14" x14ac:dyDescent="0.15">
      <c r="A314" s="1">
        <v>42839</v>
      </c>
      <c r="B314">
        <v>38.26</v>
      </c>
      <c r="C314" s="25">
        <f t="shared" si="92"/>
        <v>0</v>
      </c>
      <c r="D314" s="38">
        <f t="shared" si="91"/>
        <v>38.5</v>
      </c>
      <c r="E314" s="38"/>
      <c r="F314">
        <v>38.5</v>
      </c>
      <c r="G314" s="42">
        <f t="shared" si="85"/>
        <v>-6.233766233766258E-3</v>
      </c>
      <c r="H314" s="42"/>
      <c r="I314" s="25">
        <f t="shared" si="87"/>
        <v>-6.233766233766258E-3</v>
      </c>
      <c r="J314">
        <v>17292.689999999999</v>
      </c>
      <c r="K314">
        <v>17292.689999999999</v>
      </c>
      <c r="L314" s="25">
        <f t="shared" si="88"/>
        <v>0</v>
      </c>
      <c r="M314">
        <f t="shared" si="89"/>
        <v>5</v>
      </c>
    </row>
    <row r="315" spans="1:14" x14ac:dyDescent="0.15">
      <c r="A315" s="1">
        <v>42842</v>
      </c>
      <c r="B315">
        <v>38.46</v>
      </c>
      <c r="C315" s="25">
        <f t="shared" si="92"/>
        <v>5.2273915316258801E-3</v>
      </c>
      <c r="D315" s="38">
        <f t="shared" si="91"/>
        <v>38.5</v>
      </c>
      <c r="E315" s="38"/>
      <c r="F315">
        <v>38.49</v>
      </c>
      <c r="G315" s="42">
        <f t="shared" si="85"/>
        <v>-1.0389610389610615E-3</v>
      </c>
      <c r="H315" s="42"/>
      <c r="I315" s="25">
        <f t="shared" si="87"/>
        <v>-7.7942322681223697E-4</v>
      </c>
      <c r="J315">
        <v>17292.689999999999</v>
      </c>
      <c r="K315">
        <v>17292.689999999999</v>
      </c>
      <c r="L315" s="25">
        <f t="shared" si="88"/>
        <v>0</v>
      </c>
      <c r="M315">
        <f t="shared" si="89"/>
        <v>1</v>
      </c>
    </row>
    <row r="316" spans="1:14" x14ac:dyDescent="0.15">
      <c r="A316" s="1">
        <v>42843</v>
      </c>
      <c r="B316">
        <v>37.799999999999997</v>
      </c>
      <c r="C316" s="25">
        <f t="shared" si="92"/>
        <v>-1.7160686427457161E-2</v>
      </c>
      <c r="D316" s="38">
        <f t="shared" si="91"/>
        <v>37.892485067389757</v>
      </c>
      <c r="E316" s="38"/>
      <c r="F316">
        <v>37.89</v>
      </c>
      <c r="G316" s="42">
        <f t="shared" si="85"/>
        <v>-2.4407231994755252E-3</v>
      </c>
      <c r="H316" s="42"/>
      <c r="I316" s="25">
        <f t="shared" si="87"/>
        <v>-2.3752969121141332E-3</v>
      </c>
      <c r="J316">
        <v>17292.689999999999</v>
      </c>
      <c r="K316">
        <v>17024.240000000002</v>
      </c>
      <c r="L316" s="25">
        <f t="shared" si="88"/>
        <v>-1.5523900561450921E-2</v>
      </c>
      <c r="M316">
        <f t="shared" si="89"/>
        <v>2</v>
      </c>
    </row>
    <row r="317" spans="1:14" x14ac:dyDescent="0.15">
      <c r="A317" s="1">
        <v>42844</v>
      </c>
      <c r="B317">
        <v>37.58</v>
      </c>
      <c r="C317" s="25">
        <f t="shared" si="92"/>
        <v>-5.8201058201058364E-3</v>
      </c>
      <c r="D317" s="38">
        <f t="shared" si="91"/>
        <v>37.715219704374462</v>
      </c>
      <c r="E317" s="38"/>
      <c r="F317">
        <v>37.72</v>
      </c>
      <c r="G317" s="42">
        <f t="shared" si="85"/>
        <v>-3.5852821602091467E-3</v>
      </c>
      <c r="H317" s="42"/>
      <c r="I317" s="25">
        <f t="shared" si="87"/>
        <v>-3.711558854718966E-3</v>
      </c>
      <c r="J317">
        <v>17024.240000000002</v>
      </c>
      <c r="K317">
        <v>16945.71</v>
      </c>
      <c r="L317" s="25">
        <f t="shared" si="88"/>
        <v>-4.6128344055301751E-3</v>
      </c>
      <c r="M317">
        <f t="shared" si="89"/>
        <v>3</v>
      </c>
      <c r="N317" s="50" t="s">
        <v>312</v>
      </c>
    </row>
    <row r="318" spans="1:14" x14ac:dyDescent="0.15">
      <c r="A318" s="1">
        <v>42845</v>
      </c>
      <c r="B318">
        <v>38.08</v>
      </c>
      <c r="C318" s="25">
        <f t="shared" si="92"/>
        <v>1.3304949441192093E-2</v>
      </c>
      <c r="D318" s="38">
        <f t="shared" si="91"/>
        <v>38.06688925987757</v>
      </c>
      <c r="E318" s="38"/>
      <c r="F318">
        <v>38.07</v>
      </c>
      <c r="G318" s="42">
        <f t="shared" si="85"/>
        <v>3.4441322570177846E-4</v>
      </c>
      <c r="H318" s="42"/>
      <c r="I318" s="25">
        <f t="shared" si="87"/>
        <v>2.6267402153923314E-4</v>
      </c>
      <c r="J318">
        <v>16945.71</v>
      </c>
      <c r="K318">
        <v>17101.55</v>
      </c>
      <c r="L318" s="25">
        <f t="shared" si="88"/>
        <v>9.1964278864680171E-3</v>
      </c>
      <c r="M318">
        <f t="shared" si="89"/>
        <v>4</v>
      </c>
    </row>
    <row r="319" spans="1:14" x14ac:dyDescent="0.15">
      <c r="A319" s="1">
        <v>42846</v>
      </c>
      <c r="B319">
        <v>37.96</v>
      </c>
      <c r="C319" s="25">
        <f t="shared" si="92"/>
        <v>-3.1512605042015585E-3</v>
      </c>
      <c r="D319" s="38">
        <f t="shared" si="91"/>
        <v>38.001636038838591</v>
      </c>
      <c r="E319" s="38"/>
      <c r="F319">
        <v>38</v>
      </c>
      <c r="G319" s="42">
        <f t="shared" si="85"/>
        <v>-1.0956380613728056E-3</v>
      </c>
      <c r="H319" s="42"/>
      <c r="I319" s="25">
        <f t="shared" si="87"/>
        <v>-1.0526315789473051E-3</v>
      </c>
      <c r="J319">
        <v>17101.55</v>
      </c>
      <c r="K319">
        <v>17070.84</v>
      </c>
      <c r="L319" s="25">
        <f t="shared" si="88"/>
        <v>-1.7957436606622634E-3</v>
      </c>
      <c r="M319">
        <f t="shared" si="89"/>
        <v>5</v>
      </c>
    </row>
    <row r="320" spans="1:14" x14ac:dyDescent="0.15">
      <c r="A320" s="1">
        <v>42849</v>
      </c>
      <c r="B320">
        <v>38.17</v>
      </c>
      <c r="C320" s="25">
        <f t="shared" si="92"/>
        <v>5.5321390937830284E-3</v>
      </c>
      <c r="D320" s="38">
        <f t="shared" si="91"/>
        <v>38.125525164549607</v>
      </c>
      <c r="E320" s="38"/>
      <c r="F320">
        <v>38.119999999999997</v>
      </c>
      <c r="G320" s="42">
        <f t="shared" si="85"/>
        <v>1.1665369921709523E-3</v>
      </c>
      <c r="H320" s="42"/>
      <c r="I320" s="25">
        <f t="shared" si="87"/>
        <v>1.3116474291712255E-3</v>
      </c>
      <c r="J320">
        <v>17070.84</v>
      </c>
      <c r="K320">
        <v>17127.23</v>
      </c>
      <c r="L320" s="25">
        <f t="shared" si="88"/>
        <v>3.303293803937013E-3</v>
      </c>
      <c r="M320">
        <f t="shared" si="89"/>
        <v>1</v>
      </c>
    </row>
    <row r="321" spans="1:14" x14ac:dyDescent="0.15">
      <c r="A321" s="1">
        <v>42850</v>
      </c>
      <c r="B321">
        <v>38.68</v>
      </c>
      <c r="C321" s="25">
        <f t="shared" si="92"/>
        <v>1.3361278490961359E-2</v>
      </c>
      <c r="D321" s="38">
        <f t="shared" si="91"/>
        <v>38.652475409041628</v>
      </c>
      <c r="E321" s="38"/>
      <c r="F321">
        <v>38.65</v>
      </c>
      <c r="G321" s="42">
        <f t="shared" si="85"/>
        <v>7.1210422274625707E-4</v>
      </c>
      <c r="H321" s="42"/>
      <c r="I321" s="25">
        <f t="shared" si="87"/>
        <v>7.7619663648120785E-4</v>
      </c>
      <c r="J321">
        <v>17127.23</v>
      </c>
      <c r="K321">
        <v>17366.47</v>
      </c>
      <c r="L321" s="25">
        <f t="shared" si="88"/>
        <v>1.3968400027325023E-2</v>
      </c>
      <c r="M321">
        <f t="shared" si="89"/>
        <v>2</v>
      </c>
    </row>
    <row r="322" spans="1:14" x14ac:dyDescent="0.15">
      <c r="A322" s="1">
        <v>42851</v>
      </c>
      <c r="B322">
        <v>38.700000000000003</v>
      </c>
      <c r="C322" s="25">
        <f t="shared" si="92"/>
        <v>5.170630816959676E-4</v>
      </c>
      <c r="D322" s="38">
        <f t="shared" si="91"/>
        <v>38.790677207285064</v>
      </c>
      <c r="E322" s="38"/>
      <c r="F322">
        <v>38.79</v>
      </c>
      <c r="G322" s="42">
        <f t="shared" si="85"/>
        <v>-2.3376030998507602E-3</v>
      </c>
      <c r="H322" s="42"/>
      <c r="I322" s="25">
        <f t="shared" si="87"/>
        <v>-2.3201856148491462E-3</v>
      </c>
      <c r="J322">
        <v>17366.47</v>
      </c>
      <c r="K322">
        <v>17429.68</v>
      </c>
      <c r="L322" s="25">
        <f t="shared" si="88"/>
        <v>3.6397725041414919E-3</v>
      </c>
      <c r="M322">
        <f t="shared" si="89"/>
        <v>3</v>
      </c>
    </row>
    <row r="323" spans="1:14" x14ac:dyDescent="0.15">
      <c r="A323" s="1">
        <v>42852</v>
      </c>
      <c r="B323">
        <v>38.54</v>
      </c>
      <c r="C323" s="25">
        <f t="shared" si="92"/>
        <v>-4.1343669250647475E-3</v>
      </c>
      <c r="D323" s="38">
        <f t="shared" si="91"/>
        <v>38.641424673315861</v>
      </c>
      <c r="E323" s="38"/>
      <c r="F323">
        <v>38.64</v>
      </c>
      <c r="G323" s="42">
        <f t="shared" si="85"/>
        <v>-2.6247653696345186E-3</v>
      </c>
      <c r="H323" s="42"/>
      <c r="I323" s="25">
        <f t="shared" si="87"/>
        <v>-2.5879917184264967E-3</v>
      </c>
      <c r="J323">
        <v>17429.68</v>
      </c>
      <c r="K323">
        <v>17362.919999999998</v>
      </c>
      <c r="L323" s="25">
        <f t="shared" si="88"/>
        <v>-3.8302481743784922E-3</v>
      </c>
      <c r="M323">
        <f t="shared" si="89"/>
        <v>4</v>
      </c>
    </row>
    <row r="324" spans="1:14" x14ac:dyDescent="0.15">
      <c r="A324" s="1">
        <v>42853</v>
      </c>
      <c r="B324">
        <v>38.53</v>
      </c>
      <c r="C324" s="25">
        <f t="shared" si="92"/>
        <v>-2.594706798131341E-4</v>
      </c>
      <c r="D324" s="38">
        <f t="shared" si="91"/>
        <v>38.478745188021371</v>
      </c>
      <c r="E324" s="38"/>
      <c r="F324">
        <v>38.479999999999997</v>
      </c>
      <c r="G324" s="42">
        <f t="shared" si="85"/>
        <v>1.3320291950316143E-3</v>
      </c>
      <c r="H324" s="42"/>
      <c r="I324" s="25">
        <f t="shared" si="87"/>
        <v>1.2993762993764868E-3</v>
      </c>
      <c r="J324">
        <v>17362.919999999998</v>
      </c>
      <c r="K324">
        <v>17290.46</v>
      </c>
      <c r="L324" s="25">
        <f t="shared" si="88"/>
        <v>-4.1732611795711749E-3</v>
      </c>
      <c r="M324">
        <f t="shared" si="89"/>
        <v>5</v>
      </c>
    </row>
    <row r="325" spans="1:14" x14ac:dyDescent="0.15">
      <c r="A325" s="1">
        <v>42856</v>
      </c>
      <c r="B325">
        <v>38.6</v>
      </c>
      <c r="C325" s="25">
        <f t="shared" ref="C325" si="93">B325/B324-1</f>
        <v>1.8167661562418225E-3</v>
      </c>
      <c r="D325" s="38">
        <f t="shared" ref="D325" si="94">+F324*(1+L325)</f>
        <v>38.479999999999997</v>
      </c>
      <c r="E325" s="38"/>
      <c r="F325">
        <v>38.479999999999997</v>
      </c>
      <c r="G325" s="42">
        <f t="shared" ref="G325" si="95">+B325/D325-1</f>
        <v>3.1185031185032575E-3</v>
      </c>
      <c r="H325" s="42"/>
      <c r="I325" s="25">
        <f t="shared" si="87"/>
        <v>3.1185031185032575E-3</v>
      </c>
      <c r="J325">
        <v>17290.46</v>
      </c>
      <c r="K325">
        <v>17290.46</v>
      </c>
      <c r="L325" s="25">
        <f t="shared" ref="L325" si="96">+K325/J325-1</f>
        <v>0</v>
      </c>
      <c r="M325">
        <f t="shared" ref="M325" si="97">WEEKDAY(A325,2)</f>
        <v>1</v>
      </c>
    </row>
    <row r="326" spans="1:14" x14ac:dyDescent="0.15">
      <c r="A326" s="1">
        <v>42857</v>
      </c>
      <c r="B326">
        <v>38.47</v>
      </c>
      <c r="C326" s="25">
        <f t="shared" ref="C326" si="98">B326/B325-1</f>
        <v>-3.3678756476684946E-3</v>
      </c>
      <c r="D326" s="38">
        <f t="shared" ref="D326" si="99">+F325*(1+L326)</f>
        <v>38.403909994297436</v>
      </c>
      <c r="E326" s="38"/>
      <c r="F326">
        <v>38.4</v>
      </c>
      <c r="G326" s="42">
        <f t="shared" ref="G326" si="100">+B326/D326-1</f>
        <v>1.7209186698015078E-3</v>
      </c>
      <c r="H326" s="42"/>
      <c r="I326" s="25">
        <f t="shared" si="87"/>
        <v>1.8229166666667851E-3</v>
      </c>
      <c r="J326">
        <v>17290.46</v>
      </c>
      <c r="K326">
        <v>17256.27</v>
      </c>
      <c r="L326" s="25">
        <f t="shared" ref="L326" si="101">+K326/J326-1</f>
        <v>-1.9773910005863593E-3</v>
      </c>
      <c r="M326">
        <f t="shared" ref="M326" si="102">WEEKDAY(A326,2)</f>
        <v>2</v>
      </c>
    </row>
    <row r="327" spans="1:14" x14ac:dyDescent="0.15">
      <c r="A327" s="1">
        <v>42858</v>
      </c>
      <c r="B327">
        <v>38.29</v>
      </c>
      <c r="C327" s="25">
        <f t="shared" ref="C327" si="103">B327/B326-1</f>
        <v>-4.6789706264621644E-3</v>
      </c>
      <c r="D327" s="38">
        <f t="shared" ref="D327" si="104">+F326*(1+L327)</f>
        <v>38.4</v>
      </c>
      <c r="E327" s="38"/>
      <c r="F327">
        <v>38.4</v>
      </c>
      <c r="G327" s="42">
        <f t="shared" ref="G327" si="105">+B327/D327-1</f>
        <v>-2.8645833333332815E-3</v>
      </c>
      <c r="H327" s="42"/>
      <c r="I327" s="25">
        <f t="shared" si="87"/>
        <v>-2.8645833333332815E-3</v>
      </c>
      <c r="J327">
        <v>17256.27</v>
      </c>
      <c r="K327">
        <v>17256.27</v>
      </c>
      <c r="L327" s="25">
        <f t="shared" ref="L327" si="106">+K327/J327-1</f>
        <v>0</v>
      </c>
      <c r="M327">
        <f t="shared" ref="M327" si="107">WEEKDAY(A327,2)</f>
        <v>3</v>
      </c>
    </row>
    <row r="328" spans="1:14" x14ac:dyDescent="0.15">
      <c r="A328" s="1">
        <v>42859</v>
      </c>
      <c r="B328">
        <v>37.75</v>
      </c>
      <c r="C328" s="25">
        <f t="shared" ref="C328" si="108">B328/B327-1</f>
        <v>-1.4102898929224339E-2</v>
      </c>
      <c r="D328" s="38">
        <f t="shared" ref="D328" si="109">+F327*(1+L328)</f>
        <v>38.090130022304933</v>
      </c>
      <c r="E328" s="38"/>
      <c r="F328">
        <v>38.090000000000003</v>
      </c>
      <c r="G328" s="42">
        <f t="shared" ref="G328" si="110">+B328/D328-1</f>
        <v>-8.9296104294146472E-3</v>
      </c>
      <c r="H328" s="42"/>
      <c r="I328" s="25">
        <f t="shared" si="87"/>
        <v>-8.9262273562615846E-3</v>
      </c>
      <c r="J328">
        <v>17256.27</v>
      </c>
      <c r="K328">
        <v>17117.02</v>
      </c>
      <c r="L328" s="25">
        <f t="shared" ref="L328" si="111">+K328/J328-1</f>
        <v>-8.0695306691422886E-3</v>
      </c>
      <c r="M328">
        <f t="shared" ref="M328" si="112">WEEKDAY(A328,2)</f>
        <v>4</v>
      </c>
    </row>
    <row r="329" spans="1:14" x14ac:dyDescent="0.15">
      <c r="A329" s="1">
        <v>42860</v>
      </c>
      <c r="B329">
        <v>37.770000000000003</v>
      </c>
      <c r="C329" s="25">
        <f t="shared" ref="C329" si="113">B329/B328-1</f>
        <v>5.2980132450342055E-4</v>
      </c>
      <c r="D329" s="38">
        <f t="shared" ref="D329" si="114">+F328*(1+L329)</f>
        <v>37.601797900569146</v>
      </c>
      <c r="E329" s="38"/>
      <c r="F329">
        <v>37.6</v>
      </c>
      <c r="G329" s="42">
        <f t="shared" ref="G329" si="115">+B329/D329-1</f>
        <v>4.4732461962493364E-3</v>
      </c>
      <c r="H329" s="42"/>
      <c r="I329" s="25">
        <f t="shared" si="87"/>
        <v>4.5212765957447498E-3</v>
      </c>
      <c r="J329">
        <v>17117.02</v>
      </c>
      <c r="K329">
        <v>16897.63</v>
      </c>
      <c r="L329" s="25">
        <f t="shared" ref="L329" si="116">+K329/J329-1</f>
        <v>-1.2817067456835307E-2</v>
      </c>
      <c r="M329">
        <f t="shared" ref="M329" si="117">WEEKDAY(A329,2)</f>
        <v>5</v>
      </c>
    </row>
    <row r="330" spans="1:14" x14ac:dyDescent="0.15">
      <c r="A330" s="1">
        <v>42863</v>
      </c>
      <c r="B330">
        <v>37.65</v>
      </c>
      <c r="C330" s="25">
        <f t="shared" ref="C330" si="118">B330/B329-1</f>
        <v>-3.1771247021447069E-3</v>
      </c>
      <c r="D330" s="38">
        <f t="shared" ref="D330" si="119">+F329*(1+L330)</f>
        <v>37.763638569432516</v>
      </c>
      <c r="E330" s="38"/>
      <c r="F330">
        <v>37.76</v>
      </c>
      <c r="G330" s="42">
        <f t="shared" ref="G330" si="120">+B330/D330-1</f>
        <v>-3.009206044157553E-3</v>
      </c>
      <c r="H330" s="42"/>
      <c r="I330" s="25">
        <f t="shared" si="87"/>
        <v>-2.9131355932203729E-3</v>
      </c>
      <c r="J330">
        <v>16897.63</v>
      </c>
      <c r="K330">
        <v>16971.169999999998</v>
      </c>
      <c r="L330" s="25">
        <f t="shared" ref="L330" si="121">+K330/J330-1</f>
        <v>4.352089612566834E-3</v>
      </c>
      <c r="M330">
        <f t="shared" ref="M330" si="122">WEEKDAY(A330,2)</f>
        <v>1</v>
      </c>
    </row>
    <row r="331" spans="1:14" x14ac:dyDescent="0.15">
      <c r="A331" s="1">
        <v>42864</v>
      </c>
      <c r="B331">
        <v>38.299999999999997</v>
      </c>
      <c r="C331" s="25">
        <f t="shared" ref="C331" si="123">B331/B330-1</f>
        <v>1.7264276228419639E-2</v>
      </c>
      <c r="D331" s="38">
        <f t="shared" ref="D331" si="124">+F330*(1+L331)</f>
        <v>38.312299269879453</v>
      </c>
      <c r="E331" s="38"/>
      <c r="F331">
        <v>38.31</v>
      </c>
      <c r="G331" s="42">
        <f t="shared" ref="G331" si="125">+B331/D331-1</f>
        <v>-3.21026670647373E-4</v>
      </c>
      <c r="H331" s="42"/>
      <c r="I331" s="25">
        <f t="shared" si="87"/>
        <v>-2.6102845210140835E-4</v>
      </c>
      <c r="J331">
        <v>16971.169999999998</v>
      </c>
      <c r="K331">
        <v>17219.400000000001</v>
      </c>
      <c r="L331" s="25">
        <f t="shared" ref="L331" si="126">+K331/J331-1</f>
        <v>1.4626569647231413E-2</v>
      </c>
      <c r="M331">
        <f t="shared" ref="M331" si="127">WEEKDAY(A331,2)</f>
        <v>2</v>
      </c>
    </row>
    <row r="332" spans="1:14" x14ac:dyDescent="0.15">
      <c r="A332" s="1">
        <v>42865</v>
      </c>
      <c r="B332">
        <v>38.68</v>
      </c>
      <c r="C332" s="25">
        <f t="shared" ref="C332" si="128">B332/B331-1</f>
        <v>9.9216710182767898E-3</v>
      </c>
      <c r="D332" s="38">
        <f t="shared" ref="D332" si="129">+F331*(1+L332)</f>
        <v>38.573329244921425</v>
      </c>
      <c r="E332" s="38"/>
      <c r="F332">
        <v>38.58</v>
      </c>
      <c r="G332" s="42">
        <f t="shared" ref="G332" si="130">+B332/D332-1</f>
        <v>2.7654018246978662E-3</v>
      </c>
      <c r="H332" s="42"/>
      <c r="I332" s="25">
        <f t="shared" si="87"/>
        <v>2.5920165889061764E-3</v>
      </c>
      <c r="J332">
        <v>17219.400000000001</v>
      </c>
      <c r="K332">
        <v>17337.759999999998</v>
      </c>
      <c r="L332" s="25">
        <f t="shared" ref="L332" si="131">+K332/J332-1</f>
        <v>6.8736425194837469E-3</v>
      </c>
      <c r="M332">
        <f t="shared" ref="M332" si="132">WEEKDAY(A332,2)</f>
        <v>3</v>
      </c>
    </row>
    <row r="333" spans="1:14" x14ac:dyDescent="0.15">
      <c r="A333" s="1">
        <v>42866</v>
      </c>
      <c r="B333">
        <v>38.65</v>
      </c>
      <c r="C333" s="25">
        <f t="shared" ref="C333" si="133">B333/B332-1</f>
        <v>-7.755946225439514E-4</v>
      </c>
      <c r="D333" s="38">
        <f t="shared" ref="D333" si="134">+F332*(1+L333)</f>
        <v>38.735474790284329</v>
      </c>
      <c r="E333" s="38"/>
      <c r="F333">
        <v>38.729999999999997</v>
      </c>
      <c r="G333" s="42">
        <f t="shared" ref="G333" si="135">+B333/D333-1</f>
        <v>-2.2066281811981003E-3</v>
      </c>
      <c r="H333" s="42"/>
      <c r="I333" s="25">
        <f t="shared" si="87"/>
        <v>-2.0655822359927356E-3</v>
      </c>
      <c r="J333">
        <v>17337.759999999998</v>
      </c>
      <c r="K333">
        <v>17407.63</v>
      </c>
      <c r="L333" s="25">
        <f t="shared" ref="L333" si="136">+K333/J333-1</f>
        <v>4.0299323557368982E-3</v>
      </c>
      <c r="M333">
        <f t="shared" ref="M333" si="137">WEEKDAY(A333,2)</f>
        <v>4</v>
      </c>
    </row>
    <row r="334" spans="1:14" x14ac:dyDescent="0.15">
      <c r="A334" s="1">
        <v>42867</v>
      </c>
      <c r="B334">
        <v>39.06</v>
      </c>
      <c r="C334" s="25">
        <f t="shared" ref="C334" si="138">B334/B333-1</f>
        <v>1.0608020698577025E-2</v>
      </c>
      <c r="D334" s="38">
        <f t="shared" ref="D334" si="139">+F333*(1+L334)</f>
        <v>38.847896732639647</v>
      </c>
      <c r="E334" s="38"/>
      <c r="F334">
        <v>38.85</v>
      </c>
      <c r="G334" s="42">
        <f t="shared" ref="G334" si="140">+B334/D334-1</f>
        <v>5.4598391470226382E-3</v>
      </c>
      <c r="H334" s="42"/>
      <c r="I334" s="25">
        <f t="shared" si="87"/>
        <v>5.4054054054053502E-3</v>
      </c>
      <c r="J334">
        <v>17407.63</v>
      </c>
      <c r="K334">
        <v>17460.62</v>
      </c>
      <c r="L334" s="25">
        <f t="shared" ref="L334" si="141">+K334/J334-1</f>
        <v>3.0440674577756344E-3</v>
      </c>
      <c r="M334">
        <f t="shared" ref="M334" si="142">WEEKDAY(A334,2)</f>
        <v>5</v>
      </c>
    </row>
    <row r="335" spans="1:14" ht="54" x14ac:dyDescent="0.15">
      <c r="A335" s="1">
        <v>42870</v>
      </c>
      <c r="B335">
        <v>39.57</v>
      </c>
      <c r="C335" s="25">
        <f t="shared" ref="C335" si="143">B335/B334-1</f>
        <v>1.3056835637480724E-2</v>
      </c>
      <c r="D335" s="38">
        <f t="shared" ref="D335" si="144">+F334*(1+L335)</f>
        <v>39.39170018017689</v>
      </c>
      <c r="E335" s="38"/>
      <c r="F335">
        <v>39.39</v>
      </c>
      <c r="G335" s="42">
        <f t="shared" ref="G335" si="145">+B335/D335-1</f>
        <v>4.5263296330844138E-3</v>
      </c>
      <c r="H335" s="42"/>
      <c r="I335" s="25">
        <f t="shared" si="87"/>
        <v>4.5696877380045908E-3</v>
      </c>
      <c r="J335">
        <v>17460.62</v>
      </c>
      <c r="K335">
        <v>17704.080000000002</v>
      </c>
      <c r="L335" s="25">
        <f t="shared" ref="L335" si="146">+K335/J335-1</f>
        <v>1.3943376581129652E-2</v>
      </c>
      <c r="M335">
        <f t="shared" ref="M335" si="147">WEEKDAY(A335,2)</f>
        <v>1</v>
      </c>
      <c r="N335" s="50" t="s">
        <v>345</v>
      </c>
    </row>
    <row r="336" spans="1:14" x14ac:dyDescent="0.15">
      <c r="A336" s="1">
        <v>42871</v>
      </c>
      <c r="B336">
        <v>39.479999999999997</v>
      </c>
      <c r="C336" s="25">
        <f t="shared" ref="C336" si="148">B336/B335-1</f>
        <v>-2.2744503411676886E-3</v>
      </c>
      <c r="D336" s="38">
        <f t="shared" ref="D336" si="149">+F335*(1+L336)</f>
        <v>39.352243262569978</v>
      </c>
      <c r="E336" s="38"/>
      <c r="F336">
        <v>39.36</v>
      </c>
      <c r="G336" s="42">
        <f t="shared" ref="G336" si="150">+B336/D336-1</f>
        <v>3.2464918601358139E-3</v>
      </c>
      <c r="H336" s="42"/>
      <c r="I336" s="25">
        <f t="shared" si="87"/>
        <v>3.0487804878047697E-3</v>
      </c>
      <c r="J336">
        <v>17704.080000000002</v>
      </c>
      <c r="K336">
        <v>17687.11</v>
      </c>
      <c r="L336" s="25">
        <f t="shared" ref="L336" si="151">+K336/J336-1</f>
        <v>-9.5853611145013673E-4</v>
      </c>
      <c r="M336">
        <f t="shared" ref="M336" si="152">WEEKDAY(A336,2)</f>
        <v>2</v>
      </c>
    </row>
    <row r="337" spans="1:13" x14ac:dyDescent="0.15">
      <c r="A337" s="1">
        <v>42872</v>
      </c>
      <c r="B337">
        <v>38.92</v>
      </c>
      <c r="C337" s="25">
        <f t="shared" ref="C337" si="153">B337/B336-1</f>
        <v>-1.4184397163120477E-2</v>
      </c>
      <c r="D337" s="38">
        <f t="shared" ref="D337" si="154">+F336*(1+L337)</f>
        <v>39.241299861876811</v>
      </c>
      <c r="E337" s="38"/>
      <c r="F337">
        <v>39.26</v>
      </c>
      <c r="G337" s="42">
        <f t="shared" ref="G337" si="155">+B337/D337-1</f>
        <v>-8.1877986460116015E-3</v>
      </c>
      <c r="H337" s="42"/>
      <c r="I337" s="25">
        <f t="shared" si="87"/>
        <v>-8.6602139582271365E-3</v>
      </c>
      <c r="J337">
        <v>17687.11</v>
      </c>
      <c r="K337">
        <v>17633.77</v>
      </c>
      <c r="L337" s="25">
        <f t="shared" ref="L337" si="156">+K337/J337-1</f>
        <v>-3.0157555417476001E-3</v>
      </c>
      <c r="M337">
        <f t="shared" ref="M337" si="157">WEEKDAY(A337,2)</f>
        <v>3</v>
      </c>
    </row>
    <row r="338" spans="1:13" x14ac:dyDescent="0.15">
      <c r="A338" s="1">
        <v>42873</v>
      </c>
      <c r="B338">
        <v>39.04</v>
      </c>
      <c r="C338" s="25">
        <f t="shared" ref="C338" si="158">B338/B337-1</f>
        <v>3.0832476875641834E-3</v>
      </c>
      <c r="D338" s="38">
        <f t="shared" ref="D338" si="159">+F337*(1+L338)</f>
        <v>39.003562108386348</v>
      </c>
      <c r="E338" s="38"/>
      <c r="F338">
        <v>39</v>
      </c>
      <c r="G338" s="42">
        <f t="shared" ref="G338" si="160">+B338/D338-1</f>
        <v>9.3421958518535853E-4</v>
      </c>
      <c r="H338" s="42"/>
      <c r="I338" s="25">
        <f t="shared" si="87"/>
        <v>1.0256410256410664E-3</v>
      </c>
      <c r="J338">
        <v>17633.77</v>
      </c>
      <c r="K338">
        <v>17518.59</v>
      </c>
      <c r="L338" s="25">
        <f t="shared" ref="L338" si="161">+K338/J338-1</f>
        <v>-6.5317853187378816E-3</v>
      </c>
      <c r="M338">
        <f t="shared" ref="M338" si="162">WEEKDAY(A338,2)</f>
        <v>4</v>
      </c>
    </row>
    <row r="339" spans="1:13" x14ac:dyDescent="0.15">
      <c r="A339" s="1">
        <v>42874</v>
      </c>
      <c r="B339">
        <v>39.44</v>
      </c>
      <c r="C339" s="25">
        <f t="shared" ref="C339" si="163">B339/B338-1</f>
        <v>1.0245901639344135E-2</v>
      </c>
      <c r="D339" s="38">
        <f t="shared" ref="D339" si="164">+F338*(1+L339)</f>
        <v>39.151493356485879</v>
      </c>
      <c r="E339" s="38"/>
      <c r="F339">
        <v>39.159999999999997</v>
      </c>
      <c r="G339" s="42">
        <f t="shared" ref="G339" si="165">+B339/D339-1</f>
        <v>7.3689818390114681E-3</v>
      </c>
      <c r="H339" s="42"/>
      <c r="I339" s="25">
        <f t="shared" si="87"/>
        <v>7.1501532175690663E-3</v>
      </c>
      <c r="J339">
        <v>17518.59</v>
      </c>
      <c r="K339">
        <v>17586.64</v>
      </c>
      <c r="L339" s="25">
        <f t="shared" ref="L339" si="166">+K339/J339-1</f>
        <v>3.8844450380994822E-3</v>
      </c>
      <c r="M339">
        <f t="shared" ref="M339" si="167">WEEKDAY(A339,2)</f>
        <v>5</v>
      </c>
    </row>
    <row r="340" spans="1:13" x14ac:dyDescent="0.15">
      <c r="A340" s="1">
        <v>42877</v>
      </c>
      <c r="B340">
        <v>39.630000000000003</v>
      </c>
      <c r="C340" s="25">
        <f t="shared" ref="C340" si="168">B340/B339-1</f>
        <v>4.8174442190671574E-3</v>
      </c>
      <c r="D340" s="38">
        <f t="shared" ref="D340" si="169">+F339*(1+L340)</f>
        <v>39.546197158752328</v>
      </c>
      <c r="E340" s="38"/>
      <c r="F340">
        <v>39.54</v>
      </c>
      <c r="G340" s="42">
        <f t="shared" ref="G340" si="170">+B340/D340-1</f>
        <v>2.1191125131769795E-3</v>
      </c>
      <c r="H340" s="42"/>
      <c r="I340" s="25">
        <f t="shared" si="87"/>
        <v>2.2761760242793194E-3</v>
      </c>
      <c r="J340">
        <v>17586.64</v>
      </c>
      <c r="K340">
        <v>17760.080000000002</v>
      </c>
      <c r="L340" s="25">
        <f t="shared" ref="L340" si="171">+K340/J340-1</f>
        <v>9.8620316331035074E-3</v>
      </c>
      <c r="M340">
        <f t="shared" ref="M340" si="172">WEEKDAY(A340,2)</f>
        <v>1</v>
      </c>
    </row>
    <row r="341" spans="1:13" x14ac:dyDescent="0.15">
      <c r="A341" s="1">
        <v>42878</v>
      </c>
      <c r="B341">
        <v>39.58</v>
      </c>
      <c r="C341" s="25">
        <f t="shared" ref="C341" si="173">B341/B340-1</f>
        <v>-1.2616704516781319E-3</v>
      </c>
      <c r="D341" s="38">
        <f t="shared" ref="D341" si="174">+F340*(1+L341)</f>
        <v>39.561662301070712</v>
      </c>
      <c r="E341" s="38"/>
      <c r="F341">
        <v>39.57</v>
      </c>
      <c r="G341" s="42">
        <f t="shared" ref="G341" si="175">+B341/D341-1</f>
        <v>4.635219518769329E-4</v>
      </c>
      <c r="H341" s="42"/>
      <c r="I341" s="25">
        <f t="shared" si="87"/>
        <v>2.5271670457405193E-4</v>
      </c>
      <c r="J341">
        <v>17760.080000000002</v>
      </c>
      <c r="K341">
        <v>17769.810000000001</v>
      </c>
      <c r="L341" s="25">
        <f t="shared" ref="L341" si="176">+K341/J341-1</f>
        <v>5.478578925319777E-4</v>
      </c>
      <c r="M341">
        <f t="shared" ref="M341" si="177">WEEKDAY(A341,2)</f>
        <v>2</v>
      </c>
    </row>
    <row r="342" spans="1:13" x14ac:dyDescent="0.15">
      <c r="A342" s="1">
        <v>42879</v>
      </c>
      <c r="B342">
        <v>39.590000000000003</v>
      </c>
      <c r="C342" s="25">
        <f t="shared" ref="C342" si="178">B342/B341-1</f>
        <v>2.5265285497733103E-4</v>
      </c>
      <c r="D342" s="38">
        <f t="shared" ref="D342" si="179">+F341*(1+L342)</f>
        <v>39.579619821483739</v>
      </c>
      <c r="E342" s="38"/>
      <c r="F342">
        <v>39.58</v>
      </c>
      <c r="G342" s="42">
        <f t="shared" ref="G342" si="180">+B342/D342-1</f>
        <v>2.6226069282841991E-4</v>
      </c>
      <c r="H342" s="42"/>
      <c r="I342" s="25">
        <f t="shared" si="87"/>
        <v>2.5265285497733103E-4</v>
      </c>
      <c r="J342">
        <v>17769.810000000001</v>
      </c>
      <c r="K342">
        <v>17774.13</v>
      </c>
      <c r="L342" s="25">
        <f t="shared" ref="L342" si="181">+K342/J342-1</f>
        <v>2.4310895839629865E-4</v>
      </c>
      <c r="M342">
        <f t="shared" ref="M342" si="182">WEEKDAY(A342,2)</f>
        <v>3</v>
      </c>
    </row>
    <row r="343" spans="1:13" x14ac:dyDescent="0.15">
      <c r="A343" s="1">
        <v>42880</v>
      </c>
      <c r="B343">
        <v>40.24</v>
      </c>
      <c r="C343" s="25">
        <f t="shared" ref="C343" si="183">B343/B342-1</f>
        <v>1.6418287446324786E-2</v>
      </c>
      <c r="D343" s="38">
        <f t="shared" ref="D343" si="184">+F342*(1+L343)</f>
        <v>40.187078917505382</v>
      </c>
      <c r="E343" s="38"/>
      <c r="F343">
        <v>40.19</v>
      </c>
      <c r="G343" s="42">
        <f t="shared" ref="G343" si="185">+B343/D343-1</f>
        <v>1.3168681058719489E-3</v>
      </c>
      <c r="H343" s="42"/>
      <c r="I343" s="25">
        <f t="shared" si="87"/>
        <v>1.2440905697936877E-3</v>
      </c>
      <c r="J343">
        <v>17774.13</v>
      </c>
      <c r="K343">
        <v>18046.75</v>
      </c>
      <c r="L343" s="25">
        <f t="shared" ref="L343" si="186">+K343/J343-1</f>
        <v>1.5338022170424015E-2</v>
      </c>
      <c r="M343">
        <f t="shared" ref="M343" si="187">WEEKDAY(A343,2)</f>
        <v>4</v>
      </c>
    </row>
    <row r="344" spans="1:13" x14ac:dyDescent="0.15">
      <c r="A344" s="1">
        <v>42881</v>
      </c>
      <c r="B344">
        <v>40.229999999999997</v>
      </c>
      <c r="C344" s="25">
        <f t="shared" ref="C344" si="188">B344/B343-1</f>
        <v>-2.4850894632222342E-4</v>
      </c>
      <c r="D344" s="38">
        <f t="shared" ref="D344" si="189">+F343*(1+L344)</f>
        <v>40.192182453904437</v>
      </c>
      <c r="E344" s="38"/>
      <c r="F344">
        <v>40.200000000000003</v>
      </c>
      <c r="G344" s="42">
        <f t="shared" ref="G344" si="190">+B344/D344-1</f>
        <v>9.4091795435424785E-4</v>
      </c>
      <c r="H344" s="42"/>
      <c r="I344" s="25">
        <f t="shared" si="87"/>
        <v>7.4626865671634235E-4</v>
      </c>
      <c r="J344">
        <v>18046.75</v>
      </c>
      <c r="K344">
        <v>18047.73</v>
      </c>
      <c r="L344" s="25">
        <f t="shared" ref="L344" si="191">+K344/J344-1</f>
        <v>5.430340643042264E-5</v>
      </c>
      <c r="M344">
        <f t="shared" ref="M344" si="192">WEEKDAY(A344,2)</f>
        <v>5</v>
      </c>
    </row>
    <row r="345" spans="1:13" x14ac:dyDescent="0.15">
      <c r="A345" s="1">
        <v>42884</v>
      </c>
      <c r="B345">
        <v>40.229999999999997</v>
      </c>
      <c r="C345" s="25">
        <f t="shared" ref="C345" si="193">B345/B344-1</f>
        <v>0</v>
      </c>
      <c r="D345" s="38">
        <f t="shared" ref="D345" si="194">+F344*(1+L345)</f>
        <v>40.32919076249479</v>
      </c>
      <c r="E345" s="38"/>
      <c r="F345">
        <v>40.200000000000003</v>
      </c>
      <c r="G345" s="42">
        <f t="shared" ref="G345" si="195">+B345/D345-1</f>
        <v>-2.4595277172543284E-3</v>
      </c>
      <c r="H345" s="42"/>
      <c r="I345" s="25">
        <f t="shared" si="87"/>
        <v>7.4626865671634235E-4</v>
      </c>
      <c r="J345">
        <v>18047.73</v>
      </c>
      <c r="K345">
        <v>18105.73</v>
      </c>
      <c r="L345" s="25">
        <f t="shared" ref="L345" si="196">+K345/J345-1</f>
        <v>3.2137005595718193E-3</v>
      </c>
      <c r="M345">
        <f t="shared" ref="M345" si="197">WEEKDAY(A345,2)</f>
        <v>1</v>
      </c>
    </row>
    <row r="346" spans="1:13" x14ac:dyDescent="0.15">
      <c r="A346" s="1">
        <v>42885</v>
      </c>
      <c r="B346">
        <v>40.35</v>
      </c>
      <c r="C346" s="25">
        <f t="shared" ref="C346" si="198">B346/B345-1</f>
        <v>2.9828486204326321E-3</v>
      </c>
      <c r="D346" s="38">
        <f t="shared" ref="D346" si="199">+F345*(1+L346)</f>
        <v>40.200000000000003</v>
      </c>
      <c r="E346" s="38"/>
      <c r="F346">
        <v>40.340000000000003</v>
      </c>
      <c r="G346" s="42">
        <f t="shared" ref="G346" si="200">+B346/D346-1</f>
        <v>3.7313432835821558E-3</v>
      </c>
      <c r="H346" s="42"/>
      <c r="I346" s="25">
        <f t="shared" si="87"/>
        <v>2.4789291026272586E-4</v>
      </c>
      <c r="J346">
        <v>18105.73</v>
      </c>
      <c r="K346">
        <v>18105.73</v>
      </c>
      <c r="L346" s="25">
        <f t="shared" ref="L346" si="201">+K346/J346-1</f>
        <v>0</v>
      </c>
      <c r="M346">
        <f t="shared" ref="M346" si="202">WEEKDAY(A346,2)</f>
        <v>2</v>
      </c>
    </row>
    <row r="347" spans="1:13" x14ac:dyDescent="0.15">
      <c r="A347" s="1">
        <v>42886</v>
      </c>
      <c r="B347">
        <v>40.14</v>
      </c>
      <c r="C347" s="25">
        <f t="shared" ref="C347" si="203">B347/B346-1</f>
        <v>-5.2044609665428121E-3</v>
      </c>
      <c r="D347" s="38">
        <f t="shared" ref="D347" si="204">+F346*(1+L347)</f>
        <v>40.177398812420158</v>
      </c>
      <c r="E347" s="38"/>
      <c r="F347">
        <v>40.19</v>
      </c>
      <c r="G347" s="42">
        <f t="shared" ref="G347" si="205">+B347/D347-1</f>
        <v>-9.3084205363225259E-4</v>
      </c>
      <c r="H347" s="42"/>
      <c r="I347" s="25">
        <f t="shared" si="87"/>
        <v>-1.2440905697934657E-3</v>
      </c>
      <c r="J347">
        <v>18105.73</v>
      </c>
      <c r="K347">
        <v>18032.75</v>
      </c>
      <c r="L347" s="25">
        <f t="shared" ref="L347" si="206">+K347/J347-1</f>
        <v>-4.0307681601349232E-3</v>
      </c>
      <c r="M347">
        <f t="shared" ref="M347" si="207">WEEKDAY(A347,2)</f>
        <v>3</v>
      </c>
    </row>
    <row r="348" spans="1:13" x14ac:dyDescent="0.15">
      <c r="A348" s="1">
        <v>42887</v>
      </c>
      <c r="B348">
        <v>40.5</v>
      </c>
      <c r="C348" s="25">
        <f t="shared" ref="C348" si="208">B348/B347-1</f>
        <v>8.9686098654708779E-3</v>
      </c>
      <c r="D348" s="38">
        <f t="shared" ref="D348" si="209">+F347*(1+L348)</f>
        <v>40.312869484687589</v>
      </c>
      <c r="E348" s="38"/>
      <c r="F348">
        <v>40.31</v>
      </c>
      <c r="G348" s="42">
        <f t="shared" ref="G348" si="210">+B348/D348-1</f>
        <v>4.6419547331775224E-3</v>
      </c>
      <c r="H348" s="42"/>
      <c r="I348" s="25">
        <f t="shared" si="87"/>
        <v>4.7134706028280071E-3</v>
      </c>
      <c r="J348">
        <v>18032.75</v>
      </c>
      <c r="K348">
        <v>18087.88</v>
      </c>
      <c r="L348" s="25">
        <f t="shared" ref="L348" si="211">+K348/J348-1</f>
        <v>3.0572153443042538E-3</v>
      </c>
      <c r="M348">
        <f t="shared" ref="M348" si="212">WEEKDAY(A348,2)</f>
        <v>4</v>
      </c>
    </row>
    <row r="349" spans="1:13" x14ac:dyDescent="0.15">
      <c r="A349" s="1">
        <v>42888</v>
      </c>
      <c r="B349">
        <v>40.520000000000003</v>
      </c>
      <c r="C349" s="25">
        <f t="shared" ref="C349" si="213">B349/B348-1</f>
        <v>4.938271604939537E-4</v>
      </c>
      <c r="D349" s="38">
        <f t="shared" ref="D349" si="214">+F348*(1+L349)</f>
        <v>40.361970114795106</v>
      </c>
      <c r="E349" s="38"/>
      <c r="F349">
        <v>40.409999999999997</v>
      </c>
      <c r="G349" s="42">
        <f t="shared" ref="G349" si="215">+B349/D349-1</f>
        <v>3.9153164415770547E-3</v>
      </c>
      <c r="H349" s="42"/>
      <c r="I349" s="25">
        <f t="shared" si="87"/>
        <v>2.7220984904727796E-3</v>
      </c>
      <c r="J349">
        <v>18087.88</v>
      </c>
      <c r="K349">
        <v>18111.2</v>
      </c>
      <c r="L349" s="25">
        <f t="shared" ref="L349" si="216">+K349/J349-1</f>
        <v>1.2892610963806117E-3</v>
      </c>
      <c r="M349">
        <f t="shared" ref="M349" si="217">WEEKDAY(A349,2)</f>
        <v>5</v>
      </c>
    </row>
    <row r="350" spans="1:13" x14ac:dyDescent="0.15">
      <c r="A350" s="1">
        <v>42891</v>
      </c>
      <c r="B350">
        <v>40.29</v>
      </c>
      <c r="C350" s="25">
        <f t="shared" ref="C350" si="218">B350/B349-1</f>
        <v>-5.6762092793682939E-3</v>
      </c>
      <c r="D350" s="38">
        <f t="shared" ref="D350" si="219">+F349*(1+L350)</f>
        <v>40.308814352444891</v>
      </c>
      <c r="E350" s="38"/>
      <c r="F350">
        <v>40.31</v>
      </c>
      <c r="G350" s="42">
        <f t="shared" ref="G350" si="220">+B350/D350-1</f>
        <v>-4.6675529278505934E-4</v>
      </c>
      <c r="H350" s="42"/>
      <c r="I350" s="25">
        <f t="shared" si="87"/>
        <v>-4.9615480029774339E-4</v>
      </c>
      <c r="J350">
        <v>18111.2</v>
      </c>
      <c r="K350">
        <v>18065.849999999999</v>
      </c>
      <c r="L350" s="25">
        <f t="shared" ref="L350" si="221">+K350/J350-1</f>
        <v>-2.5039754406114278E-3</v>
      </c>
      <c r="M350">
        <f t="shared" ref="M350" si="222">WEEKDAY(A350,2)</f>
        <v>1</v>
      </c>
    </row>
    <row r="351" spans="1:13" x14ac:dyDescent="0.15">
      <c r="A351" s="1">
        <v>42892</v>
      </c>
      <c r="B351">
        <v>40.549999999999997</v>
      </c>
      <c r="C351" s="25">
        <f t="shared" ref="C351" si="223">B351/B350-1</f>
        <v>6.4532141970712331E-3</v>
      </c>
      <c r="D351" s="38">
        <f t="shared" ref="D351" si="224">+F350*(1+L351)</f>
        <v>40.39974214886098</v>
      </c>
      <c r="E351" s="38"/>
      <c r="F351">
        <v>40.43</v>
      </c>
      <c r="G351" s="42">
        <f t="shared" ref="G351" si="225">+B351/D351-1</f>
        <v>3.7192774791818817E-3</v>
      </c>
      <c r="H351" s="42"/>
      <c r="I351" s="25">
        <f t="shared" si="87"/>
        <v>2.9680930002473627E-3</v>
      </c>
      <c r="J351">
        <v>18065.849999999999</v>
      </c>
      <c r="K351">
        <v>18106.07</v>
      </c>
      <c r="L351" s="25">
        <f t="shared" ref="L351" si="226">+K351/J351-1</f>
        <v>2.2262998973201498E-3</v>
      </c>
      <c r="M351">
        <f t="shared" ref="M351" si="227">WEEKDAY(A351,2)</f>
        <v>2</v>
      </c>
    </row>
    <row r="352" spans="1:13" x14ac:dyDescent="0.15">
      <c r="A352" s="1">
        <v>42893</v>
      </c>
      <c r="B352">
        <v>40.42</v>
      </c>
      <c r="C352" s="25">
        <f t="shared" ref="C352" si="228">B352/B351-1</f>
        <v>-3.2059186189887789E-3</v>
      </c>
      <c r="D352" s="38">
        <f t="shared" ref="D352" si="229">+F351*(1+L352)</f>
        <v>40.437391073822205</v>
      </c>
      <c r="E352" s="38"/>
      <c r="F352">
        <v>40.44</v>
      </c>
      <c r="G352" s="42">
        <f t="shared" ref="G352" si="230">+B352/D352-1</f>
        <v>-4.3007408144735138E-4</v>
      </c>
      <c r="H352" s="42"/>
      <c r="I352" s="25">
        <f t="shared" si="87"/>
        <v>-4.9455984174073819E-4</v>
      </c>
      <c r="J352">
        <v>18106.07</v>
      </c>
      <c r="K352">
        <v>18109.38</v>
      </c>
      <c r="L352" s="25">
        <f t="shared" ref="L352" si="231">+K352/J352-1</f>
        <v>1.8281162063327194E-4</v>
      </c>
      <c r="M352">
        <f t="shared" ref="M352" si="232">WEEKDAY(A352,2)</f>
        <v>3</v>
      </c>
    </row>
    <row r="353" spans="1:13" x14ac:dyDescent="0.15">
      <c r="A353" s="1">
        <v>42894</v>
      </c>
      <c r="B353">
        <v>40.6</v>
      </c>
      <c r="C353" s="25">
        <f t="shared" ref="C353" si="233">B353/B352-1</f>
        <v>4.4532409698168074E-3</v>
      </c>
      <c r="D353" s="38">
        <f t="shared" ref="D353" si="234">+F352*(1+L353)</f>
        <v>40.493170036743379</v>
      </c>
      <c r="E353" s="38"/>
      <c r="F353">
        <v>40.549999999999997</v>
      </c>
      <c r="G353" s="42">
        <f t="shared" ref="G353" si="235">+B353/D353-1</f>
        <v>2.638221783073158E-3</v>
      </c>
      <c r="H353" s="42"/>
      <c r="I353" s="25">
        <f t="shared" si="87"/>
        <v>1.2330456226881115E-3</v>
      </c>
      <c r="J353">
        <v>18109.38</v>
      </c>
      <c r="K353">
        <v>18133.189999999999</v>
      </c>
      <c r="L353" s="25">
        <f t="shared" ref="L353" si="236">+K353/J353-1</f>
        <v>1.3147882478581341E-3</v>
      </c>
      <c r="M353">
        <f t="shared" ref="M353" si="237">WEEKDAY(A353,2)</f>
        <v>4</v>
      </c>
    </row>
    <row r="354" spans="1:13" x14ac:dyDescent="0.15">
      <c r="A354" s="1">
        <v>42895</v>
      </c>
      <c r="B354">
        <v>40.24</v>
      </c>
      <c r="C354" s="25">
        <f t="shared" ref="C354" si="238">B354/B353-1</f>
        <v>-8.8669950738916592E-3</v>
      </c>
      <c r="D354" s="38">
        <f t="shared" ref="D354" si="239">+F353*(1+L354)</f>
        <v>40.349164101848601</v>
      </c>
      <c r="E354" s="38"/>
      <c r="F354">
        <v>40.35</v>
      </c>
      <c r="G354" s="42">
        <f t="shared" ref="G354" si="240">+B354/D354-1</f>
        <v>-2.7054860807784742E-3</v>
      </c>
      <c r="H354" s="42"/>
      <c r="I354" s="25">
        <f t="shared" si="87"/>
        <v>-2.7261462205699916E-3</v>
      </c>
      <c r="J354">
        <v>18133.189999999999</v>
      </c>
      <c r="K354">
        <v>18043.38</v>
      </c>
      <c r="L354" s="25">
        <f t="shared" ref="L354" si="241">+K354/J354-1</f>
        <v>-4.9527965018839604E-3</v>
      </c>
      <c r="M354">
        <f t="shared" ref="M354" si="242">WEEKDAY(A354,2)</f>
        <v>5</v>
      </c>
    </row>
    <row r="355" spans="1:13" x14ac:dyDescent="0.15">
      <c r="A355" s="1">
        <v>42898</v>
      </c>
      <c r="B355">
        <v>39.880000000000003</v>
      </c>
      <c r="C355" s="25">
        <f t="shared" ref="C355" si="243">B355/B354-1</f>
        <v>-8.9463220675943811E-3</v>
      </c>
      <c r="D355" s="38">
        <f t="shared" ref="D355" si="244">+F354*(1+L355)</f>
        <v>39.864124044386365</v>
      </c>
      <c r="E355" s="38"/>
      <c r="F355">
        <v>39.86</v>
      </c>
      <c r="G355" s="42">
        <f t="shared" ref="G355" si="245">+B355/D355-1</f>
        <v>3.9825171113649915E-4</v>
      </c>
      <c r="H355" s="42"/>
      <c r="I355" s="25">
        <f t="shared" si="87"/>
        <v>5.0175614651282174E-4</v>
      </c>
      <c r="J355">
        <v>18043.38</v>
      </c>
      <c r="K355">
        <v>17826.11</v>
      </c>
      <c r="L355" s="25">
        <f t="shared" ref="L355" si="246">+K355/J355-1</f>
        <v>-1.2041535455108776E-2</v>
      </c>
      <c r="M355">
        <f t="shared" ref="M355" si="247">WEEKDAY(A355,2)</f>
        <v>1</v>
      </c>
    </row>
    <row r="356" spans="1:13" x14ac:dyDescent="0.15">
      <c r="A356" s="1">
        <v>42899</v>
      </c>
      <c r="B356">
        <v>40.11</v>
      </c>
      <c r="C356" s="25">
        <f t="shared" ref="C356" si="248">B356/B355-1</f>
        <v>5.7673019057171704E-3</v>
      </c>
      <c r="D356" s="38">
        <f t="shared" ref="D356" si="249">+F355*(1+L356)</f>
        <v>40.042640228294339</v>
      </c>
      <c r="E356" s="38"/>
      <c r="F356">
        <v>40.08</v>
      </c>
      <c r="G356" s="42">
        <f t="shared" ref="G356" si="250">+B356/D356-1</f>
        <v>1.6822010567141277E-3</v>
      </c>
      <c r="H356" s="42"/>
      <c r="I356" s="25">
        <f t="shared" si="87"/>
        <v>7.4850299401196807E-4</v>
      </c>
      <c r="J356">
        <v>17826.11</v>
      </c>
      <c r="K356">
        <v>17907.79</v>
      </c>
      <c r="L356" s="25">
        <f t="shared" ref="L356" si="251">+K356/J356-1</f>
        <v>4.5820428573593031E-3</v>
      </c>
      <c r="M356">
        <f t="shared" ref="M356" si="252">WEEKDAY(A356,2)</f>
        <v>2</v>
      </c>
    </row>
    <row r="357" spans="1:13" x14ac:dyDescent="0.15">
      <c r="A357" s="1">
        <v>42900</v>
      </c>
      <c r="B357">
        <v>39.93</v>
      </c>
      <c r="C357" s="25">
        <f t="shared" ref="C357" si="253">B357/B356-1</f>
        <v>-4.487658937920691E-3</v>
      </c>
      <c r="D357" s="38">
        <f t="shared" ref="D357" si="254">+F356*(1+L357)</f>
        <v>40.13505805015582</v>
      </c>
      <c r="E357" s="38"/>
      <c r="F357">
        <v>40.14</v>
      </c>
      <c r="G357" s="42">
        <f t="shared" ref="G357" si="255">+B357/D357-1</f>
        <v>-5.1092002881760745E-3</v>
      </c>
      <c r="H357" s="42"/>
      <c r="I357" s="25">
        <f t="shared" si="87"/>
        <v>-5.2316890881913825E-3</v>
      </c>
      <c r="J357">
        <v>17907.79</v>
      </c>
      <c r="K357">
        <v>17932.39</v>
      </c>
      <c r="L357" s="25">
        <f t="shared" ref="L357" si="256">+K357/J357-1</f>
        <v>1.373703846203167E-3</v>
      </c>
      <c r="M357">
        <f t="shared" ref="M357" si="257">WEEKDAY(A357,2)</f>
        <v>3</v>
      </c>
    </row>
    <row r="358" spans="1:13" x14ac:dyDescent="0.15">
      <c r="A358" s="1">
        <v>42901</v>
      </c>
      <c r="B358">
        <v>39.47</v>
      </c>
      <c r="C358" s="25">
        <f t="shared" ref="C358" si="258">B358/B357-1</f>
        <v>-1.1520160280490854E-2</v>
      </c>
      <c r="D358" s="38">
        <f t="shared" ref="D358" si="259">+F357*(1+L358)</f>
        <v>39.501337512735333</v>
      </c>
      <c r="E358" s="38"/>
      <c r="F358">
        <v>39.51</v>
      </c>
      <c r="G358" s="42">
        <f t="shared" ref="G358" si="260">+B358/D358-1</f>
        <v>-7.9332788985264635E-4</v>
      </c>
      <c r="H358" s="42"/>
      <c r="I358" s="25">
        <f t="shared" si="87"/>
        <v>-1.0124019235636661E-3</v>
      </c>
      <c r="J358">
        <v>17932.39</v>
      </c>
      <c r="K358">
        <v>17647.07</v>
      </c>
      <c r="L358" s="25">
        <f t="shared" ref="L358" si="261">+K358/J358-1</f>
        <v>-1.5910874122188945E-2</v>
      </c>
      <c r="M358">
        <f t="shared" ref="M358" si="262">WEEKDAY(A358,2)</f>
        <v>4</v>
      </c>
    </row>
    <row r="359" spans="1:13" x14ac:dyDescent="0.15">
      <c r="A359" s="1">
        <v>42902</v>
      </c>
      <c r="B359">
        <v>39.58</v>
      </c>
      <c r="C359" s="25">
        <f t="shared" ref="C359" si="263">B359/B358-1</f>
        <v>2.7869267798328323E-3</v>
      </c>
      <c r="D359" s="38">
        <f t="shared" ref="D359" si="264">+F358*(1+L359)</f>
        <v>39.64650564654643</v>
      </c>
      <c r="E359" s="38"/>
      <c r="F359">
        <v>39.659999999999997</v>
      </c>
      <c r="G359" s="42">
        <f t="shared" ref="G359" si="265">+B359/D359-1</f>
        <v>-1.6774655284714779E-3</v>
      </c>
      <c r="H359" s="42"/>
      <c r="I359" s="25">
        <f t="shared" si="87"/>
        <v>-2.0171457387795355E-3</v>
      </c>
      <c r="J359">
        <v>17647.07</v>
      </c>
      <c r="K359">
        <v>17708.04</v>
      </c>
      <c r="L359" s="25">
        <f t="shared" ref="L359" si="266">+K359/J359-1</f>
        <v>3.4549644785226707E-3</v>
      </c>
      <c r="M359">
        <f t="shared" ref="M359" si="267">WEEKDAY(A359,2)</f>
        <v>5</v>
      </c>
    </row>
    <row r="360" spans="1:13" x14ac:dyDescent="0.15">
      <c r="A360" s="1">
        <v>42905</v>
      </c>
      <c r="B360">
        <v>40.14</v>
      </c>
      <c r="C360" s="25">
        <f t="shared" ref="C360" si="268">B360/B359-1</f>
        <v>1.4148559878726763E-2</v>
      </c>
      <c r="D360" s="38">
        <f t="shared" ref="D360" si="269">+F359*(1+L360)</f>
        <v>40.13939935757994</v>
      </c>
      <c r="E360" s="38"/>
      <c r="F360">
        <v>40.14</v>
      </c>
      <c r="G360" s="42">
        <f t="shared" ref="G360" si="270">+B360/D360-1</f>
        <v>1.4963911510124106E-5</v>
      </c>
      <c r="H360" s="42"/>
      <c r="I360" s="25">
        <f t="shared" si="87"/>
        <v>0</v>
      </c>
      <c r="J360">
        <v>17708.04</v>
      </c>
      <c r="K360">
        <v>17922.09</v>
      </c>
      <c r="L360" s="25">
        <f t="shared" ref="L360" si="271">+K360/J360-1</f>
        <v>1.2087729641450995E-2</v>
      </c>
      <c r="M360">
        <f t="shared" ref="M360" si="272">WEEKDAY(A360,2)</f>
        <v>1</v>
      </c>
    </row>
    <row r="361" spans="1:13" x14ac:dyDescent="0.15">
      <c r="A361" s="1">
        <v>42906</v>
      </c>
      <c r="B361">
        <v>39.520000000000003</v>
      </c>
      <c r="C361" s="25">
        <f t="shared" ref="C361:C363" si="273">B361/B360-1</f>
        <v>-1.5445939212755277E-2</v>
      </c>
      <c r="D361" s="38">
        <f t="shared" ref="D361:D363" si="274">+F360*(1+L361)</f>
        <v>39.983691745772951</v>
      </c>
      <c r="E361" s="38"/>
      <c r="F361">
        <v>39.979999999999997</v>
      </c>
      <c r="G361" s="42">
        <f t="shared" ref="G361:G362" si="275">+B361/D361-1</f>
        <v>-1.1597021823828157E-2</v>
      </c>
      <c r="H361" s="42"/>
      <c r="I361" s="25">
        <f t="shared" si="87"/>
        <v>-1.1505752876438069E-2</v>
      </c>
      <c r="J361">
        <v>17922.09</v>
      </c>
      <c r="K361">
        <v>17852.3</v>
      </c>
      <c r="L361" s="25">
        <f t="shared" ref="L361" si="276">+K361/J361-1</f>
        <v>-3.8940770858756357E-3</v>
      </c>
      <c r="M361">
        <f t="shared" ref="M361" si="277">WEEKDAY(A361,2)</f>
        <v>2</v>
      </c>
    </row>
    <row r="362" spans="1:13" x14ac:dyDescent="0.15">
      <c r="A362" s="1">
        <v>42907</v>
      </c>
      <c r="B362">
        <v>39.479999999999997</v>
      </c>
      <c r="C362" s="25">
        <f t="shared" si="273"/>
        <v>-1.0121457489880026E-3</v>
      </c>
      <c r="D362" s="38">
        <f t="shared" si="274"/>
        <v>39.743890848798188</v>
      </c>
      <c r="F362">
        <v>39.57</v>
      </c>
      <c r="G362" s="42">
        <f t="shared" si="275"/>
        <v>-6.6397839557816862E-3</v>
      </c>
      <c r="I362" s="25">
        <f t="shared" si="87"/>
        <v>-2.2744503411676886E-3</v>
      </c>
      <c r="J362">
        <v>17852.3</v>
      </c>
      <c r="K362">
        <v>17746.87</v>
      </c>
      <c r="L362" s="25">
        <f t="shared" ref="L362:L363" si="278">+K362/J362-1</f>
        <v>-5.9056816208555851E-3</v>
      </c>
      <c r="M362">
        <f t="shared" ref="M362:M363" si="279">WEEKDAY(A362,2)</f>
        <v>3</v>
      </c>
    </row>
    <row r="363" spans="1:13" x14ac:dyDescent="0.15">
      <c r="A363" s="1">
        <v>42908</v>
      </c>
      <c r="B363">
        <v>39.74</v>
      </c>
      <c r="C363" s="25">
        <f t="shared" si="273"/>
        <v>6.5856129685917253E-3</v>
      </c>
      <c r="D363" s="38">
        <f t="shared" si="274"/>
        <v>39.536264806132017</v>
      </c>
      <c r="F363">
        <v>39.75</v>
      </c>
      <c r="G363" s="42">
        <f t="shared" ref="G363:G368" si="280">+B363/D363-1</f>
        <v>5.1531219468254896E-3</v>
      </c>
      <c r="I363" s="25">
        <f t="shared" si="87"/>
        <v>-2.5157232704398069E-4</v>
      </c>
      <c r="J363">
        <v>17746.87</v>
      </c>
      <c r="K363">
        <v>17731.740000000002</v>
      </c>
      <c r="L363" s="25">
        <f t="shared" si="278"/>
        <v>-8.5254470224871426E-4</v>
      </c>
      <c r="M363">
        <f t="shared" si="279"/>
        <v>4</v>
      </c>
    </row>
    <row r="364" spans="1:13" x14ac:dyDescent="0.15">
      <c r="A364" s="1">
        <v>42909</v>
      </c>
      <c r="B364">
        <v>39.770000000000003</v>
      </c>
      <c r="C364" s="25">
        <f t="shared" ref="C364" si="281">B364/B363-1</f>
        <v>7.5490689481627626E-4</v>
      </c>
      <c r="D364" s="38">
        <f t="shared" ref="D364" si="282">+F363*(1+L364)</f>
        <v>39.819987209377075</v>
      </c>
      <c r="F364">
        <v>39.82</v>
      </c>
      <c r="G364" s="42">
        <f t="shared" si="280"/>
        <v>-1.2553296191240015E-3</v>
      </c>
      <c r="I364" s="25">
        <f t="shared" si="87"/>
        <v>-1.2556504269211066E-3</v>
      </c>
      <c r="J364">
        <v>17731.740000000002</v>
      </c>
      <c r="K364">
        <v>17762.96</v>
      </c>
      <c r="L364" s="25">
        <f t="shared" ref="L364" si="283">+K364/J364-1</f>
        <v>1.7606845126307835E-3</v>
      </c>
      <c r="M364">
        <f t="shared" ref="M364" si="284">WEEKDAY(A364,2)</f>
        <v>5</v>
      </c>
    </row>
    <row r="365" spans="1:13" x14ac:dyDescent="0.15">
      <c r="A365" s="1">
        <v>42912</v>
      </c>
      <c r="B365">
        <v>40.229999999999997</v>
      </c>
      <c r="C365" s="25">
        <f t="shared" ref="C365" si="285">B365/B364-1</f>
        <v>1.1566507417651417E-2</v>
      </c>
      <c r="D365" s="38">
        <f t="shared" ref="D365" si="286">+F364*(1+L365)</f>
        <v>40.187309671361085</v>
      </c>
      <c r="F365">
        <v>40.21</v>
      </c>
      <c r="G365" s="42">
        <f t="shared" si="280"/>
        <v>1.0622838151650438E-3</v>
      </c>
      <c r="I365" s="25">
        <f t="shared" si="87"/>
        <v>4.9738870927629186E-4</v>
      </c>
      <c r="J365">
        <v>17762.96</v>
      </c>
      <c r="K365">
        <v>17926.810000000001</v>
      </c>
      <c r="L365" s="25">
        <f t="shared" ref="L365" si="287">+K365/J365-1</f>
        <v>9.2242509131361672E-3</v>
      </c>
      <c r="M365">
        <f t="shared" ref="M365" si="288">WEEKDAY(A365,2)</f>
        <v>1</v>
      </c>
    </row>
    <row r="366" spans="1:13" x14ac:dyDescent="0.15">
      <c r="A366" s="1">
        <v>42913</v>
      </c>
      <c r="B366">
        <v>39.83</v>
      </c>
      <c r="C366" s="25">
        <f t="shared" ref="C366" si="289">B366/B365-1</f>
        <v>-9.9428287347750333E-3</v>
      </c>
      <c r="D366" s="38">
        <f t="shared" ref="D366" si="290">+F365*(1+L366)</f>
        <v>40.145289184188371</v>
      </c>
      <c r="F366">
        <v>40.15</v>
      </c>
      <c r="G366" s="42">
        <f t="shared" si="280"/>
        <v>-7.8537031516153766E-3</v>
      </c>
      <c r="I366" s="25">
        <f t="shared" si="87"/>
        <v>-7.9701120797011082E-3</v>
      </c>
      <c r="J366">
        <v>17926.810000000001</v>
      </c>
      <c r="K366">
        <v>17897.96</v>
      </c>
      <c r="L366" s="25">
        <f t="shared" ref="L366" si="291">+K366/J366-1</f>
        <v>-1.6093214576381465E-3</v>
      </c>
      <c r="M366">
        <f t="shared" ref="M366" si="292">WEEKDAY(A366,2)</f>
        <v>2</v>
      </c>
    </row>
    <row r="367" spans="1:13" x14ac:dyDescent="0.15">
      <c r="A367" s="1">
        <v>42914</v>
      </c>
      <c r="B367">
        <v>40.03</v>
      </c>
      <c r="C367" s="25">
        <f t="shared" ref="C367" si="293">B367/B366-1</f>
        <v>5.0213406979664477E-3</v>
      </c>
      <c r="D367" s="38">
        <f t="shared" ref="D367" si="294">+F366*(1+L367)</f>
        <v>39.779164636640154</v>
      </c>
      <c r="F367">
        <v>39.79</v>
      </c>
      <c r="G367" s="42">
        <f t="shared" si="280"/>
        <v>6.3056971067916301E-3</v>
      </c>
      <c r="I367" s="25">
        <f t="shared" si="87"/>
        <v>6.0316662478010485E-3</v>
      </c>
      <c r="J367">
        <v>17897.96</v>
      </c>
      <c r="K367">
        <v>17732.650000000001</v>
      </c>
      <c r="L367" s="25">
        <f t="shared" ref="L367" si="295">+K367/J367-1</f>
        <v>-9.236248153420723E-3</v>
      </c>
      <c r="M367">
        <f t="shared" ref="M367" si="296">WEEKDAY(A367,2)</f>
        <v>3</v>
      </c>
    </row>
    <row r="368" spans="1:13" x14ac:dyDescent="0.15">
      <c r="A368" s="1">
        <v>42915</v>
      </c>
      <c r="B368">
        <v>39.619999999999997</v>
      </c>
      <c r="C368" s="25">
        <f t="shared" ref="C368" si="297">B368/B367-1</f>
        <v>-1.0242318261304062E-2</v>
      </c>
      <c r="D368" s="38">
        <f t="shared" ref="D368" si="298">+F367*(1+L368)</f>
        <v>40.02787408537359</v>
      </c>
      <c r="F368">
        <v>40.04</v>
      </c>
      <c r="G368" s="42">
        <f t="shared" si="280"/>
        <v>-1.0189751384339196E-2</v>
      </c>
      <c r="I368" s="25">
        <f t="shared" si="87"/>
        <v>-1.0489510489510523E-2</v>
      </c>
      <c r="J368">
        <v>17732.650000000001</v>
      </c>
      <c r="K368">
        <v>17838.66</v>
      </c>
      <c r="L368" s="25">
        <f t="shared" ref="L368" si="299">+K368/J368-1</f>
        <v>5.9782378832267113E-3</v>
      </c>
      <c r="M368">
        <f t="shared" ref="M368" si="300">WEEKDAY(A368,2)</f>
        <v>4</v>
      </c>
    </row>
    <row r="369" spans="1:14" x14ac:dyDescent="0.15">
      <c r="A369" s="1">
        <v>42916</v>
      </c>
      <c r="B369">
        <v>39.71</v>
      </c>
      <c r="C369" s="25">
        <f t="shared" ref="C369" si="301">B369/B368-1</f>
        <v>2.2715800100960859E-3</v>
      </c>
      <c r="D369" s="38">
        <f t="shared" ref="D369" si="302">+F368*(1+L369)</f>
        <v>39.785668542368086</v>
      </c>
      <c r="F369">
        <v>39.79</v>
      </c>
      <c r="G369" s="42">
        <f t="shared" ref="G369" si="303">+B369/D369-1</f>
        <v>-1.9019045083408237E-3</v>
      </c>
      <c r="I369" s="25">
        <f t="shared" si="87"/>
        <v>-2.0105554159336458E-3</v>
      </c>
      <c r="J369">
        <v>17838.66</v>
      </c>
      <c r="K369">
        <v>17725.349999999999</v>
      </c>
      <c r="L369" s="25">
        <f t="shared" ref="L369" si="304">+K369/J369-1</f>
        <v>-6.3519345062914567E-3</v>
      </c>
      <c r="M369">
        <f t="shared" ref="M369" si="305">WEEKDAY(A369,2)</f>
        <v>5</v>
      </c>
    </row>
    <row r="370" spans="1:14" x14ac:dyDescent="0.15">
      <c r="A370" s="1">
        <v>42919</v>
      </c>
      <c r="B370">
        <v>40.119999999999997</v>
      </c>
      <c r="C370" s="25">
        <f t="shared" ref="C370" si="306">B370/B369-1</f>
        <v>1.0324855200201322E-2</v>
      </c>
      <c r="D370" s="38">
        <f t="shared" ref="D370" si="307">+F369*(1+L370)</f>
        <v>39.98974297827688</v>
      </c>
      <c r="F370">
        <v>40.119999999999997</v>
      </c>
      <c r="G370" s="42">
        <f t="shared" ref="G370" si="308">+B370/D370-1</f>
        <v>3.257260787944416E-3</v>
      </c>
      <c r="I370" s="25">
        <f t="shared" si="87"/>
        <v>0</v>
      </c>
      <c r="J370">
        <v>17725.349999999999</v>
      </c>
      <c r="K370">
        <v>17814.330000000002</v>
      </c>
      <c r="L370" s="25">
        <f t="shared" ref="L370" si="309">+K370/J370-1</f>
        <v>5.019929084616237E-3</v>
      </c>
      <c r="M370">
        <f t="shared" ref="M370" si="310">WEEKDAY(A370,2)</f>
        <v>1</v>
      </c>
    </row>
    <row r="371" spans="1:14" x14ac:dyDescent="0.15">
      <c r="A371" s="1">
        <v>42920</v>
      </c>
      <c r="B371">
        <v>40.119999999999997</v>
      </c>
      <c r="C371" s="25">
        <f t="shared" ref="C371" si="311">B371/B370-1</f>
        <v>0</v>
      </c>
      <c r="D371" s="38">
        <f t="shared" ref="D371" si="312">+F370*(1+L371)</f>
        <v>39.633249412130567</v>
      </c>
      <c r="F371">
        <v>39.630000000000003</v>
      </c>
      <c r="G371" s="42">
        <f t="shared" ref="G371" si="313">+B371/D371-1</f>
        <v>1.228136968553617E-2</v>
      </c>
      <c r="I371" s="25">
        <f t="shared" si="87"/>
        <v>1.2364370426444449E-2</v>
      </c>
      <c r="J371">
        <v>17814.330000000002</v>
      </c>
      <c r="K371">
        <v>17598.2</v>
      </c>
      <c r="L371" s="25">
        <f t="shared" ref="L371" si="314">+K371/J371-1</f>
        <v>-1.2132367593953863E-2</v>
      </c>
      <c r="M371">
        <f t="shared" ref="M371" si="315">WEEKDAY(A371,2)</f>
        <v>2</v>
      </c>
    </row>
    <row r="372" spans="1:14" x14ac:dyDescent="0.15">
      <c r="A372" s="1">
        <v>42921</v>
      </c>
      <c r="B372">
        <v>39.96</v>
      </c>
      <c r="C372" s="25">
        <f t="shared" ref="C372" si="316">B372/B371-1</f>
        <v>-3.9880358923229942E-3</v>
      </c>
      <c r="D372" s="38">
        <f t="shared" ref="D372" si="317">+F371*(1+L372)</f>
        <v>39.817451057494516</v>
      </c>
      <c r="F372">
        <v>39.9</v>
      </c>
      <c r="G372" s="42">
        <f t="shared" ref="G372:G377" si="318">+B372/D372-1</f>
        <v>3.5800619758319385E-3</v>
      </c>
      <c r="I372" s="25">
        <f t="shared" si="87"/>
        <v>1.5037593984963404E-3</v>
      </c>
      <c r="J372">
        <v>17598.2</v>
      </c>
      <c r="K372">
        <v>17681.439999999999</v>
      </c>
      <c r="L372" s="25">
        <f t="shared" ref="L372" si="319">+K372/J372-1</f>
        <v>4.7300292075325157E-3</v>
      </c>
      <c r="M372">
        <f t="shared" ref="M372" si="320">WEEKDAY(A372,2)</f>
        <v>3</v>
      </c>
    </row>
    <row r="373" spans="1:14" x14ac:dyDescent="0.15">
      <c r="A373" s="1">
        <v>42922</v>
      </c>
      <c r="B373">
        <v>39.5</v>
      </c>
      <c r="C373" s="25">
        <f t="shared" ref="C373" si="321">B373/B372-1</f>
        <v>-1.151151151151153E-2</v>
      </c>
      <c r="D373" s="38">
        <f t="shared" ref="D373" si="322">+F372*(1+L373)</f>
        <v>39.76327239184139</v>
      </c>
      <c r="F373">
        <v>39.86</v>
      </c>
      <c r="G373" s="42">
        <f t="shared" si="318"/>
        <v>-6.6209940984487403E-3</v>
      </c>
      <c r="I373" s="25">
        <f t="shared" si="87"/>
        <v>-9.0316106372303473E-3</v>
      </c>
      <c r="J373">
        <v>17681.439999999999</v>
      </c>
      <c r="K373">
        <v>17620.849999999999</v>
      </c>
      <c r="L373" s="25">
        <f t="shared" ref="L373" si="323">+K373/J373-1</f>
        <v>-3.4267570967070338E-3</v>
      </c>
      <c r="M373">
        <f t="shared" ref="M373" si="324">WEEKDAY(A373,2)</f>
        <v>4</v>
      </c>
    </row>
    <row r="374" spans="1:14" x14ac:dyDescent="0.15">
      <c r="A374" s="1">
        <v>42923</v>
      </c>
      <c r="B374">
        <v>39.479999999999997</v>
      </c>
      <c r="C374" s="25">
        <f t="shared" ref="C374" si="325">B374/B373-1</f>
        <v>-5.0632911392411994E-4</v>
      </c>
      <c r="D374" s="38">
        <f t="shared" ref="D374" si="326">+F373*(1+L374)</f>
        <v>39.530141610648748</v>
      </c>
      <c r="F374">
        <v>39.53</v>
      </c>
      <c r="G374" s="42">
        <f t="shared" si="318"/>
        <v>-1.2684399449569561E-3</v>
      </c>
      <c r="I374" s="25">
        <f t="shared" si="87"/>
        <v>-1.2648621300279661E-3</v>
      </c>
      <c r="J374">
        <v>17620.849999999999</v>
      </c>
      <c r="K374">
        <v>17475.03</v>
      </c>
      <c r="L374" s="25">
        <f t="shared" ref="L374" si="327">+K374/J374-1</f>
        <v>-8.2754237167900202E-3</v>
      </c>
      <c r="M374">
        <f t="shared" ref="M374" si="328">WEEKDAY(A374,2)</f>
        <v>5</v>
      </c>
    </row>
    <row r="375" spans="1:14" x14ac:dyDescent="0.15">
      <c r="A375" s="1">
        <v>42926</v>
      </c>
      <c r="B375">
        <v>39.549999999999997</v>
      </c>
      <c r="C375" s="25">
        <f t="shared" ref="C375" si="329">B375/B374-1</f>
        <v>1.7730496453900457E-3</v>
      </c>
      <c r="D375" s="38">
        <f t="shared" ref="D375" si="330">+F374*(1+L375)</f>
        <v>39.480618688494388</v>
      </c>
      <c r="F375">
        <v>39.51</v>
      </c>
      <c r="G375" s="42">
        <f t="shared" si="318"/>
        <v>1.7573511715465173E-3</v>
      </c>
      <c r="I375" s="25">
        <f t="shared" si="87"/>
        <v>1.0124019235635551E-3</v>
      </c>
      <c r="J375">
        <v>17475.03</v>
      </c>
      <c r="K375">
        <v>17453.2</v>
      </c>
      <c r="L375" s="25">
        <f t="shared" ref="L375" si="331">+K375/J375-1</f>
        <v>-1.2492110170911896E-3</v>
      </c>
      <c r="M375">
        <f t="shared" ref="M375" si="332">WEEKDAY(A375,2)</f>
        <v>1</v>
      </c>
    </row>
    <row r="376" spans="1:14" x14ac:dyDescent="0.15">
      <c r="A376" s="1">
        <v>42927</v>
      </c>
      <c r="B376">
        <v>40.299999999999997</v>
      </c>
      <c r="C376" s="25">
        <f t="shared" ref="C376" si="333">B376/B375-1</f>
        <v>1.896333754740831E-2</v>
      </c>
      <c r="D376" s="38">
        <f t="shared" ref="D376" si="334">+F375*(1+L376)</f>
        <v>40.24674337657278</v>
      </c>
      <c r="F376">
        <v>40.28</v>
      </c>
      <c r="G376" s="42">
        <f t="shared" si="318"/>
        <v>1.3232529879230182E-3</v>
      </c>
      <c r="I376" s="25">
        <f t="shared" si="87"/>
        <v>4.9652432969216065E-4</v>
      </c>
      <c r="J376">
        <v>17453.2</v>
      </c>
      <c r="K376">
        <v>17778.650000000001</v>
      </c>
      <c r="L376" s="25">
        <f t="shared" ref="L376" si="335">+K376/J376-1</f>
        <v>1.8647010290376631E-2</v>
      </c>
      <c r="M376">
        <f t="shared" ref="M376" si="336">WEEKDAY(A376,2)</f>
        <v>2</v>
      </c>
    </row>
    <row r="377" spans="1:14" x14ac:dyDescent="0.15">
      <c r="A377" s="1">
        <v>42928</v>
      </c>
      <c r="B377">
        <v>41.15</v>
      </c>
      <c r="C377" s="25">
        <f t="shared" ref="C377" si="337">B377/B376-1</f>
        <v>2.1091811414392092E-2</v>
      </c>
      <c r="D377" s="38">
        <f t="shared" ref="D377" si="338">+F376*(1+L377)</f>
        <v>40.588376102797454</v>
      </c>
      <c r="F377">
        <v>40.590000000000003</v>
      </c>
      <c r="G377" s="42">
        <f t="shared" si="318"/>
        <v>1.3837062507259024E-2</v>
      </c>
      <c r="I377" s="25">
        <f t="shared" si="87"/>
        <v>1.3796501601379463E-2</v>
      </c>
      <c r="J377">
        <v>17778.650000000001</v>
      </c>
      <c r="K377">
        <v>17914.759999999998</v>
      </c>
      <c r="L377" s="25">
        <f t="shared" ref="L377" si="339">+K377/J377-1</f>
        <v>7.6558118867291469E-3</v>
      </c>
      <c r="M377">
        <f t="shared" ref="M377" si="340">WEEKDAY(A377,2)</f>
        <v>3</v>
      </c>
    </row>
    <row r="378" spans="1:14" x14ac:dyDescent="0.15">
      <c r="A378" s="1">
        <v>42929</v>
      </c>
      <c r="B378">
        <v>41.25</v>
      </c>
      <c r="C378" s="25">
        <f t="shared" ref="C378" si="341">B378/B377-1</f>
        <v>2.430133657351119E-3</v>
      </c>
      <c r="D378" s="38">
        <f t="shared" ref="D378" si="342">+F377*(1+L378)</f>
        <v>41.170706467739464</v>
      </c>
      <c r="F378">
        <v>41.17</v>
      </c>
      <c r="G378" s="42">
        <f t="shared" ref="G378" si="343">+B378/D378-1</f>
        <v>1.9259696775586477E-3</v>
      </c>
      <c r="I378" s="25">
        <f t="shared" si="87"/>
        <v>1.9431624969636907E-3</v>
      </c>
      <c r="J378">
        <v>17914.759999999998</v>
      </c>
      <c r="K378">
        <v>18171.060000000001</v>
      </c>
      <c r="L378" s="25">
        <f t="shared" ref="L378" si="344">+K378/J378-1</f>
        <v>1.4306638771605318E-2</v>
      </c>
      <c r="M378">
        <f t="shared" ref="M378" si="345">WEEKDAY(A378,2)</f>
        <v>4</v>
      </c>
    </row>
    <row r="379" spans="1:14" x14ac:dyDescent="0.15">
      <c r="A379" s="1">
        <v>42930</v>
      </c>
      <c r="B379">
        <v>41.89</v>
      </c>
      <c r="C379" s="25">
        <f t="shared" ref="C379" si="346">B379/B378-1</f>
        <v>1.5515151515151482E-2</v>
      </c>
      <c r="D379" s="38">
        <f t="shared" ref="D379" si="347">+F378*(1+L379)</f>
        <v>41.42452768303005</v>
      </c>
      <c r="F379">
        <v>41.42</v>
      </c>
      <c r="G379" s="42">
        <f t="shared" ref="G379" si="348">+B379/D379-1</f>
        <v>1.1236635467074541E-2</v>
      </c>
      <c r="I379" s="25">
        <f t="shared" si="87"/>
        <v>1.1347175277643728E-2</v>
      </c>
      <c r="J379">
        <v>18171.060000000001</v>
      </c>
      <c r="K379">
        <v>18283.400000000001</v>
      </c>
      <c r="L379" s="25">
        <f t="shared" ref="L379" si="349">+K379/J379-1</f>
        <v>6.182358101288532E-3</v>
      </c>
      <c r="M379">
        <f t="shared" ref="M379" si="350">WEEKDAY(A379,2)</f>
        <v>5</v>
      </c>
      <c r="N379" s="50" t="s">
        <v>374</v>
      </c>
    </row>
    <row r="380" spans="1:14" x14ac:dyDescent="0.15">
      <c r="A380" s="1">
        <v>42933</v>
      </c>
      <c r="B380">
        <v>41.72</v>
      </c>
      <c r="C380" s="25">
        <f t="shared" ref="C380" si="351">B380/B379-1</f>
        <v>-4.058247791835834E-3</v>
      </c>
      <c r="D380" s="38">
        <f t="shared" ref="D380" si="352">+F379*(1+L380)</f>
        <v>41.64942140958464</v>
      </c>
      <c r="F380">
        <v>41.65</v>
      </c>
      <c r="G380" s="42">
        <f t="shared" ref="G380" si="353">+B380/D380-1</f>
        <v>1.6945875363136853E-3</v>
      </c>
      <c r="I380" s="25">
        <f t="shared" si="87"/>
        <v>1.6806722689075571E-3</v>
      </c>
      <c r="J380">
        <v>18283.400000000001</v>
      </c>
      <c r="K380">
        <v>18384.669999999998</v>
      </c>
      <c r="L380" s="25">
        <f t="shared" ref="L380" si="354">+K380/J380-1</f>
        <v>5.538904142555312E-3</v>
      </c>
      <c r="M380">
        <f t="shared" ref="M380" si="355">WEEKDAY(A380,2)</f>
        <v>1</v>
      </c>
    </row>
    <row r="381" spans="1:14" x14ac:dyDescent="0.15">
      <c r="A381" s="1">
        <v>42934</v>
      </c>
      <c r="B381">
        <v>41.66</v>
      </c>
      <c r="C381" s="25">
        <f t="shared" ref="C381" si="356">B381/B380-1</f>
        <v>-1.4381591562799834E-3</v>
      </c>
      <c r="D381" s="38">
        <f t="shared" ref="D381" si="357">+F380*(1+L381)</f>
        <v>41.563096400424925</v>
      </c>
      <c r="F381">
        <v>41.56</v>
      </c>
      <c r="G381" s="42">
        <f t="shared" ref="G381" si="358">+B381/D381-1</f>
        <v>2.3314817221866679E-3</v>
      </c>
      <c r="I381" s="25">
        <f t="shared" si="87"/>
        <v>2.4061597690085978E-3</v>
      </c>
      <c r="J381">
        <v>18384.669999999998</v>
      </c>
      <c r="K381">
        <v>18346.310000000001</v>
      </c>
      <c r="L381" s="25">
        <f t="shared" ref="L381" si="359">+K381/J381-1</f>
        <v>-2.086520998201058E-3</v>
      </c>
      <c r="M381">
        <f t="shared" ref="M381" si="360">WEEKDAY(A381,2)</f>
        <v>2</v>
      </c>
    </row>
    <row r="382" spans="1:14" x14ac:dyDescent="0.15">
      <c r="A382" s="1">
        <v>42935</v>
      </c>
      <c r="B382">
        <v>42.17</v>
      </c>
      <c r="C382" s="25">
        <f t="shared" ref="C382" si="361">B382/B381-1</f>
        <v>1.2241958713394174E-2</v>
      </c>
      <c r="D382" s="38">
        <f t="shared" ref="D382" si="362">+F381*(1+L382)</f>
        <v>42.026811538669087</v>
      </c>
      <c r="F382">
        <v>42.02</v>
      </c>
      <c r="G382" s="42">
        <f t="shared" ref="G382" si="363">+B382/D382-1</f>
        <v>3.4070741055187703E-3</v>
      </c>
      <c r="I382" s="25">
        <f t="shared" si="87"/>
        <v>3.5697287006186684E-3</v>
      </c>
      <c r="J382">
        <v>18346.310000000001</v>
      </c>
      <c r="K382">
        <v>18552.38</v>
      </c>
      <c r="L382" s="25">
        <f t="shared" ref="L382" si="364">+K382/J382-1</f>
        <v>1.1232231440545748E-2</v>
      </c>
      <c r="M382">
        <f t="shared" ref="M382" si="365">WEEKDAY(A382,2)</f>
        <v>3</v>
      </c>
    </row>
    <row r="383" spans="1:14" x14ac:dyDescent="0.15">
      <c r="A383" s="1">
        <v>42936</v>
      </c>
      <c r="B383">
        <v>42.08</v>
      </c>
      <c r="C383" s="25">
        <f t="shared" ref="C383" si="366">B383/B382-1</f>
        <v>-2.1342186388428885E-3</v>
      </c>
      <c r="D383" s="38">
        <f t="shared" ref="D383" si="367">+F382*(1+L383)</f>
        <v>42.050304877325708</v>
      </c>
      <c r="F383">
        <v>42.05</v>
      </c>
      <c r="G383" s="42">
        <f t="shared" ref="G383" si="368">+B383/D383-1</f>
        <v>7.0618091262164562E-4</v>
      </c>
      <c r="I383" s="25">
        <f t="shared" si="87"/>
        <v>7.1343638525567243E-4</v>
      </c>
      <c r="J383">
        <v>18552.38</v>
      </c>
      <c r="K383">
        <v>18565.759999999998</v>
      </c>
      <c r="L383" s="25">
        <f t="shared" ref="L383" si="369">+K383/J383-1</f>
        <v>7.2120126905539372E-4</v>
      </c>
      <c r="M383">
        <f t="shared" ref="M383" si="370">WEEKDAY(A383,2)</f>
        <v>4</v>
      </c>
    </row>
    <row r="384" spans="1:14" x14ac:dyDescent="0.15">
      <c r="A384" s="1">
        <v>42937</v>
      </c>
      <c r="B384">
        <v>42.04</v>
      </c>
      <c r="C384" s="25">
        <f t="shared" ref="C384" si="371">B384/B383-1</f>
        <v>-9.5057034220524805E-4</v>
      </c>
      <c r="D384" s="38">
        <f t="shared" ref="D384" si="372">+F383*(1+L384)</f>
        <v>41.957862969250925</v>
      </c>
      <c r="F384">
        <v>41.95</v>
      </c>
      <c r="G384" s="42">
        <f t="shared" ref="G384" si="373">+B384/D384-1</f>
        <v>1.9576075838101392E-3</v>
      </c>
      <c r="I384" s="25">
        <f t="shared" si="87"/>
        <v>2.1454112038139517E-3</v>
      </c>
      <c r="J384">
        <v>18565.759999999998</v>
      </c>
      <c r="K384">
        <v>18525.080000000002</v>
      </c>
      <c r="L384" s="25">
        <f t="shared" ref="L384" si="374">+K384/J384-1</f>
        <v>-2.1911303388602033E-3</v>
      </c>
      <c r="M384">
        <f t="shared" ref="M384" si="375">WEEKDAY(A384,2)</f>
        <v>5</v>
      </c>
    </row>
    <row r="385" spans="1:14" x14ac:dyDescent="0.15">
      <c r="A385" s="1">
        <v>42940</v>
      </c>
      <c r="B385">
        <v>42.19</v>
      </c>
      <c r="C385" s="25">
        <f t="shared" ref="C385" si="376">B385/B384-1</f>
        <v>3.5680304471932267E-3</v>
      </c>
      <c r="D385" s="38">
        <f t="shared" ref="D385" si="377">+F384*(1+L385)</f>
        <v>42.148120898803136</v>
      </c>
      <c r="F385">
        <v>42.16</v>
      </c>
      <c r="G385" s="42">
        <f t="shared" ref="G385" si="378">+B385/D385-1</f>
        <v>9.9361727886781992E-4</v>
      </c>
      <c r="I385" s="25">
        <f t="shared" si="87"/>
        <v>7.1157495256168879E-4</v>
      </c>
      <c r="J385">
        <v>18525.080000000002</v>
      </c>
      <c r="K385">
        <v>18612.57</v>
      </c>
      <c r="L385" s="25">
        <f t="shared" ref="L385" si="379">+K385/J385-1</f>
        <v>4.7227866222439019E-3</v>
      </c>
      <c r="M385">
        <f t="shared" ref="M385" si="380">WEEKDAY(A385,2)</f>
        <v>1</v>
      </c>
    </row>
    <row r="386" spans="1:14" x14ac:dyDescent="0.15">
      <c r="A386" s="1">
        <v>42941</v>
      </c>
      <c r="B386">
        <v>42.1</v>
      </c>
      <c r="C386" s="25">
        <f t="shared" ref="C386" si="381">B386/B385-1</f>
        <v>-2.1332069210712179E-3</v>
      </c>
      <c r="D386" s="38">
        <f t="shared" ref="D386" si="382">+F385*(1+L386)</f>
        <v>42.005268568499673</v>
      </c>
      <c r="F386">
        <v>42.01</v>
      </c>
      <c r="G386" s="42">
        <f t="shared" ref="G386" si="383">+B386/D386-1</f>
        <v>2.2552273733436046E-3</v>
      </c>
      <c r="I386" s="25">
        <f t="shared" si="87"/>
        <v>2.1423470602237593E-3</v>
      </c>
      <c r="J386">
        <v>18612.57</v>
      </c>
      <c r="K386">
        <v>18544.259999999998</v>
      </c>
      <c r="L386" s="25">
        <f t="shared" ref="L386" si="384">+K386/J386-1</f>
        <v>-3.670100367654805E-3</v>
      </c>
      <c r="M386">
        <f t="shared" ref="M386" si="385">WEEKDAY(A386,2)</f>
        <v>2</v>
      </c>
    </row>
    <row r="387" spans="1:14" x14ac:dyDescent="0.15">
      <c r="A387" s="1">
        <v>42942</v>
      </c>
      <c r="B387">
        <v>42.52</v>
      </c>
      <c r="C387" s="25">
        <f t="shared" ref="C387" si="386">B387/B386-1</f>
        <v>9.9762470308788487E-3</v>
      </c>
      <c r="D387" s="38">
        <f t="shared" ref="D387" si="387">+F386*(1+L387)</f>
        <v>42.290681946866577</v>
      </c>
      <c r="F387">
        <v>42.28</v>
      </c>
      <c r="G387" s="42">
        <f t="shared" ref="G387" si="388">+B387/D387-1</f>
        <v>5.4224250491288206E-3</v>
      </c>
      <c r="I387" s="25">
        <f t="shared" ref="I387:I471" si="389">+B387/F387-1</f>
        <v>5.6764427625355385E-3</v>
      </c>
      <c r="J387">
        <v>18544.259999999998</v>
      </c>
      <c r="K387">
        <v>18668.16</v>
      </c>
      <c r="L387" s="25">
        <f t="shared" ref="L387" si="390">+K387/J387-1</f>
        <v>6.6813127080833645E-3</v>
      </c>
      <c r="M387">
        <f t="shared" ref="M387" si="391">WEEKDAY(A387,2)</f>
        <v>3</v>
      </c>
    </row>
    <row r="388" spans="1:14" x14ac:dyDescent="0.15">
      <c r="A388" s="1">
        <v>42943</v>
      </c>
      <c r="B388">
        <v>42.37</v>
      </c>
      <c r="C388" s="25">
        <f t="shared" ref="C388" si="392">B388/B387-1</f>
        <v>-3.5277516462842717E-3</v>
      </c>
      <c r="D388" s="38">
        <f t="shared" ref="D388" si="393">+F387*(1+L388)</f>
        <v>42.637229871610266</v>
      </c>
      <c r="F388">
        <v>42.64</v>
      </c>
      <c r="G388" s="42">
        <f t="shared" ref="G388" si="394">+B388/D388-1</f>
        <v>-6.2675242367985495E-3</v>
      </c>
      <c r="I388" s="25">
        <f t="shared" si="389"/>
        <v>-6.3320825515947865E-3</v>
      </c>
      <c r="J388">
        <v>18668.16</v>
      </c>
      <c r="K388">
        <v>18825.89</v>
      </c>
      <c r="L388" s="25">
        <f t="shared" ref="L388" si="395">+K388/J388-1</f>
        <v>8.4491454969315427E-3</v>
      </c>
      <c r="M388">
        <f t="shared" ref="M388" si="396">WEEKDAY(A388,2)</f>
        <v>4</v>
      </c>
    </row>
    <row r="389" spans="1:14" x14ac:dyDescent="0.15">
      <c r="A389" s="1">
        <v>42944</v>
      </c>
      <c r="B389">
        <v>42.42</v>
      </c>
      <c r="C389" s="25">
        <f t="shared" ref="C389" si="397">B389/B388-1</f>
        <v>1.1800802454566828E-3</v>
      </c>
      <c r="D389" s="38">
        <f t="shared" ref="D389" si="398">+F388*(1+L389)</f>
        <v>42.211060746663236</v>
      </c>
      <c r="F389">
        <v>42.21</v>
      </c>
      <c r="G389" s="42">
        <f t="shared" ref="G389" si="399">+B389/D389-1</f>
        <v>4.9498697649592582E-3</v>
      </c>
      <c r="I389" s="25">
        <f t="shared" si="389"/>
        <v>4.9751243781095411E-3</v>
      </c>
      <c r="J389">
        <v>18825.89</v>
      </c>
      <c r="K389">
        <v>18636.509999999998</v>
      </c>
      <c r="L389" s="25">
        <f t="shared" ref="L389" si="400">+K389/J389-1</f>
        <v>-1.0059550969436337E-2</v>
      </c>
      <c r="M389">
        <f t="shared" ref="M389" si="401">WEEKDAY(A389,2)</f>
        <v>5</v>
      </c>
    </row>
    <row r="390" spans="1:14" x14ac:dyDescent="0.15">
      <c r="A390" s="1">
        <v>42947</v>
      </c>
      <c r="B390">
        <v>42.54</v>
      </c>
      <c r="C390" s="25">
        <f t="shared" ref="C390" si="402">B390/B389-1</f>
        <v>2.8288543140027045E-3</v>
      </c>
      <c r="D390" s="38">
        <f t="shared" ref="D390" si="403">+F389*(1+L390)</f>
        <v>42.578863086489903</v>
      </c>
      <c r="F390">
        <v>42.57</v>
      </c>
      <c r="G390" s="42">
        <f t="shared" ref="G390" si="404">+B390/D390-1</f>
        <v>-9.1273189730223248E-4</v>
      </c>
      <c r="I390" s="25">
        <f t="shared" si="389"/>
        <v>-7.0472163495427509E-4</v>
      </c>
      <c r="J390">
        <v>18636.509999999998</v>
      </c>
      <c r="K390">
        <v>18799.37</v>
      </c>
      <c r="L390" s="25">
        <f t="shared" ref="L390" si="405">+K390/J390-1</f>
        <v>8.738760637050591E-3</v>
      </c>
      <c r="M390">
        <f t="shared" ref="M390" si="406">WEEKDAY(A390,2)</f>
        <v>1</v>
      </c>
      <c r="N390" s="50" t="s">
        <v>390</v>
      </c>
    </row>
    <row r="391" spans="1:14" x14ac:dyDescent="0.15">
      <c r="A391" s="1">
        <v>42948</v>
      </c>
      <c r="B391">
        <v>43.03</v>
      </c>
      <c r="C391" s="25">
        <f t="shared" ref="C391" si="407">B391/B390-1</f>
        <v>1.1518570756934743E-2</v>
      </c>
      <c r="D391" s="38">
        <f t="shared" ref="D391" si="408">+F390*(1+L391)</f>
        <v>42.957377337644822</v>
      </c>
      <c r="F391">
        <v>42.97</v>
      </c>
      <c r="G391" s="42">
        <f t="shared" ref="G391" si="409">+B391/D391-1</f>
        <v>1.6905748641116158E-3</v>
      </c>
      <c r="I391" s="25">
        <f t="shared" si="389"/>
        <v>1.3963230160578544E-3</v>
      </c>
      <c r="J391">
        <v>18799.37</v>
      </c>
      <c r="K391">
        <v>18970.439999999999</v>
      </c>
      <c r="L391" s="25">
        <f t="shared" ref="L391" si="410">+K391/J391-1</f>
        <v>9.0997730243087549E-3</v>
      </c>
      <c r="M391">
        <f t="shared" ref="M391" si="411">WEEKDAY(A391,2)</f>
        <v>2</v>
      </c>
    </row>
    <row r="392" spans="1:14" x14ac:dyDescent="0.15">
      <c r="A392" s="1">
        <v>42949</v>
      </c>
      <c r="B392">
        <v>42.92</v>
      </c>
      <c r="C392" s="25">
        <f t="shared" ref="C392" si="412">B392/B391-1</f>
        <v>-2.5563560306762767E-3</v>
      </c>
      <c r="D392" s="38">
        <f t="shared" ref="D392" si="413">+F391*(1+L392)</f>
        <v>43.008755911829141</v>
      </c>
      <c r="F392">
        <v>43</v>
      </c>
      <c r="G392" s="42">
        <f t="shared" ref="G392" si="414">+B392/D392-1</f>
        <v>-2.0636707560454104E-3</v>
      </c>
      <c r="I392" s="25">
        <f t="shared" si="389"/>
        <v>-1.8604651162790198E-3</v>
      </c>
      <c r="J392">
        <v>18970.439999999999</v>
      </c>
      <c r="K392">
        <v>18987.55</v>
      </c>
      <c r="L392" s="25">
        <f t="shared" ref="L392" si="415">+K392/J392-1</f>
        <v>9.0192952825551842E-4</v>
      </c>
      <c r="M392">
        <f t="shared" ref="M392" si="416">WEEKDAY(A392,2)</f>
        <v>3</v>
      </c>
    </row>
    <row r="393" spans="1:14" x14ac:dyDescent="0.15">
      <c r="A393" s="1">
        <v>42950</v>
      </c>
      <c r="B393">
        <v>42.85</v>
      </c>
      <c r="C393" s="25">
        <f t="shared" ref="C393" si="417">B393/B392-1</f>
        <v>-1.6309412861137407E-3</v>
      </c>
      <c r="D393" s="38">
        <f t="shared" ref="D393" si="418">+F392*(1+L393)</f>
        <v>42.783953169313584</v>
      </c>
      <c r="F393">
        <v>42.79</v>
      </c>
      <c r="G393" s="42">
        <f t="shared" ref="G393" si="419">+B393/D393-1</f>
        <v>1.5437290337581011E-3</v>
      </c>
      <c r="I393" s="25">
        <f t="shared" si="389"/>
        <v>1.4021967749475728E-3</v>
      </c>
      <c r="J393">
        <v>18987.55</v>
      </c>
      <c r="K393">
        <v>18892.150000000001</v>
      </c>
      <c r="L393" s="25">
        <f t="shared" ref="L393" si="420">+K393/J393-1</f>
        <v>-5.0243448996841744E-3</v>
      </c>
      <c r="M393">
        <f t="shared" ref="M393" si="421">WEEKDAY(A393,2)</f>
        <v>4</v>
      </c>
    </row>
    <row r="394" spans="1:14" x14ac:dyDescent="0.15">
      <c r="A394" s="1">
        <v>42951</v>
      </c>
      <c r="B394">
        <v>42.84</v>
      </c>
      <c r="C394" s="25">
        <f t="shared" ref="C394" si="422">B394/B393-1</f>
        <v>-2.333722287047868E-4</v>
      </c>
      <c r="D394" s="38">
        <f t="shared" ref="D394" si="423">+F393*(1+L394)</f>
        <v>42.810203460167315</v>
      </c>
      <c r="F394">
        <v>42.81</v>
      </c>
      <c r="G394" s="42">
        <f t="shared" ref="G394" si="424">+B394/D394-1</f>
        <v>6.96014908231124E-4</v>
      </c>
      <c r="I394" s="25">
        <f t="shared" si="389"/>
        <v>7.0077084793274125E-4</v>
      </c>
      <c r="J394">
        <v>18892.150000000001</v>
      </c>
      <c r="K394">
        <v>18901.07</v>
      </c>
      <c r="L394" s="25">
        <f t="shared" ref="L394" si="425">+K394/J394-1</f>
        <v>4.7215377815645887E-4</v>
      </c>
      <c r="M394">
        <f t="shared" ref="M394" si="426">WEEKDAY(A394,2)</f>
        <v>5</v>
      </c>
    </row>
    <row r="395" spans="1:14" x14ac:dyDescent="0.15">
      <c r="A395" s="1">
        <v>42954</v>
      </c>
      <c r="B395">
        <v>43</v>
      </c>
      <c r="C395" s="25">
        <f t="shared" ref="C395" si="427">B395/B394-1</f>
        <v>3.7348272642390157E-3</v>
      </c>
      <c r="D395" s="38">
        <f t="shared" ref="D395" si="428">+F394*(1+L395)</f>
        <v>43.013822952880446</v>
      </c>
      <c r="F395">
        <v>43.01</v>
      </c>
      <c r="G395" s="42">
        <f t="shared" ref="G395" si="429">+B395/D395-1</f>
        <v>-3.2136071456811965E-4</v>
      </c>
      <c r="I395" s="25">
        <f t="shared" si="389"/>
        <v>-2.3250406882113772E-4</v>
      </c>
      <c r="J395">
        <v>18901.07</v>
      </c>
      <c r="K395">
        <v>18991.060000000001</v>
      </c>
      <c r="L395" s="25">
        <f t="shared" ref="L395" si="430">+K395/J395-1</f>
        <v>4.761106117272762E-3</v>
      </c>
      <c r="M395">
        <f t="shared" ref="M395" si="431">WEEKDAY(A395,2)</f>
        <v>1</v>
      </c>
    </row>
    <row r="396" spans="1:14" x14ac:dyDescent="0.15">
      <c r="A396" s="1">
        <v>42955</v>
      </c>
      <c r="B396">
        <v>43.31</v>
      </c>
      <c r="C396" s="25">
        <f t="shared" ref="C396" si="432">B396/B395-1</f>
        <v>7.2093023255814792E-3</v>
      </c>
      <c r="D396" s="38">
        <f t="shared" ref="D396" si="433">+F395*(1+L396)</f>
        <v>43.289877784599696</v>
      </c>
      <c r="F396">
        <v>43.28</v>
      </c>
      <c r="G396" s="42">
        <f t="shared" ref="G396" si="434">+B396/D396-1</f>
        <v>4.6482495285449232E-4</v>
      </c>
      <c r="I396" s="25">
        <f t="shared" si="389"/>
        <v>6.9316081330872414E-4</v>
      </c>
      <c r="J396">
        <v>18991.060000000001</v>
      </c>
      <c r="K396">
        <v>19114.64</v>
      </c>
      <c r="L396" s="25">
        <f t="shared" ref="L396" si="435">+K396/J396-1</f>
        <v>6.5072723692094492E-3</v>
      </c>
      <c r="M396">
        <f t="shared" ref="M396" si="436">WEEKDAY(A396,2)</f>
        <v>2</v>
      </c>
    </row>
    <row r="397" spans="1:14" x14ac:dyDescent="0.15">
      <c r="A397" s="1">
        <v>42956</v>
      </c>
      <c r="B397">
        <v>42.97</v>
      </c>
      <c r="C397" s="25">
        <f t="shared" ref="C397" si="437">B397/B396-1</f>
        <v>-7.8503809743708519E-3</v>
      </c>
      <c r="D397" s="38">
        <f t="shared" ref="D397" si="438">+F396*(1+L397)</f>
        <v>43.023258612246948</v>
      </c>
      <c r="F397">
        <v>43.02</v>
      </c>
      <c r="G397" s="42">
        <f t="shared" ref="G397" si="439">+B397/D397-1</f>
        <v>-1.2379027987384772E-3</v>
      </c>
      <c r="I397" s="25">
        <f t="shared" si="389"/>
        <v>-1.1622501162250609E-3</v>
      </c>
      <c r="J397">
        <v>19114.64</v>
      </c>
      <c r="K397">
        <v>19001.25</v>
      </c>
      <c r="L397" s="25">
        <f t="shared" ref="L397" si="440">+K397/J397-1</f>
        <v>-5.9321023048302113E-3</v>
      </c>
      <c r="M397">
        <f t="shared" ref="M397" si="441">WEEKDAY(A397,2)</f>
        <v>3</v>
      </c>
    </row>
    <row r="398" spans="1:14" x14ac:dyDescent="0.15">
      <c r="A398" s="1">
        <v>42957</v>
      </c>
      <c r="B398">
        <v>41.74</v>
      </c>
      <c r="C398" s="25">
        <f t="shared" ref="C398" si="442">B398/B397-1</f>
        <v>-2.8624621829183128E-2</v>
      </c>
      <c r="D398" s="38">
        <f t="shared" ref="D398" si="443">+F397*(1+L398)</f>
        <v>42.473432895204269</v>
      </c>
      <c r="F398">
        <v>42.48</v>
      </c>
      <c r="G398" s="42">
        <f t="shared" ref="G398" si="444">+B398/D398-1</f>
        <v>-1.726803898836915E-2</v>
      </c>
      <c r="I398" s="25">
        <f t="shared" si="389"/>
        <v>-1.7419962335216477E-2</v>
      </c>
      <c r="J398">
        <v>19001.25</v>
      </c>
      <c r="K398">
        <v>18759.84</v>
      </c>
      <c r="L398" s="25">
        <f t="shared" ref="L398" si="445">+K398/J398-1</f>
        <v>-1.2704953621472281E-2</v>
      </c>
      <c r="M398">
        <f t="shared" ref="M398" si="446">WEEKDAY(A398,2)</f>
        <v>4</v>
      </c>
      <c r="N398" s="50" t="s">
        <v>403</v>
      </c>
    </row>
    <row r="399" spans="1:14" x14ac:dyDescent="0.15">
      <c r="A399" s="1">
        <v>42958</v>
      </c>
      <c r="B399">
        <v>41.81</v>
      </c>
      <c r="C399" s="25">
        <f t="shared" ref="C399" si="447">B399/B398-1</f>
        <v>1.6770483948251869E-3</v>
      </c>
      <c r="D399" s="38">
        <f t="shared" ref="D399" si="448">+F398*(1+L399)</f>
        <v>41.587776526878692</v>
      </c>
      <c r="F399">
        <v>41.58</v>
      </c>
      <c r="G399" s="42">
        <f t="shared" ref="G399" si="449">+B399/D399-1</f>
        <v>5.3434805050873724E-3</v>
      </c>
      <c r="I399" s="25">
        <f t="shared" si="389"/>
        <v>5.5315055315057204E-3</v>
      </c>
      <c r="J399">
        <v>18759.84</v>
      </c>
      <c r="K399">
        <v>18365.82</v>
      </c>
      <c r="L399" s="25">
        <f t="shared" ref="L399" si="450">+K399/J399-1</f>
        <v>-2.1003377427526004E-2</v>
      </c>
      <c r="M399">
        <f t="shared" ref="M399" si="451">WEEKDAY(A399,2)</f>
        <v>5</v>
      </c>
    </row>
    <row r="400" spans="1:14" ht="27" x14ac:dyDescent="0.15">
      <c r="A400" s="1">
        <v>42961</v>
      </c>
      <c r="B400">
        <v>42.18</v>
      </c>
      <c r="C400" s="25">
        <f t="shared" ref="C400" si="452">B400/B399-1</f>
        <v>8.8495575221239076E-3</v>
      </c>
      <c r="D400" s="38">
        <f t="shared" ref="D400" si="453">+F399*(1+L400)</f>
        <v>42.124262766377981</v>
      </c>
      <c r="F400">
        <v>42.12</v>
      </c>
      <c r="G400" s="42">
        <f t="shared" ref="G400" si="454">+B400/D400-1</f>
        <v>1.3231622338683025E-3</v>
      </c>
      <c r="I400" s="25">
        <f t="shared" si="389"/>
        <v>1.4245014245015675E-3</v>
      </c>
      <c r="J400">
        <v>18365.82</v>
      </c>
      <c r="K400">
        <v>18606.22</v>
      </c>
      <c r="L400" s="25">
        <f t="shared" ref="L400" si="455">+K400/J400-1</f>
        <v>1.308953262092305E-2</v>
      </c>
      <c r="M400">
        <f t="shared" ref="M400" si="456">WEEKDAY(A400,2)</f>
        <v>1</v>
      </c>
      <c r="N400" s="50" t="s">
        <v>406</v>
      </c>
    </row>
    <row r="401" spans="1:13" x14ac:dyDescent="0.15">
      <c r="A401" s="1">
        <v>42962</v>
      </c>
      <c r="B401">
        <v>42.08</v>
      </c>
      <c r="C401" s="25">
        <f t="shared" ref="C401" si="457">B401/B400-1</f>
        <v>-2.3707918444760834E-3</v>
      </c>
      <c r="D401" s="38">
        <f t="shared" ref="D401" si="458">+F400*(1+L401)</f>
        <v>42.021435928415329</v>
      </c>
      <c r="F401">
        <v>42.03</v>
      </c>
      <c r="G401" s="42">
        <f t="shared" ref="G401" si="459">+B401/D401-1</f>
        <v>1.3936713558393432E-3</v>
      </c>
      <c r="I401" s="25">
        <f t="shared" si="389"/>
        <v>1.1896264572923698E-3</v>
      </c>
      <c r="J401">
        <v>18606.22</v>
      </c>
      <c r="K401">
        <v>18562.68</v>
      </c>
      <c r="L401" s="25">
        <f t="shared" ref="L401" si="460">+K401/J401-1</f>
        <v>-2.3400776729503026E-3</v>
      </c>
      <c r="M401">
        <f t="shared" ref="M401" si="461">WEEKDAY(A401,2)</f>
        <v>2</v>
      </c>
    </row>
    <row r="402" spans="1:13" x14ac:dyDescent="0.15">
      <c r="A402" s="1">
        <v>42963</v>
      </c>
      <c r="B402">
        <v>42.72</v>
      </c>
      <c r="C402" s="25">
        <f t="shared" ref="C402" si="462">B402/B401-1</f>
        <v>1.5209125475285079E-2</v>
      </c>
      <c r="D402" s="38">
        <f t="shared" ref="D402" si="463">+F401*(1+L402)</f>
        <v>42.366168812908484</v>
      </c>
      <c r="F402">
        <v>42.37</v>
      </c>
      <c r="G402" s="42">
        <f t="shared" ref="G402" si="464">+B402/D402-1</f>
        <v>8.3517390645837519E-3</v>
      </c>
      <c r="I402" s="25">
        <f t="shared" si="389"/>
        <v>8.2605617181967794E-3</v>
      </c>
      <c r="J402">
        <v>18562.68</v>
      </c>
      <c r="K402">
        <v>18711.150000000001</v>
      </c>
      <c r="L402" s="25">
        <f t="shared" ref="L402" si="465">+K402/J402-1</f>
        <v>7.9983062790502935E-3</v>
      </c>
      <c r="M402">
        <f t="shared" ref="M402" si="466">WEEKDAY(A402,2)</f>
        <v>3</v>
      </c>
    </row>
    <row r="403" spans="1:13" x14ac:dyDescent="0.15">
      <c r="A403" s="1">
        <v>42964</v>
      </c>
      <c r="B403">
        <v>41.92</v>
      </c>
      <c r="C403" s="25">
        <f t="shared" ref="C403" si="467">B403/B402-1</f>
        <v>-1.872659176029956E-2</v>
      </c>
      <c r="D403" s="38">
        <f t="shared" ref="D403" si="468">+F402*(1+L403)</f>
        <v>42.384039436378835</v>
      </c>
      <c r="F403">
        <v>42.37</v>
      </c>
      <c r="G403" s="42">
        <f t="shared" ref="G403" si="469">+B403/D403-1</f>
        <v>-1.0948447636176528E-2</v>
      </c>
      <c r="I403" s="25">
        <f t="shared" si="389"/>
        <v>-1.0620722209110145E-2</v>
      </c>
      <c r="J403">
        <v>18711.150000000001</v>
      </c>
      <c r="K403">
        <v>18717.349999999999</v>
      </c>
      <c r="L403" s="25">
        <f t="shared" ref="L403" si="470">+K403/J403-1</f>
        <v>3.3135323056021626E-4</v>
      </c>
      <c r="M403">
        <f t="shared" ref="M403" si="471">WEEKDAY(A403,2)</f>
        <v>4</v>
      </c>
    </row>
    <row r="404" spans="1:13" x14ac:dyDescent="0.15">
      <c r="A404" s="1">
        <v>42965</v>
      </c>
      <c r="B404">
        <v>42.01</v>
      </c>
      <c r="C404" s="25">
        <f t="shared" ref="C404" si="472">B404/B403-1</f>
        <v>2.1469465648853436E-3</v>
      </c>
      <c r="D404" s="38">
        <f t="shared" ref="D404" si="473">+F403*(1+L404)</f>
        <v>41.930394286584374</v>
      </c>
      <c r="F404">
        <v>41.93</v>
      </c>
      <c r="G404" s="42">
        <f t="shared" ref="G404" si="474">+B404/D404-1</f>
        <v>1.8985205069033118E-3</v>
      </c>
      <c r="I404" s="25">
        <f t="shared" si="389"/>
        <v>1.9079418077747601E-3</v>
      </c>
      <c r="J404">
        <v>18717.349999999999</v>
      </c>
      <c r="K404">
        <v>18523.150000000001</v>
      </c>
      <c r="L404" s="25">
        <f t="shared" ref="L404" si="475">+K404/J404-1</f>
        <v>-1.0375400363833442E-2</v>
      </c>
      <c r="M404">
        <f t="shared" ref="M404" si="476">WEEKDAY(A404,2)</f>
        <v>5</v>
      </c>
    </row>
    <row r="405" spans="1:13" x14ac:dyDescent="0.15">
      <c r="A405" s="1">
        <v>42968</v>
      </c>
      <c r="B405">
        <v>42.48</v>
      </c>
      <c r="C405" s="25">
        <f t="shared" ref="C405" si="477">B405/B404-1</f>
        <v>1.1187812425612842E-2</v>
      </c>
      <c r="D405" s="38">
        <f t="shared" ref="D405" si="478">+F404*(1+L405)</f>
        <v>42.361316606516702</v>
      </c>
      <c r="F405">
        <v>42.36</v>
      </c>
      <c r="G405" s="42">
        <f t="shared" ref="G405" si="479">+B405/D405-1</f>
        <v>2.8016927468452746E-3</v>
      </c>
      <c r="I405" s="93">
        <f t="shared" si="389"/>
        <v>2.8328611898016387E-3</v>
      </c>
      <c r="J405">
        <v>18523.150000000001</v>
      </c>
      <c r="K405">
        <v>18713.689999999999</v>
      </c>
      <c r="L405" s="25">
        <f t="shared" ref="L405" si="480">+K405/J405-1</f>
        <v>1.0286587324509933E-2</v>
      </c>
      <c r="M405">
        <f t="shared" ref="M405" si="481">WEEKDAY(A405,2)</f>
        <v>1</v>
      </c>
    </row>
    <row r="406" spans="1:13" x14ac:dyDescent="0.15">
      <c r="A406" s="1">
        <v>42969</v>
      </c>
      <c r="B406">
        <v>43.13</v>
      </c>
      <c r="C406" s="93">
        <f t="shared" ref="C406" si="482">B406/B405-1</f>
        <v>1.5301318267420205E-2</v>
      </c>
      <c r="D406" s="38">
        <f t="shared" ref="D406" si="483">+F405*(1+L406)</f>
        <v>42.91876558818705</v>
      </c>
      <c r="E406" s="92"/>
      <c r="F406">
        <v>42.92</v>
      </c>
      <c r="G406" s="42">
        <f t="shared" ref="G406" si="484">+B406/D406-1</f>
        <v>4.9217261707799054E-3</v>
      </c>
      <c r="H406" s="92"/>
      <c r="I406" s="93">
        <f t="shared" si="389"/>
        <v>4.892823858341222E-3</v>
      </c>
      <c r="J406">
        <v>18713.689999999999</v>
      </c>
      <c r="K406">
        <v>18960.54</v>
      </c>
      <c r="L406" s="93">
        <f t="shared" ref="L406" si="485">+K406/J406-1</f>
        <v>1.3190877908098475E-2</v>
      </c>
      <c r="M406" s="92">
        <f t="shared" ref="M406" si="486">WEEKDAY(A406,2)</f>
        <v>2</v>
      </c>
    </row>
    <row r="407" spans="1:13" x14ac:dyDescent="0.15">
      <c r="A407" s="1">
        <v>42970</v>
      </c>
      <c r="B407">
        <v>43.35</v>
      </c>
      <c r="C407" s="93">
        <f t="shared" ref="C407" si="487">B407/B406-1</f>
        <v>5.1008578715510122E-3</v>
      </c>
      <c r="D407" s="38">
        <f t="shared" ref="D407:D412" si="488">+F406*(1+L407)</f>
        <v>42.92</v>
      </c>
      <c r="E407" s="92"/>
      <c r="F407">
        <v>43.32</v>
      </c>
      <c r="G407" s="42">
        <f t="shared" ref="G407" si="489">+B407/D407-1</f>
        <v>1.0018639328984058E-2</v>
      </c>
      <c r="H407" s="92"/>
      <c r="I407" s="93">
        <f t="shared" si="389"/>
        <v>6.9252077562320657E-4</v>
      </c>
      <c r="J407">
        <v>18960.54</v>
      </c>
      <c r="K407">
        <v>18960.539999999997</v>
      </c>
      <c r="L407" s="93">
        <f t="shared" ref="L407" si="490">+K407/J407-1</f>
        <v>0</v>
      </c>
      <c r="M407" s="92">
        <f t="shared" ref="M407" si="491">WEEKDAY(A407,2)</f>
        <v>3</v>
      </c>
    </row>
    <row r="408" spans="1:13" x14ac:dyDescent="0.15">
      <c r="A408" s="1">
        <v>42971</v>
      </c>
      <c r="B408">
        <v>43.51</v>
      </c>
      <c r="C408" s="93">
        <f t="shared" ref="C408" si="492">B408/B407-1</f>
        <v>3.6908881199537724E-3</v>
      </c>
      <c r="D408" s="38">
        <f t="shared" si="488"/>
        <v>43.7224578413906</v>
      </c>
      <c r="E408" s="92"/>
      <c r="F408">
        <v>43.32</v>
      </c>
      <c r="G408" s="42">
        <f t="shared" ref="G408" si="493">+B408/D408-1</f>
        <v>-4.8592382926258004E-3</v>
      </c>
      <c r="H408" s="92"/>
      <c r="I408" s="93">
        <f t="shared" si="389"/>
        <v>4.3859649122806044E-3</v>
      </c>
      <c r="J408">
        <v>18960.539999999997</v>
      </c>
      <c r="K408">
        <v>19136.689999999999</v>
      </c>
      <c r="L408" s="93">
        <f t="shared" ref="L408" si="494">+K408/J408-1</f>
        <v>9.290347215849426E-3</v>
      </c>
      <c r="M408" s="92">
        <f t="shared" ref="M408" si="495">WEEKDAY(A408,2)</f>
        <v>4</v>
      </c>
    </row>
    <row r="409" spans="1:13" x14ac:dyDescent="0.15">
      <c r="A409" s="1">
        <v>42972</v>
      </c>
      <c r="B409">
        <v>44.21</v>
      </c>
      <c r="C409" s="93">
        <f t="shared" ref="C409" si="496">B409/B408-1</f>
        <v>1.6088255573431409E-2</v>
      </c>
      <c r="D409" s="38">
        <f t="shared" si="488"/>
        <v>44.041060935825371</v>
      </c>
      <c r="E409" s="92"/>
      <c r="F409">
        <v>44.04</v>
      </c>
      <c r="G409" s="42">
        <f t="shared" ref="G409" si="497">+B409/D409-1</f>
        <v>3.8359444705657886E-3</v>
      </c>
      <c r="H409" s="92"/>
      <c r="I409" s="93">
        <f t="shared" si="389"/>
        <v>3.8601271571299112E-3</v>
      </c>
      <c r="J409">
        <v>19136.689999999999</v>
      </c>
      <c r="K409">
        <v>19455.22</v>
      </c>
      <c r="L409" s="93">
        <f t="shared" ref="L409" si="498">+K409/J409-1</f>
        <v>1.6644989284980927E-2</v>
      </c>
      <c r="M409" s="92">
        <f t="shared" ref="M409" si="499">WEEKDAY(A409,2)</f>
        <v>5</v>
      </c>
    </row>
    <row r="410" spans="1:13" x14ac:dyDescent="0.15">
      <c r="A410" s="90">
        <v>42975</v>
      </c>
      <c r="B410">
        <v>44.23</v>
      </c>
      <c r="C410" s="93">
        <f t="shared" ref="C410" si="500">B410/B409-1</f>
        <v>4.523863379324311E-4</v>
      </c>
      <c r="D410" s="38">
        <f t="shared" si="488"/>
        <v>44.161694352466846</v>
      </c>
      <c r="E410" s="92"/>
      <c r="F410">
        <v>44.15</v>
      </c>
      <c r="G410" s="42">
        <f t="shared" ref="G410" si="501">+B410/D410-1</f>
        <v>1.546717093506178E-3</v>
      </c>
      <c r="H410" s="92"/>
      <c r="I410" s="93">
        <f t="shared" si="389"/>
        <v>1.8120045300111798E-3</v>
      </c>
      <c r="J410">
        <v>19455.22</v>
      </c>
      <c r="K410">
        <v>19508.98</v>
      </c>
      <c r="L410" s="93">
        <f t="shared" ref="L410" si="502">+K410/J410-1</f>
        <v>2.7632686754506253E-3</v>
      </c>
      <c r="M410" s="92">
        <f t="shared" ref="M410" si="503">WEEKDAY(A410,2)</f>
        <v>1</v>
      </c>
    </row>
    <row r="411" spans="1:13" x14ac:dyDescent="0.15">
      <c r="A411" s="90">
        <v>42976</v>
      </c>
      <c r="B411">
        <v>44.27</v>
      </c>
      <c r="C411" s="93">
        <f t="shared" ref="C411" si="504">B411/B410-1</f>
        <v>9.0436355414880154E-4</v>
      </c>
      <c r="D411" s="38">
        <f t="shared" si="488"/>
        <v>44.034086046528309</v>
      </c>
      <c r="E411" s="92"/>
      <c r="F411">
        <v>44.04</v>
      </c>
      <c r="G411" s="42">
        <f t="shared" ref="G411" si="505">+B411/D411-1</f>
        <v>5.3575303736841384E-3</v>
      </c>
      <c r="H411" s="92"/>
      <c r="I411" s="93">
        <f t="shared" si="389"/>
        <v>5.2225249772934745E-3</v>
      </c>
      <c r="J411">
        <v>19508.98</v>
      </c>
      <c r="K411">
        <v>19457.759999999998</v>
      </c>
      <c r="L411" s="93">
        <f t="shared" ref="L411" si="506">+K411/J411-1</f>
        <v>-2.625457609777726E-3</v>
      </c>
      <c r="M411" s="92">
        <f t="shared" ref="M411" si="507">WEEKDAY(A411,2)</f>
        <v>2</v>
      </c>
    </row>
    <row r="412" spans="1:13" x14ac:dyDescent="0.15">
      <c r="A412" s="90">
        <v>42977</v>
      </c>
      <c r="B412">
        <v>44.27</v>
      </c>
      <c r="C412" s="93">
        <f t="shared" ref="C412" si="508">B412/B411-1</f>
        <v>0</v>
      </c>
      <c r="D412" s="38">
        <f t="shared" si="488"/>
        <v>44.357527382391396</v>
      </c>
      <c r="E412" s="92"/>
      <c r="F412">
        <v>44.35</v>
      </c>
      <c r="G412" s="42">
        <f t="shared" ref="G412" si="509">+B412/D412-1</f>
        <v>-1.9732250095197967E-3</v>
      </c>
      <c r="H412" s="92"/>
      <c r="I412" s="93">
        <f t="shared" si="389"/>
        <v>-1.8038331454339751E-3</v>
      </c>
      <c r="J412">
        <v>19457.759999999998</v>
      </c>
      <c r="K412">
        <v>19598.05</v>
      </c>
      <c r="L412" s="93">
        <f t="shared" ref="L412" si="510">+K412/J412-1</f>
        <v>7.2099768935376396E-3</v>
      </c>
      <c r="M412" s="92">
        <f t="shared" ref="M412" si="511">WEEKDAY(A412,2)</f>
        <v>3</v>
      </c>
    </row>
    <row r="413" spans="1:13" x14ac:dyDescent="0.15">
      <c r="A413" s="90">
        <v>42978</v>
      </c>
      <c r="B413">
        <v>44.24</v>
      </c>
      <c r="C413" s="93">
        <f t="shared" ref="C413" si="512">B413/B412-1</f>
        <v>-6.7765981477296844E-4</v>
      </c>
      <c r="D413" s="38">
        <f t="shared" ref="D413" si="513">+F412*(1+L413)</f>
        <v>44.081746321700372</v>
      </c>
      <c r="E413" s="92"/>
      <c r="F413">
        <v>44.08</v>
      </c>
      <c r="G413" s="42">
        <f t="shared" ref="G413" si="514">+B413/D413-1</f>
        <v>3.5900047412986691E-3</v>
      </c>
      <c r="H413" s="92"/>
      <c r="I413" s="93">
        <f t="shared" si="389"/>
        <v>3.6297640653357721E-3</v>
      </c>
      <c r="J413">
        <v>19598.05</v>
      </c>
      <c r="K413">
        <v>19479.509999999998</v>
      </c>
      <c r="L413" s="93">
        <f t="shared" ref="L413" si="515">+K413/J413-1</f>
        <v>-6.0485609537683782E-3</v>
      </c>
      <c r="M413" s="92">
        <f t="shared" ref="M413" si="516">WEEKDAY(A413,2)</f>
        <v>4</v>
      </c>
    </row>
    <row r="414" spans="1:13" x14ac:dyDescent="0.15">
      <c r="A414" s="90">
        <v>42979</v>
      </c>
      <c r="B414">
        <v>44.26</v>
      </c>
      <c r="C414" s="93">
        <f t="shared" ref="C414" si="517">B414/B413-1</f>
        <v>4.5207956600346044E-4</v>
      </c>
      <c r="D414" s="38">
        <f t="shared" ref="D414" si="518">+F413*(1+L414)</f>
        <v>44.009262039958912</v>
      </c>
      <c r="E414" s="92"/>
      <c r="F414">
        <v>44.06</v>
      </c>
      <c r="G414" s="42">
        <f t="shared" ref="G414" si="519">+B414/D414-1</f>
        <v>5.6973906950184006E-3</v>
      </c>
      <c r="H414" s="92"/>
      <c r="I414" s="93">
        <f t="shared" si="389"/>
        <v>4.5392646391284597E-3</v>
      </c>
      <c r="J414">
        <v>19479.509999999998</v>
      </c>
      <c r="K414">
        <v>19448.25</v>
      </c>
      <c r="L414" s="93">
        <f t="shared" ref="L414" si="520">+K414/J414-1</f>
        <v>-1.6047631588268496E-3</v>
      </c>
      <c r="M414" s="92">
        <f t="shared" ref="M414" si="521">WEEKDAY(A414,2)</f>
        <v>5</v>
      </c>
    </row>
    <row r="415" spans="1:13" x14ac:dyDescent="0.15">
      <c r="A415" s="90">
        <v>42982</v>
      </c>
      <c r="B415">
        <v>44.26</v>
      </c>
      <c r="C415" s="93">
        <f t="shared" ref="C415" si="522">B415/B414-1</f>
        <v>0</v>
      </c>
      <c r="D415" s="38">
        <f t="shared" ref="D415" si="523">+F414*(1+L415)</f>
        <v>43.642740308253963</v>
      </c>
      <c r="E415" s="92"/>
      <c r="F415">
        <v>43.64</v>
      </c>
      <c r="G415" s="42">
        <f t="shared" ref="G415" si="524">+B415/D415-1</f>
        <v>1.4143467788371167E-2</v>
      </c>
      <c r="H415" s="92"/>
      <c r="I415" s="93">
        <f t="shared" si="389"/>
        <v>1.4207149404216191E-2</v>
      </c>
      <c r="J415">
        <v>19448.25</v>
      </c>
      <c r="K415">
        <v>19264.07</v>
      </c>
      <c r="L415" s="93">
        <f t="shared" ref="L415" si="525">+K415/J415-1</f>
        <v>-9.4702608203822702E-3</v>
      </c>
      <c r="M415" s="92">
        <f t="shared" ref="M415" si="526">WEEKDAY(A415,2)</f>
        <v>1</v>
      </c>
    </row>
    <row r="416" spans="1:13" x14ac:dyDescent="0.15">
      <c r="A416" s="90">
        <v>42983</v>
      </c>
      <c r="B416">
        <v>43.65</v>
      </c>
      <c r="C416" s="93">
        <f t="shared" ref="C416" si="527">B416/B415-1</f>
        <v>-1.3782196113872547E-2</v>
      </c>
      <c r="D416" s="38">
        <f t="shared" ref="D416" si="528">+F415*(1+L416)</f>
        <v>43.70521963427251</v>
      </c>
      <c r="E416" s="92"/>
      <c r="F416">
        <v>43.72</v>
      </c>
      <c r="G416" s="42">
        <f t="shared" ref="G416" si="529">+B416/D416-1</f>
        <v>-1.2634562812998684E-3</v>
      </c>
      <c r="H416" s="92"/>
      <c r="I416" s="93">
        <f t="shared" si="389"/>
        <v>-1.6010978956999544E-3</v>
      </c>
      <c r="J416">
        <v>19264.07</v>
      </c>
      <c r="K416">
        <v>19292.86</v>
      </c>
      <c r="L416" s="93">
        <f t="shared" ref="L416" si="530">+K416/J416-1</f>
        <v>1.4944920777384407E-3</v>
      </c>
      <c r="M416" s="92">
        <f t="shared" ref="M416" si="531">WEEKDAY(A416,2)</f>
        <v>2</v>
      </c>
    </row>
    <row r="417" spans="1:13" x14ac:dyDescent="0.15">
      <c r="A417" s="90">
        <v>42984</v>
      </c>
      <c r="B417">
        <v>43.83</v>
      </c>
      <c r="C417" s="93">
        <f t="shared" ref="C417" si="532">B417/B416-1</f>
        <v>4.1237113402061709E-3</v>
      </c>
      <c r="D417" s="38">
        <f t="shared" ref="D417" si="533">+F416*(1+L417)</f>
        <v>43.578253986189708</v>
      </c>
      <c r="E417" s="92"/>
      <c r="F417">
        <v>43.58</v>
      </c>
      <c r="G417" s="42">
        <f t="shared" ref="G417" si="534">+B417/D417-1</f>
        <v>5.7768724256384019E-3</v>
      </c>
      <c r="H417" s="92"/>
      <c r="I417" s="93">
        <f t="shared" si="389"/>
        <v>5.7365764111978468E-3</v>
      </c>
      <c r="J417">
        <v>19292.86</v>
      </c>
      <c r="K417">
        <v>19230.310000000001</v>
      </c>
      <c r="L417" s="93">
        <f t="shared" ref="L417" si="535">+K417/J417-1</f>
        <v>-3.2421320633643225E-3</v>
      </c>
      <c r="M417" s="92">
        <f t="shared" ref="M417" si="536">WEEKDAY(A417,2)</f>
        <v>3</v>
      </c>
    </row>
    <row r="418" spans="1:13" x14ac:dyDescent="0.15">
      <c r="A418" s="90">
        <v>42985</v>
      </c>
      <c r="B418">
        <v>43.97</v>
      </c>
      <c r="C418" s="93">
        <f t="shared" ref="C418" si="537">B418/B417-1</f>
        <v>3.1941592516542272E-3</v>
      </c>
      <c r="D418" s="38">
        <f t="shared" ref="D418" si="538">+F417*(1+L418)</f>
        <v>43.642819455328592</v>
      </c>
      <c r="E418" s="92"/>
      <c r="F418">
        <v>43.64</v>
      </c>
      <c r="G418" s="42">
        <f t="shared" ref="G418" si="539">+B418/D418-1</f>
        <v>7.4967783647961195E-3</v>
      </c>
      <c r="H418" s="92"/>
      <c r="I418" s="93">
        <f t="shared" si="389"/>
        <v>7.5618698441795029E-3</v>
      </c>
      <c r="J418">
        <v>19230.310000000001</v>
      </c>
      <c r="K418">
        <v>19258.03</v>
      </c>
      <c r="L418" s="93">
        <f t="shared" ref="L418" si="540">+K418/J418-1</f>
        <v>1.4414744224091613E-3</v>
      </c>
      <c r="M418" s="92">
        <f t="shared" ref="M418" si="541">WEEKDAY(A418,2)</f>
        <v>4</v>
      </c>
    </row>
    <row r="419" spans="1:13" x14ac:dyDescent="0.15">
      <c r="A419" s="90">
        <v>42986</v>
      </c>
      <c r="B419">
        <v>43.79</v>
      </c>
      <c r="C419" s="93">
        <f t="shared" ref="C419" si="542">B419/B418-1</f>
        <v>-4.0937002501705289E-3</v>
      </c>
      <c r="D419" s="38">
        <f t="shared" ref="D419" si="543">+F418*(1+L419)</f>
        <v>43.782399695088237</v>
      </c>
      <c r="E419" s="92"/>
      <c r="F419">
        <v>43.82</v>
      </c>
      <c r="G419" s="42">
        <f t="shared" ref="G419" si="544">+B419/D419-1</f>
        <v>1.7359269854311243E-4</v>
      </c>
      <c r="H419" s="92"/>
      <c r="I419" s="93">
        <f t="shared" si="389"/>
        <v>-6.8461889548154797E-4</v>
      </c>
      <c r="J419">
        <v>19258.03</v>
      </c>
      <c r="K419">
        <v>19320.87</v>
      </c>
      <c r="L419" s="93">
        <f t="shared" ref="L419" si="545">+K419/J419-1</f>
        <v>3.2630544245699777E-3</v>
      </c>
      <c r="M419" s="92">
        <f t="shared" ref="M419" si="546">WEEKDAY(A419,2)</f>
        <v>5</v>
      </c>
    </row>
    <row r="420" spans="1:13" x14ac:dyDescent="0.15">
      <c r="A420" s="90">
        <v>42989</v>
      </c>
      <c r="B420">
        <v>44.53</v>
      </c>
      <c r="C420" s="93">
        <f t="shared" ref="C420" si="547">B420/B419-1</f>
        <v>1.6898835350536601E-2</v>
      </c>
      <c r="D420" s="38">
        <f t="shared" ref="D420" si="548">+F419*(1+L420)</f>
        <v>44.288050010170352</v>
      </c>
      <c r="E420" s="92"/>
      <c r="F420">
        <v>44.31</v>
      </c>
      <c r="G420" s="42">
        <f t="shared" ref="G420" si="549">+B420/D420-1</f>
        <v>5.4630987314656654E-3</v>
      </c>
      <c r="H420" s="92"/>
      <c r="I420" s="93">
        <f t="shared" si="389"/>
        <v>4.9650191830286072E-3</v>
      </c>
      <c r="J420">
        <v>19320.87</v>
      </c>
      <c r="K420">
        <v>19527.240000000002</v>
      </c>
      <c r="L420" s="93">
        <f t="shared" ref="L420" si="550">+K420/J420-1</f>
        <v>1.0681196033097917E-2</v>
      </c>
      <c r="M420" s="92">
        <f t="shared" ref="M420" si="551">WEEKDAY(A420,2)</f>
        <v>1</v>
      </c>
    </row>
    <row r="421" spans="1:13" x14ac:dyDescent="0.15">
      <c r="A421" s="90">
        <v>42990</v>
      </c>
      <c r="B421">
        <v>44.39</v>
      </c>
      <c r="C421" s="93">
        <f t="shared" ref="C421" si="552">B421/B420-1</f>
        <v>-3.1439479002919324E-3</v>
      </c>
      <c r="D421" s="38">
        <f t="shared" ref="D421" si="553">+F420*(1+L421)</f>
        <v>44.395296892955685</v>
      </c>
      <c r="E421" s="92"/>
      <c r="F421">
        <v>44.39</v>
      </c>
      <c r="G421" s="42">
        <f t="shared" ref="G421" si="554">+B421/D421-1</f>
        <v>-1.1931202911996674E-4</v>
      </c>
      <c r="H421" s="92"/>
      <c r="I421" s="93">
        <f t="shared" si="389"/>
        <v>0</v>
      </c>
      <c r="J421">
        <v>19527.240000000002</v>
      </c>
      <c r="K421">
        <v>19564.830000000002</v>
      </c>
      <c r="L421" s="93">
        <f t="shared" ref="L421" si="555">+K421/J421-1</f>
        <v>1.9250032262623229E-3</v>
      </c>
      <c r="M421" s="92">
        <f t="shared" ref="M421" si="556">WEEKDAY(A421,2)</f>
        <v>2</v>
      </c>
    </row>
    <row r="422" spans="1:13" x14ac:dyDescent="0.15">
      <c r="A422" s="90">
        <v>42991</v>
      </c>
      <c r="B422">
        <v>44.08</v>
      </c>
      <c r="C422" s="93">
        <f t="shared" ref="C422" si="557">B422/B421-1</f>
        <v>-6.9835548546970383E-3</v>
      </c>
      <c r="D422" s="38">
        <f t="shared" ref="D422" si="558">+F421*(1+L422)</f>
        <v>44.192812756359238</v>
      </c>
      <c r="E422" s="92"/>
      <c r="F422">
        <v>44.21</v>
      </c>
      <c r="G422" s="42">
        <f t="shared" ref="G422" si="559">+B422/D422-1</f>
        <v>-2.5527398987068572E-3</v>
      </c>
      <c r="H422" s="92"/>
      <c r="I422" s="93">
        <f t="shared" si="389"/>
        <v>-2.9405111965619124E-3</v>
      </c>
      <c r="J422">
        <v>19564.830000000002</v>
      </c>
      <c r="K422">
        <v>19477.919999999998</v>
      </c>
      <c r="L422" s="93">
        <f t="shared" ref="L422" si="560">+K422/J422-1</f>
        <v>-4.4421546213283536E-3</v>
      </c>
      <c r="M422" s="92">
        <f t="shared" ref="M422" si="561">WEEKDAY(A422,2)</f>
        <v>3</v>
      </c>
    </row>
    <row r="423" spans="1:13" x14ac:dyDescent="0.15">
      <c r="A423" s="90">
        <v>42992</v>
      </c>
      <c r="B423">
        <v>44.01</v>
      </c>
      <c r="C423" s="93">
        <f t="shared" ref="C423" si="562">B423/B422-1</f>
        <v>-1.5880217785844142E-3</v>
      </c>
      <c r="D423" s="38">
        <f t="shared" ref="D423" si="563">+F422*(1+L423)</f>
        <v>44.025514757222545</v>
      </c>
      <c r="E423" s="92"/>
      <c r="F423">
        <v>44.03</v>
      </c>
      <c r="G423" s="42">
        <f t="shared" ref="G423" si="564">+B423/D423-1</f>
        <v>-3.5240376650003125E-4</v>
      </c>
      <c r="H423" s="92"/>
      <c r="I423" s="93">
        <f t="shared" si="389"/>
        <v>-4.5423574835345981E-4</v>
      </c>
      <c r="J423">
        <v>19477.919999999998</v>
      </c>
      <c r="K423">
        <v>19396.64</v>
      </c>
      <c r="L423" s="93">
        <f t="shared" ref="L423" si="565">+K423/J423-1</f>
        <v>-4.1729301691350029E-3</v>
      </c>
      <c r="M423" s="92">
        <f t="shared" ref="M423" si="566">WEEKDAY(A423,2)</f>
        <v>4</v>
      </c>
    </row>
    <row r="424" spans="1:13" x14ac:dyDescent="0.15">
      <c r="A424" s="90">
        <v>42993</v>
      </c>
      <c r="B424">
        <v>44.34</v>
      </c>
      <c r="C424" s="93">
        <f t="shared" ref="C424" si="567">B424/B423-1</f>
        <v>7.4982958418543522E-3</v>
      </c>
      <c r="D424" s="38">
        <f t="shared" ref="D424" si="568">+F423*(1+L424)</f>
        <v>44.117507759075799</v>
      </c>
      <c r="E424" s="92"/>
      <c r="F424">
        <v>44.11</v>
      </c>
      <c r="G424" s="42">
        <f t="shared" ref="G424" si="569">+B424/D424-1</f>
        <v>5.0431733845717197E-3</v>
      </c>
      <c r="H424" s="92"/>
      <c r="I424" s="93">
        <f t="shared" si="389"/>
        <v>5.2142371344368055E-3</v>
      </c>
      <c r="J424">
        <v>19396.64</v>
      </c>
      <c r="K424">
        <v>19435.189999999999</v>
      </c>
      <c r="L424" s="93">
        <f t="shared" ref="L424" si="570">+K424/J424-1</f>
        <v>1.9874576215261897E-3</v>
      </c>
      <c r="M424" s="92">
        <f t="shared" ref="M424" si="571">WEEKDAY(A424,2)</f>
        <v>5</v>
      </c>
    </row>
    <row r="425" spans="1:13" x14ac:dyDescent="0.15">
      <c r="A425" s="90">
        <v>42996</v>
      </c>
      <c r="B425">
        <v>44.82</v>
      </c>
      <c r="C425" s="93">
        <f t="shared" ref="C425" si="572">B425/B424-1</f>
        <v>1.0825439783491042E-2</v>
      </c>
      <c r="D425" s="38">
        <f t="shared" ref="D425" si="573">+F424*(1+L425)</f>
        <v>44.872424874673214</v>
      </c>
      <c r="E425" s="92"/>
      <c r="F425">
        <v>44.87</v>
      </c>
      <c r="G425" s="42">
        <f t="shared" ref="G425" si="574">+B425/D425-1</f>
        <v>-1.1683093752931084E-3</v>
      </c>
      <c r="H425" s="92"/>
      <c r="I425" s="93">
        <f t="shared" si="389"/>
        <v>-1.1143302874971894E-3</v>
      </c>
      <c r="J425">
        <v>19435.189999999999</v>
      </c>
      <c r="K425">
        <v>19771.12</v>
      </c>
      <c r="L425" s="93">
        <f t="shared" ref="L425" si="575">+K425/J425-1</f>
        <v>1.7284626494518562E-2</v>
      </c>
      <c r="M425" s="92">
        <f t="shared" ref="M425" si="576">WEEKDAY(A425,2)</f>
        <v>1</v>
      </c>
    </row>
    <row r="426" spans="1:13" x14ac:dyDescent="0.15">
      <c r="A426" s="90">
        <v>42997</v>
      </c>
      <c r="B426">
        <v>44.88</v>
      </c>
      <c r="C426" s="93">
        <f t="shared" ref="C426" si="577">B426/B425-1</f>
        <v>1.3386880856760541E-3</v>
      </c>
      <c r="D426" s="38">
        <f t="shared" ref="D426" si="578">+F425*(1+L426)</f>
        <v>44.74772085749315</v>
      </c>
      <c r="E426" s="92"/>
      <c r="F426">
        <v>44.75</v>
      </c>
      <c r="G426" s="42">
        <f t="shared" ref="G426" si="579">+B426/D426-1</f>
        <v>2.9561090480589858E-3</v>
      </c>
      <c r="H426" s="92"/>
      <c r="I426" s="93">
        <f t="shared" si="389"/>
        <v>2.9050279329609907E-3</v>
      </c>
      <c r="J426">
        <v>19771.12</v>
      </c>
      <c r="K426">
        <v>19717.240000000002</v>
      </c>
      <c r="L426" s="93">
        <f t="shared" ref="L426" si="580">+K426/J426-1</f>
        <v>-2.7251870404912948E-3</v>
      </c>
      <c r="M426" s="92">
        <f t="shared" ref="M426" si="581">WEEKDAY(A426,2)</f>
        <v>2</v>
      </c>
    </row>
    <row r="427" spans="1:13" x14ac:dyDescent="0.15">
      <c r="A427" s="90">
        <v>42998</v>
      </c>
      <c r="B427">
        <v>44.96</v>
      </c>
      <c r="C427" s="93">
        <f t="shared" ref="C427" si="582">B427/B426-1</f>
        <v>1.7825311942958333E-3</v>
      </c>
      <c r="D427" s="38">
        <f t="shared" ref="D427" si="583">+F426*(1+L427)</f>
        <v>45.034515479854178</v>
      </c>
      <c r="E427" s="92"/>
      <c r="F427">
        <v>45.03</v>
      </c>
      <c r="G427" s="42">
        <f t="shared" ref="G427" si="584">+B427/D427-1</f>
        <v>-1.6546304331288564E-3</v>
      </c>
      <c r="H427" s="92"/>
      <c r="I427" s="93">
        <f t="shared" si="389"/>
        <v>-1.554519209415961E-3</v>
      </c>
      <c r="J427">
        <v>19717.240000000002</v>
      </c>
      <c r="K427">
        <v>19842.599999999999</v>
      </c>
      <c r="L427" s="93">
        <f t="shared" ref="L427" si="585">+K427/J427-1</f>
        <v>6.3578878179704201E-3</v>
      </c>
      <c r="M427" s="92">
        <f t="shared" ref="M427" si="586">WEEKDAY(A427,2)</f>
        <v>3</v>
      </c>
    </row>
    <row r="428" spans="1:13" x14ac:dyDescent="0.15">
      <c r="A428" s="90">
        <v>42999</v>
      </c>
      <c r="B428">
        <v>45.07</v>
      </c>
      <c r="C428" s="93">
        <f t="shared" ref="C428" si="587">B428/B427-1</f>
        <v>2.4466192170817802E-3</v>
      </c>
      <c r="D428" s="38">
        <f t="shared" ref="D428" si="588">+F427*(1+L428)</f>
        <v>45.11112961507061</v>
      </c>
      <c r="E428" s="92"/>
      <c r="F428">
        <v>45.11</v>
      </c>
      <c r="G428" s="42">
        <f t="shared" ref="G428" si="589">+B428/D428-1</f>
        <v>-9.1173986157222497E-4</v>
      </c>
      <c r="H428" s="92"/>
      <c r="I428" s="93">
        <f t="shared" si="389"/>
        <v>-8.8672134781642153E-4</v>
      </c>
      <c r="J428">
        <v>19842.599999999999</v>
      </c>
      <c r="K428">
        <v>19878.349999999999</v>
      </c>
      <c r="L428" s="93">
        <f t="shared" ref="L428" si="590">+K428/J428-1</f>
        <v>1.8016792154254002E-3</v>
      </c>
      <c r="M428" s="92">
        <f t="shared" ref="M428" si="591">WEEKDAY(A428,2)</f>
        <v>4</v>
      </c>
    </row>
    <row r="429" spans="1:13" x14ac:dyDescent="0.15">
      <c r="A429" s="90">
        <v>43000</v>
      </c>
      <c r="B429">
        <v>44.58</v>
      </c>
      <c r="C429" s="93">
        <f t="shared" ref="C429" si="592">B429/B428-1</f>
        <v>-1.0871976924783699E-2</v>
      </c>
      <c r="D429" s="38">
        <f t="shared" ref="D429" si="593">+F428*(1+L429)</f>
        <v>44.626956155817773</v>
      </c>
      <c r="E429" s="92"/>
      <c r="F429">
        <v>44.63</v>
      </c>
      <c r="G429" s="42">
        <f t="shared" ref="G429" si="594">+B429/D429-1</f>
        <v>-1.0521926625204348E-3</v>
      </c>
      <c r="H429" s="92"/>
      <c r="I429" s="93">
        <f t="shared" si="389"/>
        <v>-1.1203226529241661E-3</v>
      </c>
      <c r="J429">
        <v>19878.349999999999</v>
      </c>
      <c r="K429">
        <v>19665.490000000002</v>
      </c>
      <c r="L429" s="93">
        <f t="shared" ref="L429" si="595">+K429/J429-1</f>
        <v>-1.0708132214192645E-2</v>
      </c>
      <c r="M429" s="92">
        <f t="shared" ref="M429" si="596">WEEKDAY(A429,2)</f>
        <v>5</v>
      </c>
    </row>
    <row r="430" spans="1:13" x14ac:dyDescent="0.15">
      <c r="A430" s="90">
        <v>43003</v>
      </c>
      <c r="B430">
        <v>43.39</v>
      </c>
      <c r="C430" s="93">
        <f t="shared" ref="C430" si="597">B430/B429-1</f>
        <v>-2.6693584567070383E-2</v>
      </c>
      <c r="D430" s="38">
        <f t="shared" ref="D430" si="598">+F429*(1+L430)</f>
        <v>43.578242469422321</v>
      </c>
      <c r="E430" s="92"/>
      <c r="F430">
        <v>43.59</v>
      </c>
      <c r="G430" s="42">
        <f t="shared" ref="G430" si="599">+B430/D430-1</f>
        <v>-4.3196434448774523E-3</v>
      </c>
      <c r="H430" s="92"/>
      <c r="I430" s="93">
        <f t="shared" si="389"/>
        <v>-4.5882083046571154E-3</v>
      </c>
      <c r="J430">
        <v>19665.490000000002</v>
      </c>
      <c r="K430">
        <v>19202.05</v>
      </c>
      <c r="L430" s="93">
        <f t="shared" ref="L430" si="600">+K430/J430-1</f>
        <v>-2.3566155737792527E-2</v>
      </c>
      <c r="M430" s="92">
        <f t="shared" ref="M430" si="601">WEEKDAY(A430,2)</f>
        <v>1</v>
      </c>
    </row>
    <row r="431" spans="1:13" x14ac:dyDescent="0.15">
      <c r="A431" s="90">
        <v>43004</v>
      </c>
      <c r="B431">
        <v>43.74</v>
      </c>
      <c r="C431" s="93">
        <f t="shared" ref="C431" si="602">B431/B430-1</f>
        <v>8.0663747407236919E-3</v>
      </c>
      <c r="D431" s="38">
        <f t="shared" ref="D431" si="603">+F430*(1+L431)</f>
        <v>43.788449530128304</v>
      </c>
      <c r="E431" s="92"/>
      <c r="F431">
        <v>43.78</v>
      </c>
      <c r="G431" s="42">
        <f t="shared" ref="G431" si="604">+B431/D431-1</f>
        <v>-1.1064454359126508E-3</v>
      </c>
      <c r="H431" s="92"/>
      <c r="I431" s="93">
        <f t="shared" si="389"/>
        <v>-9.1365920511643495E-4</v>
      </c>
      <c r="J431">
        <v>19202.05</v>
      </c>
      <c r="K431">
        <v>19289.47</v>
      </c>
      <c r="L431" s="93">
        <f t="shared" ref="L431" si="605">+K431/J431-1</f>
        <v>4.5526389109498133E-3</v>
      </c>
      <c r="M431" s="92">
        <f t="shared" ref="M431" si="606">WEEKDAY(A431,2)</f>
        <v>2</v>
      </c>
    </row>
    <row r="432" spans="1:13" x14ac:dyDescent="0.15">
      <c r="A432" s="90">
        <v>43005</v>
      </c>
      <c r="B432">
        <v>43.9</v>
      </c>
      <c r="C432" s="93">
        <f t="shared" ref="C432" si="607">B432/B431-1</f>
        <v>3.6579789666209006E-3</v>
      </c>
      <c r="D432" s="38">
        <f t="shared" ref="D432" si="608">+F431*(1+L432)</f>
        <v>44.148406679913968</v>
      </c>
      <c r="E432" s="92"/>
      <c r="F432">
        <v>44.15</v>
      </c>
      <c r="G432" s="42">
        <f t="shared" ref="G432" si="609">+B432/D432-1</f>
        <v>-5.6266284243273734E-3</v>
      </c>
      <c r="H432" s="92"/>
      <c r="I432" s="93">
        <f t="shared" si="389"/>
        <v>-5.6625141562853809E-3</v>
      </c>
      <c r="J432">
        <v>19289.47</v>
      </c>
      <c r="K432">
        <v>19451.79</v>
      </c>
      <c r="L432" s="93">
        <f t="shared" ref="L432" si="610">+K432/J432-1</f>
        <v>8.4149538582449779E-3</v>
      </c>
      <c r="M432" s="92">
        <f t="shared" ref="M432" si="611">WEEKDAY(A432,2)</f>
        <v>3</v>
      </c>
    </row>
    <row r="433" spans="1:14" x14ac:dyDescent="0.15">
      <c r="A433" s="90">
        <v>43006</v>
      </c>
      <c r="B433">
        <v>43.53</v>
      </c>
      <c r="C433" s="93">
        <f t="shared" ref="C433" si="612">B433/B432-1</f>
        <v>-8.4282460136673176E-3</v>
      </c>
      <c r="D433" s="38">
        <f t="shared" ref="D433" si="613">+F432*(1+L433)</f>
        <v>43.487470484721456</v>
      </c>
      <c r="E433" s="92"/>
      <c r="F433">
        <v>43.49</v>
      </c>
      <c r="G433" s="42">
        <f t="shared" ref="G433" si="614">+B433/D433-1</f>
        <v>9.7797169631852476E-4</v>
      </c>
      <c r="H433" s="92"/>
      <c r="I433" s="93">
        <f t="shared" si="389"/>
        <v>9.1975166704982847E-4</v>
      </c>
      <c r="J433">
        <v>19451.79</v>
      </c>
      <c r="K433">
        <v>19159.89</v>
      </c>
      <c r="L433" s="93">
        <f t="shared" ref="L433" si="615">+K433/J433-1</f>
        <v>-1.5006331036886644E-2</v>
      </c>
      <c r="M433" s="92">
        <f t="shared" ref="M433" si="616">WEEKDAY(A433,2)</f>
        <v>4</v>
      </c>
    </row>
    <row r="434" spans="1:14" x14ac:dyDescent="0.15">
      <c r="A434" s="90">
        <v>43007</v>
      </c>
      <c r="B434">
        <v>44.04</v>
      </c>
      <c r="C434" s="93">
        <f t="shared" ref="C434" si="617">B434/B433-1</f>
        <v>1.1716057891109521E-2</v>
      </c>
      <c r="D434" s="38">
        <f t="shared" ref="D434" si="618">+F433*(1+L434)</f>
        <v>43.686977237343221</v>
      </c>
      <c r="E434" s="92"/>
      <c r="F434">
        <v>43.69</v>
      </c>
      <c r="G434" s="42">
        <f t="shared" ref="G434" si="619">+B434/D434-1</f>
        <v>8.0807321765219431E-3</v>
      </c>
      <c r="H434" s="92"/>
      <c r="I434" s="93">
        <f t="shared" si="389"/>
        <v>8.010986495765593E-3</v>
      </c>
      <c r="J434">
        <v>19159.89</v>
      </c>
      <c r="K434">
        <v>19246.669999999998</v>
      </c>
      <c r="L434" s="93">
        <f t="shared" ref="L434" si="620">+K434/J434-1</f>
        <v>4.5292535604326556E-3</v>
      </c>
      <c r="M434" s="92">
        <f t="shared" ref="M434" si="621">WEEKDAY(A434,2)</f>
        <v>5</v>
      </c>
    </row>
    <row r="435" spans="1:14" x14ac:dyDescent="0.15">
      <c r="A435" s="90">
        <v>43010</v>
      </c>
      <c r="B435">
        <v>44.18</v>
      </c>
      <c r="C435" s="93">
        <f t="shared" ref="C435" si="622">B435/B434-1</f>
        <v>3.1789282470482405E-3</v>
      </c>
      <c r="D435" s="38">
        <f t="shared" ref="D435" si="623">+F434*(1+L435)</f>
        <v>43.69</v>
      </c>
      <c r="E435" s="92"/>
      <c r="F435">
        <v>43.7</v>
      </c>
      <c r="G435" s="42">
        <f t="shared" ref="G435" si="624">+B435/D435-1</f>
        <v>1.121538109407183E-2</v>
      </c>
      <c r="H435" s="92"/>
      <c r="I435" s="93">
        <f t="shared" si="389"/>
        <v>1.0983981693363676E-2</v>
      </c>
      <c r="J435">
        <v>19246.669999999998</v>
      </c>
      <c r="K435">
        <v>19246.669999999998</v>
      </c>
      <c r="L435" s="93">
        <f t="shared" ref="L435" si="625">+K435/J435-1</f>
        <v>0</v>
      </c>
      <c r="M435" s="92">
        <f t="shared" ref="M435" si="626">WEEKDAY(A435,2)</f>
        <v>1</v>
      </c>
    </row>
    <row r="436" spans="1:14" x14ac:dyDescent="0.15">
      <c r="A436" s="90">
        <v>43011</v>
      </c>
      <c r="B436">
        <v>45.53</v>
      </c>
      <c r="C436" s="93">
        <f t="shared" ref="C436" si="627">B436/B435-1</f>
        <v>3.0556813037573516E-2</v>
      </c>
      <c r="D436" s="38">
        <f t="shared" ref="D436" si="628">+F435*(1+L436)</f>
        <v>45.221409106094725</v>
      </c>
      <c r="E436" s="92"/>
      <c r="F436">
        <v>45.21</v>
      </c>
      <c r="G436" s="42">
        <f t="shared" ref="G436" si="629">+B436/D436-1</f>
        <v>6.8239999594281731E-3</v>
      </c>
      <c r="H436" s="92"/>
      <c r="I436" s="93">
        <f t="shared" si="389"/>
        <v>7.0780800707808122E-3</v>
      </c>
      <c r="J436">
        <v>19246.669999999998</v>
      </c>
      <c r="K436">
        <v>19916.740000000002</v>
      </c>
      <c r="L436" s="93">
        <f t="shared" ref="L436" si="630">+K436/J436-1</f>
        <v>3.4814853686378155E-2</v>
      </c>
      <c r="M436" s="92">
        <f t="shared" ref="M436" si="631">WEEKDAY(A436,2)</f>
        <v>2</v>
      </c>
      <c r="N436" s="50" t="s">
        <v>462</v>
      </c>
    </row>
    <row r="437" spans="1:14" x14ac:dyDescent="0.15">
      <c r="A437" s="90">
        <v>43012</v>
      </c>
      <c r="B437">
        <v>45.64</v>
      </c>
      <c r="C437" s="93">
        <f t="shared" ref="C437" si="632">B437/B436-1</f>
        <v>2.4159894575004337E-3</v>
      </c>
      <c r="D437" s="38">
        <f t="shared" ref="D437" si="633">+F436*(1+L437)</f>
        <v>45.691047761832507</v>
      </c>
      <c r="E437" s="92"/>
      <c r="F437">
        <v>45.69</v>
      </c>
      <c r="G437" s="42">
        <f t="shared" ref="G437" si="634">+B437/D437-1</f>
        <v>-1.1172377157686597E-3</v>
      </c>
      <c r="H437" s="92"/>
      <c r="I437" s="93">
        <f t="shared" si="389"/>
        <v>-1.0943313635368712E-3</v>
      </c>
      <c r="J437">
        <v>19916.740000000002</v>
      </c>
      <c r="K437">
        <v>20128.66</v>
      </c>
      <c r="L437" s="93">
        <f t="shared" ref="L437" si="635">+K437/J437-1</f>
        <v>1.0640295550376155E-2</v>
      </c>
      <c r="M437" s="92">
        <f t="shared" ref="M437" si="636">WEEKDAY(A437,2)</f>
        <v>3</v>
      </c>
      <c r="N437" s="50" t="s">
        <v>464</v>
      </c>
    </row>
    <row r="438" spans="1:14" x14ac:dyDescent="0.15">
      <c r="A438" s="90">
        <v>43013</v>
      </c>
      <c r="B438">
        <v>46.37</v>
      </c>
      <c r="C438" s="93">
        <f t="shared" ref="C438" si="637">B438/B437-1</f>
        <v>1.5994741454864014E-2</v>
      </c>
      <c r="D438" s="38">
        <f t="shared" ref="D438" si="638">+F437*(1+L438)</f>
        <v>45.69</v>
      </c>
      <c r="E438" s="92"/>
      <c r="F438">
        <v>45.67</v>
      </c>
      <c r="G438" s="42">
        <f t="shared" ref="G438" si="639">+B438/D438-1</f>
        <v>1.4882906544101626E-2</v>
      </c>
      <c r="H438" s="92"/>
      <c r="I438" s="93">
        <f t="shared" si="389"/>
        <v>1.5327348368732174E-2</v>
      </c>
      <c r="J438">
        <v>20128.66</v>
      </c>
      <c r="K438">
        <v>20128.66</v>
      </c>
      <c r="L438" s="93">
        <f t="shared" ref="L438" si="640">+K438/J438-1</f>
        <v>0</v>
      </c>
      <c r="M438" s="92">
        <f t="shared" ref="M438" si="641">WEEKDAY(A438,2)</f>
        <v>4</v>
      </c>
      <c r="N438" s="50" t="s">
        <v>467</v>
      </c>
    </row>
    <row r="439" spans="1:14" x14ac:dyDescent="0.15">
      <c r="A439" s="90">
        <v>43014</v>
      </c>
      <c r="B439">
        <v>45.82</v>
      </c>
      <c r="C439" s="93">
        <f t="shared" ref="C439" si="642">B439/B438-1</f>
        <v>-1.1861117101574226E-2</v>
      </c>
      <c r="D439" s="38">
        <f t="shared" ref="D439" si="643">+F438*(1+L439)</f>
        <v>45.955382762687627</v>
      </c>
      <c r="E439" s="92"/>
      <c r="F439">
        <v>45.97</v>
      </c>
      <c r="G439" s="42">
        <f t="shared" ref="G439" si="644">+B439/D439-1</f>
        <v>-2.9459609418713839E-3</v>
      </c>
      <c r="H439" s="92"/>
      <c r="I439" s="93">
        <f t="shared" si="389"/>
        <v>-3.2629976071351097E-3</v>
      </c>
      <c r="J439">
        <v>20128.66</v>
      </c>
      <c r="K439">
        <v>20254.439999999999</v>
      </c>
      <c r="L439" s="93">
        <f t="shared" ref="L439" si="645">+K439/J439-1</f>
        <v>6.2488014602064545E-3</v>
      </c>
      <c r="M439" s="92">
        <f t="shared" ref="M439" si="646">WEEKDAY(A439,2)</f>
        <v>5</v>
      </c>
      <c r="N439" s="50" t="s">
        <v>471</v>
      </c>
    </row>
    <row r="440" spans="1:14" x14ac:dyDescent="0.15">
      <c r="A440" s="90">
        <v>43017</v>
      </c>
      <c r="B440">
        <v>45.63</v>
      </c>
      <c r="C440" s="93">
        <f t="shared" ref="C440" si="647">B440/B439-1</f>
        <v>-4.1466608467917165E-3</v>
      </c>
      <c r="D440" s="38">
        <f t="shared" ref="D440" si="648">+F439*(1+L440)</f>
        <v>45.560468716982555</v>
      </c>
      <c r="E440" s="92"/>
      <c r="F440">
        <v>45.56</v>
      </c>
      <c r="G440" s="42">
        <f t="shared" ref="G440" si="649">+B440/D440-1</f>
        <v>1.5261318633346121E-3</v>
      </c>
      <c r="H440" s="92"/>
      <c r="I440" s="93">
        <f t="shared" si="389"/>
        <v>1.5364354697102733E-3</v>
      </c>
      <c r="J440">
        <v>20254.439999999999</v>
      </c>
      <c r="K440">
        <v>20074</v>
      </c>
      <c r="L440" s="93">
        <f t="shared" ref="L440" si="650">+K440/J440-1</f>
        <v>-8.9086639768859444E-3</v>
      </c>
      <c r="M440" s="92">
        <f t="shared" ref="M440" si="651">WEEKDAY(A440,2)</f>
        <v>1</v>
      </c>
      <c r="N440" s="50" t="s">
        <v>478</v>
      </c>
    </row>
    <row r="441" spans="1:14" x14ac:dyDescent="0.15">
      <c r="A441" s="90">
        <v>43018</v>
      </c>
      <c r="B441">
        <v>46.03</v>
      </c>
      <c r="C441" s="93">
        <f t="shared" ref="C441" si="652">B441/B440-1</f>
        <v>8.7661626123163305E-3</v>
      </c>
      <c r="D441" s="38">
        <f t="shared" ref="D441" si="653">+F440*(1+L441)</f>
        <v>45.750964351897984</v>
      </c>
      <c r="E441" s="92"/>
      <c r="F441">
        <v>45.75</v>
      </c>
      <c r="G441" s="42">
        <f t="shared" ref="G441" si="654">+B441/D441-1</f>
        <v>6.0990112898120508E-3</v>
      </c>
      <c r="H441" s="92"/>
      <c r="I441" s="93">
        <f t="shared" si="389"/>
        <v>6.1202185792350594E-3</v>
      </c>
      <c r="J441">
        <v>20074</v>
      </c>
      <c r="K441">
        <v>20158.14</v>
      </c>
      <c r="L441" s="93">
        <f t="shared" ref="L441" si="655">+K441/J441-1</f>
        <v>4.1914914815184279E-3</v>
      </c>
      <c r="M441" s="92">
        <f t="shared" ref="M441" si="656">WEEKDAY(A441,2)</f>
        <v>2</v>
      </c>
    </row>
    <row r="442" spans="1:14" ht="27" x14ac:dyDescent="0.15">
      <c r="A442" s="90">
        <v>43019</v>
      </c>
      <c r="B442">
        <v>45.85</v>
      </c>
      <c r="C442" s="93">
        <f t="shared" ref="C442" si="657">B442/B441-1</f>
        <v>-3.9104931566369405E-3</v>
      </c>
      <c r="D442" s="38">
        <f t="shared" ref="D442" si="658">+F441*(1+L442)</f>
        <v>45.626445445859595</v>
      </c>
      <c r="E442" s="92"/>
      <c r="F442">
        <v>45.62</v>
      </c>
      <c r="G442" s="42">
        <f t="shared" ref="G442" si="659">+B442/D442-1</f>
        <v>4.8996706176833715E-3</v>
      </c>
      <c r="H442" s="92"/>
      <c r="I442" s="93">
        <f t="shared" si="389"/>
        <v>5.0416483998247941E-3</v>
      </c>
      <c r="J442">
        <v>20158.14</v>
      </c>
      <c r="K442">
        <v>20103.7</v>
      </c>
      <c r="L442" s="93">
        <f t="shared" ref="L442" si="660">+K442/J442-1</f>
        <v>-2.7006459921400383E-3</v>
      </c>
      <c r="M442" s="92">
        <f t="shared" ref="M442" si="661">WEEKDAY(A442,2)</f>
        <v>3</v>
      </c>
      <c r="N442" s="50" t="s">
        <v>485</v>
      </c>
    </row>
    <row r="443" spans="1:14" x14ac:dyDescent="0.15">
      <c r="A443" s="90">
        <v>43020</v>
      </c>
      <c r="B443">
        <v>45.87</v>
      </c>
      <c r="C443" s="93">
        <f t="shared" ref="C443" si="662">B443/B442-1</f>
        <v>4.3620501635754927E-4</v>
      </c>
      <c r="D443" s="38">
        <f t="shared" ref="D443" si="663">+F442*(1+L443)</f>
        <v>45.859426881618802</v>
      </c>
      <c r="E443" s="92"/>
      <c r="F443">
        <v>45.86</v>
      </c>
      <c r="G443" s="42">
        <f t="shared" ref="G443" si="664">+B443/D443-1</f>
        <v>2.3055496110946372E-4</v>
      </c>
      <c r="H443" s="92"/>
      <c r="I443" s="93">
        <f t="shared" si="389"/>
        <v>2.1805494984739049E-4</v>
      </c>
      <c r="J443">
        <v>20103.7</v>
      </c>
      <c r="K443">
        <v>20209.21</v>
      </c>
      <c r="L443" s="93">
        <f t="shared" ref="L443" si="665">+K443/J443-1</f>
        <v>5.2482876286454871E-3</v>
      </c>
      <c r="M443" s="92">
        <f t="shared" ref="M443" si="666">WEEKDAY(A443,2)</f>
        <v>4</v>
      </c>
    </row>
    <row r="444" spans="1:14" x14ac:dyDescent="0.15">
      <c r="A444" s="90">
        <v>43021</v>
      </c>
      <c r="B444">
        <v>46.23</v>
      </c>
      <c r="C444" s="93">
        <f t="shared" ref="C444" si="667">B444/B443-1</f>
        <v>7.8482668410726486E-3</v>
      </c>
      <c r="D444" s="38">
        <f t="shared" ref="D444" si="668">+F443*(1+L444)</f>
        <v>45.922608949088065</v>
      </c>
      <c r="E444" s="92"/>
      <c r="F444">
        <v>45.92</v>
      </c>
      <c r="G444" s="42">
        <f t="shared" ref="G444" si="669">+B444/D444-1</f>
        <v>6.6936756849489409E-3</v>
      </c>
      <c r="H444" s="92"/>
      <c r="I444" s="93">
        <f t="shared" si="389"/>
        <v>6.7508710801391647E-3</v>
      </c>
      <c r="J444">
        <v>20209.21</v>
      </c>
      <c r="K444">
        <v>20236.8</v>
      </c>
      <c r="L444" s="93">
        <f t="shared" ref="L444" si="670">+K444/J444-1</f>
        <v>1.3652191253394896E-3</v>
      </c>
      <c r="M444" s="92">
        <f t="shared" ref="M444" si="671">WEEKDAY(A444,2)</f>
        <v>5</v>
      </c>
    </row>
    <row r="445" spans="1:14" x14ac:dyDescent="0.15">
      <c r="A445" s="90">
        <v>43024</v>
      </c>
      <c r="B445">
        <v>46.3</v>
      </c>
      <c r="C445" s="93">
        <f t="shared" ref="C445" si="672">B445/B444-1</f>
        <v>1.51416828898987E-3</v>
      </c>
      <c r="D445" s="38">
        <f t="shared" ref="D445" si="673">+F444*(1+L445)</f>
        <v>46.239562065148647</v>
      </c>
      <c r="E445" s="92"/>
      <c r="F445">
        <v>46.24</v>
      </c>
      <c r="G445" s="42">
        <f t="shared" ref="G445" si="674">+B445/D445-1</f>
        <v>1.3070611431440504E-3</v>
      </c>
      <c r="H445" s="92"/>
      <c r="I445" s="93">
        <f t="shared" si="389"/>
        <v>1.2975778546711059E-3</v>
      </c>
      <c r="J445">
        <v>20236.8</v>
      </c>
      <c r="K445">
        <v>20377.63</v>
      </c>
      <c r="L445" s="93">
        <f t="shared" ref="L445" si="675">+K445/J445-1</f>
        <v>6.9591042061987185E-3</v>
      </c>
      <c r="M445" s="92">
        <f t="shared" ref="M445" si="676">WEEKDAY(A445,2)</f>
        <v>1</v>
      </c>
      <c r="N445" s="50" t="s">
        <v>499</v>
      </c>
    </row>
    <row r="446" spans="1:14" x14ac:dyDescent="0.15">
      <c r="A446" s="90">
        <v>43025</v>
      </c>
      <c r="B446">
        <v>46.02</v>
      </c>
      <c r="C446" s="93">
        <f t="shared" ref="C446" si="677">B446/B445-1</f>
        <v>-6.0475161987040282E-3</v>
      </c>
      <c r="D446" s="38">
        <f t="shared" ref="D446" si="678">+F445*(1+L446)</f>
        <v>46.14707810476488</v>
      </c>
      <c r="E446" s="92"/>
      <c r="F446">
        <v>46.15</v>
      </c>
      <c r="G446" s="42">
        <f t="shared" ref="G446" si="679">+B446/D446-1</f>
        <v>-2.7537627512705942E-3</v>
      </c>
      <c r="H446" s="92"/>
      <c r="I446" s="93">
        <f t="shared" si="389"/>
        <v>-2.8169014084505895E-3</v>
      </c>
      <c r="J446">
        <v>20377.63</v>
      </c>
      <c r="K446">
        <v>20336.68</v>
      </c>
      <c r="L446" s="93">
        <f t="shared" ref="L446" si="680">+K446/J446-1</f>
        <v>-2.009556557852954E-3</v>
      </c>
      <c r="M446" s="92">
        <f t="shared" ref="M446" si="681">WEEKDAY(A446,2)</f>
        <v>2</v>
      </c>
    </row>
    <row r="447" spans="1:14" x14ac:dyDescent="0.15">
      <c r="A447" s="90">
        <v>43026</v>
      </c>
      <c r="B447">
        <v>46.47</v>
      </c>
      <c r="C447" s="93">
        <f t="shared" ref="C447" si="682">B447/B446-1</f>
        <v>9.7783572359841919E-3</v>
      </c>
      <c r="D447" s="38">
        <f t="shared" ref="D447" si="683">+F446*(1+L447)</f>
        <v>46.323692116904041</v>
      </c>
      <c r="E447" s="92"/>
      <c r="F447">
        <v>46.32</v>
      </c>
      <c r="G447" s="42">
        <f t="shared" ref="G447" si="684">+B447/D447-1</f>
        <v>3.1583813036044628E-3</v>
      </c>
      <c r="H447" s="92"/>
      <c r="I447" s="93">
        <f t="shared" si="389"/>
        <v>3.2383419689119286E-3</v>
      </c>
      <c r="J447">
        <v>20336.68</v>
      </c>
      <c r="K447">
        <v>20413.22</v>
      </c>
      <c r="L447" s="93">
        <f t="shared" ref="L447" si="685">+K447/J447-1</f>
        <v>3.763642836490666E-3</v>
      </c>
      <c r="M447" s="92">
        <f t="shared" ref="M447" si="686">WEEKDAY(A447,2)</f>
        <v>3</v>
      </c>
    </row>
    <row r="448" spans="1:14" x14ac:dyDescent="0.15">
      <c r="A448" s="90">
        <v>43027</v>
      </c>
      <c r="B448">
        <v>45.56</v>
      </c>
      <c r="C448" s="93">
        <f t="shared" ref="C448" si="687">B448/B447-1</f>
        <v>-1.9582526361093144E-2</v>
      </c>
      <c r="D448" s="38">
        <f t="shared" ref="D448" si="688">+F447*(1+L448)</f>
        <v>45.234590211637361</v>
      </c>
      <c r="E448" s="92"/>
      <c r="F448">
        <v>45.24</v>
      </c>
      <c r="G448" s="42">
        <f t="shared" ref="G448" si="689">+B448/D448-1</f>
        <v>7.1938263802138191E-3</v>
      </c>
      <c r="H448" s="92"/>
      <c r="I448" s="93">
        <f t="shared" si="389"/>
        <v>7.0733863837311173E-3</v>
      </c>
      <c r="J448">
        <v>20413.22</v>
      </c>
      <c r="K448">
        <v>19934.88</v>
      </c>
      <c r="L448" s="93">
        <f t="shared" ref="L448" si="690">+K448/J448-1</f>
        <v>-2.3432853807483611E-2</v>
      </c>
      <c r="M448" s="92">
        <f t="shared" ref="M448" si="691">WEEKDAY(A448,2)</f>
        <v>4</v>
      </c>
      <c r="N448" s="50" t="s">
        <v>511</v>
      </c>
    </row>
    <row r="449" spans="1:14" ht="27" x14ac:dyDescent="0.15">
      <c r="A449" s="90">
        <v>43028</v>
      </c>
      <c r="B449">
        <v>46.14</v>
      </c>
      <c r="C449" s="93">
        <f t="shared" ref="C449" si="692">B449/B448-1</f>
        <v>1.2730465320456519E-2</v>
      </c>
      <c r="D449" s="38">
        <f t="shared" ref="D449" si="693">+F448*(1+L449)</f>
        <v>46.062472008860844</v>
      </c>
      <c r="E449" s="92"/>
      <c r="F449">
        <v>46.06</v>
      </c>
      <c r="G449" s="42">
        <f t="shared" ref="G449" si="694">+B449/D449-1</f>
        <v>1.6831053080312852E-3</v>
      </c>
      <c r="H449" s="92"/>
      <c r="I449" s="93">
        <f t="shared" si="389"/>
        <v>1.7368649587494733E-3</v>
      </c>
      <c r="J449">
        <v>19934.88</v>
      </c>
      <c r="K449">
        <v>20297.3</v>
      </c>
      <c r="L449" s="93">
        <f t="shared" ref="L449" si="695">+K449/J449-1</f>
        <v>1.8180194713988573E-2</v>
      </c>
      <c r="M449" s="92">
        <f t="shared" ref="M449" si="696">WEEKDAY(A449,2)</f>
        <v>5</v>
      </c>
      <c r="N449" s="50" t="s">
        <v>582</v>
      </c>
    </row>
    <row r="450" spans="1:14" ht="27" x14ac:dyDescent="0.15">
      <c r="A450" s="90">
        <v>43031</v>
      </c>
      <c r="B450">
        <v>45.61</v>
      </c>
      <c r="C450" s="93">
        <f t="shared" ref="C450" si="697">B450/B449-1</f>
        <v>-1.1486779367143485E-2</v>
      </c>
      <c r="D450" s="38">
        <f t="shared" ref="D450" si="698">+F449*(1+L450)</f>
        <v>45.773391534834687</v>
      </c>
      <c r="E450" s="92"/>
      <c r="F450">
        <v>45.77</v>
      </c>
      <c r="G450" s="42">
        <f t="shared" ref="G450" si="699">+B450/D450-1</f>
        <v>-3.5695745793785649E-3</v>
      </c>
      <c r="H450" s="92"/>
      <c r="I450" s="93">
        <f t="shared" si="389"/>
        <v>-3.495739567402345E-3</v>
      </c>
      <c r="J450">
        <v>20297.3</v>
      </c>
      <c r="K450">
        <v>20171</v>
      </c>
      <c r="L450" s="93">
        <f t="shared" ref="L450" si="700">+K450/J450-1</f>
        <v>-6.2225025003325163E-3</v>
      </c>
      <c r="M450" s="92">
        <f t="shared" ref="M450" si="701">WEEKDAY(A450,2)</f>
        <v>1</v>
      </c>
      <c r="N450" s="50" t="s">
        <v>519</v>
      </c>
    </row>
    <row r="451" spans="1:14" x14ac:dyDescent="0.15">
      <c r="A451" s="90">
        <v>43032</v>
      </c>
      <c r="B451">
        <v>45.63</v>
      </c>
      <c r="C451" s="93">
        <f t="shared" ref="C451" si="702">B451/B450-1</f>
        <v>4.3850032887537971E-4</v>
      </c>
      <c r="D451" s="38">
        <f t="shared" ref="D451" si="703">+F450*(1+L451)</f>
        <v>45.564419612314715</v>
      </c>
      <c r="E451" s="92"/>
      <c r="F451">
        <v>45.56</v>
      </c>
      <c r="G451" s="42">
        <f t="shared" ref="G451" si="704">+B451/D451-1</f>
        <v>1.4392894333621342E-3</v>
      </c>
      <c r="H451" s="92"/>
      <c r="I451" s="93">
        <f t="shared" si="389"/>
        <v>1.5364354697102733E-3</v>
      </c>
      <c r="J451">
        <v>20171</v>
      </c>
      <c r="K451">
        <v>20080.400000000001</v>
      </c>
      <c r="L451" s="93">
        <f t="shared" ref="L451" si="705">+K451/J451-1</f>
        <v>-4.4915968469584344E-3</v>
      </c>
      <c r="M451" s="92">
        <f t="shared" ref="M451" si="706">WEEKDAY(A451,2)</f>
        <v>2</v>
      </c>
    </row>
    <row r="452" spans="1:14" x14ac:dyDescent="0.15">
      <c r="A452" s="90">
        <v>43033</v>
      </c>
      <c r="B452">
        <v>45.7</v>
      </c>
      <c r="C452" s="93">
        <f t="shared" ref="C452" si="707">B452/B451-1</f>
        <v>1.5340784571553634E-3</v>
      </c>
      <c r="D452" s="38">
        <f t="shared" ref="D452" si="708">+F451*(1+L452)</f>
        <v>45.964949542837786</v>
      </c>
      <c r="E452" s="92"/>
      <c r="F452">
        <v>45.96</v>
      </c>
      <c r="G452" s="42">
        <f t="shared" ref="G452" si="709">+B452/D452-1</f>
        <v>-5.7641647706120347E-3</v>
      </c>
      <c r="H452" s="92"/>
      <c r="I452" s="93">
        <f t="shared" si="389"/>
        <v>-5.6570931244560585E-3</v>
      </c>
      <c r="J452">
        <v>20080.400000000001</v>
      </c>
      <c r="K452">
        <v>20258.88</v>
      </c>
      <c r="L452" s="93">
        <f t="shared" ref="L452" si="710">+K452/J452-1</f>
        <v>8.8882691579847961E-3</v>
      </c>
      <c r="M452" s="92">
        <f t="shared" ref="M452" si="711">WEEKDAY(A452,2)</f>
        <v>3</v>
      </c>
    </row>
    <row r="453" spans="1:14" x14ac:dyDescent="0.15">
      <c r="A453" s="90">
        <v>43034</v>
      </c>
      <c r="B453">
        <v>45.67</v>
      </c>
      <c r="C453" s="93">
        <f t="shared" ref="C453" si="712">B453/B452-1</f>
        <v>-6.5645514223200419E-4</v>
      </c>
      <c r="D453" s="38">
        <f t="shared" ref="D453" si="713">+F452*(1+L453)</f>
        <v>45.676307219352701</v>
      </c>
      <c r="E453" s="92"/>
      <c r="F453">
        <v>45.68</v>
      </c>
      <c r="G453" s="42">
        <f t="shared" ref="G453" si="714">+B453/D453-1</f>
        <v>-1.3808514165580821E-4</v>
      </c>
      <c r="H453" s="92"/>
      <c r="I453" s="93">
        <f t="shared" si="389"/>
        <v>-2.189141856392407E-4</v>
      </c>
      <c r="J453">
        <v>20258.88</v>
      </c>
      <c r="K453">
        <v>20133.830000000002</v>
      </c>
      <c r="L453" s="93">
        <f t="shared" ref="L453" si="715">+K453/J453-1</f>
        <v>-6.1726018417602724E-3</v>
      </c>
      <c r="M453" s="92">
        <f t="shared" ref="M453" si="716">WEEKDAY(A453,2)</f>
        <v>4</v>
      </c>
    </row>
    <row r="454" spans="1:14" x14ac:dyDescent="0.15">
      <c r="A454" s="90">
        <v>43035</v>
      </c>
      <c r="B454">
        <v>46.49</v>
      </c>
      <c r="C454" s="93">
        <f t="shared" ref="C454" si="717">B454/B453-1</f>
        <v>1.7954893803372007E-2</v>
      </c>
      <c r="D454" s="38">
        <f t="shared" ref="D454" si="718">+F453*(1+L454)</f>
        <v>46.131721704216233</v>
      </c>
      <c r="E454" s="92"/>
      <c r="F454">
        <v>46.13</v>
      </c>
      <c r="G454" s="42">
        <f t="shared" ref="G454" si="719">+B454/D454-1</f>
        <v>7.7664193433089057E-3</v>
      </c>
      <c r="H454" s="92"/>
      <c r="I454" s="93">
        <f t="shared" si="389"/>
        <v>7.8040320832430954E-3</v>
      </c>
      <c r="J454">
        <v>20133.830000000002</v>
      </c>
      <c r="K454">
        <v>20332.93</v>
      </c>
      <c r="L454" s="93">
        <f t="shared" ref="L454" si="720">+K454/J454-1</f>
        <v>9.8888289014060771E-3</v>
      </c>
      <c r="M454" s="92">
        <f t="shared" ref="M454" si="721">WEEKDAY(A454,2)</f>
        <v>5</v>
      </c>
      <c r="N454" s="50" t="s">
        <v>581</v>
      </c>
    </row>
    <row r="455" spans="1:14" x14ac:dyDescent="0.15">
      <c r="A455" s="90">
        <v>43038</v>
      </c>
      <c r="B455">
        <v>45.77</v>
      </c>
      <c r="C455" s="93">
        <f t="shared" ref="C455" si="722">B455/B454-1</f>
        <v>-1.5487201548720075E-2</v>
      </c>
      <c r="D455" s="38">
        <f t="shared" ref="D455" si="723">+F454*(1+L455)</f>
        <v>45.885838897787977</v>
      </c>
      <c r="E455" s="92"/>
      <c r="F455">
        <v>45.88</v>
      </c>
      <c r="G455" s="42">
        <f t="shared" ref="G455" si="724">+B455/D455-1</f>
        <v>-2.5245021246317334E-3</v>
      </c>
      <c r="H455" s="92"/>
      <c r="I455" s="93">
        <f t="shared" si="389"/>
        <v>-2.3975588491716993E-3</v>
      </c>
      <c r="J455">
        <v>20332.93</v>
      </c>
      <c r="K455">
        <v>20225.310000000001</v>
      </c>
      <c r="L455" s="93">
        <f t="shared" ref="L455" si="725">+K455/J455-1</f>
        <v>-5.2928918753961662E-3</v>
      </c>
      <c r="M455" s="92">
        <f t="shared" ref="M455" si="726">WEEKDAY(A455,2)</f>
        <v>1</v>
      </c>
    </row>
    <row r="456" spans="1:14" x14ac:dyDescent="0.15">
      <c r="A456" s="90">
        <v>43039</v>
      </c>
      <c r="B456">
        <v>45.93</v>
      </c>
      <c r="C456" s="93">
        <f t="shared" ref="C456" si="727">B456/B455-1</f>
        <v>3.495739567402234E-3</v>
      </c>
      <c r="D456" s="38">
        <f t="shared" ref="D456" si="728">+F455*(1+L456)</f>
        <v>45.77438120849569</v>
      </c>
      <c r="E456" s="92"/>
      <c r="F456">
        <v>45.78</v>
      </c>
      <c r="G456" s="42">
        <f t="shared" ref="G456" si="729">+B456/D456-1</f>
        <v>3.3996918668433018E-3</v>
      </c>
      <c r="H456" s="92"/>
      <c r="I456" s="93">
        <f t="shared" si="389"/>
        <v>3.2765399737877399E-3</v>
      </c>
      <c r="J456">
        <v>20225.310000000001</v>
      </c>
      <c r="K456">
        <v>20178.75</v>
      </c>
      <c r="L456" s="93">
        <f t="shared" ref="L456" si="730">+K456/J456-1</f>
        <v>-2.3020660746362331E-3</v>
      </c>
      <c r="M456" s="92">
        <f t="shared" ref="M456" si="731">WEEKDAY(A456,2)</f>
        <v>2</v>
      </c>
    </row>
    <row r="457" spans="1:14" x14ac:dyDescent="0.15">
      <c r="A457" s="90">
        <v>43040</v>
      </c>
      <c r="B457">
        <v>46.23</v>
      </c>
      <c r="C457" s="93">
        <f t="shared" ref="C457" si="732">B457/B456-1</f>
        <v>6.5316786414106875E-3</v>
      </c>
      <c r="D457" s="38">
        <f t="shared" ref="D457" si="733">+F456*(1+L457)</f>
        <v>46.299696443040325</v>
      </c>
      <c r="E457" s="92"/>
      <c r="F457">
        <v>46.3</v>
      </c>
      <c r="G457" s="42">
        <f t="shared" ref="G457" si="734">+B457/D457-1</f>
        <v>-1.5053326132725697E-3</v>
      </c>
      <c r="H457" s="92"/>
      <c r="I457" s="93">
        <f t="shared" si="389"/>
        <v>-1.5118790496759793E-3</v>
      </c>
      <c r="J457">
        <v>20178.75</v>
      </c>
      <c r="K457">
        <v>20407.82</v>
      </c>
      <c r="L457" s="93">
        <f t="shared" ref="L457" si="735">+K457/J457-1</f>
        <v>1.1352041132379309E-2</v>
      </c>
      <c r="M457" s="92">
        <f t="shared" ref="M457" si="736">WEEKDAY(A457,2)</f>
        <v>3</v>
      </c>
    </row>
    <row r="458" spans="1:14" x14ac:dyDescent="0.15">
      <c r="A458" s="90">
        <v>43041</v>
      </c>
      <c r="B458">
        <v>46.45</v>
      </c>
      <c r="C458" s="93">
        <f t="shared" ref="C458" si="737">B458/B457-1</f>
        <v>4.7588146225396866E-3</v>
      </c>
      <c r="D458" s="38">
        <f t="shared" ref="D458" si="738">+F457*(1+L458)</f>
        <v>46.217554055259207</v>
      </c>
      <c r="E458" s="92"/>
      <c r="F458">
        <v>46.21</v>
      </c>
      <c r="G458" s="42">
        <f t="shared" ref="G458" si="739">+B458/D458-1</f>
        <v>5.029386550029713E-3</v>
      </c>
      <c r="H458" s="92"/>
      <c r="I458" s="93">
        <f t="shared" si="389"/>
        <v>5.1936810214239237E-3</v>
      </c>
      <c r="J458">
        <v>20407.82</v>
      </c>
      <c r="K458">
        <v>20371.48</v>
      </c>
      <c r="L458" s="93">
        <f t="shared" ref="L458" si="740">+K458/J458-1</f>
        <v>-1.7806899512049501E-3</v>
      </c>
      <c r="M458" s="92">
        <f t="shared" ref="M458" si="741">WEEKDAY(A458,2)</f>
        <v>4</v>
      </c>
    </row>
    <row r="459" spans="1:14" x14ac:dyDescent="0.15">
      <c r="A459" s="90">
        <v>43042</v>
      </c>
      <c r="B459">
        <v>46.28</v>
      </c>
      <c r="C459" s="93">
        <f t="shared" ref="C459" si="742">B459/B458-1</f>
        <v>-3.659849300322926E-3</v>
      </c>
      <c r="D459" s="38">
        <f t="shared" ref="D459" si="743">+F458*(1+L459)</f>
        <v>46.299623193798389</v>
      </c>
      <c r="E459" s="92"/>
      <c r="F459">
        <v>46.3</v>
      </c>
      <c r="G459" s="42">
        <f t="shared" ref="G459" si="744">+B459/D459-1</f>
        <v>-4.238305291653921E-4</v>
      </c>
      <c r="H459" s="92"/>
      <c r="I459" s="93">
        <f t="shared" si="389"/>
        <v>-4.3196544276447035E-4</v>
      </c>
      <c r="J459">
        <v>20371.48</v>
      </c>
      <c r="K459">
        <v>20410.990000000002</v>
      </c>
      <c r="L459" s="93">
        <f t="shared" ref="L459" si="745">+K459/J459-1</f>
        <v>1.9394761696254204E-3</v>
      </c>
      <c r="M459" s="92">
        <f t="shared" ref="M459" si="746">WEEKDAY(A459,2)</f>
        <v>5</v>
      </c>
      <c r="N459" s="50" t="s">
        <v>580</v>
      </c>
    </row>
    <row r="460" spans="1:14" x14ac:dyDescent="0.15">
      <c r="A460" s="90">
        <v>43045</v>
      </c>
      <c r="B460">
        <v>46.45</v>
      </c>
      <c r="C460" s="93">
        <f t="shared" ref="C460" si="747">B460/B459-1</f>
        <v>3.6732929991356578E-3</v>
      </c>
      <c r="D460" s="38">
        <f t="shared" ref="D460" si="748">+F459*(1+L460)</f>
        <v>46.139466336517721</v>
      </c>
      <c r="E460" s="92"/>
      <c r="F460">
        <v>46.14</v>
      </c>
      <c r="G460" s="42">
        <f t="shared" ref="G460" si="749">+B460/D460-1</f>
        <v>6.7303262941407205E-3</v>
      </c>
      <c r="H460" s="92"/>
      <c r="I460" s="93">
        <f t="shared" si="389"/>
        <v>6.7186822713480865E-3</v>
      </c>
      <c r="J460">
        <v>20410.990000000002</v>
      </c>
      <c r="K460">
        <v>20340.22</v>
      </c>
      <c r="L460" s="93">
        <f t="shared" ref="L460" si="750">+K460/J460-1</f>
        <v>-3.4672497512370226E-3</v>
      </c>
      <c r="M460" s="92">
        <f t="shared" ref="M460" si="751">WEEKDAY(A460,2)</f>
        <v>1</v>
      </c>
      <c r="N460" s="50" t="s">
        <v>564</v>
      </c>
    </row>
    <row r="461" spans="1:14" x14ac:dyDescent="0.15">
      <c r="A461" s="90">
        <v>43046</v>
      </c>
      <c r="B461">
        <v>46.72</v>
      </c>
      <c r="C461" s="93">
        <f t="shared" ref="C461" si="752">B461/B460-1</f>
        <v>5.8127018299245492E-3</v>
      </c>
      <c r="D461" s="38">
        <f t="shared" ref="D461" si="753">+F460*(1+L461)</f>
        <v>46.90459096312626</v>
      </c>
      <c r="E461" s="92"/>
      <c r="F461">
        <v>46.9</v>
      </c>
      <c r="G461" s="42">
        <f t="shared" ref="G461" si="754">+B461/D461-1</f>
        <v>-3.935456195991005E-3</v>
      </c>
      <c r="H461" s="92"/>
      <c r="I461" s="93">
        <f t="shared" si="389"/>
        <v>-3.8379530916844429E-3</v>
      </c>
      <c r="J461">
        <v>20340.22</v>
      </c>
      <c r="K461">
        <v>20677.28</v>
      </c>
      <c r="L461" s="93">
        <f t="shared" ref="L461" si="755">+K461/J461-1</f>
        <v>1.6571108867062367E-2</v>
      </c>
      <c r="M461" s="92">
        <f t="shared" ref="M461" si="756">WEEKDAY(A461,2)</f>
        <v>2</v>
      </c>
      <c r="N461" s="50" t="s">
        <v>565</v>
      </c>
    </row>
    <row r="462" spans="1:14" x14ac:dyDescent="0.15">
      <c r="A462" s="90">
        <v>43047</v>
      </c>
      <c r="B462">
        <v>46.79</v>
      </c>
      <c r="C462" s="93">
        <f t="shared" ref="C462" si="757">B462/B461-1</f>
        <v>1.4982876712328341E-3</v>
      </c>
      <c r="D462" s="38">
        <f t="shared" ref="D462" si="758">+F461*(1+L462)</f>
        <v>46.663427781603772</v>
      </c>
      <c r="E462" s="92"/>
      <c r="F462">
        <v>46.66</v>
      </c>
      <c r="G462" s="42">
        <f t="shared" ref="G462" si="759">+B462/D462-1</f>
        <v>2.7124500795059348E-3</v>
      </c>
      <c r="H462" s="92"/>
      <c r="I462" s="93">
        <f t="shared" si="389"/>
        <v>2.7861123017574041E-3</v>
      </c>
      <c r="J462">
        <v>20677.28</v>
      </c>
      <c r="K462">
        <v>20572.98</v>
      </c>
      <c r="L462" s="93">
        <f t="shared" ref="L462" si="760">+K462/J462-1</f>
        <v>-5.0441837611135965E-3</v>
      </c>
      <c r="M462" s="92">
        <f t="shared" ref="M462" si="761">WEEKDAY(A462,2)</f>
        <v>3</v>
      </c>
    </row>
    <row r="463" spans="1:14" x14ac:dyDescent="0.15">
      <c r="A463" s="90">
        <v>43048</v>
      </c>
      <c r="B463">
        <v>46.84</v>
      </c>
      <c r="C463" s="93">
        <f t="shared" ref="C463" si="762">B463/B462-1</f>
        <v>1.0686044026502195E-3</v>
      </c>
      <c r="D463" s="38">
        <f t="shared" ref="D463" si="763">+F462*(1+L463)</f>
        <v>47.163297072179141</v>
      </c>
      <c r="E463" s="92"/>
      <c r="F463">
        <v>47.17</v>
      </c>
      <c r="G463" s="42">
        <f t="shared" ref="G463" si="764">+B463/D463-1</f>
        <v>-6.8548445984248918E-3</v>
      </c>
      <c r="H463" s="92"/>
      <c r="I463" s="93">
        <f t="shared" si="389"/>
        <v>-6.9959720161119066E-3</v>
      </c>
      <c r="J463">
        <v>20572.98</v>
      </c>
      <c r="K463">
        <v>20794.89</v>
      </c>
      <c r="L463" s="93">
        <f t="shared" ref="L463" si="765">+K463/J463-1</f>
        <v>1.0786478186436854E-2</v>
      </c>
      <c r="M463" s="92">
        <f t="shared" ref="M463" si="766">WEEKDAY(A463,2)</f>
        <v>4</v>
      </c>
    </row>
    <row r="464" spans="1:14" x14ac:dyDescent="0.15">
      <c r="A464" s="90">
        <v>43049</v>
      </c>
      <c r="B464">
        <v>47.12</v>
      </c>
      <c r="C464" s="93">
        <f t="shared" ref="C464" si="767">B464/B463-1</f>
        <v>5.9777967549101696E-3</v>
      </c>
      <c r="D464" s="38">
        <f t="shared" ref="D464" si="768">+F463*(1+L464)</f>
        <v>47.112769637156056</v>
      </c>
      <c r="E464" s="92"/>
      <c r="F464">
        <v>47.11</v>
      </c>
      <c r="G464" s="42">
        <f t="shared" ref="G464" si="769">+B464/D464-1</f>
        <v>1.5346928018944439E-4</v>
      </c>
      <c r="H464" s="92"/>
      <c r="I464" s="93">
        <f t="shared" si="389"/>
        <v>2.122691572914448E-4</v>
      </c>
      <c r="J464">
        <v>20794.89</v>
      </c>
      <c r="K464">
        <v>20769.66</v>
      </c>
      <c r="L464" s="93">
        <f t="shared" ref="L464" si="770">+K464/J464-1</f>
        <v>-1.2132788391763238E-3</v>
      </c>
      <c r="M464" s="92">
        <f t="shared" ref="M464" si="771">WEEKDAY(A464,2)</f>
        <v>5</v>
      </c>
      <c r="N464" s="50" t="s">
        <v>579</v>
      </c>
    </row>
    <row r="465" spans="1:14" x14ac:dyDescent="0.15">
      <c r="A465" s="90">
        <v>43052</v>
      </c>
      <c r="B465">
        <v>46.96</v>
      </c>
      <c r="C465" s="93">
        <f t="shared" ref="C465" si="772">B465/B464-1</f>
        <v>-3.3955857385398192E-3</v>
      </c>
      <c r="D465" s="38">
        <f t="shared" ref="D465" si="773">+F464*(1+L465)</f>
        <v>46.970187388719893</v>
      </c>
      <c r="E465" s="92"/>
      <c r="F465">
        <v>46.97</v>
      </c>
      <c r="G465" s="42">
        <f t="shared" ref="G465" si="774">+B465/D465-1</f>
        <v>-2.1689052750806237E-4</v>
      </c>
      <c r="H465" s="92"/>
      <c r="I465" s="93">
        <f t="shared" si="389"/>
        <v>-2.1290185224609459E-4</v>
      </c>
      <c r="J465">
        <v>20769.66</v>
      </c>
      <c r="K465">
        <v>20708.02</v>
      </c>
      <c r="L465" s="93">
        <f t="shared" ref="L465" si="775">+K465/J465-1</f>
        <v>-2.9677905175145014E-3</v>
      </c>
      <c r="M465" s="92">
        <f t="shared" ref="M465" si="776">WEEKDAY(A465,2)</f>
        <v>1</v>
      </c>
    </row>
    <row r="466" spans="1:14" x14ac:dyDescent="0.15">
      <c r="A466" s="90">
        <v>43053</v>
      </c>
      <c r="B466">
        <v>46.42</v>
      </c>
      <c r="C466" s="93">
        <f t="shared" ref="C466" si="777">B466/B465-1</f>
        <v>-1.1499148211243648E-2</v>
      </c>
      <c r="D466" s="38">
        <f t="shared" ref="D466" si="778">+F465*(1+L466)</f>
        <v>46.685748758210586</v>
      </c>
      <c r="E466" s="92"/>
      <c r="F466">
        <v>46.68</v>
      </c>
      <c r="G466" s="42">
        <f t="shared" ref="G466" si="779">+B466/D466-1</f>
        <v>-5.692288659370548E-3</v>
      </c>
      <c r="H466" s="92"/>
      <c r="I466" s="93">
        <f t="shared" si="389"/>
        <v>-5.569837189374427E-3</v>
      </c>
      <c r="J466">
        <v>20708.02</v>
      </c>
      <c r="K466">
        <v>20582.7</v>
      </c>
      <c r="L466" s="93">
        <f t="shared" ref="L466" si="780">+K466/J466-1</f>
        <v>-6.0517615880224529E-3</v>
      </c>
      <c r="M466" s="92">
        <f t="shared" ref="M466" si="781">WEEKDAY(A466,2)</f>
        <v>2</v>
      </c>
    </row>
    <row r="467" spans="1:14" x14ac:dyDescent="0.15">
      <c r="A467" s="90">
        <v>43054</v>
      </c>
      <c r="B467">
        <v>45.85</v>
      </c>
      <c r="C467" s="93">
        <f t="shared" ref="C467" si="782">B467/B466-1</f>
        <v>-1.2279190004308438E-2</v>
      </c>
      <c r="D467" s="38">
        <f t="shared" ref="D467" si="783">+F466*(1+L467)</f>
        <v>45.923670014138082</v>
      </c>
      <c r="E467" s="92"/>
      <c r="F467">
        <v>45.92</v>
      </c>
      <c r="G467" s="42">
        <f t="shared" ref="G467" si="784">+B467/D467-1</f>
        <v>-1.6041839451289563E-3</v>
      </c>
      <c r="H467" s="92"/>
      <c r="I467" s="93">
        <f t="shared" si="389"/>
        <v>-1.5243902439024959E-3</v>
      </c>
      <c r="J467">
        <v>20582.7</v>
      </c>
      <c r="K467">
        <v>20249.21</v>
      </c>
      <c r="L467" s="93">
        <f t="shared" ref="L467" si="785">+K467/J467-1</f>
        <v>-1.6202441856510652E-2</v>
      </c>
      <c r="M467" s="92">
        <f t="shared" ref="M467" si="786">WEEKDAY(A467,2)</f>
        <v>3</v>
      </c>
    </row>
    <row r="468" spans="1:14" x14ac:dyDescent="0.15">
      <c r="A468" s="90">
        <v>43055</v>
      </c>
      <c r="B468">
        <v>46.71</v>
      </c>
      <c r="C468" s="93">
        <f t="shared" ref="C468" si="787">B468/B467-1</f>
        <v>1.8756815703380614E-2</v>
      </c>
      <c r="D468" s="38">
        <f t="shared" ref="D468" si="788">+F467*(1+L468)</f>
        <v>46.333908414204799</v>
      </c>
      <c r="E468" s="92"/>
      <c r="F468">
        <v>46.34</v>
      </c>
      <c r="G468" s="42">
        <f t="shared" ref="G468" si="789">+B468/D468-1</f>
        <v>8.1169838389869575E-3</v>
      </c>
      <c r="H468" s="92"/>
      <c r="I468" s="93">
        <f t="shared" si="389"/>
        <v>7.9844626672420649E-3</v>
      </c>
      <c r="J468">
        <v>20249.21</v>
      </c>
      <c r="K468">
        <v>20431.73</v>
      </c>
      <c r="L468" s="93">
        <f t="shared" ref="L468" si="790">+K468/J468-1</f>
        <v>9.0136849783275519E-3</v>
      </c>
      <c r="M468" s="92">
        <f t="shared" ref="M468" si="791">WEEKDAY(A468,2)</f>
        <v>4</v>
      </c>
    </row>
    <row r="469" spans="1:14" x14ac:dyDescent="0.15">
      <c r="A469" s="90">
        <v>43056</v>
      </c>
      <c r="B469">
        <v>46.49</v>
      </c>
      <c r="C469" s="93">
        <f t="shared" ref="C469" si="792">B469/B468-1</f>
        <v>-4.709912224363122E-3</v>
      </c>
      <c r="D469" s="38">
        <f t="shared" ref="D469" si="793">+F468*(1+L469)</f>
        <v>46.662764905370224</v>
      </c>
      <c r="E469" s="92"/>
      <c r="F469">
        <v>46.66</v>
      </c>
      <c r="G469" s="42">
        <f t="shared" ref="G469" si="794">+B469/D469-1</f>
        <v>-3.7024146708961592E-3</v>
      </c>
      <c r="H469" s="92"/>
      <c r="I469" s="93">
        <f t="shared" si="389"/>
        <v>-3.6433776253749217E-3</v>
      </c>
      <c r="J469">
        <v>20431.73</v>
      </c>
      <c r="K469">
        <v>20574.04</v>
      </c>
      <c r="L469" s="93">
        <f t="shared" ref="L469" si="795">+K469/J469-1</f>
        <v>6.9651468573634912E-3</v>
      </c>
      <c r="M469" s="92">
        <f t="shared" ref="M469" si="796">WEEKDAY(A469,2)</f>
        <v>5</v>
      </c>
    </row>
    <row r="470" spans="1:14" x14ac:dyDescent="0.15">
      <c r="A470" s="90">
        <v>43059</v>
      </c>
      <c r="B470">
        <v>46.97</v>
      </c>
      <c r="C470" s="93">
        <f t="shared" ref="C470" si="797">B470/B469-1</f>
        <v>1.0324801032480124E-2</v>
      </c>
      <c r="D470" s="38">
        <f t="shared" ref="D470" si="798">+F469*(1+L470)</f>
        <v>46.648909936988552</v>
      </c>
      <c r="E470" s="92"/>
      <c r="F470">
        <v>46.64</v>
      </c>
      <c r="G470" s="42">
        <f t="shared" ref="G470" si="799">+B470/D470-1</f>
        <v>6.8831203868464641E-3</v>
      </c>
      <c r="H470" s="92"/>
      <c r="I470" s="93">
        <f t="shared" si="389"/>
        <v>7.0754716981131782E-3</v>
      </c>
      <c r="J470">
        <v>20574.04</v>
      </c>
      <c r="K470">
        <v>20569.150000000001</v>
      </c>
      <c r="L470" s="93">
        <f t="shared" ref="L470" si="800">+K470/J470-1</f>
        <v>-2.3767816141118114E-4</v>
      </c>
      <c r="M470" s="92">
        <f t="shared" ref="M470" si="801">WEEKDAY(A470,2)</f>
        <v>1</v>
      </c>
    </row>
    <row r="471" spans="1:14" x14ac:dyDescent="0.15">
      <c r="A471" s="90">
        <v>43060</v>
      </c>
      <c r="B471">
        <v>48.23</v>
      </c>
      <c r="C471" s="93">
        <f t="shared" ref="C471" si="802">B471/B470-1</f>
        <v>2.6825633383010361E-2</v>
      </c>
      <c r="D471" s="38">
        <f t="shared" ref="D471" si="803">+F470*(1+L471)</f>
        <v>47.77267097570877</v>
      </c>
      <c r="E471" s="92"/>
      <c r="F471">
        <v>47.78</v>
      </c>
      <c r="G471" s="42">
        <f t="shared" ref="G471" si="804">+B471/D471-1</f>
        <v>9.5730260617783447E-3</v>
      </c>
      <c r="H471" s="92"/>
      <c r="I471" s="93">
        <f t="shared" si="389"/>
        <v>9.418166596902422E-3</v>
      </c>
      <c r="J471">
        <v>20569.150000000001</v>
      </c>
      <c r="K471">
        <v>21068.68</v>
      </c>
      <c r="L471" s="93">
        <f t="shared" ref="L471" si="805">+K471/J471-1</f>
        <v>2.4285398278489856E-2</v>
      </c>
      <c r="M471" s="92">
        <f t="shared" ref="M471" si="806">WEEKDAY(A471,2)</f>
        <v>2</v>
      </c>
      <c r="N471" s="50" t="s">
        <v>593</v>
      </c>
    </row>
    <row r="472" spans="1:14" x14ac:dyDescent="0.15">
      <c r="A472" s="90">
        <v>43061</v>
      </c>
      <c r="B472">
        <v>48.33</v>
      </c>
      <c r="C472" s="93">
        <f t="shared" ref="C472" si="807">B472/B471-1</f>
        <v>2.0733982998133449E-3</v>
      </c>
      <c r="D472" s="38">
        <f t="shared" ref="D472" si="808">+F471*(1+L472)</f>
        <v>48.126318981540365</v>
      </c>
      <c r="E472" s="92"/>
      <c r="G472" s="42">
        <f t="shared" ref="G472" si="809">+B472/D472-1</f>
        <v>4.2322168570123608E-3</v>
      </c>
      <c r="H472" s="92"/>
      <c r="J472">
        <v>21068.68</v>
      </c>
      <c r="K472">
        <v>21221.39</v>
      </c>
      <c r="L472" s="93">
        <f t="shared" ref="L472" si="810">+K472/J472-1</f>
        <v>7.2481996973705609E-3</v>
      </c>
      <c r="M472" s="92">
        <f t="shared" ref="M472" si="811">WEEKDAY(A472,2)</f>
        <v>3</v>
      </c>
    </row>
    <row r="473" spans="1:14" x14ac:dyDescent="0.15">
      <c r="A473" s="90">
        <v>43062</v>
      </c>
    </row>
    <row r="474" spans="1:14" x14ac:dyDescent="0.15">
      <c r="A474" s="90">
        <v>43063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N474"/>
  <sheetViews>
    <sheetView zoomScale="115" zoomScaleNormal="115" workbookViewId="0">
      <pane xSplit="1" ySplit="2" topLeftCell="B446" activePane="bottomRight" state="frozen"/>
      <selection pane="topRight" activeCell="B1" sqref="B1"/>
      <selection pane="bottomLeft" activeCell="A3" sqref="A3"/>
      <selection pane="bottomRight" activeCell="M467" sqref="M467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 collapsed="1"/>
    <col min="6" max="7" width="15" bestFit="1" customWidth="1" collapsed="1"/>
    <col min="8" max="8" width="15" customWidth="1" collapsed="1"/>
    <col min="9" max="9" width="16.125" bestFit="1" customWidth="1" collapsed="1"/>
    <col min="10" max="10" width="11.625" bestFit="1" customWidth="1" collapsed="1"/>
    <col min="11" max="11" width="12.875" bestFit="1" customWidth="1" collapsed="1"/>
    <col min="12" max="12" width="13.875" bestFit="1" customWidth="1" collapsed="1"/>
    <col min="14" max="14" width="23.5" customWidth="1"/>
  </cols>
  <sheetData>
    <row r="1" spans="1:14" x14ac:dyDescent="0.15">
      <c r="J1" t="s">
        <v>217</v>
      </c>
    </row>
    <row r="2" spans="1:14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x14ac:dyDescent="0.15">
      <c r="A3" s="1">
        <v>42401</v>
      </c>
      <c r="B3">
        <v>29.2</v>
      </c>
      <c r="F3">
        <v>29.346599999999999</v>
      </c>
      <c r="I3" s="25">
        <f t="shared" ref="I3:I38" si="0">+B3/F3-1</f>
        <v>-4.995467958809563E-3</v>
      </c>
      <c r="M3">
        <f>WEEKDAY(A3,2)</f>
        <v>1</v>
      </c>
      <c r="N3" s="50"/>
    </row>
    <row r="4" spans="1:14" x14ac:dyDescent="0.15">
      <c r="A4" s="1">
        <f>A5-1</f>
        <v>42402</v>
      </c>
      <c r="B4">
        <v>30.18</v>
      </c>
      <c r="C4" s="25">
        <f t="shared" ref="C4:C12" si="1">B4/B3-1</f>
        <v>3.356164383561655E-2</v>
      </c>
      <c r="D4" s="26">
        <f t="shared" ref="D4:D13" si="2">+F3*(1+L4)</f>
        <v>30.562907368896468</v>
      </c>
      <c r="E4" s="26"/>
      <c r="F4">
        <v>30.3904</v>
      </c>
      <c r="G4" s="25">
        <f t="shared" ref="G4:G12" si="3">+B4/D4-1</f>
        <v>-1.2528499474043775E-2</v>
      </c>
      <c r="H4" s="25"/>
      <c r="I4" s="25">
        <f t="shared" si="0"/>
        <v>-6.9232389175528652E-3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7" si="5">WEEKDAY(A4,2)</f>
        <v>2</v>
      </c>
      <c r="N4" s="50"/>
    </row>
    <row r="5" spans="1:14" x14ac:dyDescent="0.15">
      <c r="A5" s="1">
        <v>42403</v>
      </c>
      <c r="B5">
        <v>30.65</v>
      </c>
      <c r="C5" s="25">
        <f t="shared" si="1"/>
        <v>1.5573227302849491E-2</v>
      </c>
      <c r="D5" s="26">
        <f t="shared" si="2"/>
        <v>30.613280603674671</v>
      </c>
      <c r="E5" s="26"/>
      <c r="F5">
        <v>30.7623</v>
      </c>
      <c r="G5" s="25">
        <f t="shared" si="3"/>
        <v>1.1994596985767103E-3</v>
      </c>
      <c r="H5" s="25"/>
      <c r="I5" s="25">
        <f t="shared" si="0"/>
        <v>-3.650572291408638E-3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x14ac:dyDescent="0.15">
      <c r="A6" s="1">
        <v>42404</v>
      </c>
      <c r="B6">
        <v>31.32</v>
      </c>
      <c r="C6" s="25">
        <f t="shared" si="1"/>
        <v>2.1859706362153508E-2</v>
      </c>
      <c r="D6" s="26">
        <f t="shared" si="2"/>
        <v>31.29396064692347</v>
      </c>
      <c r="E6" s="26"/>
      <c r="F6">
        <v>31.3584</v>
      </c>
      <c r="G6" s="25">
        <f t="shared" si="3"/>
        <v>8.3208876531548626E-4</v>
      </c>
      <c r="H6" s="25"/>
      <c r="I6" s="25">
        <f t="shared" si="0"/>
        <v>-1.2245522730751635E-3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x14ac:dyDescent="0.15">
      <c r="A7" s="1">
        <v>42405</v>
      </c>
      <c r="B7">
        <v>30.49</v>
      </c>
      <c r="C7" s="25">
        <f t="shared" si="1"/>
        <v>-2.6500638569604162E-2</v>
      </c>
      <c r="D7" s="26">
        <f t="shared" si="2"/>
        <v>30.921195508407628</v>
      </c>
      <c r="E7" s="26"/>
      <c r="F7">
        <v>30.6374</v>
      </c>
      <c r="G7" s="25">
        <f t="shared" si="3"/>
        <v>-1.3944981793811428E-2</v>
      </c>
      <c r="H7" s="25"/>
      <c r="I7" s="25">
        <f t="shared" si="0"/>
        <v>-4.8111132145678415E-3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x14ac:dyDescent="0.15">
      <c r="A8" s="1">
        <v>42408</v>
      </c>
      <c r="B8">
        <v>30.18</v>
      </c>
      <c r="C8" s="25">
        <f t="shared" si="1"/>
        <v>-1.0167267956707082E-2</v>
      </c>
      <c r="D8" s="26">
        <f t="shared" si="2"/>
        <v>30.6374</v>
      </c>
      <c r="E8" s="26"/>
      <c r="F8">
        <v>30.4438</v>
      </c>
      <c r="G8" s="25">
        <f t="shared" si="3"/>
        <v>-1.4929465294052369E-2</v>
      </c>
      <c r="H8" s="25"/>
      <c r="I8" s="25">
        <f t="shared" si="0"/>
        <v>-8.6651469264678038E-3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1</v>
      </c>
      <c r="N8" s="50"/>
    </row>
    <row r="9" spans="1:14" x14ac:dyDescent="0.15">
      <c r="A9" s="1">
        <v>42409</v>
      </c>
      <c r="B9">
        <v>29.95</v>
      </c>
      <c r="C9" s="25">
        <f t="shared" si="1"/>
        <v>-7.620941020543448E-3</v>
      </c>
      <c r="D9" s="26">
        <f t="shared" si="2"/>
        <v>30.4438</v>
      </c>
      <c r="E9" s="26"/>
      <c r="F9">
        <v>30.5351</v>
      </c>
      <c r="G9" s="25">
        <f t="shared" si="3"/>
        <v>-1.6220051373350253E-2</v>
      </c>
      <c r="H9" s="25"/>
      <c r="I9" s="25">
        <f t="shared" si="0"/>
        <v>-1.9161555062862101E-2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2</v>
      </c>
      <c r="N9" s="50"/>
    </row>
    <row r="10" spans="1:14" x14ac:dyDescent="0.15">
      <c r="A10" s="1">
        <v>42410</v>
      </c>
      <c r="B10">
        <v>30.1</v>
      </c>
      <c r="C10" s="25">
        <f t="shared" si="1"/>
        <v>5.008347245408995E-3</v>
      </c>
      <c r="D10" s="26">
        <f t="shared" si="2"/>
        <v>30.5351</v>
      </c>
      <c r="E10" s="26"/>
      <c r="F10">
        <v>30.666699999999999</v>
      </c>
      <c r="G10" s="25">
        <f t="shared" si="3"/>
        <v>-1.4249175538969872E-2</v>
      </c>
      <c r="H10" s="25"/>
      <c r="I10" s="25">
        <f t="shared" si="0"/>
        <v>-1.8479327739861051E-2</v>
      </c>
      <c r="J10">
        <v>2096.9899999999998</v>
      </c>
      <c r="K10">
        <v>2096.9899999999998</v>
      </c>
      <c r="L10" s="25">
        <f t="shared" ref="L10:L20" si="6">+K10/J10-1</f>
        <v>0</v>
      </c>
      <c r="M10">
        <f t="shared" si="5"/>
        <v>3</v>
      </c>
      <c r="N10" s="50"/>
    </row>
    <row r="11" spans="1:14" x14ac:dyDescent="0.15">
      <c r="A11" s="1">
        <v>42411</v>
      </c>
      <c r="B11">
        <v>29.18</v>
      </c>
      <c r="C11" s="25">
        <f t="shared" si="1"/>
        <v>-3.0564784053156213E-2</v>
      </c>
      <c r="D11" s="26">
        <f t="shared" si="2"/>
        <v>30.666699999999999</v>
      </c>
      <c r="E11" s="26"/>
      <c r="F11">
        <v>30.474699999999999</v>
      </c>
      <c r="G11" s="25">
        <f t="shared" si="3"/>
        <v>-4.8479295131200861E-2</v>
      </c>
      <c r="H11" s="25"/>
      <c r="I11" s="25">
        <f t="shared" si="0"/>
        <v>-4.24844215037391E-2</v>
      </c>
      <c r="J11">
        <v>2096.9899999999998</v>
      </c>
      <c r="K11">
        <v>2096.9899999999998</v>
      </c>
      <c r="L11" s="25">
        <f t="shared" si="6"/>
        <v>0</v>
      </c>
      <c r="M11">
        <f t="shared" si="5"/>
        <v>4</v>
      </c>
      <c r="N11" s="50"/>
    </row>
    <row r="12" spans="1:14" x14ac:dyDescent="0.15">
      <c r="A12" s="1">
        <v>42412</v>
      </c>
      <c r="B12">
        <v>29.55</v>
      </c>
      <c r="C12" s="25">
        <f t="shared" si="1"/>
        <v>1.2679917751884817E-2</v>
      </c>
      <c r="D12" s="26">
        <f t="shared" si="2"/>
        <v>30.474699999999999</v>
      </c>
      <c r="E12" s="26"/>
      <c r="F12">
        <v>30.932300000000001</v>
      </c>
      <c r="G12" s="25">
        <f t="shared" si="3"/>
        <v>-3.03432027222581E-2</v>
      </c>
      <c r="H12" s="25"/>
      <c r="I12" s="25">
        <f t="shared" si="0"/>
        <v>-4.4687915221305885E-2</v>
      </c>
      <c r="J12">
        <v>2096.9899999999998</v>
      </c>
      <c r="K12">
        <v>2096.9899999999998</v>
      </c>
      <c r="L12" s="25">
        <f t="shared" si="6"/>
        <v>0</v>
      </c>
      <c r="M12">
        <f t="shared" si="5"/>
        <v>5</v>
      </c>
      <c r="N12" s="50"/>
    </row>
    <row r="13" spans="1:14" x14ac:dyDescent="0.15">
      <c r="A13" s="1">
        <v>42415</v>
      </c>
      <c r="B13">
        <v>29.55</v>
      </c>
      <c r="C13" s="25">
        <f t="shared" ref="C13:C88" si="7">B13/B12-1</f>
        <v>0</v>
      </c>
      <c r="D13" s="26">
        <f t="shared" si="2"/>
        <v>31.225103568448112</v>
      </c>
      <c r="E13" s="26"/>
      <c r="F13" s="27">
        <f>+F12*(1+L13)</f>
        <v>31.225103568448112</v>
      </c>
      <c r="G13" s="25">
        <f t="shared" ref="G13:G26" si="8">+B13/D13-1</f>
        <v>-5.3646053239699953E-2</v>
      </c>
      <c r="H13" s="25"/>
      <c r="I13" s="25"/>
      <c r="J13">
        <v>2096.9899999999998</v>
      </c>
      <c r="K13">
        <v>2116.84</v>
      </c>
      <c r="L13" s="25">
        <f t="shared" si="6"/>
        <v>9.465948812345415E-3</v>
      </c>
      <c r="M13">
        <f t="shared" si="5"/>
        <v>1</v>
      </c>
      <c r="N13" s="50"/>
    </row>
    <row r="14" spans="1:14" x14ac:dyDescent="0.15">
      <c r="A14" s="1">
        <v>42416</v>
      </c>
      <c r="B14">
        <v>32.369999999999997</v>
      </c>
      <c r="C14" s="25">
        <f t="shared" si="7"/>
        <v>9.543147208121816E-2</v>
      </c>
      <c r="D14" s="26">
        <f t="shared" ref="D14:D19" si="9">+F13*(1+L14)</f>
        <v>32.480249948259171</v>
      </c>
      <c r="E14" s="26"/>
      <c r="F14">
        <v>32.7746</v>
      </c>
      <c r="G14" s="25">
        <f t="shared" si="8"/>
        <v>-3.3943688375182024E-3</v>
      </c>
      <c r="H14" s="25"/>
      <c r="I14" s="25">
        <f t="shared" si="0"/>
        <v>-1.234492564363876E-2</v>
      </c>
      <c r="J14">
        <v>2116.84</v>
      </c>
      <c r="K14">
        <v>2201.9299999999998</v>
      </c>
      <c r="L14" s="25">
        <f t="shared" si="6"/>
        <v>4.0196708301052375E-2</v>
      </c>
      <c r="M14">
        <f t="shared" si="5"/>
        <v>2</v>
      </c>
      <c r="N14" s="50"/>
    </row>
    <row r="15" spans="1:14" x14ac:dyDescent="0.15">
      <c r="A15" s="1">
        <v>42417</v>
      </c>
      <c r="B15">
        <v>33.42</v>
      </c>
      <c r="C15" s="25">
        <f t="shared" si="7"/>
        <v>3.2437442075996525E-2</v>
      </c>
      <c r="D15" s="26">
        <f t="shared" si="9"/>
        <v>32.974350732088361</v>
      </c>
      <c r="E15" s="26"/>
      <c r="F15">
        <v>33.489600000000003</v>
      </c>
      <c r="G15" s="25">
        <f t="shared" si="8"/>
        <v>1.3515027832768478E-2</v>
      </c>
      <c r="H15" s="25"/>
      <c r="I15" s="25">
        <f t="shared" si="0"/>
        <v>-2.0782571305719699E-3</v>
      </c>
      <c r="J15">
        <v>2201.92</v>
      </c>
      <c r="K15">
        <v>2215.34</v>
      </c>
      <c r="L15" s="25">
        <f t="shared" si="6"/>
        <v>6.0946810056679013E-3</v>
      </c>
      <c r="M15">
        <f t="shared" si="5"/>
        <v>3</v>
      </c>
      <c r="N15" s="50"/>
    </row>
    <row r="16" spans="1:14" x14ac:dyDescent="0.15">
      <c r="A16" s="1">
        <v>42418</v>
      </c>
      <c r="B16">
        <v>32.770000000000003</v>
      </c>
      <c r="C16" s="25">
        <f t="shared" si="7"/>
        <v>-1.9449431478156698E-2</v>
      </c>
      <c r="D16" s="26">
        <f t="shared" si="9"/>
        <v>33.120288324139864</v>
      </c>
      <c r="E16" s="26"/>
      <c r="F16">
        <v>32.688099999999999</v>
      </c>
      <c r="G16" s="25">
        <f t="shared" si="8"/>
        <v>-1.0576246218380603E-2</v>
      </c>
      <c r="H16" s="25"/>
      <c r="I16" s="25">
        <f t="shared" si="0"/>
        <v>2.5054989430406405E-3</v>
      </c>
      <c r="J16">
        <v>2215.3399999999997</v>
      </c>
      <c r="K16">
        <v>2190.91</v>
      </c>
      <c r="L16" s="25">
        <f t="shared" si="6"/>
        <v>-1.1027652640226759E-2</v>
      </c>
      <c r="M16">
        <f t="shared" si="5"/>
        <v>4</v>
      </c>
      <c r="N16" s="50"/>
    </row>
    <row r="17" spans="1:14" x14ac:dyDescent="0.15">
      <c r="A17" s="1">
        <v>42419</v>
      </c>
      <c r="B17">
        <v>32.99</v>
      </c>
      <c r="C17" s="25">
        <f t="shared" si="7"/>
        <v>6.7134574305767192E-3</v>
      </c>
      <c r="D17" s="26">
        <f t="shared" si="9"/>
        <v>32.987989456892343</v>
      </c>
      <c r="E17" s="26"/>
      <c r="F17">
        <v>32.814599999999999</v>
      </c>
      <c r="G17" s="25">
        <f t="shared" si="8"/>
        <v>6.0947731000293714E-5</v>
      </c>
      <c r="H17" s="25"/>
      <c r="I17" s="25">
        <f t="shared" si="0"/>
        <v>5.3451817178939987E-3</v>
      </c>
      <c r="J17">
        <v>2190.91</v>
      </c>
      <c r="K17">
        <v>2211.0100000000002</v>
      </c>
      <c r="L17" s="25">
        <f t="shared" si="6"/>
        <v>9.174270052170197E-3</v>
      </c>
      <c r="M17">
        <f t="shared" si="5"/>
        <v>5</v>
      </c>
      <c r="N17" s="50"/>
    </row>
    <row r="18" spans="1:14" x14ac:dyDescent="0.15">
      <c r="A18" s="1">
        <v>42422</v>
      </c>
      <c r="B18">
        <v>33.71</v>
      </c>
      <c r="C18" s="25">
        <f t="shared" si="7"/>
        <v>2.1824795392543228E-2</v>
      </c>
      <c r="D18" s="26">
        <f t="shared" si="9"/>
        <v>33.327372185562254</v>
      </c>
      <c r="E18" s="26"/>
      <c r="F18">
        <v>33.779600000000002</v>
      </c>
      <c r="G18" s="25">
        <f t="shared" si="8"/>
        <v>1.1480887611160284E-2</v>
      </c>
      <c r="H18" s="25"/>
      <c r="I18" s="25">
        <f t="shared" si="0"/>
        <v>-2.0604151618136557E-3</v>
      </c>
      <c r="J18">
        <v>2211.0100000000002</v>
      </c>
      <c r="K18">
        <v>2245.56</v>
      </c>
      <c r="L18" s="25">
        <f t="shared" si="6"/>
        <v>1.5626342712154129E-2</v>
      </c>
      <c r="M18">
        <f t="shared" si="5"/>
        <v>1</v>
      </c>
      <c r="N18" s="50"/>
    </row>
    <row r="19" spans="1:14" x14ac:dyDescent="0.15">
      <c r="A19" s="1">
        <v>42423</v>
      </c>
      <c r="B19">
        <v>32.86</v>
      </c>
      <c r="C19" s="25">
        <f t="shared" si="7"/>
        <v>-2.5215069712251625E-2</v>
      </c>
      <c r="D19" s="26">
        <f t="shared" si="9"/>
        <v>33.366824467838761</v>
      </c>
      <c r="E19" s="26"/>
      <c r="F19">
        <v>33.083599999999997</v>
      </c>
      <c r="G19" s="25">
        <f t="shared" si="8"/>
        <v>-1.5189472655010139E-2</v>
      </c>
      <c r="H19" s="25"/>
      <c r="I19" s="25">
        <f t="shared" si="0"/>
        <v>-6.7586356986542029E-3</v>
      </c>
      <c r="J19">
        <v>2245.56</v>
      </c>
      <c r="K19">
        <v>2218.12</v>
      </c>
      <c r="L19" s="25">
        <f t="shared" si="6"/>
        <v>-1.2219669035786196E-2</v>
      </c>
      <c r="M19">
        <f t="shared" si="5"/>
        <v>2</v>
      </c>
      <c r="N19" s="50"/>
    </row>
    <row r="20" spans="1:14" x14ac:dyDescent="0.15">
      <c r="A20" s="1">
        <v>42424</v>
      </c>
      <c r="B20">
        <v>33.11</v>
      </c>
      <c r="C20" s="25">
        <f t="shared" si="7"/>
        <v>7.6080340839927985E-3</v>
      </c>
      <c r="D20" s="26">
        <f>+F19*(1+L20)</f>
        <v>32.869120094494434</v>
      </c>
      <c r="E20" s="26"/>
      <c r="F20">
        <v>33.101599999999998</v>
      </c>
      <c r="G20" s="25">
        <f t="shared" si="8"/>
        <v>7.3284561562056982E-3</v>
      </c>
      <c r="H20" s="25"/>
      <c r="I20" s="25">
        <f t="shared" si="0"/>
        <v>2.5376416849942629E-4</v>
      </c>
      <c r="J20">
        <v>2218.12</v>
      </c>
      <c r="K20">
        <v>2203.7399999999998</v>
      </c>
      <c r="L20" s="25">
        <f t="shared" si="6"/>
        <v>-6.4829675581122848E-3</v>
      </c>
      <c r="M20">
        <f t="shared" si="5"/>
        <v>3</v>
      </c>
      <c r="N20" s="50"/>
    </row>
    <row r="21" spans="1:14" x14ac:dyDescent="0.15">
      <c r="A21" s="1">
        <v>42425</v>
      </c>
      <c r="B21">
        <v>30.38</v>
      </c>
      <c r="C21" s="25">
        <f t="shared" si="7"/>
        <v>-8.2452431289640638E-2</v>
      </c>
      <c r="D21" s="26">
        <f>+F20*(1+L21)</f>
        <v>30.599160256654596</v>
      </c>
      <c r="E21" s="26"/>
      <c r="G21" s="25">
        <f t="shared" si="8"/>
        <v>-7.1622964426591995E-3</v>
      </c>
      <c r="H21" s="25"/>
      <c r="J21">
        <v>2203.7399999999998</v>
      </c>
      <c r="K21">
        <v>2037.14</v>
      </c>
      <c r="L21" s="25">
        <f t="shared" ref="L21:L26" si="10">+K21/J21-1</f>
        <v>-7.5598754844037774E-2</v>
      </c>
      <c r="M21">
        <f t="shared" si="5"/>
        <v>4</v>
      </c>
      <c r="N21" s="50"/>
    </row>
    <row r="22" spans="1:14" x14ac:dyDescent="0.15">
      <c r="A22" s="1">
        <v>42426</v>
      </c>
      <c r="B22">
        <v>30.26</v>
      </c>
      <c r="C22" s="25">
        <f t="shared" si="7"/>
        <v>-3.9499670836075085E-3</v>
      </c>
      <c r="F22">
        <v>30.0733</v>
      </c>
      <c r="I22" s="25">
        <f t="shared" si="0"/>
        <v>6.2081647175402654E-3</v>
      </c>
      <c r="J22">
        <v>2037.14</v>
      </c>
      <c r="K22">
        <v>2014.92</v>
      </c>
      <c r="L22" s="25">
        <f t="shared" si="10"/>
        <v>-1.0907448678048604E-2</v>
      </c>
      <c r="M22">
        <f t="shared" si="5"/>
        <v>5</v>
      </c>
      <c r="N22" s="50"/>
    </row>
    <row r="23" spans="1:14" x14ac:dyDescent="0.15">
      <c r="A23" s="1">
        <v>42429</v>
      </c>
      <c r="B23">
        <v>28.63</v>
      </c>
      <c r="C23" s="25">
        <f t="shared" si="7"/>
        <v>-5.3866490416391355E-2</v>
      </c>
      <c r="D23" s="26">
        <f t="shared" ref="D23:D29" si="11">+F22*(1+L23)</f>
        <v>28.0618163475473</v>
      </c>
      <c r="E23" s="26"/>
      <c r="F23">
        <v>28.031600000000001</v>
      </c>
      <c r="G23" s="25">
        <f t="shared" si="8"/>
        <v>2.024757219617257E-2</v>
      </c>
      <c r="H23" s="25"/>
      <c r="I23" s="25">
        <f t="shared" si="0"/>
        <v>2.1347336577291376E-2</v>
      </c>
      <c r="J23">
        <v>2014.92</v>
      </c>
      <c r="K23">
        <v>1880.15</v>
      </c>
      <c r="L23" s="25">
        <f t="shared" si="10"/>
        <v>-6.6886030214599046E-2</v>
      </c>
      <c r="M23">
        <f t="shared" si="5"/>
        <v>1</v>
      </c>
      <c r="N23" s="50"/>
    </row>
    <row r="24" spans="1:14" x14ac:dyDescent="0.15">
      <c r="A24" s="1">
        <v>42430</v>
      </c>
      <c r="B24">
        <v>29.48</v>
      </c>
      <c r="C24" s="25">
        <f t="shared" si="7"/>
        <v>2.9689137268599453E-2</v>
      </c>
      <c r="D24" s="26">
        <f t="shared" si="11"/>
        <v>28.848178853814858</v>
      </c>
      <c r="E24" s="26"/>
      <c r="F24">
        <v>29.3843</v>
      </c>
      <c r="G24" s="25">
        <f t="shared" si="8"/>
        <v>2.1901595569925991E-2</v>
      </c>
      <c r="H24" s="25"/>
      <c r="I24" s="25">
        <f t="shared" si="0"/>
        <v>3.2568412383484624E-3</v>
      </c>
      <c r="J24">
        <v>1880.15</v>
      </c>
      <c r="K24">
        <v>1934.92</v>
      </c>
      <c r="L24" s="25">
        <f t="shared" si="10"/>
        <v>2.9130654469058381E-2</v>
      </c>
      <c r="M24">
        <f t="shared" si="5"/>
        <v>2</v>
      </c>
      <c r="N24" s="50"/>
    </row>
    <row r="25" spans="1:14" x14ac:dyDescent="0.15">
      <c r="A25" s="1">
        <v>42431</v>
      </c>
      <c r="B25">
        <v>30.68</v>
      </c>
      <c r="C25" s="25">
        <f t="shared" si="7"/>
        <v>4.0705563093622832E-2</v>
      </c>
      <c r="D25" s="26">
        <f t="shared" si="11"/>
        <v>30.639904326793872</v>
      </c>
      <c r="E25" s="26"/>
      <c r="F25">
        <v>30.442799999999998</v>
      </c>
      <c r="G25" s="25">
        <f t="shared" si="8"/>
        <v>1.3086096085184185E-3</v>
      </c>
      <c r="H25" s="25"/>
      <c r="I25" s="25">
        <f t="shared" si="0"/>
        <v>7.7916617393931631E-3</v>
      </c>
      <c r="J25">
        <v>1934.92</v>
      </c>
      <c r="K25">
        <v>2017.6</v>
      </c>
      <c r="L25" s="25">
        <f t="shared" si="10"/>
        <v>4.2730448804084942E-2</v>
      </c>
      <c r="M25">
        <f t="shared" si="5"/>
        <v>3</v>
      </c>
      <c r="N25" s="50"/>
    </row>
    <row r="26" spans="1:14" x14ac:dyDescent="0.15">
      <c r="A26" s="1">
        <v>42432</v>
      </c>
      <c r="B26">
        <v>30.77</v>
      </c>
      <c r="C26" s="25">
        <f t="shared" si="7"/>
        <v>2.9335071707952132E-3</v>
      </c>
      <c r="D26" s="26">
        <f t="shared" si="11"/>
        <v>30.284067716098335</v>
      </c>
      <c r="E26" s="26"/>
      <c r="F26">
        <v>30.526800000000001</v>
      </c>
      <c r="G26" s="25">
        <f t="shared" si="8"/>
        <v>1.6045806278637942E-2</v>
      </c>
      <c r="H26" s="25"/>
      <c r="I26" s="25">
        <f t="shared" si="0"/>
        <v>7.966770182266103E-3</v>
      </c>
      <c r="J26">
        <v>2017.6</v>
      </c>
      <c r="K26">
        <v>2007.08</v>
      </c>
      <c r="L26" s="25">
        <f t="shared" si="10"/>
        <v>-5.2141157811260719E-3</v>
      </c>
      <c r="M26">
        <f t="shared" si="5"/>
        <v>4</v>
      </c>
      <c r="N26" s="50"/>
    </row>
    <row r="27" spans="1:14" x14ac:dyDescent="0.15">
      <c r="A27" s="1">
        <v>42433</v>
      </c>
      <c r="B27">
        <v>29.95</v>
      </c>
      <c r="C27" s="25">
        <f t="shared" si="7"/>
        <v>-2.6649333766655792E-2</v>
      </c>
      <c r="D27" s="26">
        <f t="shared" si="11"/>
        <v>29.005235801263527</v>
      </c>
      <c r="E27" s="26"/>
      <c r="F27">
        <v>29.6663</v>
      </c>
      <c r="G27" s="25">
        <f t="shared" ref="G27:G39" si="12">+B27/D27-1</f>
        <v>3.2572195075735833E-2</v>
      </c>
      <c r="H27" s="25"/>
      <c r="I27" s="25">
        <f t="shared" si="0"/>
        <v>9.563039543185381E-3</v>
      </c>
      <c r="J27">
        <v>2007.08</v>
      </c>
      <c r="K27">
        <v>1907.04</v>
      </c>
      <c r="L27" s="25">
        <f t="shared" ref="L27:L59" si="13">+K27/J27-1</f>
        <v>-4.9843553819479025E-2</v>
      </c>
      <c r="M27">
        <f t="shared" si="5"/>
        <v>5</v>
      </c>
      <c r="N27" s="50"/>
    </row>
    <row r="28" spans="1:14" x14ac:dyDescent="0.15">
      <c r="A28" s="1">
        <v>42436</v>
      </c>
      <c r="B28">
        <v>30.08</v>
      </c>
      <c r="C28" s="25">
        <f t="shared" si="7"/>
        <v>4.3405676126877513E-3</v>
      </c>
      <c r="D28" s="26">
        <f t="shared" si="11"/>
        <v>30.386396603637049</v>
      </c>
      <c r="E28" s="26"/>
      <c r="F28">
        <v>30.122900000000001</v>
      </c>
      <c r="G28" s="25">
        <f t="shared" si="12"/>
        <v>-1.0083347743851223E-2</v>
      </c>
      <c r="H28" s="25"/>
      <c r="I28" s="25">
        <f t="shared" si="0"/>
        <v>-1.424165667980315E-3</v>
      </c>
      <c r="J28">
        <v>1907.04</v>
      </c>
      <c r="K28">
        <v>1953.33</v>
      </c>
      <c r="L28" s="25">
        <f t="shared" si="13"/>
        <v>2.4273219229801191E-2</v>
      </c>
      <c r="M28">
        <f t="shared" si="5"/>
        <v>1</v>
      </c>
      <c r="N28" s="50"/>
    </row>
    <row r="29" spans="1:14" x14ac:dyDescent="0.15">
      <c r="A29" s="1">
        <v>42437</v>
      </c>
      <c r="B29">
        <v>29.94</v>
      </c>
      <c r="C29" s="25">
        <f t="shared" si="7"/>
        <v>-4.65425531914887E-3</v>
      </c>
      <c r="D29" s="26">
        <f t="shared" si="11"/>
        <v>30.876385019940308</v>
      </c>
      <c r="E29" s="26"/>
      <c r="F29">
        <v>30.342400000000001</v>
      </c>
      <c r="G29" s="25">
        <f t="shared" si="12"/>
        <v>-3.0326899322429712E-2</v>
      </c>
      <c r="H29" s="25"/>
      <c r="I29" s="25">
        <f t="shared" si="0"/>
        <v>-1.3261970048512928E-2</v>
      </c>
      <c r="J29">
        <v>1953.33</v>
      </c>
      <c r="K29">
        <v>2002.19</v>
      </c>
      <c r="L29" s="25">
        <f t="shared" si="13"/>
        <v>2.5013694562618705E-2</v>
      </c>
      <c r="M29">
        <f t="shared" si="5"/>
        <v>2</v>
      </c>
      <c r="N29" s="50"/>
    </row>
    <row r="30" spans="1:14" x14ac:dyDescent="0.15">
      <c r="A30" s="1">
        <v>42438</v>
      </c>
      <c r="B30">
        <v>29.66</v>
      </c>
      <c r="C30" s="25">
        <f t="shared" si="7"/>
        <v>-9.352037408149716E-3</v>
      </c>
      <c r="D30" s="26">
        <f t="shared" ref="D30:D53" si="14">+F29*(1+L30)</f>
        <v>29.86684847292215</v>
      </c>
      <c r="E30" s="26"/>
      <c r="F30">
        <v>29.915900000000001</v>
      </c>
      <c r="G30" s="25">
        <f t="shared" si="12"/>
        <v>-6.9256879616770295E-3</v>
      </c>
      <c r="H30" s="25"/>
      <c r="I30" s="25">
        <f t="shared" si="0"/>
        <v>-8.5539796563032233E-3</v>
      </c>
      <c r="J30">
        <v>2002.19</v>
      </c>
      <c r="K30">
        <v>1970.81</v>
      </c>
      <c r="L30" s="25">
        <f t="shared" si="13"/>
        <v>-1.5672838242124953E-2</v>
      </c>
      <c r="M30">
        <f t="shared" si="5"/>
        <v>3</v>
      </c>
      <c r="N30" s="50"/>
    </row>
    <row r="31" spans="1:14" x14ac:dyDescent="0.15">
      <c r="A31" s="1">
        <v>42439</v>
      </c>
      <c r="B31">
        <v>28.96</v>
      </c>
      <c r="C31" s="25">
        <f t="shared" si="7"/>
        <v>-2.3600809170600145E-2</v>
      </c>
      <c r="D31" s="26">
        <f t="shared" si="14"/>
        <v>29.402225898488439</v>
      </c>
      <c r="E31" s="26"/>
      <c r="F31">
        <v>29.342099999999999</v>
      </c>
      <c r="G31" s="25">
        <f t="shared" si="12"/>
        <v>-1.5040558494286427E-2</v>
      </c>
      <c r="H31" s="25"/>
      <c r="I31" s="25">
        <f t="shared" si="0"/>
        <v>-1.3022244488294921E-2</v>
      </c>
      <c r="J31">
        <v>1970.81</v>
      </c>
      <c r="K31">
        <v>1936.97</v>
      </c>
      <c r="L31" s="25">
        <f t="shared" si="13"/>
        <v>-1.7170604979678372E-2</v>
      </c>
      <c r="M31">
        <f t="shared" si="5"/>
        <v>4</v>
      </c>
      <c r="N31" s="50"/>
    </row>
    <row r="32" spans="1:14" x14ac:dyDescent="0.15">
      <c r="A32" s="1">
        <v>42440</v>
      </c>
      <c r="B32">
        <v>29.47</v>
      </c>
      <c r="C32" s="25">
        <f t="shared" si="7"/>
        <v>1.7610497237569023E-2</v>
      </c>
      <c r="D32" s="26">
        <f t="shared" si="14"/>
        <v>29.310288247623863</v>
      </c>
      <c r="E32" s="26"/>
      <c r="F32">
        <v>29.745100000000001</v>
      </c>
      <c r="G32" s="25">
        <f t="shared" si="12"/>
        <v>5.4489997173290394E-3</v>
      </c>
      <c r="H32" s="25"/>
      <c r="I32" s="25">
        <f t="shared" si="0"/>
        <v>-9.2485821194079332E-3</v>
      </c>
      <c r="J32">
        <v>1936.97</v>
      </c>
      <c r="K32">
        <v>1934.87</v>
      </c>
      <c r="L32" s="25">
        <f t="shared" si="13"/>
        <v>-1.0841675400239392E-3</v>
      </c>
      <c r="M32">
        <f t="shared" si="5"/>
        <v>5</v>
      </c>
      <c r="N32" s="50"/>
    </row>
    <row r="33" spans="1:14" x14ac:dyDescent="0.15">
      <c r="A33" s="1">
        <v>42443</v>
      </c>
      <c r="B33">
        <v>30.46</v>
      </c>
      <c r="C33" s="25">
        <f t="shared" si="7"/>
        <v>3.3593484899898218E-2</v>
      </c>
      <c r="D33" s="26">
        <f t="shared" si="14"/>
        <v>31.101936648457009</v>
      </c>
      <c r="E33" s="26"/>
      <c r="F33">
        <v>30.748100000000001</v>
      </c>
      <c r="G33" s="25">
        <f t="shared" si="12"/>
        <v>-2.0639764517328074E-2</v>
      </c>
      <c r="H33" s="25"/>
      <c r="I33" s="25">
        <f t="shared" si="0"/>
        <v>-9.3696846309202497E-3</v>
      </c>
      <c r="J33">
        <v>1934.87</v>
      </c>
      <c r="K33">
        <v>2023.13</v>
      </c>
      <c r="L33" s="25">
        <f t="shared" si="13"/>
        <v>4.5615467705840906E-2</v>
      </c>
      <c r="M33">
        <f t="shared" si="5"/>
        <v>1</v>
      </c>
      <c r="N33" s="50"/>
    </row>
    <row r="34" spans="1:14" x14ac:dyDescent="0.15">
      <c r="A34" s="1">
        <v>42444</v>
      </c>
      <c r="B34">
        <v>30.38</v>
      </c>
      <c r="C34" s="25">
        <f t="shared" si="7"/>
        <v>-2.6263952724885353E-3</v>
      </c>
      <c r="D34" s="26">
        <f t="shared" si="14"/>
        <v>30.349753032182807</v>
      </c>
      <c r="E34" s="26"/>
      <c r="F34">
        <v>30.273800000000001</v>
      </c>
      <c r="G34" s="25">
        <f t="shared" si="12"/>
        <v>9.9661330967393269E-4</v>
      </c>
      <c r="H34" s="25"/>
      <c r="I34" s="25">
        <f t="shared" si="0"/>
        <v>3.5079838011744524E-3</v>
      </c>
      <c r="J34">
        <v>2023.13</v>
      </c>
      <c r="K34">
        <v>1996.92</v>
      </c>
      <c r="L34" s="25">
        <f t="shared" si="13"/>
        <v>-1.2955173419404553E-2</v>
      </c>
      <c r="M34">
        <f t="shared" si="5"/>
        <v>2</v>
      </c>
      <c r="N34" s="50"/>
    </row>
    <row r="35" spans="1:14" x14ac:dyDescent="0.15">
      <c r="A35" s="1">
        <v>42445</v>
      </c>
      <c r="B35">
        <v>30.2</v>
      </c>
      <c r="C35" s="25">
        <f t="shared" si="7"/>
        <v>-5.9249506254114293E-3</v>
      </c>
      <c r="D35" s="26">
        <f t="shared" si="14"/>
        <v>29.9799944174028</v>
      </c>
      <c r="E35" s="26"/>
      <c r="F35">
        <v>29.9879</v>
      </c>
      <c r="G35" s="25">
        <f t="shared" si="12"/>
        <v>7.3384130608606934E-3</v>
      </c>
      <c r="H35" s="25"/>
      <c r="I35" s="25">
        <f t="shared" si="0"/>
        <v>7.0728527172625455E-3</v>
      </c>
      <c r="J35">
        <v>1996.92</v>
      </c>
      <c r="K35">
        <v>1977.54</v>
      </c>
      <c r="L35" s="25">
        <f t="shared" si="13"/>
        <v>-9.7049456162491277E-3</v>
      </c>
      <c r="M35">
        <f t="shared" si="5"/>
        <v>3</v>
      </c>
      <c r="N35" s="50"/>
    </row>
    <row r="36" spans="1:14" x14ac:dyDescent="0.15">
      <c r="A36" s="1">
        <v>42446</v>
      </c>
      <c r="B36">
        <v>31.74</v>
      </c>
      <c r="C36" s="25">
        <f t="shared" si="7"/>
        <v>5.099337748344368E-2</v>
      </c>
      <c r="D36" s="26">
        <f t="shared" si="14"/>
        <v>31.652175830071705</v>
      </c>
      <c r="E36" s="26"/>
      <c r="F36">
        <v>31.583600000000001</v>
      </c>
      <c r="G36" s="25">
        <f t="shared" si="12"/>
        <v>2.7746645412241033E-3</v>
      </c>
      <c r="H36" s="25"/>
      <c r="I36" s="25">
        <f t="shared" si="0"/>
        <v>4.9519370812700636E-3</v>
      </c>
      <c r="J36">
        <v>1977.54</v>
      </c>
      <c r="K36">
        <v>2087.29</v>
      </c>
      <c r="L36" s="25">
        <f t="shared" si="13"/>
        <v>5.5498245294659077E-2</v>
      </c>
      <c r="M36">
        <f t="shared" si="5"/>
        <v>4</v>
      </c>
      <c r="N36" s="50"/>
    </row>
    <row r="37" spans="1:14" x14ac:dyDescent="0.15">
      <c r="A37" s="1">
        <v>42447</v>
      </c>
      <c r="B37">
        <v>33.630000000000003</v>
      </c>
      <c r="C37" s="25">
        <f t="shared" si="7"/>
        <v>5.9546313799622164E-2</v>
      </c>
      <c r="D37" s="26">
        <f t="shared" si="14"/>
        <v>32.954201348159579</v>
      </c>
      <c r="E37" s="26"/>
      <c r="F37">
        <v>32.969299999999997</v>
      </c>
      <c r="G37" s="25">
        <f t="shared" si="12"/>
        <v>2.0507207706254027E-2</v>
      </c>
      <c r="H37" s="25"/>
      <c r="I37" s="25">
        <f t="shared" si="0"/>
        <v>2.0039855259286865E-2</v>
      </c>
      <c r="J37">
        <v>2087.29</v>
      </c>
      <c r="K37">
        <v>2177.87</v>
      </c>
      <c r="L37" s="25">
        <f t="shared" si="13"/>
        <v>4.3395982350320272E-2</v>
      </c>
      <c r="M37">
        <f t="shared" si="5"/>
        <v>5</v>
      </c>
      <c r="N37" s="50"/>
    </row>
    <row r="38" spans="1:14" x14ac:dyDescent="0.15">
      <c r="A38" s="1">
        <v>42450</v>
      </c>
      <c r="B38">
        <v>33.979999999999997</v>
      </c>
      <c r="C38" s="25">
        <f t="shared" si="7"/>
        <v>1.0407374368123445E-2</v>
      </c>
      <c r="D38" s="26">
        <f t="shared" si="14"/>
        <v>33.713499969695164</v>
      </c>
      <c r="E38" s="26"/>
      <c r="F38" s="27">
        <v>33.871665804564074</v>
      </c>
      <c r="G38" s="25">
        <f t="shared" si="12"/>
        <v>7.9048461460360375E-3</v>
      </c>
      <c r="H38" s="25"/>
      <c r="I38" s="35">
        <f t="shared" si="0"/>
        <v>3.1983722342148191E-3</v>
      </c>
      <c r="J38">
        <v>2177.87</v>
      </c>
      <c r="K38">
        <v>2227.0300000000002</v>
      </c>
      <c r="L38" s="25">
        <f t="shared" si="13"/>
        <v>2.257251351090761E-2</v>
      </c>
      <c r="M38">
        <f t="shared" si="5"/>
        <v>1</v>
      </c>
      <c r="N38" s="50"/>
    </row>
    <row r="39" spans="1:14" x14ac:dyDescent="0.15">
      <c r="A39" s="1">
        <v>42451</v>
      </c>
      <c r="B39">
        <v>33.81</v>
      </c>
      <c r="C39" s="25">
        <f t="shared" si="7"/>
        <v>-5.0029429075925114E-3</v>
      </c>
      <c r="D39" s="26">
        <f t="shared" si="14"/>
        <v>33.790599999999998</v>
      </c>
      <c r="E39" s="26"/>
      <c r="F39">
        <v>33.790599999999998</v>
      </c>
      <c r="G39" s="25">
        <f t="shared" si="12"/>
        <v>5.7412416470858929E-4</v>
      </c>
      <c r="H39" s="25"/>
      <c r="I39" s="25">
        <f t="shared" ref="I39:I52" si="15">+B39/F39-1</f>
        <v>5.7412416470858929E-4</v>
      </c>
      <c r="J39">
        <v>2227.0300000000002</v>
      </c>
      <c r="K39">
        <v>2221.6999999999998</v>
      </c>
      <c r="L39" s="25">
        <f t="shared" si="13"/>
        <v>-2.3933220477498907E-3</v>
      </c>
      <c r="M39">
        <f t="shared" si="5"/>
        <v>2</v>
      </c>
      <c r="N39" s="50"/>
    </row>
    <row r="40" spans="1:14" x14ac:dyDescent="0.15">
      <c r="A40" s="1">
        <v>42452</v>
      </c>
      <c r="B40">
        <v>34.1</v>
      </c>
      <c r="C40" s="25">
        <f t="shared" si="7"/>
        <v>8.5773439810705732E-3</v>
      </c>
      <c r="D40" s="26">
        <f t="shared" si="14"/>
        <v>34.359581566368092</v>
      </c>
      <c r="E40" s="26"/>
      <c r="F40" s="27">
        <v>34.244735681624675</v>
      </c>
      <c r="G40" s="25">
        <f t="shared" ref="G40:G53" si="16">+B40/D40-1</f>
        <v>-7.5548523740515128E-3</v>
      </c>
      <c r="H40" s="25"/>
      <c r="I40" s="35">
        <f t="shared" si="15"/>
        <v>-4.2265089434559977E-3</v>
      </c>
      <c r="J40">
        <v>2221.6999999999998</v>
      </c>
      <c r="K40">
        <v>2259.11</v>
      </c>
      <c r="L40" s="25">
        <f t="shared" si="13"/>
        <v>1.6838457037403831E-2</v>
      </c>
      <c r="M40">
        <f t="shared" si="5"/>
        <v>3</v>
      </c>
      <c r="N40" s="50"/>
    </row>
    <row r="41" spans="1:14" x14ac:dyDescent="0.15">
      <c r="A41" s="1">
        <v>42453</v>
      </c>
      <c r="B41">
        <v>33.49</v>
      </c>
      <c r="C41" s="25">
        <f t="shared" si="7"/>
        <v>-1.7888563049853312E-2</v>
      </c>
      <c r="D41" s="26">
        <f t="shared" si="14"/>
        <v>33.648400000000002</v>
      </c>
      <c r="E41" s="26"/>
      <c r="F41">
        <v>33.648400000000002</v>
      </c>
      <c r="G41" s="25">
        <f t="shared" si="16"/>
        <v>-4.7075046658979769E-3</v>
      </c>
      <c r="H41" s="25"/>
      <c r="I41" s="25">
        <f t="shared" si="15"/>
        <v>-4.7075046658979769E-3</v>
      </c>
      <c r="J41">
        <v>2259.11</v>
      </c>
      <c r="K41">
        <v>2219.77</v>
      </c>
      <c r="L41" s="25">
        <f t="shared" si="13"/>
        <v>-1.7413937347008357E-2</v>
      </c>
      <c r="M41">
        <f t="shared" si="5"/>
        <v>4</v>
      </c>
      <c r="N41" s="50"/>
    </row>
    <row r="42" spans="1:14" x14ac:dyDescent="0.15">
      <c r="A42" s="1">
        <v>42454</v>
      </c>
      <c r="B42">
        <v>33.49</v>
      </c>
      <c r="C42" s="25">
        <f t="shared" si="7"/>
        <v>0</v>
      </c>
      <c r="D42" s="26">
        <f t="shared" si="14"/>
        <v>33.592616692720419</v>
      </c>
      <c r="E42" s="26"/>
      <c r="F42" s="27">
        <v>33.592616692720419</v>
      </c>
      <c r="G42" s="25">
        <f t="shared" si="16"/>
        <v>-3.0547394881166312E-3</v>
      </c>
      <c r="H42" s="25"/>
      <c r="I42" s="35">
        <f t="shared" si="15"/>
        <v>-3.0547394881166312E-3</v>
      </c>
      <c r="J42">
        <v>2219.77</v>
      </c>
      <c r="K42">
        <v>2216.09</v>
      </c>
      <c r="L42" s="25">
        <f t="shared" si="13"/>
        <v>-1.6578294147591155E-3</v>
      </c>
      <c r="M42">
        <f t="shared" si="5"/>
        <v>5</v>
      </c>
      <c r="N42" s="50"/>
    </row>
    <row r="43" spans="1:14" x14ac:dyDescent="0.15">
      <c r="A43" s="1">
        <v>42457</v>
      </c>
      <c r="B43">
        <v>33.79</v>
      </c>
      <c r="C43" s="25">
        <f t="shared" si="7"/>
        <v>8.9578978799640385E-3</v>
      </c>
      <c r="D43" s="26">
        <f t="shared" si="14"/>
        <v>33.344017171148366</v>
      </c>
      <c r="E43" s="26"/>
      <c r="F43">
        <v>32.964700000000001</v>
      </c>
      <c r="G43" s="25">
        <f t="shared" si="16"/>
        <v>1.3375197912191883E-2</v>
      </c>
      <c r="H43" s="25"/>
      <c r="I43" s="25">
        <f t="shared" si="15"/>
        <v>2.5035871705187729E-2</v>
      </c>
      <c r="J43">
        <v>2216.09</v>
      </c>
      <c r="K43">
        <v>2199.69</v>
      </c>
      <c r="L43" s="25">
        <f t="shared" si="13"/>
        <v>-7.400421463027218E-3</v>
      </c>
      <c r="M43">
        <f t="shared" si="5"/>
        <v>1</v>
      </c>
      <c r="N43" s="50"/>
    </row>
    <row r="44" spans="1:14" x14ac:dyDescent="0.15">
      <c r="A44" s="1">
        <v>42458</v>
      </c>
      <c r="B44">
        <v>33.17</v>
      </c>
      <c r="C44" s="25">
        <f t="shared" si="7"/>
        <v>-1.8348623853210899E-2</v>
      </c>
      <c r="D44" s="26">
        <f t="shared" si="14"/>
        <v>32.258256838463609</v>
      </c>
      <c r="E44" s="26"/>
      <c r="F44">
        <v>32.445599999999999</v>
      </c>
      <c r="G44" s="25">
        <f t="shared" si="16"/>
        <v>2.8263869498653893E-2</v>
      </c>
      <c r="H44" s="25"/>
      <c r="I44" s="25">
        <f t="shared" si="15"/>
        <v>2.232660206622783E-2</v>
      </c>
      <c r="J44">
        <v>2199.69</v>
      </c>
      <c r="K44">
        <v>2152.5500000000002</v>
      </c>
      <c r="L44" s="25">
        <f t="shared" si="13"/>
        <v>-2.1430292450299704E-2</v>
      </c>
      <c r="M44">
        <f t="shared" si="5"/>
        <v>2</v>
      </c>
      <c r="N44" s="50"/>
    </row>
    <row r="45" spans="1:14" x14ac:dyDescent="0.15">
      <c r="A45" s="1">
        <v>42459</v>
      </c>
      <c r="B45">
        <v>34.69</v>
      </c>
      <c r="C45" s="25">
        <f t="shared" si="7"/>
        <v>4.5824540247211276E-2</v>
      </c>
      <c r="D45" s="26">
        <f t="shared" si="14"/>
        <v>33.896084350189312</v>
      </c>
      <c r="E45" s="26"/>
      <c r="F45">
        <v>34.162999999999997</v>
      </c>
      <c r="G45" s="25">
        <f t="shared" si="16"/>
        <v>2.3422046086755577E-2</v>
      </c>
      <c r="H45" s="25"/>
      <c r="I45" s="25">
        <f t="shared" si="15"/>
        <v>1.542604572197992E-2</v>
      </c>
      <c r="J45">
        <v>2152.5500000000002</v>
      </c>
      <c r="K45">
        <v>2248.7800000000002</v>
      </c>
      <c r="L45" s="25">
        <f t="shared" si="13"/>
        <v>4.4705117186592647E-2</v>
      </c>
      <c r="M45">
        <f t="shared" si="5"/>
        <v>3</v>
      </c>
      <c r="N45" s="50"/>
    </row>
    <row r="46" spans="1:14" x14ac:dyDescent="0.15">
      <c r="A46" s="1">
        <v>42460</v>
      </c>
      <c r="B46">
        <v>34.22</v>
      </c>
      <c r="C46" s="25">
        <f t="shared" si="7"/>
        <v>-1.3548573075814363E-2</v>
      </c>
      <c r="D46" s="26">
        <f t="shared" si="14"/>
        <v>34.003638092654676</v>
      </c>
      <c r="E46" s="26"/>
      <c r="F46">
        <v>34.100700000000003</v>
      </c>
      <c r="G46" s="25">
        <f t="shared" si="16"/>
        <v>6.362904662017943E-3</v>
      </c>
      <c r="H46" s="25"/>
      <c r="I46" s="25">
        <f t="shared" si="15"/>
        <v>3.4984619084064139E-3</v>
      </c>
      <c r="J46">
        <v>2248.7800000000002</v>
      </c>
      <c r="K46">
        <v>2238.29</v>
      </c>
      <c r="L46" s="25">
        <f t="shared" si="13"/>
        <v>-4.6647515541761164E-3</v>
      </c>
      <c r="M46">
        <f t="shared" si="5"/>
        <v>4</v>
      </c>
      <c r="N46" s="50"/>
    </row>
    <row r="47" spans="1:14" x14ac:dyDescent="0.15">
      <c r="A47" s="1">
        <v>42461</v>
      </c>
      <c r="B47">
        <v>33.99</v>
      </c>
      <c r="C47" s="25">
        <f t="shared" si="7"/>
        <v>-6.7212156633547071E-3</v>
      </c>
      <c r="D47" s="26">
        <f t="shared" si="14"/>
        <v>33.599158625111137</v>
      </c>
      <c r="E47" s="26"/>
      <c r="F47">
        <v>33.8215</v>
      </c>
      <c r="G47" s="25">
        <f t="shared" si="16"/>
        <v>1.1632475064323744E-2</v>
      </c>
      <c r="H47" s="25"/>
      <c r="I47" s="25">
        <f t="shared" si="15"/>
        <v>4.9820380527179076E-3</v>
      </c>
      <c r="J47">
        <v>2238.29</v>
      </c>
      <c r="K47">
        <v>2205.37</v>
      </c>
      <c r="L47" s="25">
        <f t="shared" si="13"/>
        <v>-1.4707656291186644E-2</v>
      </c>
      <c r="M47">
        <f t="shared" si="5"/>
        <v>5</v>
      </c>
      <c r="N47" s="50"/>
    </row>
    <row r="48" spans="1:14" x14ac:dyDescent="0.15">
      <c r="A48" s="1">
        <v>42464</v>
      </c>
      <c r="B48">
        <v>33.799999999999997</v>
      </c>
      <c r="C48" s="25">
        <f t="shared" si="7"/>
        <v>-5.5898793762872989E-3</v>
      </c>
      <c r="D48" s="26">
        <f t="shared" si="14"/>
        <v>33.8215</v>
      </c>
      <c r="E48" s="26"/>
      <c r="F48">
        <v>33.7699</v>
      </c>
      <c r="G48" s="25">
        <f t="shared" si="16"/>
        <v>-6.3569031533206033E-4</v>
      </c>
      <c r="H48" s="25"/>
      <c r="I48" s="25">
        <f t="shared" si="15"/>
        <v>8.913262994558746E-4</v>
      </c>
      <c r="J48">
        <v>2205.37</v>
      </c>
      <c r="K48">
        <v>2205.37</v>
      </c>
      <c r="L48" s="25">
        <f t="shared" si="13"/>
        <v>0</v>
      </c>
      <c r="M48">
        <f t="shared" si="5"/>
        <v>1</v>
      </c>
      <c r="N48" s="50"/>
    </row>
    <row r="49" spans="1:14" x14ac:dyDescent="0.15">
      <c r="A49" s="1">
        <v>42465</v>
      </c>
      <c r="B49">
        <v>34.51</v>
      </c>
      <c r="C49" s="25">
        <f t="shared" si="7"/>
        <v>2.100591715976341E-2</v>
      </c>
      <c r="D49" s="26">
        <f t="shared" si="14"/>
        <v>34.905327653863075</v>
      </c>
      <c r="E49" s="26"/>
      <c r="F49">
        <v>34.597200000000001</v>
      </c>
      <c r="G49" s="25">
        <f t="shared" si="16"/>
        <v>-1.1325711014184559E-2</v>
      </c>
      <c r="H49" s="25"/>
      <c r="I49" s="25">
        <f t="shared" si="15"/>
        <v>-2.5204351797255553E-3</v>
      </c>
      <c r="J49">
        <v>2205.37</v>
      </c>
      <c r="K49">
        <v>2279.52</v>
      </c>
      <c r="L49" s="25">
        <f t="shared" si="13"/>
        <v>3.3622476047103333E-2</v>
      </c>
      <c r="M49">
        <f t="shared" si="5"/>
        <v>2</v>
      </c>
      <c r="N49" s="50"/>
    </row>
    <row r="50" spans="1:14" x14ac:dyDescent="0.15">
      <c r="A50" s="1">
        <v>42466</v>
      </c>
      <c r="B50">
        <v>35.14</v>
      </c>
      <c r="C50" s="25">
        <f t="shared" si="7"/>
        <v>1.8255578093306468E-2</v>
      </c>
      <c r="D50" s="26">
        <f t="shared" si="14"/>
        <v>34.863108149084013</v>
      </c>
      <c r="E50" s="26"/>
      <c r="F50">
        <v>35.054900000000004</v>
      </c>
      <c r="G50" s="25">
        <f t="shared" si="16"/>
        <v>7.9422594718727701E-3</v>
      </c>
      <c r="H50" s="25"/>
      <c r="I50" s="25">
        <f t="shared" si="15"/>
        <v>2.4276206749982432E-3</v>
      </c>
      <c r="J50">
        <v>2279.52</v>
      </c>
      <c r="K50">
        <v>2297.04</v>
      </c>
      <c r="L50" s="25">
        <f t="shared" si="13"/>
        <v>7.6858285954937156E-3</v>
      </c>
      <c r="M50">
        <f t="shared" si="5"/>
        <v>3</v>
      </c>
      <c r="N50" s="50"/>
    </row>
    <row r="51" spans="1:14" x14ac:dyDescent="0.15">
      <c r="A51" s="1">
        <v>42467</v>
      </c>
      <c r="B51">
        <v>33.99</v>
      </c>
      <c r="C51" s="25">
        <f t="shared" si="7"/>
        <v>-3.2726237905520761E-2</v>
      </c>
      <c r="D51" s="26">
        <f t="shared" si="14"/>
        <v>34.316882828335601</v>
      </c>
      <c r="E51" s="26"/>
      <c r="G51" s="25">
        <f t="shared" si="16"/>
        <v>-9.5254230977438459E-3</v>
      </c>
      <c r="H51" s="25"/>
      <c r="J51">
        <v>2297.04</v>
      </c>
      <c r="K51">
        <v>2248.6799999999998</v>
      </c>
      <c r="L51" s="25">
        <f t="shared" si="13"/>
        <v>-2.1053181485738204E-2</v>
      </c>
      <c r="M51">
        <f t="shared" si="5"/>
        <v>4</v>
      </c>
      <c r="N51" s="50"/>
    </row>
    <row r="52" spans="1:14" x14ac:dyDescent="0.15">
      <c r="A52" s="1">
        <v>42468</v>
      </c>
      <c r="B52">
        <v>34.270000000000003</v>
      </c>
      <c r="C52" s="25">
        <f t="shared" si="7"/>
        <v>8.2377169755811774E-3</v>
      </c>
      <c r="F52">
        <v>33.886299999999999</v>
      </c>
      <c r="G52" s="25"/>
      <c r="H52" s="25"/>
      <c r="I52" s="25">
        <f t="shared" si="15"/>
        <v>1.1323160097148621E-2</v>
      </c>
      <c r="J52">
        <v>2248.6799999999998</v>
      </c>
      <c r="K52">
        <v>2229.9299999999998</v>
      </c>
      <c r="L52" s="25">
        <f t="shared" si="13"/>
        <v>-8.3382250920539525E-3</v>
      </c>
      <c r="M52">
        <f t="shared" si="5"/>
        <v>5</v>
      </c>
      <c r="N52" s="50"/>
    </row>
    <row r="53" spans="1:14" x14ac:dyDescent="0.15">
      <c r="A53" s="1">
        <v>42471</v>
      </c>
      <c r="B53">
        <v>34.74</v>
      </c>
      <c r="C53" s="25">
        <f t="shared" si="7"/>
        <v>1.3714619200466904E-2</v>
      </c>
      <c r="D53" s="26">
        <f t="shared" si="14"/>
        <v>34.694885930051619</v>
      </c>
      <c r="E53" s="26"/>
      <c r="G53" s="25">
        <f t="shared" si="16"/>
        <v>1.3003089285070768E-3</v>
      </c>
      <c r="H53" s="25"/>
      <c r="I53" s="25"/>
      <c r="J53">
        <v>2229.9299999999998</v>
      </c>
      <c r="K53">
        <v>2283.14</v>
      </c>
      <c r="L53" s="25">
        <f t="shared" si="13"/>
        <v>2.3861735570174902E-2</v>
      </c>
      <c r="M53">
        <f t="shared" si="5"/>
        <v>1</v>
      </c>
      <c r="N53" s="50"/>
    </row>
    <row r="54" spans="1:14" x14ac:dyDescent="0.15">
      <c r="A54" s="1">
        <v>42472</v>
      </c>
      <c r="B54">
        <v>34.61</v>
      </c>
      <c r="C54" s="25">
        <f t="shared" si="7"/>
        <v>-3.7420840529649446E-3</v>
      </c>
      <c r="D54" s="26"/>
      <c r="E54" s="26"/>
      <c r="F54">
        <v>34.523699999999998</v>
      </c>
      <c r="G54" s="25"/>
      <c r="H54" s="25"/>
      <c r="I54" s="25">
        <f>+B54/F54-1</f>
        <v>2.49973206811549E-3</v>
      </c>
      <c r="J54">
        <v>2283.14</v>
      </c>
      <c r="K54">
        <v>2264.02</v>
      </c>
      <c r="L54" s="25">
        <f t="shared" si="13"/>
        <v>-8.3744317037062199E-3</v>
      </c>
      <c r="M54">
        <f t="shared" si="5"/>
        <v>2</v>
      </c>
      <c r="N54" s="50"/>
    </row>
    <row r="55" spans="1:14" x14ac:dyDescent="0.15">
      <c r="A55" s="1">
        <v>42473</v>
      </c>
      <c r="B55">
        <v>35.43</v>
      </c>
      <c r="C55" s="25">
        <f t="shared" si="7"/>
        <v>2.3692574400462352E-2</v>
      </c>
      <c r="D55" s="26">
        <f>+F54*(1+L55)</f>
        <v>34.981012993259782</v>
      </c>
      <c r="E55" s="26"/>
      <c r="F55">
        <v>34.967599999999997</v>
      </c>
      <c r="G55" s="25">
        <f>+B55/D55-1</f>
        <v>1.283516308766508E-2</v>
      </c>
      <c r="H55" s="25"/>
      <c r="I55" s="25">
        <f>+B55/F55-1</f>
        <v>1.3223669911575309E-2</v>
      </c>
      <c r="J55">
        <v>2264.02</v>
      </c>
      <c r="K55">
        <v>2294.0100000000002</v>
      </c>
      <c r="L55" s="25">
        <f t="shared" si="13"/>
        <v>1.3246349413874592E-2</v>
      </c>
      <c r="M55">
        <f t="shared" si="5"/>
        <v>3</v>
      </c>
      <c r="N55" s="50"/>
    </row>
    <row r="56" spans="1:14" x14ac:dyDescent="0.15">
      <c r="A56" s="1">
        <v>42474</v>
      </c>
      <c r="B56">
        <v>35.42</v>
      </c>
      <c r="C56" s="25">
        <f t="shared" si="7"/>
        <v>-2.8224668360143923E-4</v>
      </c>
      <c r="D56" s="26">
        <f>+F55*(1+L56)</f>
        <v>35.430682413764536</v>
      </c>
      <c r="E56" s="26"/>
      <c r="G56" s="25">
        <f>+B56/D56-1</f>
        <v>-3.0150177859356031E-4</v>
      </c>
      <c r="H56" s="25"/>
      <c r="J56">
        <v>2294.0100000000002</v>
      </c>
      <c r="K56">
        <v>2324.39</v>
      </c>
      <c r="L56" s="25">
        <f t="shared" si="13"/>
        <v>1.3243185513576616E-2</v>
      </c>
      <c r="M56">
        <f t="shared" si="5"/>
        <v>4</v>
      </c>
      <c r="N56" s="50"/>
    </row>
    <row r="57" spans="1:14" x14ac:dyDescent="0.15">
      <c r="A57" s="1">
        <v>42475</v>
      </c>
      <c r="B57">
        <v>35.06</v>
      </c>
      <c r="C57" s="25">
        <f t="shared" si="7"/>
        <v>-1.0163749294184066E-2</v>
      </c>
      <c r="D57" s="26"/>
      <c r="E57" s="26"/>
      <c r="F57">
        <v>35.004600000000003</v>
      </c>
      <c r="I57" s="25">
        <f>+B57/F57-1</f>
        <v>1.5826491375419138E-3</v>
      </c>
      <c r="J57">
        <v>2324.39</v>
      </c>
      <c r="K57">
        <v>2309.6799999999998</v>
      </c>
      <c r="L57" s="25">
        <f t="shared" si="13"/>
        <v>-6.3285421121240804E-3</v>
      </c>
      <c r="M57">
        <f t="shared" si="5"/>
        <v>5</v>
      </c>
      <c r="N57" s="50"/>
    </row>
    <row r="58" spans="1:14" x14ac:dyDescent="0.15">
      <c r="A58" s="1">
        <v>42478</v>
      </c>
      <c r="B58">
        <v>34.770000000000003</v>
      </c>
      <c r="C58" s="25">
        <f t="shared" si="7"/>
        <v>-8.2715345122646999E-3</v>
      </c>
      <c r="D58" s="26">
        <f>+F57*(1+L58)</f>
        <v>34.336389332721424</v>
      </c>
      <c r="E58" s="26"/>
      <c r="G58" s="25">
        <f>+B58/D58-1</f>
        <v>1.2628312868801395E-2</v>
      </c>
      <c r="H58" s="25"/>
      <c r="J58">
        <v>2309.6799999999998</v>
      </c>
      <c r="K58">
        <v>2265.59</v>
      </c>
      <c r="L58" s="25">
        <f t="shared" si="13"/>
        <v>-1.9089224481313338E-2</v>
      </c>
      <c r="M58">
        <f t="shared" si="5"/>
        <v>1</v>
      </c>
      <c r="N58" s="50"/>
    </row>
    <row r="59" spans="1:14" x14ac:dyDescent="0.15">
      <c r="A59" s="1">
        <v>42479</v>
      </c>
      <c r="B59">
        <v>34.92</v>
      </c>
      <c r="C59" s="25">
        <f t="shared" si="7"/>
        <v>4.3140638481449223E-3</v>
      </c>
      <c r="D59" s="26"/>
      <c r="E59" s="26"/>
      <c r="F59">
        <v>34.5441</v>
      </c>
      <c r="I59" s="25">
        <f>+B59/F59-1</f>
        <v>1.0881742468323186E-2</v>
      </c>
      <c r="J59">
        <v>2265.59</v>
      </c>
      <c r="K59">
        <v>2272.52</v>
      </c>
      <c r="L59" s="25">
        <f t="shared" si="13"/>
        <v>3.0588058739664525E-3</v>
      </c>
      <c r="M59">
        <f t="shared" si="5"/>
        <v>2</v>
      </c>
      <c r="N59" s="50"/>
    </row>
    <row r="60" spans="1:14" x14ac:dyDescent="0.15">
      <c r="A60" s="1">
        <v>42480</v>
      </c>
      <c r="B60">
        <v>33.049999999999997</v>
      </c>
      <c r="C60" s="25">
        <f t="shared" si="7"/>
        <v>-5.355097365406658E-2</v>
      </c>
      <c r="F60">
        <v>32.862900000000003</v>
      </c>
      <c r="I60" s="25">
        <f>+B60/F60-1</f>
        <v>5.6933502521077095E-3</v>
      </c>
      <c r="M60">
        <f t="shared" si="5"/>
        <v>3</v>
      </c>
      <c r="N60" s="50"/>
    </row>
    <row r="61" spans="1:14" x14ac:dyDescent="0.15">
      <c r="A61" s="1">
        <v>42481</v>
      </c>
      <c r="B61">
        <v>32.25</v>
      </c>
      <c r="C61" s="25">
        <f t="shared" si="7"/>
        <v>-2.4205748865355425E-2</v>
      </c>
      <c r="D61" s="26">
        <f>+F60*(1+L61)</f>
        <v>32.325509996084357</v>
      </c>
      <c r="E61" s="26"/>
      <c r="G61" s="25">
        <f>+B61/D61-1</f>
        <v>-2.3359259016640932E-3</v>
      </c>
      <c r="H61" s="25"/>
      <c r="J61">
        <v>2145.2399999999998</v>
      </c>
      <c r="K61">
        <v>2110.16</v>
      </c>
      <c r="L61" s="25">
        <f t="shared" ref="L61:L95" si="17">+K61/J61-1</f>
        <v>-1.6352482705897731E-2</v>
      </c>
      <c r="M61">
        <f t="shared" si="5"/>
        <v>4</v>
      </c>
      <c r="N61" s="50"/>
    </row>
    <row r="62" spans="1:14" x14ac:dyDescent="0.15">
      <c r="A62" s="1">
        <v>42482</v>
      </c>
      <c r="B62">
        <v>32.58</v>
      </c>
      <c r="C62" s="25">
        <f t="shared" si="7"/>
        <v>1.0232558139534831E-2</v>
      </c>
      <c r="D62" s="26"/>
      <c r="E62" s="26"/>
      <c r="F62">
        <v>32.678100000000001</v>
      </c>
      <c r="I62" s="25">
        <f>+B62/F62-1</f>
        <v>-3.0020105208076187E-3</v>
      </c>
      <c r="J62">
        <v>2110.16</v>
      </c>
      <c r="K62">
        <v>2136.92</v>
      </c>
      <c r="L62" s="25">
        <f t="shared" si="17"/>
        <v>1.2681502824430479E-2</v>
      </c>
      <c r="M62">
        <f t="shared" si="5"/>
        <v>5</v>
      </c>
      <c r="N62" s="50"/>
    </row>
    <row r="63" spans="1:14" x14ac:dyDescent="0.15">
      <c r="A63" s="1">
        <v>42485</v>
      </c>
      <c r="B63">
        <v>32.71</v>
      </c>
      <c r="C63" s="25">
        <f t="shared" si="7"/>
        <v>3.9901780233273509E-3</v>
      </c>
      <c r="D63" s="26">
        <f>+F62*(1+L63)</f>
        <v>32.523802212062222</v>
      </c>
      <c r="E63" s="26"/>
      <c r="F63">
        <v>32.539400000000001</v>
      </c>
      <c r="G63" s="25">
        <f>+B63/D63-1</f>
        <v>5.724969876637731E-3</v>
      </c>
      <c r="H63" s="25"/>
      <c r="I63" s="25">
        <f>+B63/F63-1</f>
        <v>5.2428747917909746E-3</v>
      </c>
      <c r="J63">
        <v>2136.92</v>
      </c>
      <c r="K63">
        <v>2126.83</v>
      </c>
      <c r="L63" s="25">
        <f t="shared" si="17"/>
        <v>-4.7217490593939315E-3</v>
      </c>
      <c r="M63">
        <f t="shared" si="5"/>
        <v>1</v>
      </c>
      <c r="N63" s="50"/>
    </row>
    <row r="64" spans="1:14" x14ac:dyDescent="0.15">
      <c r="A64" s="1">
        <v>42486</v>
      </c>
      <c r="B64">
        <v>33.26</v>
      </c>
      <c r="C64" s="25">
        <f t="shared" si="7"/>
        <v>1.6814429837969991E-2</v>
      </c>
      <c r="D64" s="26">
        <f>+F63*(1+L64)</f>
        <v>32.980941011077469</v>
      </c>
      <c r="E64" s="26"/>
      <c r="F64">
        <v>32.970399999999998</v>
      </c>
      <c r="G64" s="25">
        <f>+B64/D64-1</f>
        <v>8.4612197338091999E-3</v>
      </c>
      <c r="H64" s="25"/>
      <c r="I64" s="25">
        <f>+B64/F64-1</f>
        <v>8.783636231286307E-3</v>
      </c>
      <c r="J64">
        <v>2126.8399999999997</v>
      </c>
      <c r="K64">
        <v>2155.6999999999998</v>
      </c>
      <c r="L64" s="25">
        <f t="shared" si="17"/>
        <v>1.3569426943258689E-2</v>
      </c>
      <c r="M64">
        <f t="shared" si="5"/>
        <v>2</v>
      </c>
      <c r="N64" s="50"/>
    </row>
    <row r="65" spans="1:14" x14ac:dyDescent="0.15">
      <c r="A65" s="1">
        <v>42487</v>
      </c>
      <c r="B65">
        <v>33.130000000000003</v>
      </c>
      <c r="C65" s="25">
        <f t="shared" si="7"/>
        <v>-3.9085989176186331E-3</v>
      </c>
      <c r="D65" s="26">
        <f>+F64*(1+L65)</f>
        <v>32.831372799554671</v>
      </c>
      <c r="E65" s="26"/>
      <c r="F65">
        <v>32.830599999999997</v>
      </c>
      <c r="G65" s="25">
        <f>+B65/D65-1</f>
        <v>9.0957878084640953E-3</v>
      </c>
      <c r="H65" s="25"/>
      <c r="I65" s="25">
        <f>+B65/F65-1</f>
        <v>9.11954091609668E-3</v>
      </c>
      <c r="J65">
        <v>2155.6999999999998</v>
      </c>
      <c r="K65">
        <v>2146.61</v>
      </c>
      <c r="L65" s="25">
        <f t="shared" si="17"/>
        <v>-4.2167277450478879E-3</v>
      </c>
      <c r="M65">
        <f t="shared" si="5"/>
        <v>3</v>
      </c>
      <c r="N65" s="50"/>
    </row>
    <row r="66" spans="1:14" x14ac:dyDescent="0.15">
      <c r="A66" s="1">
        <v>42488</v>
      </c>
      <c r="B66">
        <v>33.06</v>
      </c>
      <c r="C66" s="25">
        <f t="shared" si="7"/>
        <v>-2.1128886205855624E-3</v>
      </c>
      <c r="D66" s="26">
        <f>+F65*(1+L66)</f>
        <v>32.962435672059662</v>
      </c>
      <c r="E66" s="26"/>
      <c r="G66" s="25">
        <f>+B66/D66-1</f>
        <v>2.9598640376882202E-3</v>
      </c>
      <c r="H66" s="25"/>
      <c r="J66">
        <v>2146.61</v>
      </c>
      <c r="K66">
        <v>2155.23</v>
      </c>
      <c r="L66" s="25">
        <f t="shared" si="17"/>
        <v>4.0156339530701413E-3</v>
      </c>
      <c r="M66">
        <f t="shared" si="5"/>
        <v>4</v>
      </c>
      <c r="N66" s="50"/>
    </row>
    <row r="67" spans="1:14" x14ac:dyDescent="0.15">
      <c r="A67" s="1">
        <v>42489</v>
      </c>
      <c r="B67">
        <v>33</v>
      </c>
      <c r="C67" s="25">
        <f t="shared" si="7"/>
        <v>-1.8148820326679971E-3</v>
      </c>
      <c r="D67" s="26"/>
      <c r="E67" s="26"/>
      <c r="F67">
        <v>32.786799999999999</v>
      </c>
      <c r="I67" s="25">
        <f>+B67/F67-1</f>
        <v>6.5026169068038708E-3</v>
      </c>
      <c r="J67">
        <v>2155.23</v>
      </c>
      <c r="K67">
        <v>2138.7399999999998</v>
      </c>
      <c r="L67" s="25">
        <f t="shared" si="17"/>
        <v>-7.6511555611235016E-3</v>
      </c>
      <c r="M67">
        <f t="shared" si="5"/>
        <v>5</v>
      </c>
      <c r="N67" s="50"/>
    </row>
    <row r="68" spans="1:14" x14ac:dyDescent="0.15">
      <c r="A68" s="1">
        <v>42492</v>
      </c>
      <c r="B68">
        <v>33.01</v>
      </c>
      <c r="C68" s="25">
        <f t="shared" si="7"/>
        <v>3.0303030303024947E-4</v>
      </c>
      <c r="D68" s="26"/>
      <c r="E68" s="26"/>
      <c r="F68">
        <v>32.942799999999998</v>
      </c>
      <c r="I68" s="25">
        <f>+B68/F68-1</f>
        <v>2.0398994620980382E-3</v>
      </c>
      <c r="L68" s="25"/>
      <c r="M68">
        <f t="shared" ref="M68:M131" si="18">WEEKDAY(A68,2)</f>
        <v>1</v>
      </c>
      <c r="N68" s="50"/>
    </row>
    <row r="69" spans="1:14" x14ac:dyDescent="0.15">
      <c r="A69" s="1">
        <v>42493</v>
      </c>
      <c r="B69">
        <v>33.51</v>
      </c>
      <c r="C69" s="25">
        <f t="shared" si="7"/>
        <v>1.5146925174189585E-2</v>
      </c>
      <c r="D69" s="26">
        <f>+F68*(1+L69)</f>
        <v>34.151773681700448</v>
      </c>
      <c r="E69" s="26"/>
      <c r="G69" s="25">
        <f>+B69/D69-1</f>
        <v>-1.8791811156921856E-2</v>
      </c>
      <c r="H69" s="25"/>
      <c r="J69">
        <v>2138.7399999999998</v>
      </c>
      <c r="K69">
        <v>2217.23</v>
      </c>
      <c r="L69" s="25">
        <f t="shared" si="17"/>
        <v>3.6699178020703993E-2</v>
      </c>
      <c r="M69">
        <f t="shared" si="18"/>
        <v>2</v>
      </c>
      <c r="N69" s="50"/>
    </row>
    <row r="70" spans="1:14" x14ac:dyDescent="0.15">
      <c r="A70" s="1">
        <v>42494</v>
      </c>
      <c r="B70">
        <v>33.450000000000003</v>
      </c>
      <c r="C70" s="25">
        <f t="shared" si="7"/>
        <v>-1.790510295434089E-3</v>
      </c>
      <c r="F70">
        <v>33.720300000000002</v>
      </c>
      <c r="I70" s="25">
        <f>+B70/F70-1</f>
        <v>-8.0159429186572595E-3</v>
      </c>
      <c r="J70">
        <v>2217.23</v>
      </c>
      <c r="K70">
        <v>2211.02</v>
      </c>
      <c r="L70" s="25">
        <f t="shared" si="17"/>
        <v>-2.8007919791812608E-3</v>
      </c>
      <c r="M70">
        <f t="shared" si="18"/>
        <v>3</v>
      </c>
      <c r="N70" s="50"/>
    </row>
    <row r="71" spans="1:14" x14ac:dyDescent="0.15">
      <c r="A71" s="1">
        <v>42495</v>
      </c>
      <c r="B71">
        <v>33.64</v>
      </c>
      <c r="C71" s="25">
        <f t="shared" si="7"/>
        <v>5.6801195814648597E-3</v>
      </c>
      <c r="J71">
        <v>2211.02</v>
      </c>
      <c r="K71">
        <v>2224.09</v>
      </c>
      <c r="L71" s="25">
        <f t="shared" si="17"/>
        <v>5.9112988575409364E-3</v>
      </c>
      <c r="M71">
        <f t="shared" si="18"/>
        <v>4</v>
      </c>
      <c r="N71" s="50"/>
    </row>
    <row r="72" spans="1:14" x14ac:dyDescent="0.15">
      <c r="A72" s="1">
        <v>42496</v>
      </c>
      <c r="B72">
        <v>32.36</v>
      </c>
      <c r="C72" s="25">
        <f t="shared" si="7"/>
        <v>-3.8049940546967975E-2</v>
      </c>
      <c r="F72">
        <v>32.627200000000002</v>
      </c>
      <c r="I72" s="25">
        <f t="shared" ref="I72:I94" si="19">+B72/F72-1</f>
        <v>-8.189486072969876E-3</v>
      </c>
      <c r="J72">
        <f>+K72+94.9</f>
        <v>2224.09</v>
      </c>
      <c r="K72">
        <v>2129.19</v>
      </c>
      <c r="L72" s="25">
        <f t="shared" si="17"/>
        <v>-4.26691365906956E-2</v>
      </c>
      <c r="M72">
        <f t="shared" si="18"/>
        <v>5</v>
      </c>
      <c r="N72" s="50"/>
    </row>
    <row r="73" spans="1:14" x14ac:dyDescent="0.15">
      <c r="A73" s="1">
        <v>42499</v>
      </c>
      <c r="B73">
        <v>31.04</v>
      </c>
      <c r="C73" s="25">
        <f t="shared" si="7"/>
        <v>-4.0791100123609425E-2</v>
      </c>
      <c r="D73" s="26">
        <f t="shared" ref="D73:D81" si="20">+F72*(1+L73)</f>
        <v>31.468876859275124</v>
      </c>
      <c r="E73" s="26"/>
      <c r="F73">
        <v>31.399100000000001</v>
      </c>
      <c r="G73" s="25">
        <f t="shared" ref="G73:G81" si="21">+B73/D73-1</f>
        <v>-1.3628603943922402E-2</v>
      </c>
      <c r="H73" s="25"/>
      <c r="I73" s="25">
        <f t="shared" si="19"/>
        <v>-1.1436633534082197E-2</v>
      </c>
      <c r="J73">
        <v>2129.19</v>
      </c>
      <c r="K73">
        <v>2053.6</v>
      </c>
      <c r="L73" s="25">
        <f t="shared" si="17"/>
        <v>-3.5501763581455958E-2</v>
      </c>
      <c r="M73">
        <f t="shared" si="18"/>
        <v>1</v>
      </c>
      <c r="N73" s="50"/>
    </row>
    <row r="74" spans="1:14" x14ac:dyDescent="0.15">
      <c r="A74" s="1">
        <v>42500</v>
      </c>
      <c r="B74">
        <v>31.61</v>
      </c>
      <c r="C74" s="25">
        <f t="shared" si="7"/>
        <v>1.8363402061855716E-2</v>
      </c>
      <c r="D74" s="26">
        <f t="shared" si="20"/>
        <v>31.408579665952473</v>
      </c>
      <c r="E74" s="26"/>
      <c r="F74">
        <v>31.5505</v>
      </c>
      <c r="G74" s="25">
        <f t="shared" si="21"/>
        <v>6.4129080712895803E-3</v>
      </c>
      <c r="H74" s="25"/>
      <c r="I74" s="25">
        <f t="shared" si="19"/>
        <v>1.8858655171867245E-3</v>
      </c>
      <c r="J74">
        <v>2053.6</v>
      </c>
      <c r="K74">
        <v>2054.2199999999998</v>
      </c>
      <c r="L74" s="25">
        <f t="shared" si="17"/>
        <v>3.019088430074035E-4</v>
      </c>
      <c r="M74">
        <f t="shared" si="18"/>
        <v>2</v>
      </c>
      <c r="N74" s="50"/>
    </row>
    <row r="75" spans="1:14" x14ac:dyDescent="0.15">
      <c r="A75" s="1">
        <v>42501</v>
      </c>
      <c r="B75">
        <v>31.04</v>
      </c>
      <c r="C75" s="25">
        <f t="shared" si="7"/>
        <v>-1.8032268269534968E-2</v>
      </c>
      <c r="D75" s="26">
        <f t="shared" si="20"/>
        <v>31.254227378274969</v>
      </c>
      <c r="E75" s="26"/>
      <c r="F75">
        <v>31.121700000000001</v>
      </c>
      <c r="G75" s="25">
        <f t="shared" si="21"/>
        <v>-6.8543488751822146E-3</v>
      </c>
      <c r="H75" s="25"/>
      <c r="I75" s="25">
        <f t="shared" si="19"/>
        <v>-2.6251779305115353E-3</v>
      </c>
      <c r="J75">
        <v>2054.2199999999998</v>
      </c>
      <c r="K75">
        <v>2034.93</v>
      </c>
      <c r="L75" s="25">
        <f t="shared" si="17"/>
        <v>-9.3904255629873035E-3</v>
      </c>
      <c r="M75">
        <f t="shared" si="18"/>
        <v>3</v>
      </c>
      <c r="N75" s="50"/>
    </row>
    <row r="76" spans="1:14" x14ac:dyDescent="0.15">
      <c r="A76" s="1">
        <v>42502</v>
      </c>
      <c r="B76">
        <v>31.17</v>
      </c>
      <c r="C76" s="25">
        <f t="shared" si="7"/>
        <v>4.1881443298970034E-3</v>
      </c>
      <c r="D76" s="26">
        <f t="shared" si="20"/>
        <v>31.116041314443248</v>
      </c>
      <c r="E76" s="26"/>
      <c r="F76">
        <v>31.3079</v>
      </c>
      <c r="G76" s="25">
        <f t="shared" si="21"/>
        <v>1.7341115153908238E-3</v>
      </c>
      <c r="H76" s="25"/>
      <c r="I76" s="25">
        <f t="shared" si="19"/>
        <v>-4.4046390847037875E-3</v>
      </c>
      <c r="J76">
        <v>2034.93</v>
      </c>
      <c r="K76">
        <v>2034.56</v>
      </c>
      <c r="L76" s="25">
        <f t="shared" si="17"/>
        <v>-1.8182443622150046E-4</v>
      </c>
      <c r="M76">
        <f t="shared" si="18"/>
        <v>4</v>
      </c>
      <c r="N76" s="50"/>
    </row>
    <row r="77" spans="1:14" x14ac:dyDescent="0.15">
      <c r="A77" s="1">
        <v>42503</v>
      </c>
      <c r="B77">
        <v>30.76</v>
      </c>
      <c r="C77" s="25">
        <f t="shared" si="7"/>
        <v>-1.3153673403914046E-2</v>
      </c>
      <c r="D77" s="26">
        <f t="shared" si="20"/>
        <v>31.164175663534134</v>
      </c>
      <c r="E77" s="26"/>
      <c r="F77">
        <v>31.03</v>
      </c>
      <c r="G77" s="25">
        <f t="shared" si="21"/>
        <v>-1.2969239677565692E-2</v>
      </c>
      <c r="H77" s="25"/>
      <c r="I77" s="25">
        <f t="shared" si="19"/>
        <v>-8.7012568482114361E-3</v>
      </c>
      <c r="J77">
        <v>2034.56</v>
      </c>
      <c r="K77">
        <v>2025.22</v>
      </c>
      <c r="L77" s="25">
        <f t="shared" si="17"/>
        <v>-4.5906731676627066E-3</v>
      </c>
      <c r="M77">
        <f t="shared" si="18"/>
        <v>5</v>
      </c>
      <c r="N77" s="50"/>
    </row>
    <row r="78" spans="1:14" x14ac:dyDescent="0.15">
      <c r="A78" s="1">
        <v>42506</v>
      </c>
      <c r="B78">
        <v>31.47</v>
      </c>
      <c r="C78" s="25">
        <f t="shared" si="7"/>
        <v>2.3081924577373014E-2</v>
      </c>
      <c r="D78" s="26">
        <f t="shared" si="20"/>
        <v>31.530103297419544</v>
      </c>
      <c r="E78" s="26"/>
      <c r="F78">
        <v>31.824400000000001</v>
      </c>
      <c r="G78" s="25">
        <f t="shared" si="21"/>
        <v>-1.9062194897554452E-3</v>
      </c>
      <c r="H78" s="25"/>
      <c r="I78" s="25">
        <f t="shared" si="19"/>
        <v>-1.1136109400334382E-2</v>
      </c>
      <c r="J78">
        <v>2025.22</v>
      </c>
      <c r="K78">
        <v>2057.86</v>
      </c>
      <c r="L78" s="25">
        <f t="shared" si="17"/>
        <v>1.6116767561055179E-2</v>
      </c>
      <c r="M78">
        <f t="shared" si="18"/>
        <v>1</v>
      </c>
      <c r="N78" s="50"/>
    </row>
    <row r="79" spans="1:14" x14ac:dyDescent="0.15">
      <c r="A79" s="1">
        <v>42507</v>
      </c>
      <c r="B79">
        <v>31.37</v>
      </c>
      <c r="C79" s="25">
        <f t="shared" si="7"/>
        <v>-3.1776294884016121E-3</v>
      </c>
      <c r="D79" s="26">
        <f t="shared" si="20"/>
        <v>32.189060060451148</v>
      </c>
      <c r="E79" s="26"/>
      <c r="F79">
        <v>31.609200000000001</v>
      </c>
      <c r="G79" s="25">
        <f t="shared" si="21"/>
        <v>-2.5445292870091563E-2</v>
      </c>
      <c r="H79" s="25"/>
      <c r="I79" s="25">
        <f t="shared" si="19"/>
        <v>-7.5674170811029784E-3</v>
      </c>
      <c r="J79">
        <v>2057.86</v>
      </c>
      <c r="K79">
        <v>2081.44</v>
      </c>
      <c r="L79" s="25">
        <f t="shared" si="17"/>
        <v>1.1458505437687672E-2</v>
      </c>
      <c r="M79">
        <f t="shared" si="18"/>
        <v>2</v>
      </c>
      <c r="N79" s="50"/>
    </row>
    <row r="80" spans="1:14" x14ac:dyDescent="0.15">
      <c r="A80" s="1">
        <v>42508</v>
      </c>
      <c r="B80">
        <v>30.72</v>
      </c>
      <c r="C80" s="25">
        <f t="shared" si="7"/>
        <v>-2.0720433535224791E-2</v>
      </c>
      <c r="D80" s="26">
        <f t="shared" si="20"/>
        <v>30.683296335229457</v>
      </c>
      <c r="E80" s="26"/>
      <c r="F80">
        <v>30.953800000000001</v>
      </c>
      <c r="G80" s="25">
        <f t="shared" si="21"/>
        <v>1.1962099628910483E-3</v>
      </c>
      <c r="H80" s="25"/>
      <c r="I80" s="25">
        <f t="shared" si="19"/>
        <v>-7.5531921767280075E-3</v>
      </c>
      <c r="J80">
        <v>2081.44</v>
      </c>
      <c r="K80">
        <v>2020.47</v>
      </c>
      <c r="L80" s="25">
        <f t="shared" si="17"/>
        <v>-2.9292220770235966E-2</v>
      </c>
      <c r="M80">
        <f t="shared" si="18"/>
        <v>3</v>
      </c>
      <c r="N80" s="50"/>
    </row>
    <row r="81" spans="1:14" x14ac:dyDescent="0.15">
      <c r="A81" s="1">
        <v>42509</v>
      </c>
      <c r="B81">
        <v>30.88</v>
      </c>
      <c r="C81" s="25">
        <f t="shared" si="7"/>
        <v>5.2083333333332593E-3</v>
      </c>
      <c r="D81" s="26">
        <f t="shared" si="20"/>
        <v>31.213169272496003</v>
      </c>
      <c r="E81" s="26"/>
      <c r="F81">
        <v>31.0809</v>
      </c>
      <c r="G81" s="25">
        <f t="shared" si="21"/>
        <v>-1.0673996914167261E-2</v>
      </c>
      <c r="H81" s="25"/>
      <c r="I81" s="25">
        <f t="shared" si="19"/>
        <v>-6.4637767889604847E-3</v>
      </c>
      <c r="J81">
        <v>2020.47</v>
      </c>
      <c r="K81">
        <v>2037.4</v>
      </c>
      <c r="L81" s="25">
        <f t="shared" si="17"/>
        <v>8.3792384940137854E-3</v>
      </c>
      <c r="M81">
        <f t="shared" si="18"/>
        <v>4</v>
      </c>
      <c r="N81" s="50"/>
    </row>
    <row r="82" spans="1:14" x14ac:dyDescent="0.15">
      <c r="A82" s="1">
        <v>42510</v>
      </c>
      <c r="B82">
        <v>31.13</v>
      </c>
      <c r="C82" s="25">
        <f t="shared" si="7"/>
        <v>8.0958549222798215E-3</v>
      </c>
      <c r="D82" s="26">
        <f>+F81*(1+L82)</f>
        <v>31.506519470894276</v>
      </c>
      <c r="E82" s="26"/>
      <c r="F82">
        <v>31.475000000000001</v>
      </c>
      <c r="G82" s="25">
        <f>+B82/D82-1</f>
        <v>-1.1950525707611237E-2</v>
      </c>
      <c r="H82" s="25"/>
      <c r="I82" s="25">
        <f t="shared" si="19"/>
        <v>-1.0961080222398834E-2</v>
      </c>
      <c r="J82">
        <v>2037.4</v>
      </c>
      <c r="K82">
        <v>2065.3000000000002</v>
      </c>
      <c r="L82" s="25">
        <f t="shared" si="17"/>
        <v>1.369392362815347E-2</v>
      </c>
      <c r="M82">
        <f t="shared" si="18"/>
        <v>5</v>
      </c>
      <c r="N82" s="50"/>
    </row>
    <row r="83" spans="1:14" x14ac:dyDescent="0.15">
      <c r="A83" s="1">
        <v>42513</v>
      </c>
      <c r="B83">
        <v>31.47</v>
      </c>
      <c r="C83" s="25">
        <f t="shared" si="7"/>
        <v>1.0921940250562256E-2</v>
      </c>
      <c r="D83" s="26">
        <f>+F82*(1+L83)</f>
        <v>31.976850457560648</v>
      </c>
      <c r="E83" s="26"/>
      <c r="F83">
        <v>31.7148</v>
      </c>
      <c r="G83" s="25">
        <f>+B83/D83-1</f>
        <v>-1.5850543449653864E-2</v>
      </c>
      <c r="H83" s="25"/>
      <c r="I83" s="25">
        <f t="shared" si="19"/>
        <v>-7.7187937492906311E-3</v>
      </c>
      <c r="J83">
        <v>2065.3000000000002</v>
      </c>
      <c r="K83">
        <v>2098.23</v>
      </c>
      <c r="L83" s="25">
        <f t="shared" si="17"/>
        <v>1.5944414854984768E-2</v>
      </c>
      <c r="M83">
        <f t="shared" si="18"/>
        <v>1</v>
      </c>
      <c r="N83" s="50"/>
    </row>
    <row r="84" spans="1:14" x14ac:dyDescent="0.15">
      <c r="A84" s="1">
        <v>42514</v>
      </c>
      <c r="B84">
        <v>31.57</v>
      </c>
      <c r="C84" s="25">
        <f t="shared" si="7"/>
        <v>3.1776294884016121E-3</v>
      </c>
      <c r="D84" s="26">
        <f>+F83*(1+L84)</f>
        <v>31.371386620151274</v>
      </c>
      <c r="E84" s="26"/>
      <c r="G84" s="25">
        <f>+B84/D84-1</f>
        <v>6.3310360569510671E-3</v>
      </c>
      <c r="H84" s="25"/>
      <c r="I84" s="25"/>
      <c r="J84">
        <v>2098.23</v>
      </c>
      <c r="K84">
        <v>2075.5100000000002</v>
      </c>
      <c r="L84" s="25">
        <f t="shared" si="17"/>
        <v>-1.0828174223035503E-2</v>
      </c>
      <c r="M84">
        <f t="shared" si="18"/>
        <v>2</v>
      </c>
      <c r="N84" s="50"/>
    </row>
    <row r="85" spans="1:14" x14ac:dyDescent="0.15">
      <c r="A85" s="1">
        <v>42515</v>
      </c>
      <c r="B85">
        <v>31.33</v>
      </c>
      <c r="C85" s="25">
        <f t="shared" si="7"/>
        <v>-7.6021539436174068E-3</v>
      </c>
      <c r="D85" s="26"/>
      <c r="E85" s="26"/>
      <c r="F85">
        <v>31.388400000000001</v>
      </c>
      <c r="I85" s="25">
        <f t="shared" si="19"/>
        <v>-1.8605599520843397E-3</v>
      </c>
      <c r="J85">
        <v>2075.5100000000002</v>
      </c>
      <c r="K85">
        <v>2067.25</v>
      </c>
      <c r="L85" s="25">
        <f t="shared" si="17"/>
        <v>-3.9797447374381179E-3</v>
      </c>
      <c r="M85">
        <f t="shared" si="18"/>
        <v>3</v>
      </c>
      <c r="N85" s="50"/>
    </row>
    <row r="86" spans="1:14" x14ac:dyDescent="0.15">
      <c r="A86" s="1">
        <v>42516</v>
      </c>
      <c r="B86">
        <v>31.45</v>
      </c>
      <c r="C86" s="25">
        <f t="shared" si="7"/>
        <v>3.8301947015639826E-3</v>
      </c>
      <c r="D86" s="26">
        <f t="shared" ref="D86:D93" si="22">+F85*(1+L86)</f>
        <v>31.673245269802873</v>
      </c>
      <c r="E86" s="26"/>
      <c r="F86">
        <v>31.521899999999999</v>
      </c>
      <c r="G86" s="25">
        <f t="shared" ref="G86:G95" si="23">+B86/D86-1</f>
        <v>-7.0483863557775361E-3</v>
      </c>
      <c r="H86" s="25"/>
      <c r="I86" s="25">
        <f t="shared" si="19"/>
        <v>-2.2809538765112825E-3</v>
      </c>
      <c r="J86">
        <v>2067.25</v>
      </c>
      <c r="K86">
        <v>2086.0099999999998</v>
      </c>
      <c r="L86" s="25">
        <f t="shared" si="17"/>
        <v>9.0748579030111021E-3</v>
      </c>
      <c r="M86">
        <f t="shared" si="18"/>
        <v>4</v>
      </c>
      <c r="N86" s="50"/>
    </row>
    <row r="87" spans="1:14" x14ac:dyDescent="0.15">
      <c r="A87" s="1">
        <v>42517</v>
      </c>
      <c r="B87">
        <v>31.36</v>
      </c>
      <c r="C87" s="25">
        <f t="shared" si="7"/>
        <v>-2.8616852146263749E-3</v>
      </c>
      <c r="D87" s="26">
        <f t="shared" si="22"/>
        <v>31.278309112132732</v>
      </c>
      <c r="E87" s="26"/>
      <c r="F87">
        <v>31.417300000000001</v>
      </c>
      <c r="G87" s="25">
        <f t="shared" si="23"/>
        <v>2.6117424562308589E-3</v>
      </c>
      <c r="H87" s="25"/>
      <c r="I87" s="25">
        <f t="shared" si="19"/>
        <v>-1.8238359120612557E-3</v>
      </c>
      <c r="J87">
        <v>2086.0099999999998</v>
      </c>
      <c r="K87">
        <v>2069.89</v>
      </c>
      <c r="L87" s="25">
        <f t="shared" si="17"/>
        <v>-7.727671487672616E-3</v>
      </c>
      <c r="M87">
        <f t="shared" si="18"/>
        <v>5</v>
      </c>
      <c r="N87" s="50"/>
    </row>
    <row r="88" spans="1:14" x14ac:dyDescent="0.15">
      <c r="A88" s="1">
        <v>42520</v>
      </c>
      <c r="B88">
        <v>31.36</v>
      </c>
      <c r="C88" s="25">
        <f t="shared" si="7"/>
        <v>0</v>
      </c>
      <c r="D88" s="26">
        <f t="shared" si="22"/>
        <v>31.244723340853866</v>
      </c>
      <c r="E88" s="26"/>
      <c r="F88">
        <v>31.24</v>
      </c>
      <c r="G88" s="25">
        <f t="shared" si="23"/>
        <v>3.6894760721213338E-3</v>
      </c>
      <c r="H88" s="25"/>
      <c r="I88" s="25">
        <f t="shared" si="19"/>
        <v>3.8412291933418441E-3</v>
      </c>
      <c r="J88">
        <v>2069.89</v>
      </c>
      <c r="K88">
        <v>2058.52</v>
      </c>
      <c r="L88" s="25">
        <f t="shared" si="17"/>
        <v>-5.493045524158191E-3</v>
      </c>
      <c r="M88">
        <f t="shared" si="18"/>
        <v>1</v>
      </c>
      <c r="N88" s="50"/>
    </row>
    <row r="89" spans="1:14" x14ac:dyDescent="0.15">
      <c r="A89" s="1">
        <v>42521</v>
      </c>
      <c r="B89">
        <v>32.86</v>
      </c>
      <c r="C89" s="25">
        <f t="shared" ref="C89:C100" si="24">B89/B88-1</f>
        <v>4.7831632653061229E-2</v>
      </c>
      <c r="D89" s="26">
        <f t="shared" si="22"/>
        <v>32.777020383576556</v>
      </c>
      <c r="E89" s="26"/>
      <c r="F89">
        <v>32.694099999999999</v>
      </c>
      <c r="G89" s="25">
        <f t="shared" si="23"/>
        <v>2.531640016461667E-3</v>
      </c>
      <c r="H89" s="25"/>
      <c r="I89" s="25">
        <f t="shared" si="19"/>
        <v>5.0743100437082855E-3</v>
      </c>
      <c r="J89">
        <v>2058.52</v>
      </c>
      <c r="K89">
        <v>2159.8000000000002</v>
      </c>
      <c r="L89" s="25">
        <f t="shared" si="17"/>
        <v>4.9200396401298141E-2</v>
      </c>
      <c r="M89">
        <f t="shared" si="18"/>
        <v>2</v>
      </c>
      <c r="N89" s="50"/>
    </row>
    <row r="90" spans="1:14" x14ac:dyDescent="0.15">
      <c r="A90" s="1">
        <v>42522</v>
      </c>
      <c r="B90">
        <v>32.659999999999997</v>
      </c>
      <c r="C90" s="25">
        <f t="shared" si="24"/>
        <v>-6.0864272671942166E-3</v>
      </c>
      <c r="D90" s="26">
        <f t="shared" si="22"/>
        <v>32.830640782479861</v>
      </c>
      <c r="E90" s="26"/>
      <c r="F90">
        <v>32.860900000000001</v>
      </c>
      <c r="G90" s="25">
        <f t="shared" si="23"/>
        <v>-5.1976074305234432E-3</v>
      </c>
      <c r="H90" s="25"/>
      <c r="I90" s="25">
        <f t="shared" si="19"/>
        <v>-6.1136487436438403E-3</v>
      </c>
      <c r="J90">
        <v>2159.8000000000002</v>
      </c>
      <c r="K90">
        <v>2168.8200000000002</v>
      </c>
      <c r="L90" s="25">
        <f t="shared" si="17"/>
        <v>4.1763126215390578E-3</v>
      </c>
      <c r="M90">
        <f t="shared" si="18"/>
        <v>3</v>
      </c>
      <c r="N90" s="50"/>
    </row>
    <row r="91" spans="1:14" x14ac:dyDescent="0.15">
      <c r="A91" s="1">
        <v>42523</v>
      </c>
      <c r="B91">
        <v>33.03</v>
      </c>
      <c r="C91" s="25">
        <f t="shared" si="24"/>
        <v>1.1328842620943247E-2</v>
      </c>
      <c r="D91" s="26">
        <f t="shared" si="22"/>
        <v>33.159990826347965</v>
      </c>
      <c r="E91" s="26"/>
      <c r="G91" s="25">
        <f t="shared" si="23"/>
        <v>-3.9201104435975243E-3</v>
      </c>
      <c r="H91" s="25"/>
      <c r="J91">
        <v>2168.8200000000002</v>
      </c>
      <c r="K91">
        <v>2188.56</v>
      </c>
      <c r="L91" s="25">
        <f t="shared" si="17"/>
        <v>9.1017235178574296E-3</v>
      </c>
      <c r="M91">
        <f t="shared" si="18"/>
        <v>4</v>
      </c>
      <c r="N91" s="50"/>
    </row>
    <row r="92" spans="1:14" x14ac:dyDescent="0.15">
      <c r="A92" s="1">
        <v>42524</v>
      </c>
      <c r="B92">
        <v>33.86</v>
      </c>
      <c r="C92" s="25">
        <f t="shared" si="24"/>
        <v>2.5128670905237627E-2</v>
      </c>
      <c r="F92">
        <v>33.979500000000002</v>
      </c>
      <c r="I92" s="25">
        <f t="shared" si="19"/>
        <v>-3.516826321752875E-3</v>
      </c>
      <c r="J92">
        <v>2188.56</v>
      </c>
      <c r="K92">
        <v>2204.9699999999998</v>
      </c>
      <c r="L92" s="25">
        <f t="shared" si="17"/>
        <v>7.4980809299265427E-3</v>
      </c>
      <c r="M92">
        <f t="shared" si="18"/>
        <v>5</v>
      </c>
      <c r="N92" s="50"/>
    </row>
    <row r="93" spans="1:14" x14ac:dyDescent="0.15">
      <c r="A93" s="1">
        <v>42527</v>
      </c>
      <c r="B93">
        <v>33.83</v>
      </c>
      <c r="C93" s="25">
        <f t="shared" si="24"/>
        <v>-8.8600118133497219E-4</v>
      </c>
      <c r="D93" s="26">
        <f t="shared" si="22"/>
        <v>33.892122954053804</v>
      </c>
      <c r="E93" s="26"/>
      <c r="F93">
        <v>34.072000000000003</v>
      </c>
      <c r="G93" s="25">
        <f t="shared" si="23"/>
        <v>-1.8329614269965155E-3</v>
      </c>
      <c r="H93" s="25"/>
      <c r="I93" s="25">
        <f t="shared" si="19"/>
        <v>-7.1026062455976646E-3</v>
      </c>
      <c r="J93">
        <v>2204.9699999999998</v>
      </c>
      <c r="K93" s="39">
        <v>2199.3000000000002</v>
      </c>
      <c r="L93" s="25">
        <f t="shared" si="17"/>
        <v>-2.5714635573271805E-3</v>
      </c>
      <c r="M93">
        <f t="shared" si="18"/>
        <v>1</v>
      </c>
      <c r="N93" s="50"/>
    </row>
    <row r="94" spans="1:14" x14ac:dyDescent="0.15">
      <c r="A94" s="1">
        <v>42528</v>
      </c>
      <c r="B94">
        <v>33.67</v>
      </c>
      <c r="C94" s="25">
        <f t="shared" si="24"/>
        <v>-4.7295300029558396E-3</v>
      </c>
      <c r="D94" s="26">
        <f>+F93*(1+L94)</f>
        <v>34.032185040694763</v>
      </c>
      <c r="E94" s="26"/>
      <c r="F94">
        <v>33.845300000000002</v>
      </c>
      <c r="G94" s="25">
        <f t="shared" si="23"/>
        <v>-1.0642426875079325E-2</v>
      </c>
      <c r="H94" s="25"/>
      <c r="I94" s="25">
        <f t="shared" si="19"/>
        <v>-5.1794488451867293E-3</v>
      </c>
      <c r="J94" s="39">
        <v>2199.3000000000002</v>
      </c>
      <c r="K94" s="39">
        <v>2196.73</v>
      </c>
      <c r="L94" s="25">
        <f t="shared" si="17"/>
        <v>-1.168553630700786E-3</v>
      </c>
      <c r="M94">
        <f t="shared" si="18"/>
        <v>2</v>
      </c>
      <c r="N94" s="50"/>
    </row>
    <row r="95" spans="1:14" x14ac:dyDescent="0.15">
      <c r="A95" s="1">
        <v>42529</v>
      </c>
      <c r="B95">
        <v>33.57</v>
      </c>
      <c r="C95" s="25">
        <f t="shared" si="24"/>
        <v>-2.9700029700030495E-3</v>
      </c>
      <c r="D95" s="26">
        <f>+F94*(1+L95)</f>
        <v>33.688301367031912</v>
      </c>
      <c r="E95" s="26"/>
      <c r="G95" s="25">
        <f t="shared" si="23"/>
        <v>-3.5116453555501526E-3</v>
      </c>
      <c r="H95" s="25"/>
      <c r="I95" s="25"/>
      <c r="J95" s="39">
        <v>2196.73</v>
      </c>
      <c r="K95" s="39">
        <v>2186.54</v>
      </c>
      <c r="L95" s="25">
        <f t="shared" si="17"/>
        <v>-4.6387129961351636E-3</v>
      </c>
      <c r="M95">
        <f t="shared" si="18"/>
        <v>3</v>
      </c>
      <c r="N95" s="50"/>
    </row>
    <row r="96" spans="1:14" x14ac:dyDescent="0.15">
      <c r="A96" s="1">
        <v>42530</v>
      </c>
      <c r="B96">
        <v>33.44</v>
      </c>
      <c r="C96" s="25">
        <f t="shared" si="24"/>
        <v>-3.8725052129878756E-3</v>
      </c>
      <c r="D96" s="26"/>
      <c r="E96" s="26"/>
      <c r="J96" s="39">
        <v>2186.54</v>
      </c>
      <c r="K96" s="39">
        <v>2186.54</v>
      </c>
      <c r="L96" s="25">
        <f t="shared" ref="L96:L102" si="25">+K96/J96-1</f>
        <v>0</v>
      </c>
      <c r="M96">
        <f t="shared" si="18"/>
        <v>4</v>
      </c>
      <c r="N96" s="50"/>
    </row>
    <row r="97" spans="1:14" x14ac:dyDescent="0.15">
      <c r="A97" s="1">
        <v>42531</v>
      </c>
      <c r="B97">
        <v>32.83</v>
      </c>
      <c r="C97" s="25">
        <f t="shared" si="24"/>
        <v>-1.8241626794258337E-2</v>
      </c>
      <c r="D97" s="26"/>
      <c r="E97" s="26"/>
      <c r="F97">
        <v>33.321100000000001</v>
      </c>
      <c r="I97" s="25">
        <f t="shared" ref="I97:I124" si="26">+B97/F97-1</f>
        <v>-1.4738408996101682E-2</v>
      </c>
      <c r="J97" s="39">
        <v>2186.54</v>
      </c>
      <c r="K97" s="39">
        <v>2186.54</v>
      </c>
      <c r="L97" s="25">
        <f t="shared" si="25"/>
        <v>0</v>
      </c>
      <c r="M97">
        <f t="shared" si="18"/>
        <v>5</v>
      </c>
      <c r="N97" s="50"/>
    </row>
    <row r="98" spans="1:14" x14ac:dyDescent="0.15">
      <c r="A98" s="1">
        <v>42534</v>
      </c>
      <c r="B98">
        <v>31.42</v>
      </c>
      <c r="C98" s="25">
        <f t="shared" si="24"/>
        <v>-4.294852269265903E-2</v>
      </c>
      <c r="D98" s="26">
        <f>+F97*(1+L98)</f>
        <v>31.312117492019357</v>
      </c>
      <c r="E98" s="26"/>
      <c r="F98">
        <v>31.642199999999999</v>
      </c>
      <c r="G98" s="25">
        <f>+B98/D98-1</f>
        <v>3.4453916445651434E-3</v>
      </c>
      <c r="H98" s="25"/>
      <c r="I98" s="25">
        <f t="shared" si="26"/>
        <v>-7.0222677310679549E-3</v>
      </c>
      <c r="J98" s="39">
        <v>2186.54</v>
      </c>
      <c r="K98" s="39">
        <v>2054.71</v>
      </c>
      <c r="L98" s="25">
        <f t="shared" si="25"/>
        <v>-6.0291602257447785E-2</v>
      </c>
      <c r="M98">
        <f t="shared" si="18"/>
        <v>1</v>
      </c>
      <c r="N98" s="50"/>
    </row>
    <row r="99" spans="1:14" x14ac:dyDescent="0.15">
      <c r="A99" s="1">
        <v>42535</v>
      </c>
      <c r="B99">
        <v>31.6</v>
      </c>
      <c r="C99" s="25">
        <f t="shared" si="24"/>
        <v>5.7288351368554036E-3</v>
      </c>
      <c r="D99" s="26">
        <f>+F98*(1+L99)</f>
        <v>31.697639414807927</v>
      </c>
      <c r="E99" s="26"/>
      <c r="F99">
        <v>31.798999999999999</v>
      </c>
      <c r="G99" s="25">
        <f>+B99/D99-1</f>
        <v>-3.0803371042927852E-3</v>
      </c>
      <c r="H99" s="25"/>
      <c r="I99" s="25">
        <f t="shared" si="26"/>
        <v>-6.258058429510327E-3</v>
      </c>
      <c r="J99" s="39">
        <v>2054.71</v>
      </c>
      <c r="K99" s="39">
        <v>2058.31</v>
      </c>
      <c r="L99" s="25">
        <f t="shared" si="25"/>
        <v>1.7520720685644253E-3</v>
      </c>
      <c r="M99">
        <f t="shared" si="18"/>
        <v>2</v>
      </c>
      <c r="N99" s="50"/>
    </row>
    <row r="100" spans="1:14" x14ac:dyDescent="0.15">
      <c r="A100" s="1">
        <v>42536</v>
      </c>
      <c r="B100">
        <v>32.46</v>
      </c>
      <c r="C100" s="25">
        <f t="shared" si="24"/>
        <v>2.7215189873417645E-2</v>
      </c>
      <c r="D100" s="26">
        <f>+F99*(1+L100)</f>
        <v>32.888005791158768</v>
      </c>
      <c r="E100" s="26"/>
      <c r="F100">
        <v>32.818100000000001</v>
      </c>
      <c r="G100" s="25">
        <f>+B100/D100-1</f>
        <v>-1.301403903528342E-2</v>
      </c>
      <c r="H100" s="25"/>
      <c r="I100" s="25">
        <f t="shared" si="26"/>
        <v>-1.0911661552618801E-2</v>
      </c>
      <c r="J100" s="39">
        <v>2058.31</v>
      </c>
      <c r="K100" s="39">
        <v>2128.8000000000002</v>
      </c>
      <c r="L100" s="25">
        <f t="shared" si="25"/>
        <v>3.4246542066064034E-2</v>
      </c>
      <c r="M100">
        <f t="shared" si="18"/>
        <v>3</v>
      </c>
      <c r="N100" s="50"/>
    </row>
    <row r="101" spans="1:14" x14ac:dyDescent="0.15">
      <c r="A101" s="1">
        <v>42537</v>
      </c>
      <c r="B101">
        <v>32.39</v>
      </c>
      <c r="C101" s="25">
        <f t="shared" ref="C101:C136" si="27">B101/B100-1</f>
        <v>-2.1565003080714629E-3</v>
      </c>
      <c r="D101" s="26">
        <f>+F100*(1+L101)</f>
        <v>32.396003242202177</v>
      </c>
      <c r="E101" s="26"/>
      <c r="G101" s="25">
        <f>+B101/D101-1</f>
        <v>-1.8530811215489162E-4</v>
      </c>
      <c r="H101" s="25"/>
      <c r="I101" s="25"/>
      <c r="J101" s="39">
        <v>2128.8000000000002</v>
      </c>
      <c r="K101" s="39">
        <v>2101.42</v>
      </c>
      <c r="L101" s="25">
        <f t="shared" si="25"/>
        <v>-1.2861706125516736E-2</v>
      </c>
      <c r="M101">
        <f t="shared" si="18"/>
        <v>4</v>
      </c>
      <c r="N101" s="50"/>
    </row>
    <row r="102" spans="1:14" x14ac:dyDescent="0.15">
      <c r="A102" s="1">
        <v>42538</v>
      </c>
      <c r="B102">
        <v>32.57</v>
      </c>
      <c r="C102" s="25">
        <f t="shared" si="27"/>
        <v>5.5572707625810569E-3</v>
      </c>
      <c r="F102">
        <v>32.793100000000003</v>
      </c>
      <c r="I102" s="25">
        <f t="shared" si="26"/>
        <v>-6.8032604419833165E-3</v>
      </c>
      <c r="J102" s="39">
        <v>2101.42</v>
      </c>
      <c r="K102">
        <v>2122.89</v>
      </c>
      <c r="L102" s="25">
        <f t="shared" si="25"/>
        <v>1.0216900952689123E-2</v>
      </c>
      <c r="M102">
        <f t="shared" si="18"/>
        <v>5</v>
      </c>
      <c r="N102" s="50"/>
    </row>
    <row r="103" spans="1:14" x14ac:dyDescent="0.15">
      <c r="A103" s="1">
        <v>42541</v>
      </c>
      <c r="B103">
        <v>32.82</v>
      </c>
      <c r="C103" s="25">
        <f t="shared" si="27"/>
        <v>7.675775253300543E-3</v>
      </c>
      <c r="D103" s="26"/>
      <c r="E103" s="26"/>
      <c r="G103" s="25"/>
      <c r="H103" s="25"/>
      <c r="I103" s="25"/>
      <c r="M103">
        <f t="shared" si="18"/>
        <v>1</v>
      </c>
      <c r="N103" s="50"/>
    </row>
    <row r="104" spans="1:14" x14ac:dyDescent="0.15">
      <c r="A104" s="1">
        <v>42542</v>
      </c>
      <c r="B104">
        <v>32.5</v>
      </c>
      <c r="C104" s="25">
        <f t="shared" si="27"/>
        <v>-9.750152346130414E-3</v>
      </c>
      <c r="F104">
        <v>32.544800000000002</v>
      </c>
      <c r="I104" s="25">
        <f t="shared" si="26"/>
        <v>-1.3765639979351763E-3</v>
      </c>
      <c r="J104">
        <v>2119.63</v>
      </c>
      <c r="K104">
        <v>2092</v>
      </c>
      <c r="L104" s="25">
        <f t="shared" ref="L104:L111" si="28">+K104/J104-1</f>
        <v>-1.3035293895632738E-2</v>
      </c>
      <c r="M104">
        <f t="shared" si="18"/>
        <v>2</v>
      </c>
      <c r="N104" s="50"/>
    </row>
    <row r="105" spans="1:14" x14ac:dyDescent="0.15">
      <c r="A105" s="1">
        <v>42543</v>
      </c>
      <c r="B105">
        <v>33.119999999999997</v>
      </c>
      <c r="C105" s="25">
        <f t="shared" si="27"/>
        <v>1.9076923076922991E-2</v>
      </c>
      <c r="D105" s="26">
        <f t="shared" ref="D105:D111" si="29">+F104*(1+L105)</f>
        <v>33.366509529636716</v>
      </c>
      <c r="E105" s="26"/>
      <c r="F105">
        <v>33.211199999999998</v>
      </c>
      <c r="G105" s="25">
        <f t="shared" ref="G105:G111" si="30">+B105/D105-1</f>
        <v>-7.3879327838521913E-3</v>
      </c>
      <c r="H105" s="25"/>
      <c r="I105" s="25">
        <f t="shared" si="26"/>
        <v>-2.7460615695910073E-3</v>
      </c>
      <c r="J105">
        <v>2092</v>
      </c>
      <c r="K105">
        <v>2144.8200000000002</v>
      </c>
      <c r="L105" s="25">
        <f t="shared" si="28"/>
        <v>2.5248565965583225E-2</v>
      </c>
      <c r="M105">
        <f t="shared" si="18"/>
        <v>3</v>
      </c>
      <c r="N105" s="50"/>
    </row>
    <row r="106" spans="1:14" x14ac:dyDescent="0.15">
      <c r="A106" s="1">
        <v>42544</v>
      </c>
      <c r="B106">
        <v>33.15</v>
      </c>
      <c r="C106" s="25">
        <f t="shared" si="27"/>
        <v>9.0579710144922387E-4</v>
      </c>
      <c r="D106" s="26">
        <f t="shared" si="29"/>
        <v>33.09769952163817</v>
      </c>
      <c r="E106" s="26"/>
      <c r="F106">
        <v>33.211199999999998</v>
      </c>
      <c r="G106" s="25">
        <f t="shared" si="30"/>
        <v>1.5801846991703172E-3</v>
      </c>
      <c r="H106" s="25"/>
      <c r="I106" s="25">
        <f t="shared" si="26"/>
        <v>-1.8427518427518441E-3</v>
      </c>
      <c r="J106">
        <v>2144.8200000000002</v>
      </c>
      <c r="K106">
        <v>2137.4899999999998</v>
      </c>
      <c r="L106" s="25">
        <f t="shared" si="28"/>
        <v>-3.4175362035044898E-3</v>
      </c>
      <c r="M106">
        <f t="shared" si="18"/>
        <v>4</v>
      </c>
      <c r="N106" s="50"/>
    </row>
    <row r="107" spans="1:14" x14ac:dyDescent="0.15">
      <c r="A107" s="1">
        <v>42545</v>
      </c>
      <c r="B107">
        <v>32.049999999999997</v>
      </c>
      <c r="C107" s="25">
        <f t="shared" si="27"/>
        <v>-3.3182503770739058E-2</v>
      </c>
      <c r="D107" s="26">
        <f t="shared" si="29"/>
        <v>33.053805366106978</v>
      </c>
      <c r="E107" s="26"/>
      <c r="F107">
        <v>32.582599999999999</v>
      </c>
      <c r="G107" s="25">
        <f t="shared" si="30"/>
        <v>-3.0368829095129612E-2</v>
      </c>
      <c r="H107" s="25"/>
      <c r="I107" s="25">
        <f t="shared" si="26"/>
        <v>-1.6346147943994693E-2</v>
      </c>
      <c r="J107">
        <v>2137.4899999999998</v>
      </c>
      <c r="K107">
        <v>2127.36</v>
      </c>
      <c r="L107" s="25">
        <f t="shared" si="28"/>
        <v>-4.7392034582616205E-3</v>
      </c>
      <c r="M107">
        <f t="shared" si="18"/>
        <v>5</v>
      </c>
      <c r="N107" s="50"/>
    </row>
    <row r="108" spans="1:14" x14ac:dyDescent="0.15">
      <c r="A108" s="1">
        <v>42548</v>
      </c>
      <c r="B108">
        <v>32.69</v>
      </c>
      <c r="C108" s="25">
        <f t="shared" si="27"/>
        <v>1.9968798751950123E-2</v>
      </c>
      <c r="D108" s="26">
        <f t="shared" si="29"/>
        <v>33.569714813665762</v>
      </c>
      <c r="E108" s="26"/>
      <c r="F108">
        <v>32.671399999999998</v>
      </c>
      <c r="G108" s="25">
        <f t="shared" si="30"/>
        <v>-2.6205608791994961E-2</v>
      </c>
      <c r="H108" s="25"/>
      <c r="I108" s="25">
        <f t="shared" si="26"/>
        <v>5.6930526393106362E-4</v>
      </c>
      <c r="J108">
        <v>2127.36</v>
      </c>
      <c r="K108">
        <v>2191.81</v>
      </c>
      <c r="L108" s="25">
        <f t="shared" si="28"/>
        <v>3.0295765643802541E-2</v>
      </c>
      <c r="M108">
        <f t="shared" si="18"/>
        <v>1</v>
      </c>
      <c r="N108" s="50"/>
    </row>
    <row r="109" spans="1:14" x14ac:dyDescent="0.15">
      <c r="A109" s="1">
        <v>42549</v>
      </c>
      <c r="B109">
        <v>33.450000000000003</v>
      </c>
      <c r="C109" s="25">
        <f t="shared" si="27"/>
        <v>2.3248699908228865E-2</v>
      </c>
      <c r="D109" s="26">
        <f t="shared" si="29"/>
        <v>33.042562582523118</v>
      </c>
      <c r="E109" s="26"/>
      <c r="F109">
        <v>33.577800000000003</v>
      </c>
      <c r="G109" s="25">
        <f t="shared" si="30"/>
        <v>1.2330684596853381E-2</v>
      </c>
      <c r="H109" s="25"/>
      <c r="I109" s="25">
        <f t="shared" si="26"/>
        <v>-3.8060861640727417E-3</v>
      </c>
      <c r="J109">
        <v>2191.81</v>
      </c>
      <c r="K109">
        <v>2216.71</v>
      </c>
      <c r="L109" s="25">
        <f t="shared" si="28"/>
        <v>1.136047376369298E-2</v>
      </c>
      <c r="M109">
        <f t="shared" si="18"/>
        <v>2</v>
      </c>
      <c r="N109" s="50"/>
    </row>
    <row r="110" spans="1:14" x14ac:dyDescent="0.15">
      <c r="A110" s="1">
        <v>42550</v>
      </c>
      <c r="B110">
        <v>33.630000000000003</v>
      </c>
      <c r="C110" s="25">
        <f t="shared" si="27"/>
        <v>5.3811659192823935E-3</v>
      </c>
      <c r="D110" s="26">
        <f t="shared" si="29"/>
        <v>33.472978721618979</v>
      </c>
      <c r="E110" s="26"/>
      <c r="F110">
        <v>33.746499999999997</v>
      </c>
      <c r="G110" s="25">
        <f t="shared" si="30"/>
        <v>4.6909861141102294E-3</v>
      </c>
      <c r="H110" s="25"/>
      <c r="I110" s="25">
        <f t="shared" si="26"/>
        <v>-3.452209858800015E-3</v>
      </c>
      <c r="J110">
        <v>2216.71</v>
      </c>
      <c r="K110">
        <v>2209.79</v>
      </c>
      <c r="L110" s="25">
        <f t="shared" si="28"/>
        <v>-3.1217434847138348E-3</v>
      </c>
      <c r="M110">
        <f t="shared" si="18"/>
        <v>3</v>
      </c>
      <c r="N110" s="50"/>
    </row>
    <row r="111" spans="1:14" x14ac:dyDescent="0.15">
      <c r="A111" s="1">
        <v>42551</v>
      </c>
      <c r="B111">
        <v>33.65</v>
      </c>
      <c r="C111" s="25">
        <f t="shared" si="27"/>
        <v>5.9470710674980332E-4</v>
      </c>
      <c r="D111" s="26">
        <f t="shared" si="29"/>
        <v>34.021384491286504</v>
      </c>
      <c r="E111" s="26"/>
      <c r="G111" s="25">
        <f t="shared" si="30"/>
        <v>-1.0916207463033234E-2</v>
      </c>
      <c r="H111" s="25"/>
      <c r="J111">
        <v>2209.79</v>
      </c>
      <c r="K111">
        <v>2227.79</v>
      </c>
      <c r="L111" s="25">
        <f t="shared" si="28"/>
        <v>8.1455703935668922E-3</v>
      </c>
      <c r="M111">
        <f t="shared" si="18"/>
        <v>4</v>
      </c>
      <c r="N111" s="50"/>
    </row>
    <row r="112" spans="1:14" x14ac:dyDescent="0.15">
      <c r="A112" s="1">
        <v>42552</v>
      </c>
      <c r="B112">
        <v>33.369999999999997</v>
      </c>
      <c r="C112" s="25">
        <f t="shared" si="27"/>
        <v>-8.3209509658247471E-3</v>
      </c>
      <c r="D112" s="26"/>
      <c r="E112" s="26"/>
      <c r="F112">
        <v>33.4664</v>
      </c>
      <c r="I112" s="25">
        <f t="shared" si="26"/>
        <v>-2.8805010398490483E-3</v>
      </c>
      <c r="J112">
        <v>2227.79</v>
      </c>
      <c r="K112">
        <v>2211.1799999999998</v>
      </c>
      <c r="L112" s="25">
        <f>+K112/J112-1</f>
        <v>-7.4558194443821169E-3</v>
      </c>
      <c r="M112">
        <f t="shared" si="18"/>
        <v>5</v>
      </c>
      <c r="N112" s="50"/>
    </row>
    <row r="113" spans="1:14" x14ac:dyDescent="0.15">
      <c r="A113" s="1">
        <v>42555</v>
      </c>
      <c r="B113">
        <v>33.369999999999997</v>
      </c>
      <c r="C113" s="25">
        <f t="shared" si="27"/>
        <v>0</v>
      </c>
      <c r="D113" s="26">
        <f>+F112*(1+L113)</f>
        <v>34.034419786720221</v>
      </c>
      <c r="E113" s="26"/>
      <c r="J113">
        <v>2211.1799999999998</v>
      </c>
      <c r="K113">
        <v>2248.71</v>
      </c>
      <c r="L113" s="25">
        <f>+K113/J113-1</f>
        <v>1.697283803218208E-2</v>
      </c>
      <c r="M113">
        <f t="shared" si="18"/>
        <v>1</v>
      </c>
      <c r="N113" s="50"/>
    </row>
    <row r="114" spans="1:14" x14ac:dyDescent="0.15">
      <c r="A114" s="1">
        <v>42556</v>
      </c>
      <c r="B114">
        <v>33.46</v>
      </c>
      <c r="C114" s="25">
        <f t="shared" si="27"/>
        <v>2.6970332634104199E-3</v>
      </c>
      <c r="D114" s="26"/>
      <c r="E114" s="26"/>
      <c r="F114">
        <v>33.767400000000002</v>
      </c>
      <c r="I114" s="25">
        <f t="shared" si="26"/>
        <v>-9.1034548114453662E-3</v>
      </c>
      <c r="J114">
        <v>2248.71</v>
      </c>
      <c r="K114">
        <v>2246.02</v>
      </c>
      <c r="L114" s="25">
        <f>+K114/J114-1</f>
        <v>-1.196241400625242E-3</v>
      </c>
      <c r="M114">
        <f t="shared" si="18"/>
        <v>2</v>
      </c>
      <c r="N114" s="50"/>
    </row>
    <row r="115" spans="1:14" x14ac:dyDescent="0.15">
      <c r="A115" s="1">
        <v>42557</v>
      </c>
      <c r="B115">
        <v>33.81</v>
      </c>
      <c r="C115" s="25">
        <f t="shared" si="27"/>
        <v>1.0460251046025215E-2</v>
      </c>
      <c r="D115" s="26">
        <f>+F114*(1+L115)</f>
        <v>33.700346899849514</v>
      </c>
      <c r="E115" s="26"/>
      <c r="G115" s="25">
        <f>+B115/D115-1</f>
        <v>3.253767697892096E-3</v>
      </c>
      <c r="H115" s="25"/>
      <c r="J115">
        <v>2246.02</v>
      </c>
      <c r="K115">
        <v>2241.56</v>
      </c>
      <c r="L115" s="25">
        <f>+K115/J115-1</f>
        <v>-1.9857347663867486E-3</v>
      </c>
      <c r="M115">
        <f t="shared" si="18"/>
        <v>3</v>
      </c>
      <c r="N115" s="50"/>
    </row>
    <row r="116" spans="1:14" x14ac:dyDescent="0.15">
      <c r="A116" s="1">
        <v>42558</v>
      </c>
      <c r="B116">
        <v>33.619999999999997</v>
      </c>
      <c r="C116" s="25">
        <f t="shared" si="27"/>
        <v>-5.6196391600119577E-3</v>
      </c>
      <c r="D116" s="26"/>
      <c r="E116" s="26"/>
      <c r="F116">
        <v>33.792499999999997</v>
      </c>
      <c r="I116" s="25">
        <f t="shared" si="26"/>
        <v>-5.1046829917881231E-3</v>
      </c>
      <c r="J116">
        <v>2241.56</v>
      </c>
      <c r="K116">
        <v>2233.92</v>
      </c>
      <c r="L116" s="25">
        <f>+K116/J116-1</f>
        <v>-3.408340619925343E-3</v>
      </c>
      <c r="M116">
        <f t="shared" si="18"/>
        <v>4</v>
      </c>
      <c r="N116" s="50"/>
    </row>
    <row r="117" spans="1:14" x14ac:dyDescent="0.15">
      <c r="A117" s="1">
        <v>42559</v>
      </c>
      <c r="B117">
        <v>33.909999999999997</v>
      </c>
      <c r="C117" s="25">
        <f t="shared" si="27"/>
        <v>8.6258179654967737E-3</v>
      </c>
      <c r="F117">
        <v>34.098199999999999</v>
      </c>
      <c r="I117" s="25">
        <f t="shared" si="26"/>
        <v>-5.5193529277205444E-3</v>
      </c>
      <c r="J117">
        <v>2233.92</v>
      </c>
      <c r="K117">
        <v>2239</v>
      </c>
      <c r="L117" s="25">
        <f t="shared" ref="L117:L123" si="31">+K117/J117-1</f>
        <v>2.2740295086662865E-3</v>
      </c>
      <c r="M117">
        <f t="shared" si="18"/>
        <v>5</v>
      </c>
      <c r="N117" s="50"/>
    </row>
    <row r="118" spans="1:14" x14ac:dyDescent="0.15">
      <c r="A118" s="1">
        <v>42562</v>
      </c>
      <c r="B118">
        <v>33.450000000000003</v>
      </c>
      <c r="C118" s="25">
        <f t="shared" si="27"/>
        <v>-1.3565319964612077E-2</v>
      </c>
      <c r="D118" s="26">
        <f t="shared" ref="D118:D123" si="32">+F117*(1+L118)</f>
        <v>33.787371834747653</v>
      </c>
      <c r="E118" s="26"/>
      <c r="F118">
        <v>33.619900000000001</v>
      </c>
      <c r="G118" s="25">
        <f t="shared" ref="G118:G123" si="33">+B118/D118-1</f>
        <v>-9.9851458230524326E-3</v>
      </c>
      <c r="H118" s="25"/>
      <c r="I118" s="25">
        <f t="shared" si="26"/>
        <v>-5.0535545911796209E-3</v>
      </c>
      <c r="J118">
        <v>2239</v>
      </c>
      <c r="K118">
        <v>2218.59</v>
      </c>
      <c r="L118" s="25">
        <f t="shared" si="31"/>
        <v>-9.1156766413577062E-3</v>
      </c>
      <c r="M118">
        <f t="shared" si="18"/>
        <v>1</v>
      </c>
      <c r="N118" s="50"/>
    </row>
    <row r="119" spans="1:14" x14ac:dyDescent="0.15">
      <c r="A119" s="1">
        <v>42563</v>
      </c>
      <c r="B119">
        <v>34.159999999999997</v>
      </c>
      <c r="C119" s="25">
        <f t="shared" si="27"/>
        <v>2.1225710014947552E-2</v>
      </c>
      <c r="D119" s="26">
        <f t="shared" si="32"/>
        <v>34.055721095380399</v>
      </c>
      <c r="E119" s="26"/>
      <c r="F119">
        <v>34.189900000000002</v>
      </c>
      <c r="G119" s="25">
        <f t="shared" si="33"/>
        <v>3.0620084163697214E-3</v>
      </c>
      <c r="H119" s="25"/>
      <c r="I119" s="25">
        <f t="shared" si="26"/>
        <v>-8.7452727267423036E-4</v>
      </c>
      <c r="J119">
        <v>2218.59</v>
      </c>
      <c r="K119">
        <v>2247.35</v>
      </c>
      <c r="L119" s="25">
        <f t="shared" si="31"/>
        <v>1.296318833132748E-2</v>
      </c>
      <c r="M119">
        <f t="shared" si="18"/>
        <v>2</v>
      </c>
      <c r="N119" s="50"/>
    </row>
    <row r="120" spans="1:14" x14ac:dyDescent="0.15">
      <c r="A120" s="1">
        <v>42564</v>
      </c>
      <c r="B120">
        <v>34.549999999999997</v>
      </c>
      <c r="C120" s="25">
        <f t="shared" si="27"/>
        <v>1.1416861826697877E-2</v>
      </c>
      <c r="D120" s="26">
        <f t="shared" si="32"/>
        <v>34.768314576278726</v>
      </c>
      <c r="E120" s="26"/>
      <c r="F120">
        <v>34.592399999999998</v>
      </c>
      <c r="G120" s="25">
        <f t="shared" si="33"/>
        <v>-6.2791245114791616E-3</v>
      </c>
      <c r="H120" s="25"/>
      <c r="I120" s="25">
        <f t="shared" si="26"/>
        <v>-1.2257027555185873E-3</v>
      </c>
      <c r="J120">
        <v>2247.35</v>
      </c>
      <c r="K120">
        <v>2285.37</v>
      </c>
      <c r="L120" s="25">
        <f t="shared" si="31"/>
        <v>1.6917703072507617E-2</v>
      </c>
      <c r="M120">
        <f t="shared" si="18"/>
        <v>3</v>
      </c>
      <c r="N120" s="50"/>
    </row>
    <row r="121" spans="1:14" x14ac:dyDescent="0.15">
      <c r="A121" s="1">
        <v>42565</v>
      </c>
      <c r="B121">
        <v>34.54</v>
      </c>
      <c r="C121" s="25">
        <f t="shared" si="27"/>
        <v>-2.8943560057881346E-4</v>
      </c>
      <c r="D121" s="26">
        <f t="shared" si="32"/>
        <v>34.709102067498911</v>
      </c>
      <c r="E121" s="26"/>
      <c r="G121" s="25">
        <f t="shared" si="33"/>
        <v>-4.8719804727318516E-3</v>
      </c>
      <c r="H121" s="25"/>
      <c r="J121">
        <v>2285.37</v>
      </c>
      <c r="K121">
        <v>2293.08</v>
      </c>
      <c r="L121" s="25">
        <f t="shared" si="31"/>
        <v>3.3736331534937047E-3</v>
      </c>
      <c r="M121">
        <f t="shared" si="18"/>
        <v>4</v>
      </c>
      <c r="N121" s="50"/>
    </row>
    <row r="122" spans="1:14" x14ac:dyDescent="0.15">
      <c r="A122" s="1">
        <v>42566</v>
      </c>
      <c r="B122">
        <v>34.32</v>
      </c>
      <c r="C122" s="25">
        <f t="shared" si="27"/>
        <v>-6.3694267515923553E-3</v>
      </c>
      <c r="F122">
        <v>34.448099999999997</v>
      </c>
      <c r="I122" s="25">
        <f t="shared" si="26"/>
        <v>-3.71863760265434E-3</v>
      </c>
      <c r="J122">
        <v>2293.08</v>
      </c>
      <c r="K122">
        <v>2263.7800000000002</v>
      </c>
      <c r="L122" s="25">
        <f t="shared" si="31"/>
        <v>-1.2777574266924718E-2</v>
      </c>
      <c r="M122">
        <f t="shared" si="18"/>
        <v>5</v>
      </c>
      <c r="N122" s="50"/>
    </row>
    <row r="123" spans="1:14" x14ac:dyDescent="0.15">
      <c r="A123" s="1">
        <v>42569</v>
      </c>
      <c r="B123">
        <v>34</v>
      </c>
      <c r="C123" s="25">
        <f t="shared" si="27"/>
        <v>-9.3240093240093413E-3</v>
      </c>
      <c r="D123" s="26">
        <f t="shared" si="32"/>
        <v>34.236430548463183</v>
      </c>
      <c r="E123" s="26"/>
      <c r="G123" s="25">
        <f t="shared" si="33"/>
        <v>-6.9058177115896013E-3</v>
      </c>
      <c r="H123" s="25"/>
      <c r="J123">
        <v>2263.7800000000002</v>
      </c>
      <c r="K123">
        <v>2249.87</v>
      </c>
      <c r="L123" s="25">
        <f t="shared" si="31"/>
        <v>-6.1445900219987415E-3</v>
      </c>
      <c r="M123">
        <f t="shared" si="18"/>
        <v>1</v>
      </c>
      <c r="N123" s="50"/>
    </row>
    <row r="124" spans="1:14" x14ac:dyDescent="0.15">
      <c r="A124" s="1">
        <v>42570</v>
      </c>
      <c r="B124">
        <v>34</v>
      </c>
      <c r="C124" s="25">
        <f t="shared" si="27"/>
        <v>0</v>
      </c>
      <c r="F124">
        <v>34.256300000000003</v>
      </c>
      <c r="I124" s="25">
        <f t="shared" si="26"/>
        <v>-7.4818354580034052E-3</v>
      </c>
      <c r="J124">
        <v>2249.87</v>
      </c>
      <c r="K124">
        <v>2273.7199999999998</v>
      </c>
      <c r="L124" s="25">
        <f t="shared" ref="L124:L130" si="34">+K124/J124-1</f>
        <v>1.0600612479832128E-2</v>
      </c>
      <c r="M124">
        <f t="shared" si="18"/>
        <v>2</v>
      </c>
      <c r="N124" s="50"/>
    </row>
    <row r="125" spans="1:14" x14ac:dyDescent="0.15">
      <c r="A125" s="1">
        <v>42571</v>
      </c>
      <c r="B125">
        <v>34.229999999999997</v>
      </c>
      <c r="C125" s="25">
        <f t="shared" si="27"/>
        <v>6.7647058823527839E-3</v>
      </c>
      <c r="F125">
        <v>34.383099999999999</v>
      </c>
      <c r="I125" s="25">
        <f t="shared" ref="I125:I158" si="35">+B125/F125-1</f>
        <v>-4.4527689475353238E-3</v>
      </c>
      <c r="J125">
        <v>2273.7199999999998</v>
      </c>
      <c r="K125">
        <v>2268.54</v>
      </c>
      <c r="L125" s="25">
        <f t="shared" si="34"/>
        <v>-2.2782048801083254E-3</v>
      </c>
      <c r="M125">
        <f t="shared" si="18"/>
        <v>3</v>
      </c>
      <c r="N125" s="50"/>
    </row>
    <row r="126" spans="1:14" x14ac:dyDescent="0.15">
      <c r="A126" s="1">
        <v>42572</v>
      </c>
      <c r="B126">
        <v>34.15</v>
      </c>
      <c r="C126" s="25">
        <f t="shared" si="27"/>
        <v>-2.3371311714869281E-3</v>
      </c>
      <c r="D126" s="26">
        <f>+F125*(1+L126)</f>
        <v>34.331416374849027</v>
      </c>
      <c r="E126" s="26"/>
      <c r="G126" s="25">
        <f t="shared" ref="G126:G133" si="36">+B126/D126-1</f>
        <v>-5.2842671233900296E-3</v>
      </c>
      <c r="H126" s="25"/>
      <c r="J126">
        <v>2268.54</v>
      </c>
      <c r="K126">
        <v>2265.13</v>
      </c>
      <c r="L126" s="25">
        <f t="shared" si="34"/>
        <v>-1.5031694393750072E-3</v>
      </c>
      <c r="M126">
        <f t="shared" si="18"/>
        <v>4</v>
      </c>
      <c r="N126" s="50"/>
    </row>
    <row r="127" spans="1:14" x14ac:dyDescent="0.15">
      <c r="A127" s="1">
        <v>42573</v>
      </c>
      <c r="B127">
        <v>34</v>
      </c>
      <c r="C127" s="25">
        <f t="shared" si="27"/>
        <v>-4.3923865300146137E-3</v>
      </c>
      <c r="D127" s="26"/>
      <c r="E127" s="26"/>
      <c r="F127">
        <v>34.18</v>
      </c>
      <c r="I127" s="25">
        <f t="shared" si="35"/>
        <v>-5.2662375658280025E-3</v>
      </c>
      <c r="J127">
        <v>2265.13</v>
      </c>
      <c r="K127">
        <v>2250</v>
      </c>
      <c r="L127" s="25">
        <f t="shared" si="34"/>
        <v>-6.6795283272925721E-3</v>
      </c>
      <c r="M127">
        <f t="shared" si="18"/>
        <v>5</v>
      </c>
      <c r="N127" s="50"/>
    </row>
    <row r="128" spans="1:14" x14ac:dyDescent="0.15">
      <c r="A128" s="1">
        <v>42576</v>
      </c>
      <c r="B128">
        <v>33.89</v>
      </c>
      <c r="C128" s="25">
        <f t="shared" si="27"/>
        <v>-3.2352941176470029E-3</v>
      </c>
      <c r="D128" s="26">
        <f>+F127*(1+L128)</f>
        <v>34.117564533333329</v>
      </c>
      <c r="E128" s="26"/>
      <c r="G128" s="25">
        <f t="shared" si="36"/>
        <v>-6.6700110762887288E-3</v>
      </c>
      <c r="H128" s="25"/>
      <c r="J128">
        <v>2250</v>
      </c>
      <c r="K128">
        <v>2245.89</v>
      </c>
      <c r="L128" s="25">
        <f t="shared" si="34"/>
        <v>-1.8266666666667541E-3</v>
      </c>
      <c r="M128">
        <f t="shared" si="18"/>
        <v>1</v>
      </c>
      <c r="N128" s="50"/>
    </row>
    <row r="129" spans="1:14" x14ac:dyDescent="0.15">
      <c r="A129" s="1">
        <v>42577</v>
      </c>
      <c r="B129">
        <v>34.380000000000003</v>
      </c>
      <c r="C129" s="25">
        <f t="shared" si="27"/>
        <v>1.4458542342874026E-2</v>
      </c>
      <c r="D129" s="26"/>
      <c r="E129" s="26"/>
      <c r="F129">
        <v>34.588799999999999</v>
      </c>
      <c r="I129" s="25">
        <f t="shared" si="35"/>
        <v>-6.0366361365528087E-3</v>
      </c>
      <c r="J129">
        <v>2245.89</v>
      </c>
      <c r="K129">
        <v>2279.5500000000002</v>
      </c>
      <c r="L129" s="25">
        <f t="shared" si="34"/>
        <v>1.4987376941880681E-2</v>
      </c>
      <c r="M129">
        <f t="shared" si="18"/>
        <v>2</v>
      </c>
      <c r="N129" s="50"/>
    </row>
    <row r="130" spans="1:14" x14ac:dyDescent="0.15">
      <c r="A130" s="1">
        <v>42578</v>
      </c>
      <c r="B130">
        <v>32.9</v>
      </c>
      <c r="C130" s="25">
        <f t="shared" si="27"/>
        <v>-4.3048283885980365E-2</v>
      </c>
      <c r="D130" s="26">
        <f t="shared" ref="D130:D136" si="37">+F129*(1+L130)</f>
        <v>32.704855621504237</v>
      </c>
      <c r="E130" s="26"/>
      <c r="F130">
        <f>F131/(1+L131)</f>
        <v>33.237734769644916</v>
      </c>
      <c r="G130" s="25">
        <f t="shared" si="36"/>
        <v>5.9668319822041571E-3</v>
      </c>
      <c r="H130" s="25"/>
      <c r="I130" s="25">
        <f t="shared" si="35"/>
        <v>-1.0161184929887601E-2</v>
      </c>
      <c r="J130">
        <v>2279.5500000000002</v>
      </c>
      <c r="K130">
        <v>2155.39</v>
      </c>
      <c r="L130" s="25">
        <f t="shared" si="34"/>
        <v>-5.4466890395034273E-2</v>
      </c>
      <c r="M130">
        <f t="shared" si="18"/>
        <v>3</v>
      </c>
      <c r="N130" s="50"/>
    </row>
    <row r="131" spans="1:14" x14ac:dyDescent="0.15">
      <c r="A131" s="1">
        <v>42579</v>
      </c>
      <c r="B131">
        <v>32.869999999999997</v>
      </c>
      <c r="C131" s="25">
        <f t="shared" si="27"/>
        <v>-9.1185410334349015E-4</v>
      </c>
      <c r="D131" s="26">
        <f t="shared" si="37"/>
        <v>32.996400000000001</v>
      </c>
      <c r="E131" s="26"/>
      <c r="F131">
        <v>32.996400000000001</v>
      </c>
      <c r="G131" s="25">
        <f t="shared" si="36"/>
        <v>-3.8307209271315479E-3</v>
      </c>
      <c r="H131" s="25"/>
      <c r="I131" s="25">
        <f t="shared" si="35"/>
        <v>-3.8307209271315479E-3</v>
      </c>
      <c r="J131">
        <v>2155.39</v>
      </c>
      <c r="K131">
        <v>2139.7399999999998</v>
      </c>
      <c r="L131" s="25">
        <f t="shared" ref="L131:L175" si="38">+K131/J131-1</f>
        <v>-7.260866942873534E-3</v>
      </c>
      <c r="M131">
        <f t="shared" si="18"/>
        <v>4</v>
      </c>
      <c r="N131" s="50"/>
    </row>
    <row r="132" spans="1:14" x14ac:dyDescent="0.15">
      <c r="A132" s="1">
        <v>42580</v>
      </c>
      <c r="B132">
        <v>32.75</v>
      </c>
      <c r="C132" s="25">
        <f t="shared" si="27"/>
        <v>-3.6507453605110207E-3</v>
      </c>
      <c r="D132" s="26">
        <f t="shared" si="37"/>
        <v>32.729158366904393</v>
      </c>
      <c r="E132" s="26"/>
      <c r="F132">
        <v>32.994700000000002</v>
      </c>
      <c r="G132" s="25">
        <f t="shared" si="36"/>
        <v>6.3679098808355761E-4</v>
      </c>
      <c r="H132" s="25"/>
      <c r="I132" s="25">
        <f t="shared" si="35"/>
        <v>-7.4163426247246811E-3</v>
      </c>
      <c r="J132">
        <v>2139.7399999999998</v>
      </c>
      <c r="K132">
        <v>2122.41</v>
      </c>
      <c r="L132" s="25">
        <f t="shared" si="38"/>
        <v>-8.0991148457288942E-3</v>
      </c>
      <c r="M132">
        <f t="shared" ref="M132:M195" si="39">WEEKDAY(A132,2)</f>
        <v>5</v>
      </c>
      <c r="N132" s="50"/>
    </row>
    <row r="133" spans="1:14" x14ac:dyDescent="0.15">
      <c r="A133" s="1">
        <v>42583</v>
      </c>
      <c r="B133">
        <v>32.07</v>
      </c>
      <c r="C133" s="25">
        <f t="shared" si="27"/>
        <v>-2.0763358778625896E-2</v>
      </c>
      <c r="D133" s="26">
        <f t="shared" si="37"/>
        <v>32.633569548767674</v>
      </c>
      <c r="E133" s="26"/>
      <c r="F133">
        <v>32.293900000000001</v>
      </c>
      <c r="G133" s="25">
        <f t="shared" si="36"/>
        <v>-1.7269626233363033E-2</v>
      </c>
      <c r="H133" s="25"/>
      <c r="I133" s="25">
        <f t="shared" si="35"/>
        <v>-6.9331979104413355E-3</v>
      </c>
      <c r="J133">
        <v>2122.41</v>
      </c>
      <c r="K133">
        <v>2099.1799999999998</v>
      </c>
      <c r="L133" s="25">
        <f t="shared" si="38"/>
        <v>-1.0945104857214227E-2</v>
      </c>
      <c r="M133">
        <f t="shared" si="39"/>
        <v>1</v>
      </c>
      <c r="N133" s="50"/>
    </row>
    <row r="134" spans="1:14" x14ac:dyDescent="0.15">
      <c r="A134" s="1">
        <v>42584</v>
      </c>
      <c r="B134">
        <v>32.299999999999997</v>
      </c>
      <c r="C134" s="25">
        <f t="shared" si="27"/>
        <v>7.1718116619892136E-3</v>
      </c>
      <c r="D134" s="26">
        <f t="shared" si="37"/>
        <v>32.509738287807622</v>
      </c>
      <c r="E134" s="26"/>
      <c r="F134">
        <v>32.558799999999998</v>
      </c>
      <c r="G134" s="25">
        <f>+B134/D134-1</f>
        <v>-6.4515526378839949E-3</v>
      </c>
      <c r="H134" s="25"/>
      <c r="I134" s="25">
        <f t="shared" si="35"/>
        <v>-7.9486958978832734E-3</v>
      </c>
      <c r="J134">
        <v>2099.1799999999998</v>
      </c>
      <c r="K134">
        <v>2113.21</v>
      </c>
      <c r="L134" s="25">
        <f t="shared" si="38"/>
        <v>6.6835621528407163E-3</v>
      </c>
      <c r="M134">
        <f t="shared" si="39"/>
        <v>2</v>
      </c>
      <c r="N134" s="50"/>
    </row>
    <row r="135" spans="1:14" x14ac:dyDescent="0.15">
      <c r="A135" s="1">
        <v>42585</v>
      </c>
      <c r="B135">
        <v>32.520000000000003</v>
      </c>
      <c r="C135" s="25">
        <f t="shared" si="27"/>
        <v>6.8111455108361696E-3</v>
      </c>
      <c r="D135" s="26">
        <f t="shared" si="37"/>
        <v>32.483304370128849</v>
      </c>
      <c r="E135" s="26"/>
      <c r="F135">
        <v>32.7453</v>
      </c>
      <c r="G135" s="25">
        <f>+B135/D135-1</f>
        <v>1.1296766318176221E-3</v>
      </c>
      <c r="H135" s="25"/>
      <c r="I135" s="25">
        <f t="shared" si="35"/>
        <v>-6.8803767258200921E-3</v>
      </c>
      <c r="J135">
        <v>2113.21</v>
      </c>
      <c r="K135">
        <v>2108.31</v>
      </c>
      <c r="L135" s="25">
        <f t="shared" si="38"/>
        <v>-2.3187473085969357E-3</v>
      </c>
      <c r="M135">
        <f t="shared" si="39"/>
        <v>3</v>
      </c>
      <c r="N135" s="50"/>
    </row>
    <row r="136" spans="1:14" x14ac:dyDescent="0.15">
      <c r="A136" s="1">
        <v>42586</v>
      </c>
      <c r="B136">
        <v>32.770000000000003</v>
      </c>
      <c r="C136" s="25">
        <f t="shared" si="27"/>
        <v>7.6875768757687091E-3</v>
      </c>
      <c r="D136" s="26">
        <f t="shared" si="37"/>
        <v>33.076743052492283</v>
      </c>
      <c r="E136" s="26"/>
      <c r="G136" s="25">
        <f>+B136/D136-1</f>
        <v>-9.2736776412805089E-3</v>
      </c>
      <c r="H136" s="25"/>
      <c r="J136">
        <v>2108.31</v>
      </c>
      <c r="K136">
        <v>2129.65</v>
      </c>
      <c r="L136" s="25">
        <f t="shared" si="38"/>
        <v>1.012185115092179E-2</v>
      </c>
      <c r="M136">
        <f t="shared" si="39"/>
        <v>4</v>
      </c>
      <c r="N136" s="50"/>
    </row>
    <row r="137" spans="1:14" x14ac:dyDescent="0.15">
      <c r="A137" s="1">
        <v>42587</v>
      </c>
      <c r="B137">
        <v>32.56</v>
      </c>
      <c r="C137" s="25">
        <f t="shared" ref="C137:C157" si="40">B137/B136-1</f>
        <v>-6.4083002746414541E-3</v>
      </c>
      <c r="D137" s="26"/>
      <c r="E137" s="26"/>
      <c r="F137">
        <v>32.757100000000001</v>
      </c>
      <c r="I137" s="25">
        <f t="shared" si="35"/>
        <v>-6.0170161583289472E-3</v>
      </c>
      <c r="J137">
        <v>2129.65</v>
      </c>
      <c r="K137">
        <v>2109.0500000000002</v>
      </c>
      <c r="L137" s="25">
        <f t="shared" si="38"/>
        <v>-9.6729509543821424E-3</v>
      </c>
      <c r="M137">
        <f t="shared" si="39"/>
        <v>5</v>
      </c>
      <c r="N137" s="50"/>
    </row>
    <row r="138" spans="1:14" x14ac:dyDescent="0.15">
      <c r="A138" s="1">
        <v>42590</v>
      </c>
      <c r="B138">
        <v>32.93</v>
      </c>
      <c r="C138" s="25">
        <f t="shared" si="40"/>
        <v>1.1363636363636243E-2</v>
      </c>
      <c r="F138">
        <v>33.071899999999999</v>
      </c>
      <c r="I138" s="25">
        <f t="shared" si="35"/>
        <v>-4.2906515803445844E-3</v>
      </c>
      <c r="J138">
        <v>2109.0500000000002</v>
      </c>
      <c r="K138">
        <v>2130.59</v>
      </c>
      <c r="L138" s="25">
        <f t="shared" si="38"/>
        <v>1.0213129133970211E-2</v>
      </c>
      <c r="M138">
        <f t="shared" si="39"/>
        <v>1</v>
      </c>
      <c r="N138" s="50"/>
    </row>
    <row r="139" spans="1:14" x14ac:dyDescent="0.15">
      <c r="A139" s="1">
        <v>42591</v>
      </c>
      <c r="B139">
        <v>33.200000000000003</v>
      </c>
      <c r="C139" s="25">
        <f t="shared" si="40"/>
        <v>8.1992104464014837E-3</v>
      </c>
      <c r="D139" s="26">
        <f t="shared" ref="D139:D144" si="41">+F138*(1+L139)</f>
        <v>33.443040918243298</v>
      </c>
      <c r="E139" s="26"/>
      <c r="F139">
        <v>33.443800000000003</v>
      </c>
      <c r="G139" s="25">
        <f>+B139/D139-1</f>
        <v>-7.267309179133763E-3</v>
      </c>
      <c r="H139" s="25"/>
      <c r="I139" s="25">
        <f t="shared" si="35"/>
        <v>-7.2898414653836952E-3</v>
      </c>
      <c r="J139">
        <v>2130.59</v>
      </c>
      <c r="K139">
        <v>2154.5</v>
      </c>
      <c r="L139" s="25">
        <f t="shared" si="38"/>
        <v>1.1222243603884241E-2</v>
      </c>
      <c r="M139">
        <f t="shared" si="39"/>
        <v>2</v>
      </c>
      <c r="N139" s="50"/>
    </row>
    <row r="140" spans="1:14" x14ac:dyDescent="0.15">
      <c r="A140" s="1">
        <v>42592</v>
      </c>
      <c r="B140">
        <v>33.11</v>
      </c>
      <c r="C140" s="25">
        <f t="shared" si="40"/>
        <v>-2.7108433734940318E-3</v>
      </c>
      <c r="D140" s="26">
        <f t="shared" si="41"/>
        <v>33.172151589695986</v>
      </c>
      <c r="E140" s="26"/>
      <c r="G140" s="25">
        <f>+B140/D140-1</f>
        <v>-1.8736074302545536E-3</v>
      </c>
      <c r="H140" s="25"/>
      <c r="I140" s="25"/>
      <c r="J140">
        <v>2154.5</v>
      </c>
      <c r="K140">
        <v>2137</v>
      </c>
      <c r="L140" s="25">
        <f t="shared" si="38"/>
        <v>-8.1225342306799897E-3</v>
      </c>
      <c r="M140">
        <f t="shared" si="39"/>
        <v>3</v>
      </c>
      <c r="N140" s="50"/>
    </row>
    <row r="141" spans="1:14" x14ac:dyDescent="0.15">
      <c r="A141" s="1">
        <v>42593</v>
      </c>
      <c r="B141">
        <v>32.770000000000003</v>
      </c>
      <c r="C141" s="25">
        <f t="shared" si="40"/>
        <v>-1.0268800966475311E-2</v>
      </c>
      <c r="D141" s="26">
        <f t="shared" si="41"/>
        <v>0</v>
      </c>
      <c r="E141" s="26"/>
      <c r="F141">
        <v>32.845799999999997</v>
      </c>
      <c r="G141" s="25"/>
      <c r="H141" s="25"/>
      <c r="I141" s="25">
        <f t="shared" si="35"/>
        <v>-2.3077531982778066E-3</v>
      </c>
      <c r="J141">
        <v>2137</v>
      </c>
      <c r="K141">
        <v>2103.4</v>
      </c>
      <c r="L141" s="25">
        <f t="shared" si="38"/>
        <v>-1.5722976134768363E-2</v>
      </c>
      <c r="M141">
        <f t="shared" si="39"/>
        <v>4</v>
      </c>
      <c r="N141" s="50"/>
    </row>
    <row r="142" spans="1:14" x14ac:dyDescent="0.15">
      <c r="A142" s="1">
        <v>42594</v>
      </c>
      <c r="B142">
        <v>33.11</v>
      </c>
      <c r="C142" s="25">
        <f t="shared" si="40"/>
        <v>1.0375343301800344E-2</v>
      </c>
      <c r="D142" s="26">
        <f t="shared" si="41"/>
        <v>33.164982348578484</v>
      </c>
      <c r="E142" s="26"/>
      <c r="F142">
        <v>33.159300000000002</v>
      </c>
      <c r="G142" s="25">
        <f t="shared" ref="G142:G150" si="42">+B142/D142-1</f>
        <v>-1.6578434446488099E-3</v>
      </c>
      <c r="H142" s="25"/>
      <c r="I142" s="25">
        <f t="shared" si="35"/>
        <v>-1.4867623864195378E-3</v>
      </c>
      <c r="J142">
        <v>2103.4</v>
      </c>
      <c r="K142">
        <v>2123.84</v>
      </c>
      <c r="L142" s="25">
        <f t="shared" si="38"/>
        <v>9.7176000760672565E-3</v>
      </c>
      <c r="M142">
        <f t="shared" si="39"/>
        <v>5</v>
      </c>
      <c r="N142" s="50"/>
    </row>
    <row r="143" spans="1:14" x14ac:dyDescent="0.15">
      <c r="A143" s="1">
        <v>42597</v>
      </c>
      <c r="B143">
        <v>34.380000000000003</v>
      </c>
      <c r="C143" s="25">
        <f t="shared" si="40"/>
        <v>3.8356991845364119E-2</v>
      </c>
      <c r="D143" s="26">
        <f t="shared" si="41"/>
        <v>34.242366822830348</v>
      </c>
      <c r="E143" s="26"/>
      <c r="F143">
        <v>34.263399999999997</v>
      </c>
      <c r="G143" s="25">
        <f t="shared" si="42"/>
        <v>4.0193827103647273E-3</v>
      </c>
      <c r="H143" s="25"/>
      <c r="I143" s="25">
        <f t="shared" si="35"/>
        <v>3.4030481505047394E-3</v>
      </c>
      <c r="J143">
        <v>2123.84</v>
      </c>
      <c r="K143">
        <v>2193.21</v>
      </c>
      <c r="L143" s="25">
        <f t="shared" si="38"/>
        <v>3.2662535784239832E-2</v>
      </c>
      <c r="M143">
        <f t="shared" si="39"/>
        <v>1</v>
      </c>
      <c r="N143" s="50"/>
    </row>
    <row r="144" spans="1:14" x14ac:dyDescent="0.15">
      <c r="A144" s="1">
        <v>42598</v>
      </c>
      <c r="B144">
        <v>34.25</v>
      </c>
      <c r="C144" s="25">
        <f t="shared" si="40"/>
        <v>-3.7812681791740133E-3</v>
      </c>
      <c r="D144" s="26">
        <f t="shared" si="41"/>
        <v>34.38666144144883</v>
      </c>
      <c r="E144" s="26"/>
      <c r="F144">
        <v>34.260899999999999</v>
      </c>
      <c r="G144" s="25">
        <f t="shared" si="42"/>
        <v>-3.9742573346798205E-3</v>
      </c>
      <c r="H144" s="25"/>
      <c r="I144" s="25">
        <f t="shared" si="35"/>
        <v>-3.181469255040259E-4</v>
      </c>
      <c r="J144">
        <v>2193.21</v>
      </c>
      <c r="K144">
        <v>2201.1</v>
      </c>
      <c r="L144" s="25">
        <f t="shared" si="38"/>
        <v>3.5974667268523497E-3</v>
      </c>
      <c r="M144">
        <f t="shared" si="39"/>
        <v>2</v>
      </c>
      <c r="N144" s="50"/>
    </row>
    <row r="145" spans="1:14" x14ac:dyDescent="0.15">
      <c r="A145" s="1">
        <v>42599</v>
      </c>
      <c r="B145">
        <v>34.200000000000003</v>
      </c>
      <c r="C145" s="25">
        <f t="shared" si="40"/>
        <v>-1.4598540145984717E-3</v>
      </c>
      <c r="D145" s="26">
        <f t="shared" ref="D145:D157" si="43">+F144*(1+L145)</f>
        <v>34.371414011176228</v>
      </c>
      <c r="E145" s="26"/>
      <c r="F145">
        <v>34.365000000000002</v>
      </c>
      <c r="G145" s="25">
        <f t="shared" si="42"/>
        <v>-4.9871096696949557E-3</v>
      </c>
      <c r="H145" s="25"/>
      <c r="I145" s="25">
        <f t="shared" si="35"/>
        <v>-4.8013967699693794E-3</v>
      </c>
      <c r="J145">
        <v>2201.1</v>
      </c>
      <c r="K145">
        <v>2208.1999999999998</v>
      </c>
      <c r="L145" s="25">
        <f t="shared" si="38"/>
        <v>3.2256598973239292E-3</v>
      </c>
      <c r="M145">
        <f t="shared" si="39"/>
        <v>3</v>
      </c>
      <c r="N145" s="50"/>
    </row>
    <row r="146" spans="1:14" x14ac:dyDescent="0.15">
      <c r="A146" s="1">
        <v>42600</v>
      </c>
      <c r="B146">
        <v>34.19</v>
      </c>
      <c r="C146" s="25">
        <f t="shared" si="40"/>
        <v>-2.923976608188994E-4</v>
      </c>
      <c r="D146" s="26">
        <f t="shared" si="43"/>
        <v>34.262132211756189</v>
      </c>
      <c r="E146" s="26"/>
      <c r="F146">
        <v>34.326300000000003</v>
      </c>
      <c r="G146" s="25">
        <f t="shared" si="42"/>
        <v>-2.1053042265548605E-3</v>
      </c>
      <c r="H146" s="25"/>
      <c r="I146" s="25">
        <f t="shared" si="35"/>
        <v>-3.9707163312097116E-3</v>
      </c>
      <c r="J146">
        <v>2208.1999999999998</v>
      </c>
      <c r="K146">
        <v>2201.59</v>
      </c>
      <c r="L146" s="25">
        <f t="shared" si="38"/>
        <v>-2.9933882800469158E-3</v>
      </c>
      <c r="M146">
        <f t="shared" si="39"/>
        <v>4</v>
      </c>
      <c r="N146" s="50"/>
    </row>
    <row r="147" spans="1:14" x14ac:dyDescent="0.15">
      <c r="A147" s="1">
        <v>42601</v>
      </c>
      <c r="B147">
        <v>34</v>
      </c>
      <c r="C147" s="25">
        <f t="shared" si="40"/>
        <v>-5.55718046212339E-3</v>
      </c>
      <c r="D147" s="26">
        <f t="shared" si="43"/>
        <v>34.372607037640975</v>
      </c>
      <c r="E147" s="26"/>
      <c r="F147">
        <v>34.166800000000002</v>
      </c>
      <c r="G147" s="25">
        <f t="shared" si="42"/>
        <v>-1.0840232084605606E-2</v>
      </c>
      <c r="H147" s="25"/>
      <c r="I147" s="25">
        <f t="shared" si="35"/>
        <v>-4.881932168069647E-3</v>
      </c>
      <c r="J147">
        <v>2201.59</v>
      </c>
      <c r="K147">
        <v>2204.56</v>
      </c>
      <c r="L147" s="25">
        <f t="shared" si="38"/>
        <v>1.3490250228243017E-3</v>
      </c>
      <c r="M147">
        <f t="shared" si="39"/>
        <v>5</v>
      </c>
      <c r="N147" s="50"/>
    </row>
    <row r="148" spans="1:14" x14ac:dyDescent="0.15">
      <c r="A148" s="1">
        <v>42604</v>
      </c>
      <c r="B148">
        <v>33.54</v>
      </c>
      <c r="C148" s="25">
        <f t="shared" si="40"/>
        <v>-1.3529411764705901E-2</v>
      </c>
      <c r="D148" s="26">
        <f t="shared" si="43"/>
        <v>33.590885401168492</v>
      </c>
      <c r="E148" s="26"/>
      <c r="F148">
        <v>33.730899999999998</v>
      </c>
      <c r="G148" s="25">
        <f t="shared" si="42"/>
        <v>-1.5148573954149036E-3</v>
      </c>
      <c r="H148" s="25"/>
      <c r="I148" s="25">
        <f t="shared" si="35"/>
        <v>-5.6594991535950934E-3</v>
      </c>
      <c r="J148">
        <v>2204.56</v>
      </c>
      <c r="K148">
        <v>2167.4</v>
      </c>
      <c r="L148" s="25">
        <f t="shared" si="38"/>
        <v>-1.6855971259571056E-2</v>
      </c>
      <c r="M148">
        <f t="shared" si="39"/>
        <v>1</v>
      </c>
      <c r="N148" s="50"/>
    </row>
    <row r="149" spans="1:14" x14ac:dyDescent="0.15">
      <c r="A149" s="1">
        <v>42605</v>
      </c>
      <c r="B149">
        <v>33.61</v>
      </c>
      <c r="C149" s="25">
        <f t="shared" si="40"/>
        <v>2.0870602265952165E-3</v>
      </c>
      <c r="D149" s="26">
        <f t="shared" si="43"/>
        <v>33.836104800221456</v>
      </c>
      <c r="E149" s="26"/>
      <c r="F149" s="27">
        <f>+D150/(1+L150)</f>
        <v>33.512394750407125</v>
      </c>
      <c r="G149" s="25">
        <f t="shared" si="42"/>
        <v>-6.6823531123468838E-3</v>
      </c>
      <c r="H149" s="25"/>
      <c r="I149" s="25">
        <f t="shared" si="35"/>
        <v>2.9125119323705206E-3</v>
      </c>
      <c r="J149">
        <v>2167.4</v>
      </c>
      <c r="K149">
        <v>2174.16</v>
      </c>
      <c r="L149" s="25">
        <f t="shared" si="38"/>
        <v>3.1189443572943176E-3</v>
      </c>
      <c r="M149">
        <f t="shared" si="39"/>
        <v>2</v>
      </c>
      <c r="N149" s="50"/>
    </row>
    <row r="150" spans="1:14" x14ac:dyDescent="0.15">
      <c r="A150" s="1">
        <v>42606</v>
      </c>
      <c r="B150">
        <v>33.619999999999997</v>
      </c>
      <c r="C150" s="25">
        <f t="shared" si="40"/>
        <v>2.975304968759751E-4</v>
      </c>
      <c r="D150" s="31">
        <v>33.79</v>
      </c>
      <c r="E150" s="31"/>
      <c r="F150">
        <v>33.792900000000003</v>
      </c>
      <c r="G150" s="35">
        <f t="shared" si="42"/>
        <v>-5.0310742823320709E-3</v>
      </c>
      <c r="H150" s="35"/>
      <c r="I150" s="25">
        <f t="shared" si="35"/>
        <v>-5.1164593746024778E-3</v>
      </c>
      <c r="J150">
        <v>2174.16</v>
      </c>
      <c r="K150">
        <v>2192.17</v>
      </c>
      <c r="L150" s="25">
        <f t="shared" si="38"/>
        <v>8.2836589763404245E-3</v>
      </c>
      <c r="M150">
        <f t="shared" si="39"/>
        <v>3</v>
      </c>
      <c r="N150" s="50"/>
    </row>
    <row r="151" spans="1:14" x14ac:dyDescent="0.15">
      <c r="A151" s="1">
        <v>42607</v>
      </c>
      <c r="B151">
        <v>33.380000000000003</v>
      </c>
      <c r="C151" s="25">
        <f t="shared" si="40"/>
        <v>-7.1386079714453876E-3</v>
      </c>
      <c r="D151" s="26">
        <f t="shared" si="43"/>
        <v>33.615470202584653</v>
      </c>
      <c r="E151" s="26"/>
      <c r="F151">
        <v>33.584600000000002</v>
      </c>
      <c r="G151" s="42">
        <f>+B151/D151-1</f>
        <v>-7.0048165670621998E-3</v>
      </c>
      <c r="H151" s="42"/>
      <c r="I151" s="25">
        <f t="shared" si="35"/>
        <v>-6.092077916664107E-3</v>
      </c>
      <c r="J151">
        <v>2192.17</v>
      </c>
      <c r="K151">
        <v>2180.66</v>
      </c>
      <c r="L151" s="25">
        <f t="shared" si="38"/>
        <v>-5.2505052071692981E-3</v>
      </c>
      <c r="M151">
        <f t="shared" si="39"/>
        <v>4</v>
      </c>
      <c r="N151" s="50"/>
    </row>
    <row r="152" spans="1:14" x14ac:dyDescent="0.15">
      <c r="A152" s="1">
        <v>42608</v>
      </c>
      <c r="B152">
        <v>33.369999999999997</v>
      </c>
      <c r="C152" s="25">
        <f t="shared" si="40"/>
        <v>-2.9958058717804992E-4</v>
      </c>
      <c r="D152" s="26">
        <f t="shared" si="43"/>
        <v>33.724596154375284</v>
      </c>
      <c r="E152" s="26"/>
      <c r="F152">
        <v>33.604900000000001</v>
      </c>
      <c r="G152" s="42">
        <f>+B152/D152-1</f>
        <v>-1.0514467030297792E-2</v>
      </c>
      <c r="H152" s="42"/>
      <c r="I152" s="25">
        <f t="shared" si="35"/>
        <v>-6.9900520459814652E-3</v>
      </c>
      <c r="J152">
        <v>2180.66</v>
      </c>
      <c r="K152">
        <v>2189.75</v>
      </c>
      <c r="L152" s="25">
        <f t="shared" si="38"/>
        <v>4.1684627589813061E-3</v>
      </c>
      <c r="M152">
        <f t="shared" si="39"/>
        <v>5</v>
      </c>
      <c r="N152" s="50"/>
    </row>
    <row r="153" spans="1:14" x14ac:dyDescent="0.15">
      <c r="A153" s="1">
        <v>42611</v>
      </c>
      <c r="B153">
        <v>33.619999999999997</v>
      </c>
      <c r="C153" s="25">
        <f t="shared" si="40"/>
        <v>7.4917590650285248E-3</v>
      </c>
      <c r="D153" s="26">
        <f t="shared" si="43"/>
        <v>33.657845270007989</v>
      </c>
      <c r="E153" s="26"/>
      <c r="G153" s="42">
        <f>+B153/D153-1</f>
        <v>-1.1244115511374053E-3</v>
      </c>
      <c r="H153" s="42"/>
      <c r="I153" s="25"/>
      <c r="J153">
        <v>2189.75</v>
      </c>
      <c r="K153">
        <v>2193.1999999999998</v>
      </c>
      <c r="L153" s="25">
        <f t="shared" si="38"/>
        <v>1.5755223198994361E-3</v>
      </c>
      <c r="M153">
        <f t="shared" si="39"/>
        <v>1</v>
      </c>
      <c r="N153" s="50"/>
    </row>
    <row r="154" spans="1:14" x14ac:dyDescent="0.15">
      <c r="A154" s="1">
        <v>42612</v>
      </c>
      <c r="B154">
        <v>33.51</v>
      </c>
      <c r="C154" s="25">
        <f t="shared" si="40"/>
        <v>-3.2718619869125387E-3</v>
      </c>
      <c r="D154" s="26"/>
      <c r="E154" s="26"/>
      <c r="F154">
        <v>33.686599999999999</v>
      </c>
      <c r="I154" s="25">
        <f t="shared" si="35"/>
        <v>-5.2424406143689595E-3</v>
      </c>
      <c r="J154">
        <v>2193.1999999999998</v>
      </c>
      <c r="K154">
        <v>2195.5300000000002</v>
      </c>
      <c r="L154" s="25">
        <f t="shared" si="38"/>
        <v>1.0623746124385214E-3</v>
      </c>
      <c r="M154">
        <f t="shared" si="39"/>
        <v>2</v>
      </c>
      <c r="N154" s="50"/>
    </row>
    <row r="155" spans="1:14" x14ac:dyDescent="0.15">
      <c r="A155" s="1">
        <v>42613</v>
      </c>
      <c r="B155">
        <v>33.46</v>
      </c>
      <c r="C155" s="25">
        <f t="shared" si="40"/>
        <v>-1.4920919128617038E-3</v>
      </c>
      <c r="D155" s="26">
        <f t="shared" si="43"/>
        <v>33.628755888555382</v>
      </c>
      <c r="E155" s="26"/>
      <c r="F155">
        <v>33.689700000000002</v>
      </c>
      <c r="G155" s="42">
        <f t="shared" ref="G155:G163" si="44">+B155/D155-1</f>
        <v>-5.0182019553335344E-3</v>
      </c>
      <c r="H155" s="42"/>
      <c r="I155" s="25">
        <f t="shared" si="35"/>
        <v>-6.818107611525237E-3</v>
      </c>
      <c r="J155">
        <v>2195.5300000000002</v>
      </c>
      <c r="K155">
        <v>2191.7600000000002</v>
      </c>
      <c r="L155" s="25">
        <f t="shared" si="38"/>
        <v>-1.7171252499396106E-3</v>
      </c>
      <c r="M155">
        <f t="shared" si="39"/>
        <v>3</v>
      </c>
      <c r="N155" s="50"/>
    </row>
    <row r="156" spans="1:14" x14ac:dyDescent="0.15">
      <c r="A156" s="1">
        <v>42614</v>
      </c>
      <c r="B156">
        <v>33.24</v>
      </c>
      <c r="C156" s="25">
        <f t="shared" si="40"/>
        <v>-6.5750149432157734E-3</v>
      </c>
      <c r="D156" s="26">
        <f t="shared" si="43"/>
        <v>33.52937972268861</v>
      </c>
      <c r="E156" s="26"/>
      <c r="F156" s="27">
        <v>33.53</v>
      </c>
      <c r="G156" s="42">
        <f t="shared" si="44"/>
        <v>-8.6306315560258362E-3</v>
      </c>
      <c r="H156" s="42"/>
      <c r="I156" s="25">
        <f t="shared" si="35"/>
        <v>-8.6489710706829648E-3</v>
      </c>
      <c r="J156">
        <v>2191.7600000000002</v>
      </c>
      <c r="K156">
        <v>2181.33</v>
      </c>
      <c r="L156" s="25">
        <f t="shared" si="38"/>
        <v>-4.7587327079608999E-3</v>
      </c>
      <c r="M156">
        <f t="shared" si="39"/>
        <v>4</v>
      </c>
      <c r="N156" s="50"/>
    </row>
    <row r="157" spans="1:14" x14ac:dyDescent="0.15">
      <c r="A157" s="1">
        <v>42615</v>
      </c>
      <c r="B157">
        <v>33.15</v>
      </c>
      <c r="C157" s="25">
        <f t="shared" si="40"/>
        <v>-2.7075812274369726E-3</v>
      </c>
      <c r="D157" s="31">
        <f t="shared" si="43"/>
        <v>33.369061902600713</v>
      </c>
      <c r="E157" s="31"/>
      <c r="F157">
        <v>33.3232</v>
      </c>
      <c r="G157" s="42">
        <f t="shared" si="44"/>
        <v>-6.5648205286717998E-3</v>
      </c>
      <c r="H157" s="42"/>
      <c r="I157" s="25">
        <f t="shared" si="35"/>
        <v>-5.1975800643395687E-3</v>
      </c>
      <c r="J157">
        <v>2181.33</v>
      </c>
      <c r="K157">
        <v>2170.86</v>
      </c>
      <c r="L157" s="25">
        <f t="shared" si="38"/>
        <v>-4.7998239606110715E-3</v>
      </c>
      <c r="M157">
        <f t="shared" si="39"/>
        <v>5</v>
      </c>
      <c r="N157" s="50"/>
    </row>
    <row r="158" spans="1:14" x14ac:dyDescent="0.15">
      <c r="A158" s="1">
        <v>42618</v>
      </c>
      <c r="B158">
        <v>33.15</v>
      </c>
      <c r="C158" s="25">
        <f t="shared" ref="C158:C175" si="45">B158/B157-1</f>
        <v>0</v>
      </c>
      <c r="D158" s="31">
        <f t="shared" ref="D158:D163" si="46">+F157*(1+L158)</f>
        <v>33.504793219277154</v>
      </c>
      <c r="E158" s="31"/>
      <c r="F158">
        <v>33.5</v>
      </c>
      <c r="G158" s="42">
        <f t="shared" si="44"/>
        <v>-1.0589327233126222E-2</v>
      </c>
      <c r="H158" s="42"/>
      <c r="I158" s="25">
        <f t="shared" si="35"/>
        <v>-1.0447761194029903E-2</v>
      </c>
      <c r="J158">
        <v>2170.86</v>
      </c>
      <c r="K158">
        <v>2182.69</v>
      </c>
      <c r="L158" s="25">
        <f t="shared" si="38"/>
        <v>5.4494532120910044E-3</v>
      </c>
      <c r="M158">
        <f t="shared" si="39"/>
        <v>1</v>
      </c>
      <c r="N158" s="50"/>
    </row>
    <row r="159" spans="1:14" x14ac:dyDescent="0.15">
      <c r="A159" s="1">
        <v>42619</v>
      </c>
      <c r="B159">
        <v>33.799999999999997</v>
      </c>
      <c r="C159" s="25">
        <f t="shared" si="45"/>
        <v>1.9607843137254832E-2</v>
      </c>
      <c r="D159" s="31">
        <f t="shared" si="46"/>
        <v>34.116223559002883</v>
      </c>
      <c r="E159" s="31"/>
      <c r="F159">
        <v>34.087899999999998</v>
      </c>
      <c r="G159" s="42">
        <f t="shared" si="44"/>
        <v>-9.2690082903222892E-3</v>
      </c>
      <c r="H159" s="42"/>
      <c r="I159" s="25">
        <f>+B159/F159-1</f>
        <v>-8.4458121503524497E-3</v>
      </c>
      <c r="J159">
        <v>2182.69</v>
      </c>
      <c r="K159">
        <v>2222.84</v>
      </c>
      <c r="L159" s="25">
        <f t="shared" si="38"/>
        <v>1.8394733104563743E-2</v>
      </c>
      <c r="M159">
        <f t="shared" si="39"/>
        <v>2</v>
      </c>
      <c r="N159" s="50"/>
    </row>
    <row r="160" spans="1:14" x14ac:dyDescent="0.15">
      <c r="A160" s="1">
        <v>42620</v>
      </c>
      <c r="B160">
        <v>33.68</v>
      </c>
      <c r="C160" s="25">
        <f t="shared" si="45"/>
        <v>-3.5502958579880506E-3</v>
      </c>
      <c r="D160" s="31">
        <f t="shared" si="46"/>
        <v>33.922432201597957</v>
      </c>
      <c r="E160" s="31"/>
      <c r="F160">
        <v>33.933500000000002</v>
      </c>
      <c r="G160" s="42">
        <f t="shared" si="44"/>
        <v>-7.1466633099066534E-3</v>
      </c>
      <c r="H160" s="42"/>
      <c r="I160" s="25">
        <f>+B160/F160-1</f>
        <v>-7.470493759853869E-3</v>
      </c>
      <c r="J160">
        <v>2222.84</v>
      </c>
      <c r="K160">
        <v>2212.0500000000002</v>
      </c>
      <c r="L160" s="25">
        <f t="shared" si="38"/>
        <v>-4.8541505461481282E-3</v>
      </c>
      <c r="M160">
        <f t="shared" si="39"/>
        <v>3</v>
      </c>
      <c r="N160" s="50"/>
    </row>
    <row r="161" spans="1:14" x14ac:dyDescent="0.15">
      <c r="A161" s="1">
        <v>42621</v>
      </c>
      <c r="B161">
        <v>33.770000000000003</v>
      </c>
      <c r="C161" s="25">
        <f t="shared" si="45"/>
        <v>2.6722090261284137E-3</v>
      </c>
      <c r="D161" s="31">
        <f t="shared" si="46"/>
        <v>34.108686171198663</v>
      </c>
      <c r="E161" s="31"/>
      <c r="F161">
        <v>34.11</v>
      </c>
      <c r="G161" s="42">
        <f t="shared" si="44"/>
        <v>-9.9296164472217896E-3</v>
      </c>
      <c r="H161" s="42"/>
      <c r="I161" s="25">
        <f>+B161/F161-1</f>
        <v>-9.9677513925533479E-3</v>
      </c>
      <c r="J161">
        <v>2212.0500000000002</v>
      </c>
      <c r="K161">
        <v>2223.4699999999998</v>
      </c>
      <c r="L161" s="25">
        <f t="shared" si="38"/>
        <v>5.1626319477406923E-3</v>
      </c>
      <c r="M161">
        <f t="shared" si="39"/>
        <v>4</v>
      </c>
      <c r="N161" s="50"/>
    </row>
    <row r="162" spans="1:14" x14ac:dyDescent="0.15">
      <c r="A162" s="1">
        <v>42622</v>
      </c>
      <c r="B162">
        <v>32.799999999999997</v>
      </c>
      <c r="C162" s="25">
        <f t="shared" si="45"/>
        <v>-2.872371927746542E-2</v>
      </c>
      <c r="D162" s="31">
        <f t="shared" si="46"/>
        <v>33.795511835104591</v>
      </c>
      <c r="E162" s="31"/>
      <c r="F162">
        <v>33.185499999999998</v>
      </c>
      <c r="G162" s="42">
        <f t="shared" si="44"/>
        <v>-2.9456924338412294E-2</v>
      </c>
      <c r="H162" s="42"/>
      <c r="I162" s="25">
        <f>+B162/F162-1</f>
        <v>-1.1616519262931058E-2</v>
      </c>
      <c r="J162">
        <v>2223.4699999999998</v>
      </c>
      <c r="K162">
        <v>2202.9699999999998</v>
      </c>
      <c r="L162" s="25">
        <f t="shared" si="38"/>
        <v>-9.2198230693465444E-3</v>
      </c>
      <c r="M162">
        <f t="shared" si="39"/>
        <v>5</v>
      </c>
      <c r="N162" s="50"/>
    </row>
    <row r="163" spans="1:14" x14ac:dyDescent="0.15">
      <c r="A163" s="1">
        <v>42625</v>
      </c>
      <c r="B163">
        <v>32.5</v>
      </c>
      <c r="C163" s="25">
        <f t="shared" si="45"/>
        <v>-9.1463414634145312E-3</v>
      </c>
      <c r="D163" s="31">
        <f t="shared" si="46"/>
        <v>32.320676804495747</v>
      </c>
      <c r="E163" s="31"/>
      <c r="G163" s="42">
        <f t="shared" si="44"/>
        <v>5.5482500131094348E-3</v>
      </c>
      <c r="H163" s="42"/>
      <c r="I163" s="25"/>
      <c r="J163">
        <v>2202.9699999999998</v>
      </c>
      <c r="K163">
        <v>2145.56</v>
      </c>
      <c r="L163" s="25">
        <f t="shared" si="38"/>
        <v>-2.6060273176666038E-2</v>
      </c>
      <c r="M163">
        <f t="shared" si="39"/>
        <v>1</v>
      </c>
      <c r="N163" s="50"/>
    </row>
    <row r="164" spans="1:14" x14ac:dyDescent="0.15">
      <c r="A164" s="1">
        <v>42626</v>
      </c>
      <c r="B164">
        <v>32.24</v>
      </c>
      <c r="C164" s="25">
        <f t="shared" si="45"/>
        <v>-7.9999999999998961E-3</v>
      </c>
      <c r="D164" s="26">
        <f t="shared" ref="D164:D203" si="47">+F163*(1+L164)</f>
        <v>0</v>
      </c>
      <c r="E164" s="26"/>
      <c r="F164">
        <v>32.518900000000002</v>
      </c>
      <c r="G164" s="25" t="e">
        <f t="shared" ref="G164:G173" si="48">+B164/D164-1</f>
        <v>#DIV/0!</v>
      </c>
      <c r="H164" s="25"/>
      <c r="I164" s="25">
        <f t="shared" ref="I164:I172" si="49">+B164/F164-1</f>
        <v>-8.5765508673417701E-3</v>
      </c>
      <c r="J164">
        <f>K164+8.47</f>
        <v>2154.3399999999997</v>
      </c>
      <c r="K164">
        <v>2145.87</v>
      </c>
      <c r="L164" s="25">
        <f t="shared" si="38"/>
        <v>-3.9315985406201959E-3</v>
      </c>
      <c r="M164">
        <f t="shared" si="39"/>
        <v>2</v>
      </c>
      <c r="N164" s="50"/>
    </row>
    <row r="165" spans="1:14" x14ac:dyDescent="0.15">
      <c r="A165" s="1">
        <v>42627</v>
      </c>
      <c r="B165">
        <v>32.36</v>
      </c>
      <c r="C165" s="25">
        <f t="shared" si="45"/>
        <v>3.7220843672456372E-3</v>
      </c>
      <c r="D165" s="26">
        <f t="shared" si="47"/>
        <v>32.49904802434444</v>
      </c>
      <c r="E165" s="26"/>
      <c r="F165">
        <v>32.537300000000002</v>
      </c>
      <c r="G165" s="25">
        <f t="shared" si="48"/>
        <v>-4.2785260737570052E-3</v>
      </c>
      <c r="H165" s="25"/>
      <c r="I165" s="25">
        <f t="shared" si="49"/>
        <v>-5.449130690008186E-3</v>
      </c>
      <c r="J165">
        <v>2145.87</v>
      </c>
      <c r="K165">
        <v>2144.56</v>
      </c>
      <c r="L165" s="25">
        <f t="shared" si="38"/>
        <v>-6.1047500547561917E-4</v>
      </c>
      <c r="M165">
        <f t="shared" si="39"/>
        <v>3</v>
      </c>
      <c r="N165" s="50"/>
    </row>
    <row r="166" spans="1:14" x14ac:dyDescent="0.15">
      <c r="A166" s="1">
        <v>42628</v>
      </c>
      <c r="B166">
        <v>32.590000000000003</v>
      </c>
      <c r="C166" s="25">
        <f t="shared" si="45"/>
        <v>7.1075401730533727E-3</v>
      </c>
      <c r="D166" s="26">
        <f t="shared" si="47"/>
        <v>32.537300000000002</v>
      </c>
      <c r="E166" s="26"/>
      <c r="F166">
        <v>32.802199999999999</v>
      </c>
      <c r="G166" s="25">
        <f t="shared" si="48"/>
        <v>1.6196795677576592E-3</v>
      </c>
      <c r="H166" s="25"/>
      <c r="I166" s="25">
        <f t="shared" si="49"/>
        <v>-6.4690782935289404E-3</v>
      </c>
      <c r="J166">
        <v>2144.56</v>
      </c>
      <c r="K166">
        <v>2144.56</v>
      </c>
      <c r="L166" s="25">
        <f t="shared" si="38"/>
        <v>0</v>
      </c>
      <c r="M166">
        <f t="shared" si="39"/>
        <v>4</v>
      </c>
      <c r="N166" s="50"/>
    </row>
    <row r="167" spans="1:14" x14ac:dyDescent="0.15">
      <c r="A167" s="1">
        <v>42629</v>
      </c>
      <c r="B167">
        <v>32.58</v>
      </c>
      <c r="C167" s="25">
        <f t="shared" si="45"/>
        <v>-3.0684258975166578E-4</v>
      </c>
      <c r="D167" s="26">
        <f t="shared" si="47"/>
        <v>32.802199999999999</v>
      </c>
      <c r="E167" s="26"/>
      <c r="F167">
        <v>32.7821</v>
      </c>
      <c r="G167" s="25">
        <f t="shared" si="48"/>
        <v>-6.7739358945436701E-3</v>
      </c>
      <c r="H167" s="25"/>
      <c r="I167" s="25">
        <f t="shared" si="49"/>
        <v>-6.1649497744196147E-3</v>
      </c>
      <c r="J167">
        <v>2144.56</v>
      </c>
      <c r="K167">
        <v>2144.56</v>
      </c>
      <c r="L167" s="25">
        <f t="shared" si="38"/>
        <v>0</v>
      </c>
      <c r="M167">
        <f t="shared" si="39"/>
        <v>5</v>
      </c>
      <c r="N167" s="50"/>
    </row>
    <row r="168" spans="1:14" x14ac:dyDescent="0.15">
      <c r="A168" s="1">
        <v>42632</v>
      </c>
      <c r="B168">
        <v>32.700000000000003</v>
      </c>
      <c r="C168" s="25">
        <f t="shared" si="45"/>
        <v>3.6832412523022384E-3</v>
      </c>
      <c r="D168" s="26">
        <f t="shared" si="47"/>
        <v>33.082333162903858</v>
      </c>
      <c r="E168" s="26"/>
      <c r="F168" s="27">
        <v>33.08</v>
      </c>
      <c r="G168" s="25">
        <f t="shared" si="48"/>
        <v>-1.1557019301545957E-2</v>
      </c>
      <c r="H168" s="25"/>
      <c r="I168" s="25">
        <f t="shared" si="49"/>
        <v>-1.1487303506650393E-2</v>
      </c>
      <c r="J168">
        <v>2145.56</v>
      </c>
      <c r="K168">
        <v>2165.21</v>
      </c>
      <c r="L168" s="25">
        <f t="shared" si="38"/>
        <v>9.1584481440742938E-3</v>
      </c>
      <c r="M168">
        <f t="shared" si="39"/>
        <v>1</v>
      </c>
      <c r="N168" s="50"/>
    </row>
    <row r="169" spans="1:14" x14ac:dyDescent="0.15">
      <c r="A169" s="1">
        <v>42633</v>
      </c>
      <c r="B169">
        <v>32.56</v>
      </c>
      <c r="C169" s="25">
        <f t="shared" si="45"/>
        <v>-4.2813455657492172E-3</v>
      </c>
      <c r="D169" s="31">
        <f t="shared" si="47"/>
        <v>32.976415405434111</v>
      </c>
      <c r="E169" s="31"/>
      <c r="F169">
        <v>32.747799999999998</v>
      </c>
      <c r="G169" s="35">
        <f t="shared" si="48"/>
        <v>-1.262767345432847E-2</v>
      </c>
      <c r="H169" s="35"/>
      <c r="I169" s="25">
        <f t="shared" si="49"/>
        <v>-5.7347363792376038E-3</v>
      </c>
      <c r="J169">
        <v>2165.21</v>
      </c>
      <c r="K169">
        <v>2158.4299999999998</v>
      </c>
      <c r="L169" s="25">
        <f t="shared" si="38"/>
        <v>-3.1313359905045246E-3</v>
      </c>
      <c r="M169">
        <f t="shared" si="39"/>
        <v>2</v>
      </c>
      <c r="N169" s="50"/>
    </row>
    <row r="170" spans="1:14" x14ac:dyDescent="0.15">
      <c r="A170" s="1">
        <v>42634</v>
      </c>
      <c r="B170">
        <v>32.89</v>
      </c>
      <c r="C170" s="25">
        <f t="shared" si="45"/>
        <v>1.0135135135135087E-2</v>
      </c>
      <c r="D170" s="26">
        <f t="shared" si="47"/>
        <v>32.803936571489466</v>
      </c>
      <c r="E170" s="26"/>
      <c r="G170" s="35">
        <f t="shared" si="48"/>
        <v>2.6235701414365487E-3</v>
      </c>
      <c r="H170" s="35"/>
      <c r="J170">
        <v>2158.4299999999998</v>
      </c>
      <c r="K170">
        <v>2162.13</v>
      </c>
      <c r="L170" s="25">
        <f t="shared" si="38"/>
        <v>1.7142089389048376E-3</v>
      </c>
      <c r="M170">
        <f t="shared" si="39"/>
        <v>3</v>
      </c>
      <c r="N170" s="50"/>
    </row>
    <row r="171" spans="1:14" x14ac:dyDescent="0.15">
      <c r="A171" s="1">
        <v>42635</v>
      </c>
      <c r="B171">
        <v>32.89</v>
      </c>
      <c r="C171" s="25">
        <f t="shared" si="45"/>
        <v>0</v>
      </c>
      <c r="D171" s="26"/>
      <c r="E171" s="26"/>
      <c r="F171">
        <v>33.1357</v>
      </c>
      <c r="I171" s="25">
        <f t="shared" si="49"/>
        <v>-7.4149633175094598E-3</v>
      </c>
      <c r="J171">
        <v>2162.13</v>
      </c>
      <c r="K171">
        <v>2168.42</v>
      </c>
      <c r="L171" s="25">
        <f t="shared" si="38"/>
        <v>2.9091682738779934E-3</v>
      </c>
      <c r="M171">
        <f t="shared" si="39"/>
        <v>4</v>
      </c>
      <c r="N171" s="50"/>
    </row>
    <row r="172" spans="1:14" x14ac:dyDescent="0.15">
      <c r="A172" s="1">
        <v>42636</v>
      </c>
      <c r="B172">
        <v>32.56</v>
      </c>
      <c r="C172" s="25">
        <f t="shared" si="45"/>
        <v>-1.0033444816053505E-2</v>
      </c>
      <c r="D172" s="26">
        <f t="shared" si="47"/>
        <v>32.953702883666452</v>
      </c>
      <c r="E172" s="26"/>
      <c r="F172">
        <v>32.8489</v>
      </c>
      <c r="G172" s="35">
        <f t="shared" si="48"/>
        <v>-1.1947151585856797E-2</v>
      </c>
      <c r="H172" s="35"/>
      <c r="I172" s="25">
        <f t="shared" si="49"/>
        <v>-8.7948150470791298E-3</v>
      </c>
      <c r="J172">
        <v>2168.42</v>
      </c>
      <c r="K172">
        <v>2156.5100000000002</v>
      </c>
      <c r="L172" s="25">
        <f t="shared" si="38"/>
        <v>-5.4924783944069189E-3</v>
      </c>
      <c r="M172">
        <f t="shared" si="39"/>
        <v>5</v>
      </c>
      <c r="N172" s="50"/>
    </row>
    <row r="173" spans="1:14" x14ac:dyDescent="0.15">
      <c r="A173" s="1">
        <v>42639</v>
      </c>
      <c r="B173">
        <v>31.75</v>
      </c>
      <c r="C173" s="25">
        <f t="shared" si="45"/>
        <v>-2.4877149877149951E-2</v>
      </c>
      <c r="D173" s="26">
        <f t="shared" si="47"/>
        <v>32.336937834742244</v>
      </c>
      <c r="E173" s="26"/>
      <c r="F173">
        <v>32.083300000000001</v>
      </c>
      <c r="G173" s="42">
        <f t="shared" si="48"/>
        <v>-1.8150693109588389E-2</v>
      </c>
      <c r="H173" s="42"/>
      <c r="I173" s="25">
        <f>+B173/F173-1</f>
        <v>-1.0388582221903642E-2</v>
      </c>
      <c r="J173">
        <v>2156.5100000000002</v>
      </c>
      <c r="K173">
        <v>2122.9</v>
      </c>
      <c r="L173" s="25">
        <f t="shared" si="38"/>
        <v>-1.558536709776448E-2</v>
      </c>
      <c r="M173">
        <f t="shared" si="39"/>
        <v>1</v>
      </c>
      <c r="N173" s="50"/>
    </row>
    <row r="174" spans="1:14" x14ac:dyDescent="0.15">
      <c r="A174" s="1">
        <v>42640</v>
      </c>
      <c r="B174">
        <v>32.1</v>
      </c>
      <c r="C174" s="25">
        <f t="shared" si="45"/>
        <v>1.1023622047244164E-2</v>
      </c>
      <c r="D174" s="26">
        <f t="shared" si="47"/>
        <v>32.3538219605257</v>
      </c>
      <c r="E174" s="26"/>
      <c r="G174" s="42">
        <f>+B174/D174-1</f>
        <v>-7.8451924732534373E-3</v>
      </c>
      <c r="H174" s="42"/>
      <c r="I174" s="25"/>
      <c r="J174">
        <v>2122.9</v>
      </c>
      <c r="K174">
        <v>2140.8000000000002</v>
      </c>
      <c r="L174" s="25">
        <f t="shared" si="38"/>
        <v>8.4318620754628704E-3</v>
      </c>
      <c r="M174">
        <f t="shared" si="39"/>
        <v>2</v>
      </c>
      <c r="N174" s="50"/>
    </row>
    <row r="175" spans="1:14" x14ac:dyDescent="0.15">
      <c r="A175" s="1">
        <v>42641</v>
      </c>
      <c r="B175">
        <v>32.24</v>
      </c>
      <c r="C175" s="25">
        <f t="shared" si="45"/>
        <v>4.3613707165108817E-3</v>
      </c>
      <c r="D175" s="26"/>
      <c r="E175" s="26"/>
      <c r="F175">
        <v>32.363599999999998</v>
      </c>
      <c r="G175" s="42"/>
      <c r="H175" s="42"/>
      <c r="I175" s="25">
        <f t="shared" ref="I175:I204" si="50">+B175/F175-1</f>
        <v>-3.8191054147250769E-3</v>
      </c>
      <c r="J175">
        <v>2140.8000000000002</v>
      </c>
      <c r="K175">
        <v>2139.63</v>
      </c>
      <c r="L175" s="25">
        <f t="shared" si="38"/>
        <v>-5.4652466367721697E-4</v>
      </c>
      <c r="M175">
        <f t="shared" si="39"/>
        <v>3</v>
      </c>
      <c r="N175" s="50"/>
    </row>
    <row r="176" spans="1:14" x14ac:dyDescent="0.15">
      <c r="A176" s="1">
        <v>42642</v>
      </c>
      <c r="B176">
        <v>32.299999999999997</v>
      </c>
      <c r="C176" s="25">
        <f t="shared" ref="C176:C233" si="51">B176/B175-1</f>
        <v>1.8610421836227076E-3</v>
      </c>
      <c r="D176" s="26">
        <f t="shared" si="47"/>
        <v>32.462673942691019</v>
      </c>
      <c r="E176" s="26"/>
      <c r="F176">
        <v>32.423900000000003</v>
      </c>
      <c r="G176" s="42">
        <f>+B176/D176-1</f>
        <v>-5.0111073098354497E-3</v>
      </c>
      <c r="H176" s="42"/>
      <c r="I176" s="25">
        <f t="shared" si="50"/>
        <v>-3.8212553085842371E-3</v>
      </c>
      <c r="J176">
        <v>2139.63</v>
      </c>
      <c r="K176">
        <v>2146.1799999999998</v>
      </c>
      <c r="L176" s="25">
        <f t="shared" ref="L176:L184" si="52">+K176/J176-1</f>
        <v>3.0612769497528891E-3</v>
      </c>
      <c r="M176">
        <f t="shared" si="39"/>
        <v>4</v>
      </c>
      <c r="N176" s="50"/>
    </row>
    <row r="177" spans="1:14" x14ac:dyDescent="0.15">
      <c r="A177" s="1">
        <v>42643</v>
      </c>
      <c r="B177">
        <v>32.58</v>
      </c>
      <c r="C177" s="25">
        <f t="shared" si="51"/>
        <v>8.6687306501549433E-3</v>
      </c>
      <c r="D177" s="26">
        <f t="shared" si="47"/>
        <v>32.480100741783083</v>
      </c>
      <c r="E177" s="26"/>
      <c r="F177">
        <v>32.7654</v>
      </c>
      <c r="G177" s="42">
        <f>+B177/D177-1</f>
        <v>3.0757065383237858E-3</v>
      </c>
      <c r="H177" s="42"/>
      <c r="I177" s="25">
        <f t="shared" si="50"/>
        <v>-5.6584079547328248E-3</v>
      </c>
      <c r="J177">
        <v>2146.1799999999998</v>
      </c>
      <c r="K177">
        <v>2149.9</v>
      </c>
      <c r="L177" s="25">
        <f t="shared" si="52"/>
        <v>1.7333122105323007E-3</v>
      </c>
      <c r="M177">
        <f t="shared" si="39"/>
        <v>5</v>
      </c>
      <c r="N177" s="50"/>
    </row>
    <row r="178" spans="1:14" x14ac:dyDescent="0.15">
      <c r="A178" s="1">
        <v>42646</v>
      </c>
      <c r="B178">
        <v>32.44</v>
      </c>
      <c r="C178" s="25">
        <f t="shared" si="51"/>
        <v>-4.2971147943523524E-3</v>
      </c>
      <c r="D178" s="26">
        <f t="shared" si="47"/>
        <v>32.7654</v>
      </c>
      <c r="E178" s="26"/>
      <c r="F178">
        <v>32.697499999999998</v>
      </c>
      <c r="G178" s="42">
        <f t="shared" ref="G178:G203" si="53">+B178/D178-1</f>
        <v>-9.9312079205503556E-3</v>
      </c>
      <c r="H178" s="42"/>
      <c r="I178" s="25">
        <f t="shared" si="50"/>
        <v>-7.8752198180288557E-3</v>
      </c>
      <c r="J178">
        <v>2149.9</v>
      </c>
      <c r="K178">
        <v>2149.9</v>
      </c>
      <c r="L178" s="25">
        <f t="shared" si="52"/>
        <v>0</v>
      </c>
      <c r="M178">
        <f t="shared" si="39"/>
        <v>1</v>
      </c>
      <c r="N178" s="50"/>
    </row>
    <row r="179" spans="1:14" x14ac:dyDescent="0.15">
      <c r="A179" s="1">
        <v>42647</v>
      </c>
      <c r="B179">
        <v>32.4</v>
      </c>
      <c r="C179" s="25">
        <f t="shared" si="51"/>
        <v>-1.2330456226880004E-3</v>
      </c>
      <c r="D179" s="26">
        <f t="shared" si="47"/>
        <v>32.697499999999998</v>
      </c>
      <c r="E179" s="26"/>
      <c r="F179">
        <v>32.561900000000001</v>
      </c>
      <c r="G179" s="42">
        <f t="shared" si="53"/>
        <v>-9.0985549353925776E-3</v>
      </c>
      <c r="H179" s="42"/>
      <c r="I179" s="25">
        <f t="shared" si="50"/>
        <v>-4.9720685832216338E-3</v>
      </c>
      <c r="J179">
        <v>2149.9</v>
      </c>
      <c r="K179">
        <v>2149.9</v>
      </c>
      <c r="L179" s="25">
        <f t="shared" si="52"/>
        <v>0</v>
      </c>
      <c r="M179">
        <f t="shared" si="39"/>
        <v>2</v>
      </c>
      <c r="N179" s="50"/>
    </row>
    <row r="180" spans="1:14" x14ac:dyDescent="0.15">
      <c r="A180" s="1">
        <v>42648</v>
      </c>
      <c r="B180">
        <v>32.53</v>
      </c>
      <c r="C180" s="25">
        <f t="shared" si="51"/>
        <v>4.0123456790124301E-3</v>
      </c>
      <c r="D180" s="26">
        <f t="shared" si="47"/>
        <v>32.561900000000001</v>
      </c>
      <c r="E180" s="26"/>
      <c r="F180">
        <v>32.549300000000002</v>
      </c>
      <c r="G180" s="42">
        <f t="shared" si="53"/>
        <v>-9.7967256210484965E-4</v>
      </c>
      <c r="H180" s="42"/>
      <c r="I180" s="25">
        <f t="shared" si="50"/>
        <v>-5.9294669931464483E-4</v>
      </c>
      <c r="J180">
        <v>2149.9</v>
      </c>
      <c r="K180">
        <v>2149.9</v>
      </c>
      <c r="L180" s="25">
        <f t="shared" si="52"/>
        <v>0</v>
      </c>
      <c r="M180">
        <f t="shared" si="39"/>
        <v>3</v>
      </c>
      <c r="N180" s="50"/>
    </row>
    <row r="181" spans="1:14" x14ac:dyDescent="0.15">
      <c r="A181" s="1">
        <v>42649</v>
      </c>
      <c r="B181">
        <v>32.619999999999997</v>
      </c>
      <c r="C181" s="25">
        <f t="shared" si="51"/>
        <v>2.7666769136180935E-3</v>
      </c>
      <c r="D181" s="26">
        <f t="shared" si="47"/>
        <v>32.549300000000002</v>
      </c>
      <c r="E181" s="26"/>
      <c r="F181">
        <v>32.519599999999997</v>
      </c>
      <c r="G181" s="42">
        <f t="shared" si="53"/>
        <v>2.1720897223593827E-3</v>
      </c>
      <c r="H181" s="42"/>
      <c r="I181" s="25">
        <f t="shared" si="50"/>
        <v>3.0873688483252781E-3</v>
      </c>
      <c r="J181">
        <v>2149.9</v>
      </c>
      <c r="K181">
        <v>2149.9</v>
      </c>
      <c r="L181" s="25">
        <f t="shared" si="52"/>
        <v>0</v>
      </c>
      <c r="M181">
        <f t="shared" si="39"/>
        <v>4</v>
      </c>
      <c r="N181" s="50"/>
    </row>
    <row r="182" spans="1:14" x14ac:dyDescent="0.15">
      <c r="A182" s="1">
        <v>42650</v>
      </c>
      <c r="B182">
        <v>32.619999999999997</v>
      </c>
      <c r="C182" s="25">
        <f t="shared" si="51"/>
        <v>0</v>
      </c>
      <c r="D182" s="26">
        <f t="shared" si="47"/>
        <v>32.519599999999997</v>
      </c>
      <c r="E182" s="26"/>
      <c r="F182">
        <v>32.528199999999998</v>
      </c>
      <c r="G182" s="42">
        <f t="shared" si="53"/>
        <v>3.0873688483252781E-3</v>
      </c>
      <c r="H182" s="42"/>
      <c r="I182" s="25">
        <f t="shared" si="50"/>
        <v>2.8221666123549038E-3</v>
      </c>
      <c r="J182">
        <v>2149.9</v>
      </c>
      <c r="K182">
        <v>2149.9</v>
      </c>
      <c r="L182" s="25">
        <f t="shared" si="52"/>
        <v>0</v>
      </c>
      <c r="M182">
        <f t="shared" si="39"/>
        <v>5</v>
      </c>
      <c r="N182" s="50"/>
    </row>
    <row r="183" spans="1:14" x14ac:dyDescent="0.15">
      <c r="A183" s="1">
        <v>42653</v>
      </c>
      <c r="B183">
        <v>33.020000000000003</v>
      </c>
      <c r="C183" s="25">
        <f t="shared" si="51"/>
        <v>1.226241569589237E-2</v>
      </c>
      <c r="D183" s="26">
        <f t="shared" si="47"/>
        <v>33.41436990278617</v>
      </c>
      <c r="E183" s="26"/>
      <c r="F183" s="31">
        <v>33.409999999999997</v>
      </c>
      <c r="G183" s="42">
        <f t="shared" si="53"/>
        <v>-1.1802404292929225E-2</v>
      </c>
      <c r="H183" s="42"/>
      <c r="I183" s="35">
        <f t="shared" si="50"/>
        <v>-1.167315175097261E-2</v>
      </c>
      <c r="J183">
        <v>2149.9</v>
      </c>
      <c r="K183">
        <v>2208.4699999999998</v>
      </c>
      <c r="L183" s="25">
        <f t="shared" si="52"/>
        <v>2.7243127587329496E-2</v>
      </c>
      <c r="M183">
        <f t="shared" si="39"/>
        <v>1</v>
      </c>
      <c r="N183" s="50"/>
    </row>
    <row r="184" spans="1:14" x14ac:dyDescent="0.15">
      <c r="A184" s="1">
        <v>42654</v>
      </c>
      <c r="B184">
        <v>32.840000000000003</v>
      </c>
      <c r="C184" s="25">
        <f t="shared" si="51"/>
        <v>-5.4512416717140688E-3</v>
      </c>
      <c r="D184" s="26">
        <f>+F183*(1+L184)</f>
        <v>33.446156207691303</v>
      </c>
      <c r="E184" s="26"/>
      <c r="F184">
        <v>33.012999999999998</v>
      </c>
      <c r="G184" s="42">
        <f t="shared" si="53"/>
        <v>-1.8123344396505203E-2</v>
      </c>
      <c r="H184" s="42"/>
      <c r="I184" s="25">
        <f t="shared" si="50"/>
        <v>-5.2403598582374533E-3</v>
      </c>
      <c r="J184">
        <v>2208.4699999999998</v>
      </c>
      <c r="K184">
        <v>2210.86</v>
      </c>
      <c r="L184" s="25">
        <f t="shared" si="52"/>
        <v>1.0821971772314587E-3</v>
      </c>
      <c r="M184">
        <f t="shared" si="39"/>
        <v>2</v>
      </c>
      <c r="N184" s="50"/>
    </row>
    <row r="185" spans="1:14" x14ac:dyDescent="0.15">
      <c r="A185" s="1">
        <v>42655</v>
      </c>
      <c r="B185">
        <v>32.97</v>
      </c>
      <c r="C185" s="25">
        <f t="shared" si="51"/>
        <v>3.9585870889158326E-3</v>
      </c>
      <c r="D185" s="26">
        <f t="shared" si="47"/>
        <v>32.995529327953825</v>
      </c>
      <c r="E185" s="26"/>
      <c r="F185">
        <v>33.238799999999998</v>
      </c>
      <c r="G185" s="42">
        <f t="shared" si="53"/>
        <v>-7.7372081835935802E-4</v>
      </c>
      <c r="H185" s="42"/>
      <c r="I185" s="25">
        <f t="shared" si="50"/>
        <v>-8.0869345463734366E-3</v>
      </c>
      <c r="J185">
        <v>2210.86</v>
      </c>
      <c r="K185">
        <v>2209.69</v>
      </c>
      <c r="L185" s="25">
        <f t="shared" ref="L185:L206" si="54">+K185/J185-1</f>
        <v>-5.2920582940574334E-4</v>
      </c>
      <c r="M185">
        <f t="shared" si="39"/>
        <v>3</v>
      </c>
      <c r="N185" s="50"/>
    </row>
    <row r="186" spans="1:14" x14ac:dyDescent="0.15">
      <c r="A186" s="1">
        <v>42656</v>
      </c>
      <c r="B186">
        <v>32.979999999999997</v>
      </c>
      <c r="C186" s="25">
        <f t="shared" si="51"/>
        <v>3.0330603578998527E-4</v>
      </c>
      <c r="D186" s="26">
        <f t="shared" si="47"/>
        <v>33.221952634079891</v>
      </c>
      <c r="E186" s="26"/>
      <c r="F186">
        <v>33.239400000000003</v>
      </c>
      <c r="G186" s="42">
        <f t="shared" si="53"/>
        <v>-7.2829143050336942E-3</v>
      </c>
      <c r="H186" s="42"/>
      <c r="I186" s="25">
        <f t="shared" si="50"/>
        <v>-7.8039916484655691E-3</v>
      </c>
      <c r="J186">
        <v>2209.69</v>
      </c>
      <c r="K186">
        <v>2208.5700000000002</v>
      </c>
      <c r="L186" s="25">
        <f t="shared" si="54"/>
        <v>-5.0685842810527237E-4</v>
      </c>
      <c r="M186">
        <f t="shared" si="39"/>
        <v>4</v>
      </c>
      <c r="N186" s="50"/>
    </row>
    <row r="187" spans="1:14" x14ac:dyDescent="0.15">
      <c r="A187" s="1">
        <v>42657</v>
      </c>
      <c r="B187">
        <v>32.86</v>
      </c>
      <c r="C187" s="25">
        <f t="shared" si="51"/>
        <v>-3.6385688295935692E-3</v>
      </c>
      <c r="D187" s="26">
        <f t="shared" si="47"/>
        <v>33.023580263247261</v>
      </c>
      <c r="E187" s="26"/>
      <c r="F187">
        <v>33.028799999999997</v>
      </c>
      <c r="G187" s="42">
        <f t="shared" si="53"/>
        <v>-4.9534381779104963E-3</v>
      </c>
      <c r="H187" s="42"/>
      <c r="I187" s="25">
        <f t="shared" si="50"/>
        <v>-5.1106912754927958E-3</v>
      </c>
      <c r="J187">
        <v>2208.5700000000002</v>
      </c>
      <c r="K187">
        <v>2194.23</v>
      </c>
      <c r="L187" s="25">
        <f t="shared" si="54"/>
        <v>-6.492889063964502E-3</v>
      </c>
      <c r="M187">
        <f t="shared" si="39"/>
        <v>5</v>
      </c>
      <c r="N187" s="50"/>
    </row>
    <row r="188" spans="1:14" x14ac:dyDescent="0.15">
      <c r="A188" s="1">
        <v>42660</v>
      </c>
      <c r="B188">
        <v>32.32</v>
      </c>
      <c r="C188" s="25">
        <f t="shared" si="51"/>
        <v>-1.6433353621424174E-2</v>
      </c>
      <c r="D188" s="26">
        <f t="shared" si="47"/>
        <v>32.631863737165197</v>
      </c>
      <c r="E188" s="26"/>
      <c r="F188">
        <v>32.578499999999998</v>
      </c>
      <c r="G188" s="42">
        <f t="shared" si="53"/>
        <v>-9.5570311177172185E-3</v>
      </c>
      <c r="H188" s="42"/>
      <c r="I188" s="25">
        <f t="shared" si="50"/>
        <v>-7.9346808477983588E-3</v>
      </c>
      <c r="J188">
        <v>2194.23</v>
      </c>
      <c r="K188">
        <v>2167.86</v>
      </c>
      <c r="L188" s="25">
        <f t="shared" si="54"/>
        <v>-1.2017883266567275E-2</v>
      </c>
      <c r="M188">
        <f t="shared" si="39"/>
        <v>1</v>
      </c>
      <c r="N188" s="50"/>
    </row>
    <row r="189" spans="1:14" x14ac:dyDescent="0.15">
      <c r="A189" s="1">
        <v>42661</v>
      </c>
      <c r="B189">
        <v>32.94</v>
      </c>
      <c r="C189" s="25">
        <f t="shared" si="51"/>
        <v>1.9183168316831534E-2</v>
      </c>
      <c r="D189" s="26">
        <f t="shared" si="47"/>
        <v>33.033546442113412</v>
      </c>
      <c r="E189" s="26"/>
      <c r="F189">
        <v>33.111899999999999</v>
      </c>
      <c r="G189" s="42">
        <f t="shared" si="53"/>
        <v>-2.8318619158055336E-3</v>
      </c>
      <c r="H189" s="42"/>
      <c r="I189" s="25">
        <f t="shared" si="50"/>
        <v>-5.1914870484629505E-3</v>
      </c>
      <c r="J189">
        <v>2167.86</v>
      </c>
      <c r="K189">
        <v>2198.14</v>
      </c>
      <c r="L189" s="25">
        <f t="shared" si="54"/>
        <v>1.3967691640603963E-2</v>
      </c>
      <c r="M189">
        <f t="shared" si="39"/>
        <v>2</v>
      </c>
      <c r="N189" s="50"/>
    </row>
    <row r="190" spans="1:14" x14ac:dyDescent="0.15">
      <c r="A190" s="1">
        <v>42662</v>
      </c>
      <c r="B190">
        <v>32.94</v>
      </c>
      <c r="C190" s="25">
        <f t="shared" si="51"/>
        <v>0</v>
      </c>
      <c r="D190" s="26">
        <f t="shared" si="47"/>
        <v>32.912608582255906</v>
      </c>
      <c r="E190" s="26"/>
      <c r="F190">
        <v>32.986499999999999</v>
      </c>
      <c r="G190" s="42">
        <f t="shared" si="53"/>
        <v>8.3224693890904256E-4</v>
      </c>
      <c r="H190" s="42"/>
      <c r="I190" s="25">
        <f t="shared" si="50"/>
        <v>-1.4096675912873557E-3</v>
      </c>
      <c r="J190">
        <v>2198.14</v>
      </c>
      <c r="K190">
        <v>2184.91</v>
      </c>
      <c r="L190" s="25">
        <f t="shared" si="54"/>
        <v>-6.0187249219795236E-3</v>
      </c>
      <c r="M190">
        <f t="shared" si="39"/>
        <v>3</v>
      </c>
      <c r="N190" s="50"/>
    </row>
    <row r="191" spans="1:14" x14ac:dyDescent="0.15">
      <c r="A191" s="1">
        <v>42663</v>
      </c>
      <c r="B191">
        <v>32.840000000000003</v>
      </c>
      <c r="C191" s="25">
        <f t="shared" si="51"/>
        <v>-3.0358227079536615E-3</v>
      </c>
      <c r="D191" s="26">
        <f t="shared" si="47"/>
        <v>33.112563441972448</v>
      </c>
      <c r="E191" s="26"/>
      <c r="F191">
        <v>33.046900000000001</v>
      </c>
      <c r="G191" s="42">
        <f t="shared" si="53"/>
        <v>-8.2314207551491547E-3</v>
      </c>
      <c r="H191" s="42"/>
      <c r="I191" s="25">
        <f t="shared" si="50"/>
        <v>-6.2607990462039131E-3</v>
      </c>
      <c r="J191">
        <v>2184.91</v>
      </c>
      <c r="K191">
        <v>2193.2600000000002</v>
      </c>
      <c r="L191" s="25">
        <f t="shared" si="54"/>
        <v>3.8216677117137721E-3</v>
      </c>
      <c r="M191">
        <f t="shared" si="39"/>
        <v>4</v>
      </c>
      <c r="N191" s="50"/>
    </row>
    <row r="192" spans="1:14" x14ac:dyDescent="0.15">
      <c r="A192" s="1">
        <v>42664</v>
      </c>
      <c r="B192">
        <v>32.630000000000003</v>
      </c>
      <c r="C192" s="25">
        <f t="shared" si="51"/>
        <v>-6.3946406820950541E-3</v>
      </c>
      <c r="D192" s="26">
        <f t="shared" si="47"/>
        <v>32.862172701822857</v>
      </c>
      <c r="E192" s="26"/>
      <c r="F192">
        <v>32.79</v>
      </c>
      <c r="G192" s="42">
        <f t="shared" si="53"/>
        <v>-7.065044174939028E-3</v>
      </c>
      <c r="H192" s="42"/>
      <c r="I192" s="25">
        <f t="shared" si="50"/>
        <v>-4.8795364440377131E-3</v>
      </c>
      <c r="J192">
        <v>2193.2600000000002</v>
      </c>
      <c r="K192">
        <v>2181</v>
      </c>
      <c r="L192" s="25">
        <f t="shared" si="54"/>
        <v>-5.589852548261609E-3</v>
      </c>
      <c r="M192">
        <f t="shared" si="39"/>
        <v>5</v>
      </c>
      <c r="N192" s="50"/>
    </row>
    <row r="193" spans="1:14" x14ac:dyDescent="0.15">
      <c r="A193" s="1">
        <v>42667</v>
      </c>
      <c r="B193">
        <v>32.880000000000003</v>
      </c>
      <c r="C193" s="25">
        <f t="shared" si="51"/>
        <v>7.6616610481152758E-3</v>
      </c>
      <c r="D193" s="26">
        <f t="shared" si="47"/>
        <v>33.087680880330126</v>
      </c>
      <c r="E193" s="26"/>
      <c r="F193">
        <v>33.040700000000001</v>
      </c>
      <c r="G193" s="42">
        <f t="shared" si="53"/>
        <v>-6.2766828863362045E-3</v>
      </c>
      <c r="H193" s="42"/>
      <c r="I193" s="25">
        <f t="shared" si="50"/>
        <v>-4.8636984083266777E-3</v>
      </c>
      <c r="J193">
        <v>2181</v>
      </c>
      <c r="K193">
        <v>2200.8000000000002</v>
      </c>
      <c r="L193" s="25">
        <f t="shared" si="54"/>
        <v>9.0784044016507526E-3</v>
      </c>
      <c r="M193">
        <f t="shared" si="39"/>
        <v>1</v>
      </c>
      <c r="N193" s="50"/>
    </row>
    <row r="194" spans="1:14" x14ac:dyDescent="0.15">
      <c r="A194" s="1">
        <v>42668</v>
      </c>
      <c r="B194">
        <v>32.81</v>
      </c>
      <c r="C194" s="25">
        <f t="shared" si="51"/>
        <v>-2.1289537712895212E-3</v>
      </c>
      <c r="D194" s="26">
        <f t="shared" si="47"/>
        <v>33.031842305979644</v>
      </c>
      <c r="E194" s="26"/>
      <c r="F194">
        <v>32.976799999999997</v>
      </c>
      <c r="G194" s="42">
        <f t="shared" si="53"/>
        <v>-6.7160137156346833E-3</v>
      </c>
      <c r="H194" s="42"/>
      <c r="I194" s="25">
        <f t="shared" si="50"/>
        <v>-5.0581014531426716E-3</v>
      </c>
      <c r="J194">
        <v>2200.8000000000002</v>
      </c>
      <c r="K194">
        <v>2200.21</v>
      </c>
      <c r="L194" s="25">
        <f t="shared" si="54"/>
        <v>-2.6808433296987566E-4</v>
      </c>
      <c r="M194">
        <f t="shared" si="39"/>
        <v>2</v>
      </c>
      <c r="N194" s="50"/>
    </row>
    <row r="195" spans="1:14" x14ac:dyDescent="0.15">
      <c r="A195" s="1">
        <v>42669</v>
      </c>
      <c r="B195">
        <v>32.630000000000003</v>
      </c>
      <c r="C195" s="25">
        <f t="shared" si="51"/>
        <v>-5.4861322767448817E-3</v>
      </c>
      <c r="D195" s="26">
        <f t="shared" si="47"/>
        <v>32.741188264756538</v>
      </c>
      <c r="E195" s="26"/>
      <c r="F195">
        <v>32.909199999999998</v>
      </c>
      <c r="G195" s="42">
        <f t="shared" si="53"/>
        <v>-3.3959752424813638E-3</v>
      </c>
      <c r="H195" s="42"/>
      <c r="I195" s="25">
        <f t="shared" si="50"/>
        <v>-8.4839497769619854E-3</v>
      </c>
      <c r="J195">
        <v>2200.21</v>
      </c>
      <c r="K195">
        <v>2184.4899999999998</v>
      </c>
      <c r="L195" s="25">
        <f t="shared" si="54"/>
        <v>-7.1447725444390153E-3</v>
      </c>
      <c r="M195">
        <f t="shared" si="39"/>
        <v>3</v>
      </c>
      <c r="N195" s="50"/>
    </row>
    <row r="196" spans="1:14" x14ac:dyDescent="0.15">
      <c r="A196" s="1">
        <v>42670</v>
      </c>
      <c r="B196">
        <v>32.54</v>
      </c>
      <c r="C196" s="25">
        <f t="shared" si="51"/>
        <v>-2.7581979773215748E-3</v>
      </c>
      <c r="D196" s="26">
        <f t="shared" si="47"/>
        <v>32.878919480519485</v>
      </c>
      <c r="E196" s="26"/>
      <c r="F196">
        <v>32.7639</v>
      </c>
      <c r="G196" s="42">
        <f t="shared" si="53"/>
        <v>-1.030810883916955E-2</v>
      </c>
      <c r="H196" s="42"/>
      <c r="I196" s="25">
        <f t="shared" si="50"/>
        <v>-6.8337407939836892E-3</v>
      </c>
      <c r="J196">
        <v>2184.4899999999998</v>
      </c>
      <c r="K196">
        <v>2182.48</v>
      </c>
      <c r="L196" s="25">
        <f t="shared" si="54"/>
        <v>-9.2012323242485206E-4</v>
      </c>
      <c r="M196">
        <f t="shared" ref="M196:M259" si="55">WEEKDAY(A196,2)</f>
        <v>4</v>
      </c>
      <c r="N196" s="50"/>
    </row>
    <row r="197" spans="1:14" x14ac:dyDescent="0.15">
      <c r="A197" s="1">
        <v>42671</v>
      </c>
      <c r="B197">
        <v>32.369999999999997</v>
      </c>
      <c r="C197" s="25">
        <f t="shared" si="51"/>
        <v>-5.2243392747388651E-3</v>
      </c>
      <c r="D197" s="26">
        <f t="shared" si="47"/>
        <v>32.507941413896113</v>
      </c>
      <c r="E197" s="26"/>
      <c r="F197">
        <v>32.552599999999998</v>
      </c>
      <c r="G197" s="42">
        <f t="shared" si="53"/>
        <v>-4.2433143378666216E-3</v>
      </c>
      <c r="H197" s="42"/>
      <c r="I197" s="25">
        <f t="shared" si="50"/>
        <v>-5.6093829678736107E-3</v>
      </c>
      <c r="J197">
        <v>2182.48</v>
      </c>
      <c r="K197">
        <v>2165.4299999999998</v>
      </c>
      <c r="L197" s="25">
        <f t="shared" si="54"/>
        <v>-7.8122136285327937E-3</v>
      </c>
      <c r="M197">
        <f t="shared" si="55"/>
        <v>5</v>
      </c>
      <c r="N197" s="50"/>
    </row>
    <row r="198" spans="1:14" x14ac:dyDescent="0.15">
      <c r="A198" s="1">
        <v>42674</v>
      </c>
      <c r="B198">
        <v>32.18</v>
      </c>
      <c r="C198" s="25">
        <f t="shared" si="51"/>
        <v>-5.8696323756564084E-3</v>
      </c>
      <c r="D198" s="26">
        <f t="shared" si="47"/>
        <v>32.467363699588539</v>
      </c>
      <c r="E198" s="26"/>
      <c r="F198">
        <v>32.471499999999999</v>
      </c>
      <c r="G198" s="42">
        <f t="shared" si="53"/>
        <v>-8.8508479545008623E-3</v>
      </c>
      <c r="H198" s="42"/>
      <c r="I198" s="25">
        <f t="shared" si="50"/>
        <v>-8.9771029980135753E-3</v>
      </c>
      <c r="J198">
        <v>2165.4299999999998</v>
      </c>
      <c r="K198">
        <v>2159.7600000000002</v>
      </c>
      <c r="L198" s="25">
        <f t="shared" si="54"/>
        <v>-2.6184175891160733E-3</v>
      </c>
      <c r="M198">
        <f t="shared" si="55"/>
        <v>1</v>
      </c>
      <c r="N198" s="50"/>
    </row>
    <row r="199" spans="1:14" x14ac:dyDescent="0.15">
      <c r="A199" s="1">
        <f>A198+1</f>
        <v>42675</v>
      </c>
      <c r="B199">
        <v>32.369999999999997</v>
      </c>
      <c r="C199" s="25">
        <f t="shared" si="51"/>
        <v>5.9042883778743782E-3</v>
      </c>
      <c r="D199" s="26">
        <f t="shared" si="47"/>
        <v>32.722430351057518</v>
      </c>
      <c r="E199" s="26"/>
      <c r="F199" s="43">
        <v>32.72</v>
      </c>
      <c r="G199" s="42">
        <f t="shared" si="53"/>
        <v>-1.0770298760713226E-2</v>
      </c>
      <c r="H199" s="42"/>
      <c r="I199" s="44">
        <f t="shared" si="50"/>
        <v>-1.0696821515892463E-2</v>
      </c>
      <c r="J199">
        <v>2159.7600000000002</v>
      </c>
      <c r="K199">
        <v>2176.4499999999998</v>
      </c>
      <c r="L199" s="25">
        <f t="shared" si="54"/>
        <v>7.7277104863502366E-3</v>
      </c>
      <c r="M199">
        <f t="shared" si="55"/>
        <v>2</v>
      </c>
      <c r="N199" s="50"/>
    </row>
    <row r="200" spans="1:14" x14ac:dyDescent="0.15">
      <c r="A200" s="1">
        <f>A199+1</f>
        <v>42676</v>
      </c>
      <c r="B200">
        <v>32.14</v>
      </c>
      <c r="C200" s="25">
        <f t="shared" si="51"/>
        <v>-7.1053444547419797E-3</v>
      </c>
      <c r="D200" s="26">
        <f t="shared" si="47"/>
        <v>32.268238645500702</v>
      </c>
      <c r="E200" s="26"/>
      <c r="F200">
        <v>32.412599999999998</v>
      </c>
      <c r="G200" s="42">
        <f t="shared" si="53"/>
        <v>-3.9741445732298653E-3</v>
      </c>
      <c r="H200" s="42"/>
      <c r="I200" s="25">
        <f t="shared" si="50"/>
        <v>-8.410309570969221E-3</v>
      </c>
      <c r="J200">
        <v>2176.4499999999998</v>
      </c>
      <c r="K200">
        <v>2146.4</v>
      </c>
      <c r="L200" s="25">
        <f t="shared" si="54"/>
        <v>-1.380688736244795E-2</v>
      </c>
      <c r="M200">
        <f t="shared" si="55"/>
        <v>3</v>
      </c>
      <c r="N200" s="50"/>
    </row>
    <row r="201" spans="1:14" x14ac:dyDescent="0.15">
      <c r="A201" s="1">
        <f>A200+1</f>
        <v>42677</v>
      </c>
      <c r="B201">
        <v>32.200000000000003</v>
      </c>
      <c r="C201" s="25">
        <f t="shared" si="51"/>
        <v>1.8668326073429942E-3</v>
      </c>
      <c r="D201" s="26">
        <f t="shared" si="47"/>
        <v>32.514984191203865</v>
      </c>
      <c r="E201" s="26"/>
      <c r="F201">
        <v>32.604799999999997</v>
      </c>
      <c r="G201" s="42">
        <f t="shared" si="53"/>
        <v>-9.6873548931041276E-3</v>
      </c>
      <c r="H201" s="42"/>
      <c r="I201" s="25">
        <f t="shared" si="50"/>
        <v>-1.2415349887132998E-2</v>
      </c>
      <c r="J201">
        <v>2146.4</v>
      </c>
      <c r="K201">
        <v>2153.1799999999998</v>
      </c>
      <c r="L201" s="25">
        <f t="shared" si="54"/>
        <v>3.1587774878865105E-3</v>
      </c>
      <c r="M201">
        <f t="shared" si="55"/>
        <v>4</v>
      </c>
      <c r="N201" s="50"/>
    </row>
    <row r="202" spans="1:14" x14ac:dyDescent="0.15">
      <c r="A202" s="1">
        <f>A201+1</f>
        <v>42678</v>
      </c>
      <c r="B202">
        <v>32.19</v>
      </c>
      <c r="C202" s="25">
        <f t="shared" si="51"/>
        <v>-3.1055900621135279E-4</v>
      </c>
      <c r="D202" s="26">
        <f t="shared" si="47"/>
        <v>32.484416121271792</v>
      </c>
      <c r="E202" s="26"/>
      <c r="F202">
        <v>32.424900000000001</v>
      </c>
      <c r="G202" s="42">
        <f t="shared" si="53"/>
        <v>-9.0633034675048352E-3</v>
      </c>
      <c r="H202" s="42"/>
      <c r="I202" s="25">
        <f t="shared" si="50"/>
        <v>-7.2444325194527259E-3</v>
      </c>
      <c r="J202">
        <v>2153.1799999999998</v>
      </c>
      <c r="K202">
        <v>2145.23</v>
      </c>
      <c r="L202" s="25">
        <f t="shared" si="54"/>
        <v>-3.6922133774230925E-3</v>
      </c>
      <c r="M202">
        <f t="shared" si="55"/>
        <v>5</v>
      </c>
      <c r="N202" s="50"/>
    </row>
    <row r="203" spans="1:14" x14ac:dyDescent="0.15">
      <c r="A203" s="1">
        <v>42681</v>
      </c>
      <c r="B203">
        <v>32.03</v>
      </c>
      <c r="C203" s="25">
        <f t="shared" si="51"/>
        <v>-4.9704877291083527E-3</v>
      </c>
      <c r="D203" s="26">
        <f t="shared" si="47"/>
        <v>32.199234799998138</v>
      </c>
      <c r="E203" s="26"/>
      <c r="F203">
        <v>32.325200000000002</v>
      </c>
      <c r="G203" s="42">
        <f t="shared" si="53"/>
        <v>-5.2558640305994109E-3</v>
      </c>
      <c r="H203" s="42"/>
      <c r="I203" s="25">
        <f t="shared" si="50"/>
        <v>-9.1321940776855071E-3</v>
      </c>
      <c r="J203">
        <v>2145.23</v>
      </c>
      <c r="K203">
        <v>2130.3000000000002</v>
      </c>
      <c r="L203" s="25">
        <f t="shared" si="54"/>
        <v>-6.959626706693367E-3</v>
      </c>
      <c r="M203">
        <f t="shared" si="55"/>
        <v>1</v>
      </c>
      <c r="N203" s="50"/>
    </row>
    <row r="204" spans="1:14" x14ac:dyDescent="0.15">
      <c r="A204" s="1">
        <v>42682</v>
      </c>
      <c r="B204">
        <v>32.33</v>
      </c>
      <c r="C204" s="25">
        <f t="shared" si="51"/>
        <v>9.3662191695285113E-3</v>
      </c>
      <c r="D204" s="26">
        <f>+F203*(1+L204)</f>
        <v>32.628680260996106</v>
      </c>
      <c r="E204" s="26"/>
      <c r="F204">
        <v>32.511200000000002</v>
      </c>
      <c r="G204" s="42">
        <f>+B204/D204-1</f>
        <v>-9.1539179215025523E-3</v>
      </c>
      <c r="H204" s="42"/>
      <c r="I204" s="25">
        <f t="shared" si="50"/>
        <v>-5.5734639139743969E-3</v>
      </c>
      <c r="J204">
        <v>2130.3000000000002</v>
      </c>
      <c r="K204">
        <v>2150.3000000000002</v>
      </c>
      <c r="L204" s="25">
        <f t="shared" si="54"/>
        <v>9.3883490588180241E-3</v>
      </c>
      <c r="M204">
        <f t="shared" si="55"/>
        <v>2</v>
      </c>
      <c r="N204" s="50"/>
    </row>
    <row r="205" spans="1:14" x14ac:dyDescent="0.15">
      <c r="A205" s="1">
        <v>42683</v>
      </c>
      <c r="B205">
        <v>31.98</v>
      </c>
      <c r="C205" s="25">
        <f t="shared" si="51"/>
        <v>-1.0825858335910876E-2</v>
      </c>
      <c r="D205" s="26">
        <f>+F204*(1+L205)</f>
        <v>32.111141239826999</v>
      </c>
      <c r="E205" s="26"/>
      <c r="G205" s="42">
        <f t="shared" ref="G205:G210" si="56">+B205/D205-1</f>
        <v>-4.0839794153546549E-3</v>
      </c>
      <c r="H205" s="42"/>
      <c r="I205" s="25"/>
      <c r="J205">
        <v>2150.3000000000002</v>
      </c>
      <c r="K205">
        <v>2123.84</v>
      </c>
      <c r="L205" s="25">
        <f t="shared" si="54"/>
        <v>-1.2305259731200335E-2</v>
      </c>
      <c r="M205">
        <f t="shared" si="55"/>
        <v>3</v>
      </c>
      <c r="N205" s="50"/>
    </row>
    <row r="206" spans="1:14" x14ac:dyDescent="0.15">
      <c r="A206" s="1">
        <v>42684</v>
      </c>
      <c r="B206">
        <v>31.78</v>
      </c>
      <c r="C206" s="25">
        <f t="shared" si="51"/>
        <v>-6.2539086929330745E-3</v>
      </c>
      <c r="D206" s="26"/>
      <c r="E206" s="26"/>
      <c r="F206">
        <v>32.139299999999999</v>
      </c>
      <c r="G206" s="42"/>
      <c r="H206" s="42"/>
      <c r="I206" s="25">
        <f>+B206/F206-1</f>
        <v>-1.1179459415730841E-2</v>
      </c>
      <c r="J206">
        <v>2123.84</v>
      </c>
      <c r="K206">
        <v>2143.3200000000002</v>
      </c>
      <c r="L206" s="25">
        <f t="shared" si="54"/>
        <v>9.1720656923308663E-3</v>
      </c>
      <c r="M206">
        <f t="shared" si="55"/>
        <v>4</v>
      </c>
      <c r="N206" s="50"/>
    </row>
    <row r="207" spans="1:14" x14ac:dyDescent="0.15">
      <c r="A207" s="1">
        <v>42685</v>
      </c>
      <c r="B207">
        <v>32.01</v>
      </c>
      <c r="C207" s="25">
        <f t="shared" si="51"/>
        <v>7.2372561359344001E-3</v>
      </c>
      <c r="D207" s="26">
        <f t="shared" ref="D207:D219" si="57">+F206*(1+L207)</f>
        <v>32.196131433010471</v>
      </c>
      <c r="E207" s="26"/>
      <c r="F207">
        <v>32.391800000000003</v>
      </c>
      <c r="G207" s="42">
        <f t="shared" si="56"/>
        <v>-5.7811738468565022E-3</v>
      </c>
      <c r="H207" s="42"/>
      <c r="I207" s="25">
        <f>+B207/F207-1</f>
        <v>-1.1786933730141724E-2</v>
      </c>
      <c r="J207">
        <v>2143.3200000000002</v>
      </c>
      <c r="K207">
        <v>2147.11</v>
      </c>
      <c r="L207" s="25">
        <f t="shared" ref="L207:L249" si="58">+K207/J207-1</f>
        <v>1.768284717167834E-3</v>
      </c>
      <c r="M207">
        <f t="shared" si="55"/>
        <v>5</v>
      </c>
      <c r="N207" s="50"/>
    </row>
    <row r="208" spans="1:14" x14ac:dyDescent="0.15">
      <c r="A208" s="1">
        <v>42688</v>
      </c>
      <c r="B208">
        <v>31.98</v>
      </c>
      <c r="C208" s="25">
        <f t="shared" si="51"/>
        <v>-9.3720712277400864E-4</v>
      </c>
      <c r="D208" s="26">
        <f t="shared" si="57"/>
        <v>32.611757265347379</v>
      </c>
      <c r="E208" s="26"/>
      <c r="F208">
        <v>32.255200000000002</v>
      </c>
      <c r="G208" s="42">
        <f t="shared" si="56"/>
        <v>-1.9372070637195371E-2</v>
      </c>
      <c r="H208" s="42"/>
      <c r="I208" s="25">
        <f>+B208/F208-1</f>
        <v>-8.5319576378383166E-3</v>
      </c>
      <c r="J208">
        <v>2147.11</v>
      </c>
      <c r="K208">
        <v>2161.69</v>
      </c>
      <c r="L208" s="25">
        <f t="shared" si="58"/>
        <v>6.7905230752034473E-3</v>
      </c>
      <c r="M208">
        <f t="shared" si="55"/>
        <v>1</v>
      </c>
      <c r="N208" s="50"/>
    </row>
    <row r="209" spans="1:14" x14ac:dyDescent="0.15">
      <c r="A209" s="1">
        <v>42689</v>
      </c>
      <c r="B209">
        <v>32.119999999999997</v>
      </c>
      <c r="C209" s="25">
        <f t="shared" si="51"/>
        <v>4.3777360850529856E-3</v>
      </c>
      <c r="D209" s="26">
        <f t="shared" si="57"/>
        <v>32.517963889364339</v>
      </c>
      <c r="E209" s="26"/>
      <c r="F209">
        <v>32.451000000000001</v>
      </c>
      <c r="G209" s="42">
        <f t="shared" si="56"/>
        <v>-1.2238278224255716E-2</v>
      </c>
      <c r="H209" s="42"/>
      <c r="I209" s="25">
        <f>+B209/F209-1</f>
        <v>-1.0199993836861876E-2</v>
      </c>
      <c r="J209">
        <v>2161.69</v>
      </c>
      <c r="K209">
        <v>2179.3000000000002</v>
      </c>
      <c r="L209" s="25">
        <f t="shared" si="58"/>
        <v>8.1464039709671088E-3</v>
      </c>
      <c r="M209">
        <f t="shared" si="55"/>
        <v>2</v>
      </c>
      <c r="N209" s="50"/>
    </row>
    <row r="210" spans="1:14" x14ac:dyDescent="0.15">
      <c r="A210" s="1">
        <v>42690</v>
      </c>
      <c r="B210">
        <v>31.89</v>
      </c>
      <c r="C210" s="25">
        <f t="shared" si="51"/>
        <v>-7.1606475716063933E-3</v>
      </c>
      <c r="D210" s="26">
        <f t="shared" si="57"/>
        <v>32.498203078970306</v>
      </c>
      <c r="E210" s="26"/>
      <c r="F210">
        <v>32.3339</v>
      </c>
      <c r="G210" s="42">
        <f t="shared" si="56"/>
        <v>-1.871497564011082E-2</v>
      </c>
      <c r="H210" s="42"/>
      <c r="I210" s="25">
        <f>+B210/F210-1</f>
        <v>-1.372862537460684E-2</v>
      </c>
      <c r="J210">
        <v>2179.3000000000002</v>
      </c>
      <c r="K210">
        <v>2182.4699999999998</v>
      </c>
      <c r="L210" s="25">
        <f t="shared" si="58"/>
        <v>1.4545955123201892E-3</v>
      </c>
      <c r="M210">
        <f t="shared" si="55"/>
        <v>3</v>
      </c>
      <c r="N210" s="50"/>
    </row>
    <row r="211" spans="1:14" x14ac:dyDescent="0.15">
      <c r="A211" s="1">
        <v>42691</v>
      </c>
      <c r="B211">
        <v>31.94</v>
      </c>
      <c r="C211" s="25">
        <f t="shared" si="51"/>
        <v>1.5678896205706394E-3</v>
      </c>
      <c r="D211" s="26">
        <f t="shared" si="57"/>
        <v>32.046039146471664</v>
      </c>
      <c r="E211" s="26"/>
      <c r="G211" s="42">
        <f t="shared" ref="G211:G220" si="59">+B211/D211-1</f>
        <v>-3.3089626454924082E-3</v>
      </c>
      <c r="H211" s="42"/>
      <c r="I211" s="25"/>
      <c r="J211">
        <v>2182.4699999999998</v>
      </c>
      <c r="K211">
        <v>2163.04</v>
      </c>
      <c r="L211" s="25">
        <f t="shared" si="58"/>
        <v>-8.9027569680223406E-3</v>
      </c>
      <c r="M211">
        <f t="shared" si="55"/>
        <v>4</v>
      </c>
      <c r="N211" s="50"/>
    </row>
    <row r="212" spans="1:14" x14ac:dyDescent="0.15">
      <c r="A212" s="1">
        <v>42692</v>
      </c>
      <c r="B212">
        <v>31.67</v>
      </c>
      <c r="C212" s="25">
        <f t="shared" si="51"/>
        <v>-8.4533500313086485E-3</v>
      </c>
      <c r="D212" s="26"/>
      <c r="E212" s="26"/>
      <c r="F212">
        <v>31.927399999999999</v>
      </c>
      <c r="G212" s="42"/>
      <c r="H212" s="42"/>
      <c r="I212" s="25">
        <f t="shared" ref="I212:I246" si="60">+B212/F212-1</f>
        <v>-8.0620407549627515E-3</v>
      </c>
      <c r="J212">
        <v>2163.04</v>
      </c>
      <c r="K212">
        <v>2157.96</v>
      </c>
      <c r="L212" s="25">
        <f t="shared" si="58"/>
        <v>-2.3485464901249475E-3</v>
      </c>
      <c r="M212">
        <f t="shared" si="55"/>
        <v>5</v>
      </c>
      <c r="N212" s="50"/>
    </row>
    <row r="213" spans="1:14" x14ac:dyDescent="0.15">
      <c r="A213" s="1">
        <v>42695</v>
      </c>
      <c r="B213">
        <v>31.69</v>
      </c>
      <c r="C213" s="25">
        <f t="shared" si="51"/>
        <v>6.3151247237125396E-4</v>
      </c>
      <c r="D213" s="26">
        <f t="shared" si="57"/>
        <v>31.848097851674726</v>
      </c>
      <c r="E213" s="26"/>
      <c r="F213">
        <v>31.951499999999999</v>
      </c>
      <c r="G213" s="42">
        <f t="shared" si="59"/>
        <v>-4.9641222659836393E-3</v>
      </c>
      <c r="H213" s="42"/>
      <c r="I213" s="25">
        <f t="shared" si="60"/>
        <v>-8.1842792983114476E-3</v>
      </c>
      <c r="J213">
        <v>2157.96</v>
      </c>
      <c r="K213">
        <v>2152.6</v>
      </c>
      <c r="L213" s="25">
        <f t="shared" si="58"/>
        <v>-2.4838273183933612E-3</v>
      </c>
      <c r="M213">
        <f t="shared" si="55"/>
        <v>1</v>
      </c>
      <c r="N213" s="50"/>
    </row>
    <row r="214" spans="1:14" x14ac:dyDescent="0.15">
      <c r="A214" s="1">
        <v>42696</v>
      </c>
      <c r="B214">
        <v>32.020000000000003</v>
      </c>
      <c r="C214" s="25">
        <f t="shared" si="51"/>
        <v>1.0413379615020535E-2</v>
      </c>
      <c r="D214" s="26">
        <f t="shared" si="57"/>
        <v>32.323322482114655</v>
      </c>
      <c r="E214" s="26"/>
      <c r="F214">
        <v>32.152099999999997</v>
      </c>
      <c r="G214" s="42">
        <f t="shared" si="59"/>
        <v>-9.3840131156841533E-3</v>
      </c>
      <c r="H214" s="42"/>
      <c r="I214" s="25">
        <f t="shared" si="60"/>
        <v>-4.1085963280779181E-3</v>
      </c>
      <c r="J214">
        <v>2152.6</v>
      </c>
      <c r="K214">
        <v>2177.65</v>
      </c>
      <c r="L214" s="25">
        <f t="shared" si="58"/>
        <v>1.1637090030660602E-2</v>
      </c>
      <c r="M214">
        <f t="shared" si="55"/>
        <v>2</v>
      </c>
      <c r="N214" s="50"/>
    </row>
    <row r="215" spans="1:14" x14ac:dyDescent="0.15">
      <c r="A215" s="1">
        <v>42697</v>
      </c>
      <c r="B215">
        <v>31.67</v>
      </c>
      <c r="C215" s="25">
        <f t="shared" si="51"/>
        <v>-1.0930668332292393E-2</v>
      </c>
      <c r="D215" s="26">
        <f t="shared" si="57"/>
        <v>31.975810847013982</v>
      </c>
      <c r="E215" s="26"/>
      <c r="F215">
        <v>31.878399999999999</v>
      </c>
      <c r="G215" s="42">
        <f t="shared" si="59"/>
        <v>-9.5638183649856545E-3</v>
      </c>
      <c r="H215" s="42"/>
      <c r="I215" s="25">
        <f t="shared" si="60"/>
        <v>-6.537341899216953E-3</v>
      </c>
      <c r="J215">
        <v>2177.65</v>
      </c>
      <c r="K215">
        <v>2165.71</v>
      </c>
      <c r="L215" s="25">
        <f t="shared" si="58"/>
        <v>-5.4829747663766026E-3</v>
      </c>
      <c r="M215">
        <f t="shared" si="55"/>
        <v>3</v>
      </c>
      <c r="N215" s="50"/>
    </row>
    <row r="216" spans="1:14" x14ac:dyDescent="0.15">
      <c r="A216" s="1">
        <v>42698</v>
      </c>
      <c r="B216">
        <v>31.67</v>
      </c>
      <c r="C216" s="25">
        <f t="shared" si="51"/>
        <v>0</v>
      </c>
      <c r="D216" s="26">
        <f t="shared" si="57"/>
        <v>31.5975498991093</v>
      </c>
      <c r="E216" s="26"/>
      <c r="F216">
        <v>31.878399999999999</v>
      </c>
      <c r="G216" s="42">
        <f t="shared" si="59"/>
        <v>2.2929024915550045E-3</v>
      </c>
      <c r="H216" s="42"/>
      <c r="I216" s="25">
        <f t="shared" si="60"/>
        <v>-6.537341899216953E-3</v>
      </c>
      <c r="J216">
        <v>2165.71</v>
      </c>
      <c r="K216">
        <v>2146.63</v>
      </c>
      <c r="L216" s="25">
        <f t="shared" si="58"/>
        <v>-8.8100438193479125E-3</v>
      </c>
      <c r="M216">
        <f t="shared" si="55"/>
        <v>4</v>
      </c>
      <c r="N216" s="50"/>
    </row>
    <row r="217" spans="1:14" x14ac:dyDescent="0.15">
      <c r="A217" s="1">
        <v>42699</v>
      </c>
      <c r="B217">
        <v>31.73</v>
      </c>
      <c r="C217" s="25">
        <f t="shared" si="51"/>
        <v>1.8945374171139839E-3</v>
      </c>
      <c r="D217" s="26">
        <f>+F216*(1+L217+L216)</f>
        <v>31.907924094941833</v>
      </c>
      <c r="E217" s="26"/>
      <c r="F217">
        <v>31.933700000000002</v>
      </c>
      <c r="G217" s="42">
        <f t="shared" si="59"/>
        <v>-5.5761726902828768E-3</v>
      </c>
      <c r="H217" s="42"/>
      <c r="I217" s="25">
        <f t="shared" si="60"/>
        <v>-6.3788411615315344E-3</v>
      </c>
      <c r="J217">
        <v>2146.63</v>
      </c>
      <c r="K217">
        <v>2167.5300000000002</v>
      </c>
      <c r="L217" s="25">
        <f t="shared" si="58"/>
        <v>9.7361911461220085E-3</v>
      </c>
      <c r="M217">
        <f t="shared" si="55"/>
        <v>5</v>
      </c>
      <c r="N217" s="50"/>
    </row>
    <row r="218" spans="1:14" x14ac:dyDescent="0.15">
      <c r="A218" s="1">
        <v>42702</v>
      </c>
      <c r="B218">
        <v>31.76</v>
      </c>
      <c r="C218" s="25">
        <f t="shared" si="51"/>
        <v>9.4547746612039241E-4</v>
      </c>
      <c r="D218" s="26">
        <f t="shared" si="57"/>
        <v>31.911748187106983</v>
      </c>
      <c r="E218" s="26"/>
      <c r="F218">
        <v>31.967199999999998</v>
      </c>
      <c r="G218" s="42">
        <f t="shared" si="59"/>
        <v>-4.7552451911202498E-3</v>
      </c>
      <c r="H218" s="42"/>
      <c r="I218" s="25">
        <f t="shared" si="60"/>
        <v>-6.4816436847767722E-3</v>
      </c>
      <c r="J218">
        <v>2167.5300000000002</v>
      </c>
      <c r="K218">
        <v>2166.04</v>
      </c>
      <c r="L218" s="25">
        <f t="shared" si="58"/>
        <v>-6.8741839789998593E-4</v>
      </c>
      <c r="M218">
        <f t="shared" si="55"/>
        <v>1</v>
      </c>
      <c r="N218" s="50"/>
    </row>
    <row r="219" spans="1:14" x14ac:dyDescent="0.15">
      <c r="A219" s="1">
        <v>42703</v>
      </c>
      <c r="B219">
        <v>31.94</v>
      </c>
      <c r="C219" s="25">
        <f t="shared" si="51"/>
        <v>5.667506297229119E-3</v>
      </c>
      <c r="D219" s="26">
        <f t="shared" si="57"/>
        <v>31.883224926594149</v>
      </c>
      <c r="E219" s="26"/>
      <c r="F219">
        <v>32.131</v>
      </c>
      <c r="G219" s="42">
        <f t="shared" si="59"/>
        <v>1.7807192822107965E-3</v>
      </c>
      <c r="H219" s="42"/>
      <c r="I219" s="25">
        <f t="shared" si="60"/>
        <v>-5.9444150508853877E-3</v>
      </c>
      <c r="J219">
        <v>2166.04</v>
      </c>
      <c r="K219">
        <v>2160.35</v>
      </c>
      <c r="L219" s="25">
        <f t="shared" si="58"/>
        <v>-2.6269136304039042E-3</v>
      </c>
      <c r="M219">
        <f t="shared" si="55"/>
        <v>2</v>
      </c>
      <c r="N219" s="50"/>
    </row>
    <row r="220" spans="1:14" x14ac:dyDescent="0.15">
      <c r="A220" s="1">
        <v>42704</v>
      </c>
      <c r="B220">
        <v>32.020000000000003</v>
      </c>
      <c r="C220" s="25">
        <f t="shared" si="51"/>
        <v>2.5046963055730398E-3</v>
      </c>
      <c r="D220" s="26">
        <f>+F219*(1+L220)</f>
        <v>32.468618302589867</v>
      </c>
      <c r="E220" s="26"/>
      <c r="G220" s="42">
        <f t="shared" si="59"/>
        <v>-1.3816981628506197E-2</v>
      </c>
      <c r="H220" s="42"/>
      <c r="I220" s="25"/>
      <c r="J220">
        <v>2160.35</v>
      </c>
      <c r="K220">
        <v>2183.0500000000002</v>
      </c>
      <c r="L220" s="25">
        <f t="shared" si="58"/>
        <v>1.0507556645914073E-2</v>
      </c>
      <c r="M220">
        <f t="shared" si="55"/>
        <v>3</v>
      </c>
      <c r="N220" s="50"/>
    </row>
    <row r="221" spans="1:14" x14ac:dyDescent="0.15">
      <c r="A221" s="1">
        <v>42705</v>
      </c>
      <c r="B221">
        <v>32.11</v>
      </c>
      <c r="C221" s="25">
        <f t="shared" si="51"/>
        <v>2.8107432854465042E-3</v>
      </c>
      <c r="D221" s="26"/>
      <c r="E221" s="26"/>
      <c r="F221">
        <v>32.391199999999998</v>
      </c>
      <c r="I221" s="25">
        <f t="shared" si="60"/>
        <v>-8.681370248709519E-3</v>
      </c>
      <c r="J221">
        <v>2183.0500000000002</v>
      </c>
      <c r="K221">
        <v>2181.9299999999998</v>
      </c>
      <c r="L221" s="25">
        <f t="shared" si="58"/>
        <v>-5.1304367742399659E-4</v>
      </c>
      <c r="M221">
        <f t="shared" si="55"/>
        <v>4</v>
      </c>
      <c r="N221" s="50"/>
    </row>
    <row r="222" spans="1:14" x14ac:dyDescent="0.15">
      <c r="A222" s="1">
        <v>42706</v>
      </c>
      <c r="B222">
        <v>31.88</v>
      </c>
      <c r="C222" s="25">
        <f t="shared" si="51"/>
        <v>-7.1628776082217627E-3</v>
      </c>
      <c r="D222" s="26">
        <f t="shared" ref="D222:D233" si="61">+F221*(1+L222)</f>
        <v>31.819956478897122</v>
      </c>
      <c r="E222" s="26"/>
      <c r="F222">
        <v>32.07</v>
      </c>
      <c r="G222" s="42">
        <f>+B222/D222-1</f>
        <v>1.886976845574706E-3</v>
      </c>
      <c r="H222" s="42"/>
      <c r="I222" s="25">
        <f t="shared" si="60"/>
        <v>-5.9245400685999927E-3</v>
      </c>
      <c r="J222">
        <v>2181.9299999999998</v>
      </c>
      <c r="K222">
        <v>2143.4499999999998</v>
      </c>
      <c r="L222" s="25">
        <f t="shared" si="58"/>
        <v>-1.76357628338214E-2</v>
      </c>
      <c r="M222">
        <f t="shared" si="55"/>
        <v>5</v>
      </c>
      <c r="N222" s="50"/>
    </row>
    <row r="223" spans="1:14" x14ac:dyDescent="0.15">
      <c r="A223" s="1">
        <v>42709</v>
      </c>
      <c r="B223">
        <v>31.82</v>
      </c>
      <c r="C223" s="25">
        <f t="shared" si="51"/>
        <v>-1.8820577164365693E-3</v>
      </c>
      <c r="D223" s="26">
        <f t="shared" si="61"/>
        <v>32.076433600037326</v>
      </c>
      <c r="E223" s="26"/>
      <c r="F223">
        <v>32.029000000000003</v>
      </c>
      <c r="G223" s="42">
        <f>+B223/D223-1</f>
        <v>-7.9944548460345599E-3</v>
      </c>
      <c r="H223" s="42"/>
      <c r="I223" s="25">
        <f t="shared" si="60"/>
        <v>-6.5253364138749825E-3</v>
      </c>
      <c r="J223">
        <v>2143.4499999999998</v>
      </c>
      <c r="K223">
        <v>2143.88</v>
      </c>
      <c r="L223" s="25">
        <f t="shared" si="58"/>
        <v>2.0061116424474612E-4</v>
      </c>
      <c r="M223">
        <f t="shared" si="55"/>
        <v>1</v>
      </c>
      <c r="N223" s="50"/>
    </row>
    <row r="224" spans="1:14" x14ac:dyDescent="0.15">
      <c r="A224" s="1">
        <v>42710</v>
      </c>
      <c r="B224">
        <v>31.56</v>
      </c>
      <c r="C224" s="25">
        <f t="shared" si="51"/>
        <v>-8.1709616593338419E-3</v>
      </c>
      <c r="D224" s="26">
        <f t="shared" si="61"/>
        <v>31.706002919939554</v>
      </c>
      <c r="E224" s="26"/>
      <c r="F224">
        <v>31.8049</v>
      </c>
      <c r="G224" s="42">
        <f>+B224/D224-1</f>
        <v>-4.6048983313420333E-3</v>
      </c>
      <c r="H224" s="42"/>
      <c r="I224" s="25">
        <f t="shared" si="60"/>
        <v>-7.7000713726501635E-3</v>
      </c>
      <c r="J224">
        <v>2143.88</v>
      </c>
      <c r="K224">
        <v>2122.2600000000002</v>
      </c>
      <c r="L224" s="25">
        <f t="shared" si="58"/>
        <v>-1.0084519655950808E-2</v>
      </c>
      <c r="M224">
        <f t="shared" si="55"/>
        <v>2</v>
      </c>
      <c r="N224" s="50"/>
    </row>
    <row r="225" spans="1:14" x14ac:dyDescent="0.15">
      <c r="A225" s="1">
        <v>42711</v>
      </c>
      <c r="B225">
        <v>31.76</v>
      </c>
      <c r="C225" s="25">
        <f t="shared" si="51"/>
        <v>6.3371356147021718E-3</v>
      </c>
      <c r="D225" s="26">
        <f t="shared" si="61"/>
        <v>31.995676048646246</v>
      </c>
      <c r="E225" s="26"/>
      <c r="G225" s="42">
        <f>+B225/D225-1</f>
        <v>-7.3658718224275388E-3</v>
      </c>
      <c r="H225" s="42"/>
      <c r="I225" s="25"/>
      <c r="J225">
        <v>2122.2600000000002</v>
      </c>
      <c r="K225">
        <v>2134.9899999999998</v>
      </c>
      <c r="L225" s="25">
        <f t="shared" si="58"/>
        <v>5.998322542949186E-3</v>
      </c>
      <c r="M225">
        <f t="shared" si="55"/>
        <v>3</v>
      </c>
      <c r="N225" s="50"/>
    </row>
    <row r="226" spans="1:14" x14ac:dyDescent="0.15">
      <c r="A226" s="1">
        <v>42712</v>
      </c>
      <c r="B226">
        <v>31.4</v>
      </c>
      <c r="C226" s="25">
        <f t="shared" si="51"/>
        <v>-1.1335012594458571E-2</v>
      </c>
      <c r="D226" s="26"/>
      <c r="E226" s="26"/>
      <c r="F226">
        <v>31.654299999999999</v>
      </c>
      <c r="G226" s="42"/>
      <c r="H226" s="42"/>
      <c r="I226" s="25">
        <f t="shared" si="60"/>
        <v>-8.0336636728659538E-3</v>
      </c>
      <c r="J226">
        <v>2134.9899999999998</v>
      </c>
      <c r="K226">
        <v>2114.71</v>
      </c>
      <c r="L226" s="25">
        <f t="shared" si="58"/>
        <v>-9.4988735310234107E-3</v>
      </c>
      <c r="M226">
        <f t="shared" si="55"/>
        <v>4</v>
      </c>
      <c r="N226" s="50"/>
    </row>
    <row r="227" spans="1:14" x14ac:dyDescent="0.15">
      <c r="A227" s="1">
        <v>42713</v>
      </c>
      <c r="B227">
        <v>31.19</v>
      </c>
      <c r="C227" s="25">
        <f t="shared" si="51"/>
        <v>-6.6878980891719175E-3</v>
      </c>
      <c r="D227" s="26">
        <f t="shared" si="61"/>
        <v>31.432464984324088</v>
      </c>
      <c r="E227" s="26"/>
      <c r="F227">
        <v>31.397500000000001</v>
      </c>
      <c r="G227" s="42">
        <f t="shared" ref="G227:G234" si="62">+B227/D227-1</f>
        <v>-7.7138393201108268E-3</v>
      </c>
      <c r="H227" s="42"/>
      <c r="I227" s="25">
        <f t="shared" si="60"/>
        <v>-6.608806433633263E-3</v>
      </c>
      <c r="J227">
        <v>2114.71</v>
      </c>
      <c r="K227">
        <v>2099.89</v>
      </c>
      <c r="L227" s="25">
        <f t="shared" si="58"/>
        <v>-7.0080531136658131E-3</v>
      </c>
      <c r="M227">
        <f t="shared" si="55"/>
        <v>5</v>
      </c>
      <c r="N227" s="50"/>
    </row>
    <row r="228" spans="1:14" x14ac:dyDescent="0.15">
      <c r="A228" s="1">
        <v>42716</v>
      </c>
      <c r="B228">
        <v>29.41</v>
      </c>
      <c r="C228" s="25">
        <f t="shared" si="51"/>
        <v>-5.7069573581276067E-2</v>
      </c>
      <c r="D228" s="26">
        <f t="shared" si="61"/>
        <v>29.670547040559271</v>
      </c>
      <c r="E228" s="26"/>
      <c r="F228">
        <v>29.7471</v>
      </c>
      <c r="G228" s="42">
        <f t="shared" si="62"/>
        <v>-8.7813359222229659E-3</v>
      </c>
      <c r="H228" s="42"/>
      <c r="I228" s="25">
        <f t="shared" si="60"/>
        <v>-1.13321970881195E-2</v>
      </c>
      <c r="J228">
        <v>2099.89</v>
      </c>
      <c r="K228">
        <v>1984.39</v>
      </c>
      <c r="L228" s="25">
        <f t="shared" si="58"/>
        <v>-5.5002881103295764E-2</v>
      </c>
      <c r="M228">
        <f t="shared" si="55"/>
        <v>1</v>
      </c>
      <c r="N228" s="50"/>
    </row>
    <row r="229" spans="1:14" x14ac:dyDescent="0.15">
      <c r="A229" s="1">
        <v>42717</v>
      </c>
      <c r="B229">
        <v>29.71</v>
      </c>
      <c r="C229" s="25">
        <f t="shared" si="51"/>
        <v>1.0200612036722179E-2</v>
      </c>
      <c r="D229" s="26">
        <f t="shared" si="61"/>
        <v>29.756843858314141</v>
      </c>
      <c r="E229" s="26"/>
      <c r="F229">
        <v>29.943000000000001</v>
      </c>
      <c r="G229" s="42">
        <f t="shared" si="62"/>
        <v>-1.5742213299630992E-3</v>
      </c>
      <c r="H229" s="42"/>
      <c r="I229" s="25">
        <f t="shared" si="60"/>
        <v>-7.7814514243730315E-3</v>
      </c>
      <c r="J229">
        <v>1984.39</v>
      </c>
      <c r="K229">
        <v>1985.04</v>
      </c>
      <c r="L229" s="25">
        <f t="shared" si="58"/>
        <v>3.2755657909988578E-4</v>
      </c>
      <c r="M229">
        <f t="shared" si="55"/>
        <v>2</v>
      </c>
      <c r="N229" s="50"/>
    </row>
    <row r="230" spans="1:14" x14ac:dyDescent="0.15">
      <c r="A230" s="1">
        <v>42718</v>
      </c>
      <c r="B230">
        <v>29.28</v>
      </c>
      <c r="C230" s="25">
        <f t="shared" si="51"/>
        <v>-1.4473241332884523E-2</v>
      </c>
      <c r="D230" s="26">
        <f t="shared" si="61"/>
        <v>29.611748095756258</v>
      </c>
      <c r="E230" s="26"/>
      <c r="F230">
        <v>29.588200000000001</v>
      </c>
      <c r="G230" s="42">
        <f t="shared" si="62"/>
        <v>-1.1203259418642753E-2</v>
      </c>
      <c r="H230" s="42"/>
      <c r="I230" s="25">
        <f t="shared" si="60"/>
        <v>-1.0416314611906063E-2</v>
      </c>
      <c r="J230">
        <v>1985.04</v>
      </c>
      <c r="K230">
        <v>1963.08</v>
      </c>
      <c r="L230" s="25">
        <f t="shared" si="58"/>
        <v>-1.1062749365252089E-2</v>
      </c>
      <c r="M230">
        <f t="shared" si="55"/>
        <v>3</v>
      </c>
      <c r="N230" s="50"/>
    </row>
    <row r="231" spans="1:14" x14ac:dyDescent="0.15">
      <c r="A231" s="1">
        <v>42719</v>
      </c>
      <c r="B231">
        <v>29.23</v>
      </c>
      <c r="C231" s="25">
        <f t="shared" si="51"/>
        <v>-1.7076502732240595E-3</v>
      </c>
      <c r="D231" s="26">
        <f t="shared" si="61"/>
        <v>29.780673721906389</v>
      </c>
      <c r="E231" s="26"/>
      <c r="F231">
        <v>29.636099999999999</v>
      </c>
      <c r="G231" s="42">
        <f t="shared" si="62"/>
        <v>-1.8490975961410805E-2</v>
      </c>
      <c r="H231" s="42"/>
      <c r="I231" s="25">
        <f t="shared" si="60"/>
        <v>-1.3702882633005009E-2</v>
      </c>
      <c r="J231">
        <v>1963.08</v>
      </c>
      <c r="K231">
        <v>1975.85</v>
      </c>
      <c r="L231" s="25">
        <f t="shared" si="58"/>
        <v>6.5050838478308837E-3</v>
      </c>
      <c r="M231">
        <f t="shared" si="55"/>
        <v>4</v>
      </c>
      <c r="N231" s="50"/>
    </row>
    <row r="232" spans="1:14" x14ac:dyDescent="0.15">
      <c r="A232" s="1">
        <v>42720</v>
      </c>
      <c r="B232">
        <v>29.4</v>
      </c>
      <c r="C232" s="25">
        <f t="shared" si="51"/>
        <v>5.8159425248032193E-3</v>
      </c>
      <c r="D232" s="26">
        <f t="shared" si="61"/>
        <v>29.969981411038287</v>
      </c>
      <c r="E232" s="26"/>
      <c r="F232">
        <v>29.175999999999998</v>
      </c>
      <c r="G232" s="42">
        <f t="shared" si="62"/>
        <v>-1.901841056292275E-2</v>
      </c>
      <c r="H232" s="42"/>
      <c r="I232" s="25">
        <f t="shared" si="60"/>
        <v>7.6775431861804133E-3</v>
      </c>
      <c r="J232">
        <v>1975.85</v>
      </c>
      <c r="K232">
        <v>1998.11</v>
      </c>
      <c r="L232" s="25">
        <f t="shared" si="58"/>
        <v>1.1266037401624684E-2</v>
      </c>
      <c r="M232">
        <f t="shared" si="55"/>
        <v>5</v>
      </c>
      <c r="N232" s="50"/>
    </row>
    <row r="233" spans="1:14" x14ac:dyDescent="0.15">
      <c r="A233" s="1">
        <v>42723</v>
      </c>
      <c r="B233">
        <v>29.36</v>
      </c>
      <c r="C233" s="25">
        <f t="shared" si="51"/>
        <v>-1.3605442176870541E-3</v>
      </c>
      <c r="D233" s="26">
        <f t="shared" si="61"/>
        <v>28.91754816301405</v>
      </c>
      <c r="E233" s="26"/>
      <c r="F233">
        <v>29.6738</v>
      </c>
      <c r="G233" s="42">
        <f t="shared" si="62"/>
        <v>1.5300461660572306E-2</v>
      </c>
      <c r="H233" s="42"/>
      <c r="I233" s="25">
        <f t="shared" si="60"/>
        <v>-1.0574985340603527E-2</v>
      </c>
      <c r="J233">
        <v>1998.11</v>
      </c>
      <c r="K233">
        <v>1980.41</v>
      </c>
      <c r="L233" s="25">
        <f t="shared" si="58"/>
        <v>-8.8583711607468363E-3</v>
      </c>
      <c r="M233">
        <f t="shared" si="55"/>
        <v>1</v>
      </c>
      <c r="N233" s="50"/>
    </row>
    <row r="234" spans="1:14" x14ac:dyDescent="0.15">
      <c r="A234" s="1">
        <v>42724</v>
      </c>
      <c r="B234">
        <v>29.27</v>
      </c>
      <c r="C234" s="25">
        <f t="shared" ref="C234:C242" si="63">B234/B233-1</f>
        <v>-3.065395095367851E-3</v>
      </c>
      <c r="D234" s="26">
        <f t="shared" ref="D234:D248" si="64">+F233*(1+L234)</f>
        <v>29.702119126847467</v>
      </c>
      <c r="E234" s="26"/>
      <c r="F234">
        <v>29.616399999999999</v>
      </c>
      <c r="G234" s="42">
        <f t="shared" si="62"/>
        <v>-1.4548427504517014E-2</v>
      </c>
      <c r="H234" s="42"/>
      <c r="I234" s="25">
        <f t="shared" si="60"/>
        <v>-1.1696222363285158E-2</v>
      </c>
      <c r="J234">
        <v>1980.41</v>
      </c>
      <c r="K234">
        <v>1982.3</v>
      </c>
      <c r="L234" s="25">
        <f t="shared" si="58"/>
        <v>9.5434783706394022E-4</v>
      </c>
      <c r="M234">
        <f t="shared" si="55"/>
        <v>2</v>
      </c>
      <c r="N234" s="50"/>
    </row>
    <row r="235" spans="1:14" x14ac:dyDescent="0.15">
      <c r="A235" s="1">
        <v>42725</v>
      </c>
      <c r="B235">
        <v>29.48</v>
      </c>
      <c r="C235" s="25">
        <f t="shared" si="63"/>
        <v>7.1745814827468557E-3</v>
      </c>
      <c r="D235" s="26">
        <f t="shared" si="64"/>
        <v>29.756839973767843</v>
      </c>
      <c r="E235" s="26"/>
      <c r="F235">
        <v>29.811499999999999</v>
      </c>
      <c r="G235" s="42">
        <f t="shared" ref="G235:G243" si="65">+B235/D235-1</f>
        <v>-9.3034063432774206E-3</v>
      </c>
      <c r="H235" s="42"/>
      <c r="I235" s="25">
        <f t="shared" si="60"/>
        <v>-1.1119869848883801E-2</v>
      </c>
      <c r="J235">
        <v>1982.3</v>
      </c>
      <c r="K235">
        <v>1991.7</v>
      </c>
      <c r="L235" s="25">
        <f t="shared" si="58"/>
        <v>4.7419664026635555E-3</v>
      </c>
      <c r="M235">
        <f t="shared" si="55"/>
        <v>3</v>
      </c>
      <c r="N235" s="50"/>
    </row>
    <row r="236" spans="1:14" x14ac:dyDescent="0.15">
      <c r="A236" s="1">
        <v>42726</v>
      </c>
      <c r="B236">
        <v>29.36</v>
      </c>
      <c r="C236" s="25">
        <f t="shared" si="63"/>
        <v>-4.070556309362261E-3</v>
      </c>
      <c r="D236" s="26">
        <f t="shared" si="64"/>
        <v>29.730224484109051</v>
      </c>
      <c r="E236" s="26"/>
      <c r="F236">
        <v>29.733000000000001</v>
      </c>
      <c r="G236" s="42">
        <f t="shared" si="65"/>
        <v>-1.2452798138370524E-2</v>
      </c>
      <c r="H236" s="42"/>
      <c r="I236" s="25">
        <f t="shared" si="60"/>
        <v>-1.2544983688157929E-2</v>
      </c>
      <c r="J236">
        <v>1991.7</v>
      </c>
      <c r="K236">
        <v>1986.27</v>
      </c>
      <c r="L236" s="25">
        <f t="shared" si="58"/>
        <v>-2.7263142039464228E-3</v>
      </c>
      <c r="M236">
        <f t="shared" si="55"/>
        <v>4</v>
      </c>
      <c r="N236" s="50"/>
    </row>
    <row r="237" spans="1:14" x14ac:dyDescent="0.15">
      <c r="A237" s="1">
        <v>42727</v>
      </c>
      <c r="B237">
        <v>29.07</v>
      </c>
      <c r="C237" s="25">
        <f t="shared" si="63"/>
        <v>-9.8773841961852238E-3</v>
      </c>
      <c r="D237" s="26">
        <f t="shared" si="64"/>
        <v>29.407717893337765</v>
      </c>
      <c r="E237" s="26"/>
      <c r="F237">
        <v>29.442900000000002</v>
      </c>
      <c r="G237" s="42">
        <f t="shared" si="65"/>
        <v>-1.1483988474137008E-2</v>
      </c>
      <c r="H237" s="42"/>
      <c r="I237" s="25">
        <f t="shared" si="60"/>
        <v>-1.2665192627084987E-2</v>
      </c>
      <c r="J237">
        <v>1986.27</v>
      </c>
      <c r="K237">
        <v>1964.54</v>
      </c>
      <c r="L237" s="25">
        <f t="shared" si="58"/>
        <v>-1.0940103812673962E-2</v>
      </c>
      <c r="M237">
        <f t="shared" si="55"/>
        <v>5</v>
      </c>
      <c r="N237" s="50"/>
    </row>
    <row r="238" spans="1:14" x14ac:dyDescent="0.15">
      <c r="A238" s="1">
        <v>42731</v>
      </c>
      <c r="B238">
        <v>29.2</v>
      </c>
      <c r="C238" s="25">
        <f t="shared" si="63"/>
        <v>4.4719642242860846E-3</v>
      </c>
      <c r="D238" s="26">
        <f t="shared" si="64"/>
        <v>29.504047664084215</v>
      </c>
      <c r="E238" s="26"/>
      <c r="F238">
        <v>29.439599999999999</v>
      </c>
      <c r="G238" s="42">
        <f t="shared" si="65"/>
        <v>-1.0305286499870281E-2</v>
      </c>
      <c r="H238" s="42"/>
      <c r="I238" s="25">
        <f t="shared" si="60"/>
        <v>-8.138697536651307E-3</v>
      </c>
      <c r="J238">
        <v>1964.54</v>
      </c>
      <c r="K238">
        <v>1968.62</v>
      </c>
      <c r="L238" s="25">
        <f t="shared" si="58"/>
        <v>2.0768220550357874E-3</v>
      </c>
      <c r="M238">
        <f t="shared" si="55"/>
        <v>2</v>
      </c>
      <c r="N238" s="50"/>
    </row>
    <row r="239" spans="1:14" x14ac:dyDescent="0.15">
      <c r="A239" s="1">
        <v>42732</v>
      </c>
      <c r="B239">
        <v>28.92</v>
      </c>
      <c r="C239" s="25">
        <f t="shared" si="63"/>
        <v>-9.5890410958903161E-3</v>
      </c>
      <c r="D239" s="26">
        <f t="shared" si="64"/>
        <v>29.268072629557764</v>
      </c>
      <c r="E239" s="26"/>
      <c r="F239">
        <v>29.1845</v>
      </c>
      <c r="G239" s="42">
        <f t="shared" si="65"/>
        <v>-1.1892570924067036E-2</v>
      </c>
      <c r="H239" s="42"/>
      <c r="I239" s="25">
        <f t="shared" si="60"/>
        <v>-9.0630300330654112E-3</v>
      </c>
      <c r="J239">
        <v>1968.62</v>
      </c>
      <c r="K239">
        <v>1957.15</v>
      </c>
      <c r="L239" s="25">
        <f t="shared" si="58"/>
        <v>-5.8264164744845637E-3</v>
      </c>
      <c r="M239">
        <f t="shared" si="55"/>
        <v>3</v>
      </c>
      <c r="N239" s="50"/>
    </row>
    <row r="240" spans="1:14" x14ac:dyDescent="0.15">
      <c r="A240" s="1">
        <v>42733</v>
      </c>
      <c r="B240">
        <v>29.02</v>
      </c>
      <c r="C240" s="25">
        <f t="shared" si="63"/>
        <v>3.4578146611341509E-3</v>
      </c>
      <c r="D240" s="26">
        <f t="shared" si="64"/>
        <v>29.214025233119585</v>
      </c>
      <c r="E240" s="26"/>
      <c r="F240">
        <v>29.227900000000002</v>
      </c>
      <c r="G240" s="42">
        <f t="shared" si="65"/>
        <v>-6.6415097396308465E-3</v>
      </c>
      <c r="H240" s="42"/>
      <c r="I240" s="25">
        <f t="shared" si="60"/>
        <v>-7.1130666246976837E-3</v>
      </c>
      <c r="J240">
        <v>1957.15</v>
      </c>
      <c r="K240">
        <v>1959.13</v>
      </c>
      <c r="L240" s="25">
        <f t="shared" si="58"/>
        <v>1.0116751398716595E-3</v>
      </c>
      <c r="M240">
        <f t="shared" si="55"/>
        <v>4</v>
      </c>
      <c r="N240" s="50"/>
    </row>
    <row r="241" spans="1:14" x14ac:dyDescent="0.15">
      <c r="A241" s="1">
        <v>42734</v>
      </c>
      <c r="B241">
        <v>28.84</v>
      </c>
      <c r="C241" s="25">
        <f t="shared" si="63"/>
        <v>-6.2026188835285767E-3</v>
      </c>
      <c r="D241" s="26">
        <f t="shared" si="64"/>
        <v>29.271612130894837</v>
      </c>
      <c r="E241" s="26"/>
      <c r="F241">
        <v>29.196300000000001</v>
      </c>
      <c r="G241" s="42">
        <f t="shared" si="65"/>
        <v>-1.4745075500617544E-2</v>
      </c>
      <c r="H241" s="42"/>
      <c r="I241" s="25">
        <f t="shared" si="60"/>
        <v>-1.2203601141240528E-2</v>
      </c>
      <c r="J241">
        <v>1959.13</v>
      </c>
      <c r="K241">
        <v>1962.06</v>
      </c>
      <c r="L241" s="25">
        <f t="shared" si="58"/>
        <v>1.4955618054952602E-3</v>
      </c>
      <c r="M241">
        <f t="shared" si="55"/>
        <v>5</v>
      </c>
      <c r="N241" s="50"/>
    </row>
    <row r="242" spans="1:14" x14ac:dyDescent="0.15">
      <c r="A242" s="1">
        <v>42738</v>
      </c>
      <c r="B242">
        <v>29.27</v>
      </c>
      <c r="C242" s="25">
        <f t="shared" si="63"/>
        <v>1.4909847434119161E-2</v>
      </c>
      <c r="D242" s="26">
        <f t="shared" si="64"/>
        <v>29.214156518149291</v>
      </c>
      <c r="E242" s="26"/>
      <c r="F242">
        <v>29.416599999999999</v>
      </c>
      <c r="G242" s="42">
        <f t="shared" si="65"/>
        <v>1.9115212796239067E-3</v>
      </c>
      <c r="H242" s="42"/>
      <c r="I242" s="25">
        <f t="shared" si="60"/>
        <v>-4.9835806993330234E-3</v>
      </c>
      <c r="J242">
        <v>1962.06</v>
      </c>
      <c r="K242">
        <v>1963.26</v>
      </c>
      <c r="L242" s="25">
        <f t="shared" si="58"/>
        <v>6.1160209167909763E-4</v>
      </c>
      <c r="M242">
        <f t="shared" si="55"/>
        <v>2</v>
      </c>
      <c r="N242" s="50"/>
    </row>
    <row r="243" spans="1:14" ht="27" x14ac:dyDescent="0.15">
      <c r="A243" s="1">
        <v>42739</v>
      </c>
      <c r="B243">
        <v>30.23</v>
      </c>
      <c r="C243" s="25">
        <f t="shared" ref="C243:C250" si="66">B243/B242-1</f>
        <v>3.279808677827134E-2</v>
      </c>
      <c r="D243" s="26">
        <f t="shared" si="64"/>
        <v>29.840634401964078</v>
      </c>
      <c r="E243" s="26">
        <f>D243*(1-VLOOKUP(A243,FX!A:M,13,0))</f>
        <v>30.240477463161657</v>
      </c>
      <c r="F243">
        <v>30.260300000000001</v>
      </c>
      <c r="G243" s="42">
        <f t="shared" si="65"/>
        <v>1.3048167568793234E-2</v>
      </c>
      <c r="H243" s="25">
        <f>(B243/(D243*(1-VLOOKUP(A243,FX!A:M,13,0))))-1</f>
        <v>-3.4647148592215071E-4</v>
      </c>
      <c r="I243" s="25">
        <f t="shared" si="60"/>
        <v>-1.0013119499806544E-3</v>
      </c>
      <c r="J243">
        <v>1963.26</v>
      </c>
      <c r="K243">
        <v>1991.56</v>
      </c>
      <c r="L243" s="25">
        <f t="shared" si="58"/>
        <v>1.441479987367944E-2</v>
      </c>
      <c r="M243">
        <f t="shared" si="55"/>
        <v>3</v>
      </c>
      <c r="N243" s="50" t="s">
        <v>108</v>
      </c>
    </row>
    <row r="244" spans="1:14" x14ac:dyDescent="0.15">
      <c r="A244" s="1">
        <v>42740</v>
      </c>
      <c r="B244">
        <v>30.52</v>
      </c>
      <c r="C244" s="25">
        <f t="shared" si="66"/>
        <v>9.593119417796947E-3</v>
      </c>
      <c r="D244" s="26">
        <f t="shared" si="64"/>
        <v>30.144975492076565</v>
      </c>
      <c r="E244" s="26">
        <f>D244*(1-VLOOKUP(A244,FX!A:M,13,0))</f>
        <v>30.457745595397927</v>
      </c>
      <c r="F244">
        <f>+B244/(1+H244)</f>
        <v>30.457745595397924</v>
      </c>
      <c r="G244" s="42">
        <f t="shared" ref="G244:G250" si="67">+B244/D244-1</f>
        <v>1.2440697058188288E-2</v>
      </c>
      <c r="H244" s="25">
        <f>(B244/(D244*(1-VLOOKUP(A244,FX!A:M,13,0))))-1</f>
        <v>2.0439597017147815E-3</v>
      </c>
      <c r="I244" s="25">
        <f t="shared" si="60"/>
        <v>2.0439597017147815E-3</v>
      </c>
      <c r="J244">
        <v>1991.56</v>
      </c>
      <c r="K244">
        <v>1983.97</v>
      </c>
      <c r="L244" s="25">
        <f t="shared" si="58"/>
        <v>-3.8110827692863225E-3</v>
      </c>
      <c r="M244">
        <f t="shared" si="55"/>
        <v>4</v>
      </c>
      <c r="N244" s="50"/>
    </row>
    <row r="245" spans="1:14" x14ac:dyDescent="0.15">
      <c r="A245" s="1">
        <v>42741</v>
      </c>
      <c r="B245">
        <v>29.909099999999999</v>
      </c>
      <c r="C245" s="25">
        <f t="shared" si="66"/>
        <v>-2.001638269986894E-2</v>
      </c>
      <c r="D245" s="26">
        <f t="shared" si="64"/>
        <v>30.166980260449897</v>
      </c>
      <c r="E245" s="26">
        <f>D245*(1-VLOOKUP(A245,FX!A:M,13,0))</f>
        <v>29.93052354327974</v>
      </c>
      <c r="F245">
        <v>30.070499999999999</v>
      </c>
      <c r="G245" s="42">
        <f t="shared" si="67"/>
        <v>-8.5484280568840498E-3</v>
      </c>
      <c r="H245" s="25">
        <f>(B245/(D245*(1-VLOOKUP(A245,FX!A:M,13,0))))-1</f>
        <v>-7.1577576144843391E-4</v>
      </c>
      <c r="I245" s="25">
        <f t="shared" si="60"/>
        <v>-5.3673866413926907E-3</v>
      </c>
      <c r="J245">
        <v>1983.97</v>
      </c>
      <c r="K245">
        <v>1965.03</v>
      </c>
      <c r="L245" s="25">
        <f t="shared" si="58"/>
        <v>-9.5465153202921593E-3</v>
      </c>
      <c r="M245">
        <f t="shared" si="55"/>
        <v>5</v>
      </c>
      <c r="N245" s="50"/>
    </row>
    <row r="246" spans="1:14" x14ac:dyDescent="0.15">
      <c r="A246" s="1">
        <v>42744</v>
      </c>
      <c r="B246">
        <v>29.7</v>
      </c>
      <c r="C246" s="25">
        <f t="shared" si="66"/>
        <v>-6.9911832853546407E-3</v>
      </c>
      <c r="D246" s="26">
        <f t="shared" si="64"/>
        <v>30.018317384467409</v>
      </c>
      <c r="E246" s="26">
        <f>D246*(1-VLOOKUP(A246,FX!A:M,13,0))</f>
        <v>29.879484140840333</v>
      </c>
      <c r="F246">
        <v>29.887</v>
      </c>
      <c r="G246" s="42">
        <f t="shared" si="67"/>
        <v>-1.0604104833408123E-2</v>
      </c>
      <c r="H246" s="25">
        <f>(B246/(D246*(1-VLOOKUP(A246,FX!A:M,13,0))))-1</f>
        <v>-6.0069357286864911E-3</v>
      </c>
      <c r="I246" s="25">
        <f t="shared" si="60"/>
        <v>-6.2569009937430975E-3</v>
      </c>
      <c r="J246">
        <v>1965.03</v>
      </c>
      <c r="K246">
        <v>1961.62</v>
      </c>
      <c r="L246" s="25">
        <f t="shared" si="58"/>
        <v>-1.7353424629650283E-3</v>
      </c>
      <c r="M246">
        <f t="shared" si="55"/>
        <v>1</v>
      </c>
      <c r="N246" s="50"/>
    </row>
    <row r="247" spans="1:14" x14ac:dyDescent="0.15">
      <c r="A247" s="1">
        <v>42745</v>
      </c>
      <c r="B247">
        <v>29.7</v>
      </c>
      <c r="C247" s="25">
        <f t="shared" si="66"/>
        <v>0</v>
      </c>
      <c r="D247" s="26">
        <f t="shared" si="64"/>
        <v>29.735555387893683</v>
      </c>
      <c r="E247" s="26">
        <f>D247*(1-VLOOKUP(A247,FX!A:M,13,0))</f>
        <v>29.610064613850781</v>
      </c>
      <c r="F247">
        <v>29.771699999999999</v>
      </c>
      <c r="G247" s="42">
        <f t="shared" si="67"/>
        <v>-1.1957196504276402E-3</v>
      </c>
      <c r="H247" s="25">
        <f>(B247/(D247*(1-VLOOKUP(A247,FX!A:M,13,0))))-1</f>
        <v>3.0373248867261449E-3</v>
      </c>
      <c r="I247" s="25">
        <f t="shared" ref="I247:I259" si="68">+B247/F247-1</f>
        <v>-2.4083273712955933E-3</v>
      </c>
      <c r="J247">
        <v>1961.62</v>
      </c>
      <c r="K247">
        <v>1951.68</v>
      </c>
      <c r="L247" s="25">
        <f t="shared" si="58"/>
        <v>-5.0672403421661016E-3</v>
      </c>
      <c r="M247">
        <f t="shared" si="55"/>
        <v>2</v>
      </c>
      <c r="N247" s="50"/>
    </row>
    <row r="248" spans="1:14" x14ac:dyDescent="0.15">
      <c r="A248" s="1">
        <v>42746</v>
      </c>
      <c r="B248">
        <v>29.35</v>
      </c>
      <c r="C248" s="25">
        <f t="shared" si="66"/>
        <v>-1.1784511784511675E-2</v>
      </c>
      <c r="D248" s="26">
        <f t="shared" si="64"/>
        <v>29.556109618328822</v>
      </c>
      <c r="E248" s="26">
        <f>D248*(1-VLOOKUP(A248,FX!A:M,13,0))</f>
        <v>29.652399550465297</v>
      </c>
      <c r="F248">
        <v>29.468499999999999</v>
      </c>
      <c r="G248" s="42">
        <f t="shared" si="67"/>
        <v>-6.9735029741873067E-3</v>
      </c>
      <c r="H248" s="25">
        <f>(B248/(D248*(1-VLOOKUP(A248,FX!A:M,13,0))))-1</f>
        <v>-1.0198147706415583E-2</v>
      </c>
      <c r="I248" s="25">
        <f t="shared" si="68"/>
        <v>-4.0212430222100748E-3</v>
      </c>
      <c r="J248">
        <v>1951.68</v>
      </c>
      <c r="K248">
        <v>1937.547</v>
      </c>
      <c r="L248" s="25">
        <f t="shared" si="58"/>
        <v>-7.2414535169700311E-3</v>
      </c>
      <c r="M248">
        <f t="shared" si="55"/>
        <v>3</v>
      </c>
      <c r="N248" s="50"/>
    </row>
    <row r="249" spans="1:14" x14ac:dyDescent="0.15">
      <c r="A249" s="1">
        <v>42747</v>
      </c>
      <c r="B249">
        <v>29.3</v>
      </c>
      <c r="C249" s="25">
        <f t="shared" si="66"/>
        <v>-1.7035775127768327E-3</v>
      </c>
      <c r="D249" s="26">
        <f t="shared" ref="D249:D264" si="69">+F248*(1+L249)</f>
        <v>29.355921653771496</v>
      </c>
      <c r="E249" s="26">
        <f>D249*(1-VLOOKUP(A249,FX!A:M,13,0))</f>
        <v>29.486422533544836</v>
      </c>
      <c r="F249">
        <v>29.5001</v>
      </c>
      <c r="G249" s="42">
        <f t="shared" si="67"/>
        <v>-1.9049530936566805E-3</v>
      </c>
      <c r="H249" s="25">
        <f>(B249/(D249*(1-VLOOKUP(A249,FX!A:M,13,0))))-1</f>
        <v>-6.3223177831340793E-3</v>
      </c>
      <c r="I249" s="25">
        <f t="shared" si="68"/>
        <v>-6.7830278541428646E-3</v>
      </c>
      <c r="J249">
        <v>1937.547</v>
      </c>
      <c r="K249">
        <v>1930.145</v>
      </c>
      <c r="L249" s="25">
        <f t="shared" si="58"/>
        <v>-3.8202944238255876E-3</v>
      </c>
      <c r="M249">
        <f t="shared" si="55"/>
        <v>4</v>
      </c>
      <c r="N249" s="50"/>
    </row>
    <row r="250" spans="1:14" x14ac:dyDescent="0.15">
      <c r="A250" s="1">
        <v>42748</v>
      </c>
      <c r="B250">
        <v>29.13</v>
      </c>
      <c r="C250" s="25">
        <f t="shared" si="66"/>
        <v>-5.8020477815700078E-3</v>
      </c>
      <c r="D250" s="26">
        <f t="shared" si="69"/>
        <v>29.039280390556151</v>
      </c>
      <c r="E250" s="26">
        <f>D250*(1-VLOOKUP(A250,FX!A:M,13,0))</f>
        <v>29.103618418670028</v>
      </c>
      <c r="F250">
        <v>29.057700000000001</v>
      </c>
      <c r="G250" s="42">
        <f t="shared" si="67"/>
        <v>3.1240309065423411E-3</v>
      </c>
      <c r="H250" s="25">
        <f>(B250/(D250*(1-VLOOKUP(A250,FX!A:M,13,0))))-1</f>
        <v>9.0647083639083803E-4</v>
      </c>
      <c r="I250" s="25">
        <f t="shared" si="68"/>
        <v>2.4881528820244192E-3</v>
      </c>
      <c r="J250">
        <v>1930.145</v>
      </c>
      <c r="K250">
        <v>1899.9943000000001</v>
      </c>
      <c r="L250" s="25">
        <f t="shared" ref="L250:L258" si="70">+K250/J250-1</f>
        <v>-1.5620950757585517E-2</v>
      </c>
      <c r="M250">
        <f t="shared" si="55"/>
        <v>5</v>
      </c>
      <c r="N250" s="50" t="s">
        <v>128</v>
      </c>
    </row>
    <row r="251" spans="1:14" x14ac:dyDescent="0.15">
      <c r="A251" s="1">
        <v>42752</v>
      </c>
      <c r="B251">
        <v>28.77</v>
      </c>
      <c r="C251" s="25">
        <f t="shared" ref="C251:C282" si="71">B251/B250-1</f>
        <v>-1.2358393408856805E-2</v>
      </c>
      <c r="D251" s="26">
        <f t="shared" si="69"/>
        <v>28.566374111543386</v>
      </c>
      <c r="E251" s="26">
        <f>D251*(1-VLOOKUP(A251,FX!A:M,13,0))</f>
        <v>28.795352155610328</v>
      </c>
      <c r="F251">
        <v>28.8797</v>
      </c>
      <c r="G251" s="42">
        <f t="shared" ref="G251:G282" si="72">+B251/D251-1</f>
        <v>7.1281671121967705E-3</v>
      </c>
      <c r="H251" s="25">
        <f>(B251/(D251*(1-VLOOKUP(A251,FX!A:M,13,0))))-1</f>
        <v>-8.8042526701270774E-4</v>
      </c>
      <c r="I251" s="25">
        <f t="shared" si="68"/>
        <v>-3.7985159125614176E-3</v>
      </c>
      <c r="J251">
        <v>1899.9943000000001</v>
      </c>
      <c r="K251">
        <v>1867.8679999999999</v>
      </c>
      <c r="L251" s="25">
        <f t="shared" si="70"/>
        <v>-1.6908629673257458E-2</v>
      </c>
      <c r="M251">
        <f t="shared" si="55"/>
        <v>2</v>
      </c>
      <c r="N251" s="50" t="s">
        <v>141</v>
      </c>
    </row>
    <row r="252" spans="1:14" x14ac:dyDescent="0.15">
      <c r="A252" s="1">
        <v>42753</v>
      </c>
      <c r="B252">
        <v>28.51</v>
      </c>
      <c r="C252" s="25">
        <f t="shared" si="71"/>
        <v>-9.0371915189432217E-3</v>
      </c>
      <c r="D252" s="26">
        <f t="shared" si="69"/>
        <v>28.538298650600581</v>
      </c>
      <c r="E252" s="26">
        <f>D252*(1-VLOOKUP(A252,FX!A:M,13,0))</f>
        <v>28.390600585742188</v>
      </c>
      <c r="F252">
        <v>28.656600000000001</v>
      </c>
      <c r="G252" s="42">
        <f t="shared" si="72"/>
        <v>-9.9160258104535881E-4</v>
      </c>
      <c r="H252" s="25">
        <f>(B252/(D252*(1-VLOOKUP(A252,FX!A:M,13,0))))-1</f>
        <v>4.2055966339005213E-3</v>
      </c>
      <c r="I252" s="25">
        <f t="shared" si="68"/>
        <v>-5.115749949400783E-3</v>
      </c>
      <c r="J252">
        <v>1867.8679999999999</v>
      </c>
      <c r="K252">
        <v>1845.787</v>
      </c>
      <c r="L252" s="25">
        <f t="shared" si="70"/>
        <v>-1.1821499163752414E-2</v>
      </c>
      <c r="M252">
        <f t="shared" si="55"/>
        <v>3</v>
      </c>
      <c r="N252" s="50"/>
    </row>
    <row r="253" spans="1:14" x14ac:dyDescent="0.15">
      <c r="A253" s="1">
        <v>42754</v>
      </c>
      <c r="B253">
        <v>28.34</v>
      </c>
      <c r="C253" s="25">
        <f t="shared" si="71"/>
        <v>-5.9628200631357542E-3</v>
      </c>
      <c r="D253" s="26">
        <f t="shared" si="69"/>
        <v>28.63102964968331</v>
      </c>
      <c r="E253" s="26">
        <f>D253*(1-VLOOKUP(A253,FX!A:M,13,0))</f>
        <v>28.593372927119919</v>
      </c>
      <c r="F253">
        <v>28.4129</v>
      </c>
      <c r="G253" s="42">
        <f t="shared" si="72"/>
        <v>-1.0164833512598781E-2</v>
      </c>
      <c r="H253" s="25">
        <f>(B253/(D253*(1-VLOOKUP(A253,FX!A:M,13,0))))-1</f>
        <v>-8.8612465470837565E-3</v>
      </c>
      <c r="I253" s="25">
        <f t="shared" si="68"/>
        <v>-2.5657359861189777E-3</v>
      </c>
      <c r="J253">
        <v>1845.787</v>
      </c>
      <c r="K253">
        <v>1844.14</v>
      </c>
      <c r="L253" s="25">
        <f t="shared" si="70"/>
        <v>-8.9230230790438014E-4</v>
      </c>
      <c r="M253">
        <f t="shared" si="55"/>
        <v>4</v>
      </c>
      <c r="N253" s="50"/>
    </row>
    <row r="254" spans="1:14" x14ac:dyDescent="0.15">
      <c r="A254" s="1">
        <v>42755</v>
      </c>
      <c r="B254">
        <v>28.852499999999999</v>
      </c>
      <c r="C254" s="25">
        <f t="shared" si="71"/>
        <v>1.8083980239943509E-2</v>
      </c>
      <c r="D254" s="26">
        <f t="shared" si="69"/>
        <v>28.976924121379074</v>
      </c>
      <c r="E254" s="26">
        <f>D254*(1-VLOOKUP(A254,FX!A:M,13,0))</f>
        <v>29.016942678068972</v>
      </c>
      <c r="F254">
        <v>28.886199999999999</v>
      </c>
      <c r="G254" s="42">
        <f t="shared" si="72"/>
        <v>-4.293903688945222E-3</v>
      </c>
      <c r="H254" s="25">
        <f>(B254/(D254*(1-VLOOKUP(A254,FX!A:M,13,0))))-1</f>
        <v>-5.6671262680357826E-3</v>
      </c>
      <c r="I254" s="25">
        <f t="shared" si="68"/>
        <v>-1.1666470494561265E-3</v>
      </c>
      <c r="J254">
        <v>1844.14</v>
      </c>
      <c r="K254">
        <v>1880.748</v>
      </c>
      <c r="L254" s="25">
        <f t="shared" si="70"/>
        <v>1.9850987452145752E-2</v>
      </c>
      <c r="M254">
        <f t="shared" si="55"/>
        <v>5</v>
      </c>
      <c r="N254" s="50" t="s">
        <v>136</v>
      </c>
    </row>
    <row r="255" spans="1:14" x14ac:dyDescent="0.15">
      <c r="A255" s="1">
        <v>42758</v>
      </c>
      <c r="B255">
        <v>29.053100000000001</v>
      </c>
      <c r="C255" s="25">
        <f t="shared" si="71"/>
        <v>6.9526037605061042E-3</v>
      </c>
      <c r="D255" s="26">
        <f t="shared" si="69"/>
        <v>28.987200054871789</v>
      </c>
      <c r="E255" s="26">
        <f>D255*(1-VLOOKUP(A255,FX!A:M,13,0))</f>
        <v>29.095288872549137</v>
      </c>
      <c r="F255">
        <v>29.1112</v>
      </c>
      <c r="G255" s="42">
        <f t="shared" si="72"/>
        <v>2.2734153351640085E-3</v>
      </c>
      <c r="H255" s="25">
        <f>(B255/(D255*(1-VLOOKUP(A255,FX!A:M,13,0))))-1</f>
        <v>-1.4500241854942253E-3</v>
      </c>
      <c r="I255" s="25">
        <f t="shared" si="68"/>
        <v>-1.9957954326856875E-3</v>
      </c>
      <c r="J255">
        <v>1880.748</v>
      </c>
      <c r="K255">
        <v>1887.3240000000001</v>
      </c>
      <c r="L255" s="25">
        <f t="shared" si="70"/>
        <v>3.4964811872724155E-3</v>
      </c>
      <c r="M255">
        <f t="shared" si="55"/>
        <v>1</v>
      </c>
      <c r="N255" s="50"/>
    </row>
    <row r="256" spans="1:14" x14ac:dyDescent="0.15">
      <c r="A256" s="1">
        <v>42759</v>
      </c>
      <c r="B256">
        <v>28.76</v>
      </c>
      <c r="C256" s="25">
        <f t="shared" si="71"/>
        <v>-1.0088424298956067E-2</v>
      </c>
      <c r="D256" s="26">
        <f t="shared" si="69"/>
        <v>28.708494789024034</v>
      </c>
      <c r="E256" s="26">
        <f>D256*(1-VLOOKUP(A256,FX!A:M,13,0))</f>
        <v>28.678379618295587</v>
      </c>
      <c r="F256">
        <v>28.959800000000001</v>
      </c>
      <c r="G256" s="42">
        <f t="shared" si="72"/>
        <v>1.7940756335179664E-3</v>
      </c>
      <c r="H256" s="25">
        <f>(B256/(D256*(1-VLOOKUP(A256,FX!A:M,13,0))))-1</f>
        <v>2.8460597422437228E-3</v>
      </c>
      <c r="I256" s="25">
        <f t="shared" si="68"/>
        <v>-6.8992189172577545E-3</v>
      </c>
      <c r="J256">
        <v>1887.3240000000001</v>
      </c>
      <c r="K256">
        <v>1861.2159999999999</v>
      </c>
      <c r="L256" s="25">
        <f t="shared" si="70"/>
        <v>-1.3833342870646526E-2</v>
      </c>
      <c r="M256">
        <f t="shared" si="55"/>
        <v>2</v>
      </c>
      <c r="N256" s="50"/>
    </row>
    <row r="257" spans="1:14" x14ac:dyDescent="0.15">
      <c r="A257" s="1">
        <v>42760</v>
      </c>
      <c r="B257">
        <v>29</v>
      </c>
      <c r="C257" s="25">
        <f t="shared" si="71"/>
        <v>8.3449235048678183E-3</v>
      </c>
      <c r="D257" s="26">
        <f t="shared" si="69"/>
        <v>29.10741404511889</v>
      </c>
      <c r="E257" s="26">
        <f>D257*(1-VLOOKUP(A257,FX!A:M,13,0))</f>
        <v>29.08096322953288</v>
      </c>
      <c r="F257">
        <v>29.012699999999999</v>
      </c>
      <c r="G257" s="42">
        <f t="shared" si="72"/>
        <v>-3.6902641008366155E-3</v>
      </c>
      <c r="H257" s="25">
        <f>(B257/(D257*(1-VLOOKUP(A257,FX!A:M,13,0))))-1</f>
        <v>-2.784062855616054E-3</v>
      </c>
      <c r="I257" s="25">
        <f t="shared" si="68"/>
        <v>-4.3773933484292371E-4</v>
      </c>
      <c r="J257">
        <v>1861.2159999999999</v>
      </c>
      <c r="K257">
        <v>1870.703</v>
      </c>
      <c r="L257" s="25">
        <f t="shared" si="70"/>
        <v>5.0972052679538749E-3</v>
      </c>
      <c r="M257">
        <f t="shared" si="55"/>
        <v>3</v>
      </c>
      <c r="N257" s="50"/>
    </row>
    <row r="258" spans="1:14" ht="40.5" x14ac:dyDescent="0.15">
      <c r="A258" s="1">
        <v>42761</v>
      </c>
      <c r="B258">
        <v>29.09</v>
      </c>
      <c r="C258" s="25">
        <f t="shared" si="71"/>
        <v>3.1034482758620641E-3</v>
      </c>
      <c r="D258" s="26">
        <f t="shared" si="69"/>
        <v>29.253538988497905</v>
      </c>
      <c r="E258" s="26">
        <f>D258*(1-VLOOKUP(A258,FX!A:M,13,0))</f>
        <v>29.148299545488381</v>
      </c>
      <c r="F258">
        <v>29.075600000000001</v>
      </c>
      <c r="G258" s="42">
        <f t="shared" si="72"/>
        <v>-5.5904001414053273E-3</v>
      </c>
      <c r="H258" s="25">
        <f>(B258/(D258*(1-VLOOKUP(A258,FX!A:M,13,0))))-1</f>
        <v>-2.000101082994532E-3</v>
      </c>
      <c r="I258" s="25">
        <f t="shared" si="68"/>
        <v>4.9526063090699068E-4</v>
      </c>
      <c r="J258">
        <v>1870.703</v>
      </c>
      <c r="K258">
        <v>1886.232</v>
      </c>
      <c r="L258" s="25">
        <f t="shared" si="70"/>
        <v>8.3011573723887899E-3</v>
      </c>
      <c r="M258">
        <f t="shared" si="55"/>
        <v>4</v>
      </c>
      <c r="N258" s="50" t="s">
        <v>145</v>
      </c>
    </row>
    <row r="259" spans="1:14" x14ac:dyDescent="0.15">
      <c r="A259" s="1">
        <v>42762</v>
      </c>
      <c r="B259">
        <v>29.12</v>
      </c>
      <c r="C259" s="25">
        <f t="shared" si="71"/>
        <v>1.031282227569541E-3</v>
      </c>
      <c r="D259" s="26">
        <f t="shared" si="69"/>
        <v>29.075600000000001</v>
      </c>
      <c r="E259" s="26">
        <f>D259*(1-VLOOKUP(A259,FX!A:M,13,0))</f>
        <v>28.997820024101809</v>
      </c>
      <c r="F259">
        <v>29.011900000000001</v>
      </c>
      <c r="G259" s="42">
        <f t="shared" si="72"/>
        <v>1.5270536119633693E-3</v>
      </c>
      <c r="H259" s="25">
        <f>(B259/(D259*(1-VLOOKUP(A259,FX!A:M,13,0))))-1</f>
        <v>4.2134193465799274E-3</v>
      </c>
      <c r="I259" s="25">
        <f t="shared" si="68"/>
        <v>3.7260572385813262E-3</v>
      </c>
      <c r="J259">
        <v>1886.232</v>
      </c>
      <c r="K259">
        <v>1886.232</v>
      </c>
      <c r="L259" s="25">
        <f>+K259/J259-1</f>
        <v>0</v>
      </c>
      <c r="M259">
        <f t="shared" si="55"/>
        <v>5</v>
      </c>
      <c r="N259" s="50"/>
    </row>
    <row r="260" spans="1:14" x14ac:dyDescent="0.15">
      <c r="A260" s="1">
        <v>42765</v>
      </c>
      <c r="B260">
        <v>29.11</v>
      </c>
      <c r="C260" s="25">
        <f t="shared" si="71"/>
        <v>-3.4340659340659219E-4</v>
      </c>
      <c r="D260" s="26">
        <f t="shared" si="69"/>
        <v>29.011900000000001</v>
      </c>
      <c r="E260" s="26">
        <f>D260*(1-VLOOKUP(A260,FX!A:M,13,0))</f>
        <v>29.038733233652387</v>
      </c>
      <c r="F260">
        <v>29</v>
      </c>
      <c r="G260" s="42">
        <f t="shared" si="72"/>
        <v>3.3813710925516549E-3</v>
      </c>
      <c r="H260" s="25">
        <f>(B260/(D260*(1-VLOOKUP(A260,FX!A:M,13,0))))-1</f>
        <v>2.454196805838027E-3</v>
      </c>
      <c r="I260" s="25">
        <f>+B260/F260-1</f>
        <v>3.7931034482758808E-3</v>
      </c>
      <c r="J260">
        <v>1886.232</v>
      </c>
      <c r="K260">
        <v>1886.232</v>
      </c>
      <c r="L260" s="25">
        <f>+K260/J260-1</f>
        <v>0</v>
      </c>
      <c r="M260">
        <f t="shared" ref="M260:M299" si="73">WEEKDAY(A260,2)</f>
        <v>1</v>
      </c>
      <c r="N260" s="50"/>
    </row>
    <row r="261" spans="1:14" x14ac:dyDescent="0.15">
      <c r="A261" s="1">
        <v>42766</v>
      </c>
      <c r="B261">
        <v>29.23</v>
      </c>
      <c r="C261" s="25">
        <f t="shared" si="71"/>
        <v>4.1222947440742175E-3</v>
      </c>
      <c r="D261" s="26">
        <f t="shared" si="69"/>
        <v>29</v>
      </c>
      <c r="E261" s="26">
        <f>D261*(1-VLOOKUP(A261,FX!A:M,13,0))</f>
        <v>29.148583240841955</v>
      </c>
      <c r="F261">
        <v>29.1401</v>
      </c>
      <c r="G261" s="42">
        <f t="shared" si="72"/>
        <v>7.9310344827585588E-3</v>
      </c>
      <c r="H261" s="25">
        <f>(B261/(D261*(1-VLOOKUP(A261,FX!A:M,13,0))))-1</f>
        <v>2.7931635127969034E-3</v>
      </c>
      <c r="I261" s="25">
        <f>+B261/F261-1</f>
        <v>3.0850957958277192E-3</v>
      </c>
      <c r="J261">
        <v>1886.232</v>
      </c>
      <c r="K261">
        <v>1886.232</v>
      </c>
      <c r="L261" s="25">
        <f>+K261/J261-1</f>
        <v>0</v>
      </c>
      <c r="M261">
        <f t="shared" si="73"/>
        <v>2</v>
      </c>
      <c r="N261" s="50"/>
    </row>
    <row r="262" spans="1:14" x14ac:dyDescent="0.15">
      <c r="A262" s="1">
        <v>42767</v>
      </c>
      <c r="B262">
        <v>29.24</v>
      </c>
      <c r="C262" s="25">
        <f t="shared" si="71"/>
        <v>3.4211426616481688E-4</v>
      </c>
      <c r="D262" s="26">
        <f t="shared" si="69"/>
        <v>29.1401</v>
      </c>
      <c r="E262" s="26">
        <f>D262*(1-VLOOKUP(A262,FX!A:M,13,0))</f>
        <v>29.135960184107578</v>
      </c>
      <c r="F262">
        <v>29.1007</v>
      </c>
      <c r="G262" s="42">
        <f t="shared" si="72"/>
        <v>3.4282655172768184E-3</v>
      </c>
      <c r="H262" s="25">
        <f>(B262/(D262*(1-VLOOKUP(A262,FX!A:M,13,0))))-1</f>
        <v>3.5708387585307033E-3</v>
      </c>
      <c r="I262" s="25">
        <f>+B262/F262-1</f>
        <v>4.7868264337282973E-3</v>
      </c>
      <c r="J262">
        <v>1886.232</v>
      </c>
      <c r="K262">
        <v>1886.232</v>
      </c>
      <c r="L262" s="25">
        <f>+K262/J262-1</f>
        <v>0</v>
      </c>
      <c r="M262">
        <f t="shared" si="73"/>
        <v>3</v>
      </c>
      <c r="N262" s="50"/>
    </row>
    <row r="263" spans="1:14" x14ac:dyDescent="0.15">
      <c r="A263" s="1">
        <v>42768</v>
      </c>
      <c r="B263">
        <v>29.22</v>
      </c>
      <c r="C263" s="25">
        <f t="shared" si="71"/>
        <v>-6.8399452804379646E-4</v>
      </c>
      <c r="D263" s="26">
        <f t="shared" si="69"/>
        <v>29.1007</v>
      </c>
      <c r="E263" s="26">
        <f>D263*(1-VLOOKUP(A263,FX!A:M,13,0))</f>
        <v>29.178367916235171</v>
      </c>
      <c r="F263">
        <v>29.2654</v>
      </c>
      <c r="G263" s="42">
        <f t="shared" si="72"/>
        <v>4.0995577425972929E-3</v>
      </c>
      <c r="H263" s="25">
        <f>(B263/(D263*(1-VLOOKUP(A263,FX!A:M,13,0))))-1</f>
        <v>1.4268133119832438E-3</v>
      </c>
      <c r="I263" s="25">
        <f>+B263/F263-1</f>
        <v>-1.5513199887922102E-3</v>
      </c>
      <c r="J263">
        <v>1886.232</v>
      </c>
      <c r="K263">
        <v>1886.232</v>
      </c>
      <c r="L263" s="25">
        <f t="shared" ref="L263:L268" si="74">+K263/J263-1</f>
        <v>0</v>
      </c>
      <c r="M263">
        <f t="shared" si="73"/>
        <v>4</v>
      </c>
      <c r="N263" s="50"/>
    </row>
    <row r="264" spans="1:14" ht="27" x14ac:dyDescent="0.15">
      <c r="A264" s="1">
        <v>42769</v>
      </c>
      <c r="B264">
        <v>29.18</v>
      </c>
      <c r="C264" s="25">
        <f t="shared" si="71"/>
        <v>-1.3689253935660339E-3</v>
      </c>
      <c r="D264" s="26">
        <f t="shared" si="69"/>
        <v>29.118454871617065</v>
      </c>
      <c r="E264" s="26">
        <f>D264*(1-VLOOKUP(A264,FX!A:M,13,0))</f>
        <v>29.160387644652005</v>
      </c>
      <c r="F264">
        <v>29.270499999999998</v>
      </c>
      <c r="G264" s="42">
        <f t="shared" si="72"/>
        <v>2.1136124376890386E-3</v>
      </c>
      <c r="H264" s="25">
        <f>(B264/(D264*(1-VLOOKUP(A264,FX!A:M,13,0))))-1</f>
        <v>6.7256840296470166E-4</v>
      </c>
      <c r="I264" s="25">
        <f>+B264/F264-1</f>
        <v>-3.0918501563006462E-3</v>
      </c>
      <c r="J264">
        <v>1886.232</v>
      </c>
      <c r="K264">
        <v>1876.761</v>
      </c>
      <c r="L264" s="25">
        <f t="shared" si="74"/>
        <v>-5.0211214739226406E-3</v>
      </c>
      <c r="M264">
        <f t="shared" si="73"/>
        <v>5</v>
      </c>
      <c r="N264" s="50" t="s">
        <v>160</v>
      </c>
    </row>
    <row r="265" spans="1:14" ht="40.5" x14ac:dyDescent="0.15">
      <c r="A265" s="1">
        <v>42772</v>
      </c>
      <c r="B265">
        <v>29.3</v>
      </c>
      <c r="C265" s="25">
        <f t="shared" si="71"/>
        <v>4.1124057573680428E-3</v>
      </c>
      <c r="D265" s="26">
        <f t="shared" ref="D265:D270" si="75">+F264*(1+L265)</f>
        <v>29.639913613667375</v>
      </c>
      <c r="E265" s="26">
        <f>D265*(1-VLOOKUP(A265,FX!A:M,13,0))</f>
        <v>29.641221228070812</v>
      </c>
      <c r="F265">
        <v>29.421199999999999</v>
      </c>
      <c r="G265" s="42">
        <f t="shared" si="72"/>
        <v>-1.1468104060554207E-2</v>
      </c>
      <c r="H265" s="25">
        <f>(B265/(D265*(1-VLOOKUP(A265,FX!A:M,13,0))))-1</f>
        <v>-1.1511712875975189E-2</v>
      </c>
      <c r="I265" s="25">
        <f t="shared" ref="I265:I283" si="76">+B265/F265-1</f>
        <v>-4.119478471306337E-3</v>
      </c>
      <c r="J265">
        <v>1876.761</v>
      </c>
      <c r="K265">
        <v>1900.4469999999999</v>
      </c>
      <c r="L265" s="25">
        <f t="shared" si="74"/>
        <v>1.2620679990686057E-2</v>
      </c>
      <c r="M265">
        <f t="shared" si="73"/>
        <v>1</v>
      </c>
      <c r="N265" s="50" t="s">
        <v>169</v>
      </c>
    </row>
    <row r="266" spans="1:14" x14ac:dyDescent="0.15">
      <c r="A266" s="1">
        <v>42773</v>
      </c>
      <c r="B266">
        <v>29.01</v>
      </c>
      <c r="C266" s="25">
        <f t="shared" si="71"/>
        <v>-9.8976109215016539E-3</v>
      </c>
      <c r="D266" s="26">
        <f t="shared" si="75"/>
        <v>29.246061184973851</v>
      </c>
      <c r="E266" s="26">
        <f>D266*(1-VLOOKUP(A266,FX!A:M,13,0))</f>
        <v>29.095488176324114</v>
      </c>
      <c r="F266">
        <v>29.154</v>
      </c>
      <c r="G266" s="42">
        <f t="shared" si="72"/>
        <v>-8.0715547806873289E-3</v>
      </c>
      <c r="H266" s="25">
        <f>(B266/(D266*(1-VLOOKUP(A266,FX!A:M,13,0))))-1</f>
        <v>-2.9381935716643603E-3</v>
      </c>
      <c r="I266" s="25">
        <f t="shared" si="76"/>
        <v>-4.9392879193248529E-3</v>
      </c>
      <c r="J266">
        <v>1900.4469999999999</v>
      </c>
      <c r="K266">
        <v>1889.134</v>
      </c>
      <c r="L266" s="25">
        <f t="shared" si="74"/>
        <v>-5.9528100494251612E-3</v>
      </c>
      <c r="M266">
        <f t="shared" si="73"/>
        <v>2</v>
      </c>
      <c r="N266" s="50"/>
    </row>
    <row r="267" spans="1:14" ht="27" x14ac:dyDescent="0.15">
      <c r="A267" s="1">
        <v>42774</v>
      </c>
      <c r="B267">
        <v>29.25</v>
      </c>
      <c r="C267" s="25">
        <f t="shared" si="71"/>
        <v>8.2730093071354815E-3</v>
      </c>
      <c r="D267" s="26">
        <f t="shared" si="75"/>
        <v>29.377678191171192</v>
      </c>
      <c r="E267" s="26">
        <f>D267*(1-VLOOKUP(A267,FX!A:M,13,0))</f>
        <v>29.345460404771927</v>
      </c>
      <c r="F267">
        <v>29.4129</v>
      </c>
      <c r="G267" s="42">
        <f t="shared" si="72"/>
        <v>-4.3460953701086602E-3</v>
      </c>
      <c r="H267" s="25">
        <f>(B267/(D267*(1-VLOOKUP(A267,FX!A:M,13,0))))-1</f>
        <v>-3.2529871215244421E-3</v>
      </c>
      <c r="I267" s="25">
        <f t="shared" si="76"/>
        <v>-5.5383862182919463E-3</v>
      </c>
      <c r="J267">
        <v>1889.134</v>
      </c>
      <c r="K267">
        <v>1903.6279999999999</v>
      </c>
      <c r="L267" s="25">
        <f t="shared" si="74"/>
        <v>7.6722985240855746E-3</v>
      </c>
      <c r="M267">
        <f t="shared" si="73"/>
        <v>3</v>
      </c>
      <c r="N267" s="50" t="s">
        <v>174</v>
      </c>
    </row>
    <row r="268" spans="1:14" x14ac:dyDescent="0.15">
      <c r="A268" s="1">
        <v>42775</v>
      </c>
      <c r="B268">
        <v>29.3582</v>
      </c>
      <c r="C268" s="25">
        <f t="shared" si="71"/>
        <v>3.6991452991452789E-3</v>
      </c>
      <c r="D268" s="26">
        <f t="shared" si="75"/>
        <v>29.57442444521724</v>
      </c>
      <c r="E268" s="26">
        <f>D268*(1-VLOOKUP(A268,FX!A:M,13,0))</f>
        <v>29.484230159463657</v>
      </c>
      <c r="F268">
        <v>29.467199999999998</v>
      </c>
      <c r="G268" s="42">
        <f t="shared" si="72"/>
        <v>-7.3111970654836655E-3</v>
      </c>
      <c r="H268" s="25">
        <f>(B268/(D268*(1-VLOOKUP(A268,FX!A:M,13,0))))-1</f>
        <v>-4.2744938152371459E-3</v>
      </c>
      <c r="I268" s="25">
        <f t="shared" si="76"/>
        <v>-3.6990280718900426E-3</v>
      </c>
      <c r="J268">
        <v>1903.6279999999999</v>
      </c>
      <c r="K268">
        <v>1914.0820000000001</v>
      </c>
      <c r="L268" s="25">
        <f t="shared" si="74"/>
        <v>5.4916191608864739E-3</v>
      </c>
      <c r="M268">
        <f t="shared" si="73"/>
        <v>4</v>
      </c>
      <c r="N268" s="50"/>
    </row>
    <row r="269" spans="1:14" ht="27" x14ac:dyDescent="0.15">
      <c r="A269" s="1">
        <v>42776</v>
      </c>
      <c r="B269">
        <v>29.3064</v>
      </c>
      <c r="C269" s="25">
        <f t="shared" si="71"/>
        <v>-1.7644133495923198E-3</v>
      </c>
      <c r="D269" s="26">
        <f t="shared" si="75"/>
        <v>29.322533638579742</v>
      </c>
      <c r="E269" s="26">
        <f>D269*(1-VLOOKUP(A269,FX!A:M,13,0))</f>
        <v>29.308011612067926</v>
      </c>
      <c r="F269">
        <v>29.402799999999999</v>
      </c>
      <c r="G269" s="42">
        <f t="shared" si="72"/>
        <v>-5.5021297881685527E-4</v>
      </c>
      <c r="H269" s="25">
        <f>(B269/(D269*(1-VLOOKUP(A269,FX!A:M,13,0))))-1</f>
        <v>-5.4988789047083486E-5</v>
      </c>
      <c r="I269" s="25">
        <f t="shared" si="76"/>
        <v>-3.2785993170718619E-3</v>
      </c>
      <c r="J269">
        <v>1914.0820000000001</v>
      </c>
      <c r="K269">
        <v>1904.6849999999999</v>
      </c>
      <c r="L269" s="25">
        <f>+K269/J269-1</f>
        <v>-4.9094030454286397E-3</v>
      </c>
      <c r="M269">
        <f t="shared" si="73"/>
        <v>5</v>
      </c>
      <c r="N269" s="50" t="s">
        <v>182</v>
      </c>
    </row>
    <row r="270" spans="1:14" x14ac:dyDescent="0.15">
      <c r="A270" s="1">
        <v>42779</v>
      </c>
      <c r="B270">
        <v>29.437000000000001</v>
      </c>
      <c r="C270" s="25">
        <f t="shared" si="71"/>
        <v>4.4563644801136615E-3</v>
      </c>
      <c r="D270" s="26">
        <f t="shared" si="75"/>
        <v>29.541672091080677</v>
      </c>
      <c r="E270" s="26">
        <f>D270*(1-VLOOKUP(A270,FX!A:M,13,0))</f>
        <v>29.518665143245386</v>
      </c>
      <c r="F270">
        <v>29.624099999999999</v>
      </c>
      <c r="G270" s="42">
        <f t="shared" si="72"/>
        <v>-3.5432013041766242E-3</v>
      </c>
      <c r="H270" s="25">
        <f>(B270/(D270*(1-VLOOKUP(A270,FX!A:M,13,0))))-1</f>
        <v>-2.7665594920734948E-3</v>
      </c>
      <c r="I270" s="25">
        <f t="shared" si="76"/>
        <v>-6.3158036868630196E-3</v>
      </c>
      <c r="J270">
        <v>1904.6849999999999</v>
      </c>
      <c r="K270">
        <v>1913.681</v>
      </c>
      <c r="L270" s="25">
        <f>+K270/J270-1</f>
        <v>4.7230906947868245E-3</v>
      </c>
      <c r="M270">
        <f t="shared" si="73"/>
        <v>1</v>
      </c>
      <c r="N270" s="50"/>
    </row>
    <row r="271" spans="1:14" x14ac:dyDescent="0.15">
      <c r="A271" s="1">
        <v>42780</v>
      </c>
      <c r="B271">
        <v>29.569099999999999</v>
      </c>
      <c r="C271" s="25">
        <f t="shared" si="71"/>
        <v>4.4875496823724159E-3</v>
      </c>
      <c r="D271" s="26">
        <f t="shared" ref="D271:D302" si="77">+F270*(1+L271)</f>
        <v>29.557752007518491</v>
      </c>
      <c r="E271" s="26">
        <f>D271*(1-VLOOKUP(A271,FX!A:M,13,0))</f>
        <v>29.619967319800775</v>
      </c>
      <c r="F271">
        <v>29.6571</v>
      </c>
      <c r="G271" s="42">
        <f t="shared" si="72"/>
        <v>3.8392610096393831E-4</v>
      </c>
      <c r="H271" s="25">
        <f>(B271/(D271*(1-VLOOKUP(A271,FX!A:M,13,0))))-1</f>
        <v>-1.7173320703419703E-3</v>
      </c>
      <c r="I271" s="25">
        <f t="shared" si="76"/>
        <v>-2.9672489892808018E-3</v>
      </c>
      <c r="J271">
        <v>1913.681</v>
      </c>
      <c r="K271">
        <v>1909.395</v>
      </c>
      <c r="L271" s="25">
        <f t="shared" ref="L271:L276" si="78">+K271/J271-1</f>
        <v>-2.2396627233065569E-3</v>
      </c>
      <c r="M271">
        <f t="shared" si="73"/>
        <v>2</v>
      </c>
      <c r="N271" s="50"/>
    </row>
    <row r="272" spans="1:14" x14ac:dyDescent="0.15">
      <c r="A272" s="1">
        <v>42781</v>
      </c>
      <c r="B272">
        <v>29.37</v>
      </c>
      <c r="C272" s="25">
        <f t="shared" si="71"/>
        <v>-6.7333804545961495E-3</v>
      </c>
      <c r="D272" s="26">
        <f t="shared" si="77"/>
        <v>29.392462421185769</v>
      </c>
      <c r="E272" s="26">
        <f>D272*(1-VLOOKUP(A272,FX!A:M,13,0))</f>
        <v>29.446944958404927</v>
      </c>
      <c r="F272">
        <v>29.431100000000001</v>
      </c>
      <c r="G272" s="42">
        <f t="shared" si="72"/>
        <v>-7.6422386337993142E-4</v>
      </c>
      <c r="H272" s="25">
        <f>(B272/(D272*(1-VLOOKUP(A272,FX!A:M,13,0))))-1</f>
        <v>-2.6130030980672236E-3</v>
      </c>
      <c r="I272" s="25">
        <f t="shared" si="76"/>
        <v>-2.0760352144499894E-3</v>
      </c>
      <c r="J272">
        <v>1909.395</v>
      </c>
      <c r="K272">
        <v>1892.357</v>
      </c>
      <c r="L272" s="25">
        <f t="shared" si="78"/>
        <v>-8.9232453211619545E-3</v>
      </c>
      <c r="M272">
        <f t="shared" si="73"/>
        <v>3</v>
      </c>
      <c r="N272" s="50"/>
    </row>
    <row r="273" spans="1:14" x14ac:dyDescent="0.15">
      <c r="A273" s="1">
        <v>42782</v>
      </c>
      <c r="B273">
        <v>29.417000000000002</v>
      </c>
      <c r="C273" s="25">
        <f t="shared" si="71"/>
        <v>1.6002723867891699E-3</v>
      </c>
      <c r="D273" s="26">
        <f t="shared" si="77"/>
        <v>29.513108939275202</v>
      </c>
      <c r="E273" s="26">
        <f>D273*(1-VLOOKUP(A273,FX!A:M,13,0))</f>
        <v>29.493928698903641</v>
      </c>
      <c r="F273">
        <v>29.626000000000001</v>
      </c>
      <c r="G273" s="42">
        <f t="shared" si="72"/>
        <v>-3.2564830588655003E-3</v>
      </c>
      <c r="H273" s="25">
        <f>(B273/(D273*(1-VLOOKUP(A273,FX!A:M,13,0))))-1</f>
        <v>-2.6082893089282022E-3</v>
      </c>
      <c r="I273" s="25">
        <f t="shared" si="76"/>
        <v>-7.0546141902383397E-3</v>
      </c>
      <c r="J273">
        <v>1892.357</v>
      </c>
      <c r="K273">
        <v>1897.63</v>
      </c>
      <c r="L273" s="25">
        <f t="shared" si="78"/>
        <v>2.7864721085926192E-3</v>
      </c>
      <c r="M273">
        <f t="shared" si="73"/>
        <v>4</v>
      </c>
      <c r="N273" s="50" t="s">
        <v>197</v>
      </c>
    </row>
    <row r="274" spans="1:14" x14ac:dyDescent="0.15">
      <c r="A274" s="1">
        <v>42783</v>
      </c>
      <c r="B274">
        <v>29.251000000000001</v>
      </c>
      <c r="C274" s="25">
        <f t="shared" si="71"/>
        <v>-5.6429955467927062E-3</v>
      </c>
      <c r="D274" s="26">
        <f t="shared" si="77"/>
        <v>29.395549708847351</v>
      </c>
      <c r="E274" s="26">
        <f>D274*(1-VLOOKUP(A274,FX!A:M,13,0))</f>
        <v>29.385466171339544</v>
      </c>
      <c r="F274">
        <v>29.445</v>
      </c>
      <c r="G274" s="42">
        <f t="shared" si="72"/>
        <v>-4.9174011127216533E-3</v>
      </c>
      <c r="H274" s="25">
        <f>(B274/(D274*(1-VLOOKUP(A274,FX!A:M,13,0))))-1</f>
        <v>-4.5759414043494706E-3</v>
      </c>
      <c r="I274" s="25">
        <f t="shared" si="76"/>
        <v>-6.5885549329257609E-3</v>
      </c>
      <c r="J274">
        <v>1897.63</v>
      </c>
      <c r="K274">
        <v>1882.8689999999999</v>
      </c>
      <c r="L274" s="25">
        <f t="shared" si="78"/>
        <v>-7.7786502110528399E-3</v>
      </c>
      <c r="M274">
        <f t="shared" si="73"/>
        <v>5</v>
      </c>
      <c r="N274" s="50"/>
    </row>
    <row r="275" spans="1:14" x14ac:dyDescent="0.15">
      <c r="A275" s="1">
        <v>42786</v>
      </c>
      <c r="B275">
        <v>29.25</v>
      </c>
      <c r="C275" s="25">
        <f t="shared" si="71"/>
        <v>-3.4186865406349298E-5</v>
      </c>
      <c r="D275" s="26">
        <f t="shared" si="77"/>
        <v>29.634146071766011</v>
      </c>
      <c r="E275" s="26">
        <f>D275*(1-VLOOKUP(A275,FX!A:M,13,0))</f>
        <v>29.611124641037453</v>
      </c>
      <c r="F275" s="27">
        <v>29.61</v>
      </c>
      <c r="G275" s="42">
        <f t="shared" si="72"/>
        <v>-1.2962953980037439E-2</v>
      </c>
      <c r="H275" s="25">
        <f>(B275/(D275*(1-VLOOKUP(A275,FX!A:M,13,0))))-1</f>
        <v>-1.2195573299400353E-2</v>
      </c>
      <c r="I275" s="25">
        <f t="shared" si="76"/>
        <v>-1.2158054711246202E-2</v>
      </c>
      <c r="J275">
        <v>1882.8689999999999</v>
      </c>
      <c r="K275">
        <v>1894.9639999999999</v>
      </c>
      <c r="L275" s="25">
        <f t="shared" si="78"/>
        <v>6.4237076503994572E-3</v>
      </c>
      <c r="M275">
        <f t="shared" si="73"/>
        <v>1</v>
      </c>
      <c r="N275" s="50"/>
    </row>
    <row r="276" spans="1:14" x14ac:dyDescent="0.15">
      <c r="A276" s="1">
        <v>42787</v>
      </c>
      <c r="B276">
        <v>29.978999999999999</v>
      </c>
      <c r="C276" s="25">
        <f t="shared" si="71"/>
        <v>2.4923076923076826E-2</v>
      </c>
      <c r="D276" s="26">
        <f t="shared" si="77"/>
        <v>30.01803198899821</v>
      </c>
      <c r="E276" s="26">
        <f>D276*(1-VLOOKUP(A276,FX!A:M,13,0))</f>
        <v>29.999323677415795</v>
      </c>
      <c r="F276">
        <v>30.064599999999999</v>
      </c>
      <c r="G276" s="42">
        <f t="shared" si="72"/>
        <v>-1.3002847426012432E-3</v>
      </c>
      <c r="H276" s="25">
        <f>(B276/(D276*(1-VLOOKUP(A276,FX!A:M,13,0))))-1</f>
        <v>-6.7747118682870422E-4</v>
      </c>
      <c r="I276" s="25">
        <f t="shared" si="76"/>
        <v>-2.8472023575899508E-3</v>
      </c>
      <c r="J276">
        <v>1894.9639999999999</v>
      </c>
      <c r="K276">
        <v>1921.077</v>
      </c>
      <c r="L276" s="25">
        <f t="shared" si="78"/>
        <v>1.3780209017163481E-2</v>
      </c>
      <c r="M276">
        <f t="shared" si="73"/>
        <v>2</v>
      </c>
      <c r="N276" s="50"/>
    </row>
    <row r="277" spans="1:14" x14ac:dyDescent="0.15">
      <c r="A277" s="1">
        <v>42788</v>
      </c>
      <c r="B277">
        <v>29.99</v>
      </c>
      <c r="C277" s="25">
        <f t="shared" si="71"/>
        <v>3.669235131258386E-4</v>
      </c>
      <c r="D277" s="26">
        <f t="shared" si="77"/>
        <v>30.047322546571532</v>
      </c>
      <c r="E277" s="26">
        <f>D277*(1-VLOOKUP(A277,FX!A:M,13,0))</f>
        <v>30.062762906251095</v>
      </c>
      <c r="F277">
        <v>30.120200000000001</v>
      </c>
      <c r="G277" s="42">
        <f t="shared" si="72"/>
        <v>-1.9077422450098913E-3</v>
      </c>
      <c r="H277" s="25">
        <f>(B277/(D277*(1-VLOOKUP(A277,FX!A:M,13,0))))-1</f>
        <v>-2.4203665670385899E-3</v>
      </c>
      <c r="I277" s="25">
        <f t="shared" si="76"/>
        <v>-4.3226804602891633E-3</v>
      </c>
      <c r="J277">
        <v>1921.077</v>
      </c>
      <c r="K277">
        <v>1919.973</v>
      </c>
      <c r="L277" s="25">
        <f t="shared" ref="L277:L287" si="79">+K277/J277-1</f>
        <v>-5.7467764176033498E-4</v>
      </c>
      <c r="M277">
        <f t="shared" si="73"/>
        <v>3</v>
      </c>
      <c r="N277" s="50"/>
    </row>
    <row r="278" spans="1:14" x14ac:dyDescent="0.15">
      <c r="A278" s="1">
        <v>42789</v>
      </c>
      <c r="B278">
        <v>30.05</v>
      </c>
      <c r="C278" s="25">
        <f t="shared" si="71"/>
        <v>2.0006668889631651E-3</v>
      </c>
      <c r="D278" s="26">
        <f t="shared" si="77"/>
        <v>30.21398181651513</v>
      </c>
      <c r="E278" s="26">
        <f>D278*(1-VLOOKUP(A278,FX!A:M,13,0))</f>
        <v>30.250240208081152</v>
      </c>
      <c r="F278">
        <v>30.1357</v>
      </c>
      <c r="G278" s="42">
        <f t="shared" si="72"/>
        <v>-5.4273487523414099E-3</v>
      </c>
      <c r="H278" s="25">
        <f>(B278/(D278*(1-VLOOKUP(A278,FX!A:M,13,0))))-1</f>
        <v>-6.6194584473963092E-3</v>
      </c>
      <c r="I278" s="25">
        <f t="shared" si="76"/>
        <v>-2.8438031968728295E-3</v>
      </c>
      <c r="J278">
        <v>1919.973</v>
      </c>
      <c r="K278">
        <v>1925.951</v>
      </c>
      <c r="L278" s="25">
        <f t="shared" si="79"/>
        <v>3.1135854514621197E-3</v>
      </c>
      <c r="M278">
        <f t="shared" si="73"/>
        <v>4</v>
      </c>
      <c r="N278" s="50"/>
    </row>
    <row r="279" spans="1:14" x14ac:dyDescent="0.15">
      <c r="A279" s="1">
        <v>42790</v>
      </c>
      <c r="B279">
        <v>30.0076</v>
      </c>
      <c r="C279" s="25">
        <f t="shared" si="71"/>
        <v>-1.410981697171354E-3</v>
      </c>
      <c r="D279" s="26">
        <f t="shared" si="77"/>
        <v>30.331180206973073</v>
      </c>
      <c r="E279" s="26">
        <f>D279*(1-VLOOKUP(A279,FX!A:M,13,0))</f>
        <v>30.314911409423164</v>
      </c>
      <c r="F279">
        <v>30.198499999999999</v>
      </c>
      <c r="G279" s="42">
        <f t="shared" si="72"/>
        <v>-1.0668236605533843E-2</v>
      </c>
      <c r="H279" s="25">
        <f>(B279/(D279*(1-VLOOKUP(A279,FX!A:M,13,0))))-1</f>
        <v>-1.0137301912999774E-2</v>
      </c>
      <c r="I279" s="25">
        <f t="shared" si="76"/>
        <v>-6.3215060350679808E-3</v>
      </c>
      <c r="J279">
        <v>1925.951</v>
      </c>
      <c r="K279">
        <v>1938.444</v>
      </c>
      <c r="L279" s="25">
        <f t="shared" si="79"/>
        <v>6.4866655486042202E-3</v>
      </c>
      <c r="M279">
        <f t="shared" si="73"/>
        <v>5</v>
      </c>
      <c r="N279" s="50"/>
    </row>
    <row r="280" spans="1:14" x14ac:dyDescent="0.15">
      <c r="A280" s="1">
        <v>42793</v>
      </c>
      <c r="B280">
        <v>29.87</v>
      </c>
      <c r="C280" s="25">
        <f t="shared" si="71"/>
        <v>-4.5855050053985602E-3</v>
      </c>
      <c r="D280" s="26">
        <f t="shared" si="77"/>
        <v>30.016649458792724</v>
      </c>
      <c r="E280" s="26">
        <f>D280*(1-VLOOKUP(A280,FX!A:M,13,0))</f>
        <v>29.982397052884121</v>
      </c>
      <c r="F280">
        <v>29.9941</v>
      </c>
      <c r="G280" s="42">
        <f t="shared" si="72"/>
        <v>-4.8856038710798355E-3</v>
      </c>
      <c r="H280" s="25">
        <f>(B280/(D280*(1-VLOOKUP(A280,FX!A:M,13,0))))-1</f>
        <v>-3.7487680750097896E-3</v>
      </c>
      <c r="I280" s="25">
        <f t="shared" si="76"/>
        <v>-4.1374803711395902E-3</v>
      </c>
      <c r="J280">
        <v>1938.444</v>
      </c>
      <c r="K280">
        <v>1926.771</v>
      </c>
      <c r="L280" s="25">
        <f t="shared" si="79"/>
        <v>-6.0218401976017688E-3</v>
      </c>
      <c r="M280">
        <f t="shared" si="73"/>
        <v>1</v>
      </c>
      <c r="N280" s="50"/>
    </row>
    <row r="281" spans="1:14" x14ac:dyDescent="0.15">
      <c r="A281" s="1">
        <v>42794</v>
      </c>
      <c r="B281">
        <v>29.9101</v>
      </c>
      <c r="C281" s="25">
        <f t="shared" si="71"/>
        <v>1.3424840977569463E-3</v>
      </c>
      <c r="D281" s="26">
        <f t="shared" si="77"/>
        <v>30.000155574274267</v>
      </c>
      <c r="E281" s="26">
        <f>D281*(1-VLOOKUP(A281,FX!A:M,13,0))</f>
        <v>30.022244343323091</v>
      </c>
      <c r="F281">
        <v>30.088799999999999</v>
      </c>
      <c r="G281" s="42">
        <f t="shared" si="72"/>
        <v>-3.0018369088555819E-3</v>
      </c>
      <c r="H281" s="25">
        <f>(B281/(D281*(1-VLOOKUP(A281,FX!A:M,13,0))))-1</f>
        <v>-3.7353750785801276E-3</v>
      </c>
      <c r="I281" s="25">
        <f t="shared" si="76"/>
        <v>-5.9390869692377279E-3</v>
      </c>
      <c r="J281">
        <v>1926.771</v>
      </c>
      <c r="K281">
        <v>1927.16</v>
      </c>
      <c r="L281" s="25">
        <f t="shared" si="79"/>
        <v>2.0189218127120157E-4</v>
      </c>
      <c r="M281">
        <f t="shared" si="73"/>
        <v>2</v>
      </c>
      <c r="N281" s="50"/>
    </row>
    <row r="282" spans="1:14" x14ac:dyDescent="0.15">
      <c r="A282" s="1">
        <v>42795</v>
      </c>
      <c r="B282">
        <v>30.18</v>
      </c>
      <c r="C282" s="25">
        <f t="shared" si="71"/>
        <v>9.023707710773321E-3</v>
      </c>
      <c r="D282" s="26">
        <f t="shared" si="77"/>
        <v>30.163867431038422</v>
      </c>
      <c r="E282" s="26">
        <f>D282*(1-VLOOKUP(A282,FX!A:M,13,0))</f>
        <v>30.10936287608466</v>
      </c>
      <c r="F282">
        <v>30.145600000000002</v>
      </c>
      <c r="G282" s="42">
        <f t="shared" si="72"/>
        <v>5.348309197572565E-4</v>
      </c>
      <c r="H282" s="25">
        <f>(B282/(D282*(1-VLOOKUP(A282,FX!A:M,13,0))))-1</f>
        <v>2.3460185526358313E-3</v>
      </c>
      <c r="I282" s="25">
        <f t="shared" si="76"/>
        <v>1.1411283902127423E-3</v>
      </c>
      <c r="J282">
        <v>1927.16</v>
      </c>
      <c r="K282">
        <v>1931.9680000000001</v>
      </c>
      <c r="L282" s="25">
        <f t="shared" si="79"/>
        <v>2.4948629070757899E-3</v>
      </c>
      <c r="M282">
        <f t="shared" si="73"/>
        <v>3</v>
      </c>
      <c r="N282" s="50"/>
    </row>
    <row r="283" spans="1:14" x14ac:dyDescent="0.15">
      <c r="A283" s="1">
        <v>42796</v>
      </c>
      <c r="B283">
        <v>29.59</v>
      </c>
      <c r="C283" s="25">
        <f t="shared" ref="C283:C314" si="80">B283/B282-1</f>
        <v>-1.9549370444002623E-2</v>
      </c>
      <c r="D283" s="26">
        <f t="shared" si="77"/>
        <v>29.965175907675491</v>
      </c>
      <c r="E283" s="26">
        <f>D283*(1-VLOOKUP(A283,FX!A:M,13,0))</f>
        <v>29.893061189779658</v>
      </c>
      <c r="F283">
        <v>29.850999999999999</v>
      </c>
      <c r="G283" s="42">
        <f t="shared" ref="G283:G314" si="81">+B283/D283-1</f>
        <v>-1.2520397304905839E-2</v>
      </c>
      <c r="H283" s="25">
        <f>(B283/(D283*(1-VLOOKUP(A283,FX!A:M,13,0))))-1</f>
        <v>-1.0138178484151883E-2</v>
      </c>
      <c r="I283" s="25">
        <f t="shared" si="76"/>
        <v>-8.7434256808817112E-3</v>
      </c>
      <c r="J283">
        <v>1931.9680000000001</v>
      </c>
      <c r="K283">
        <v>1920.405</v>
      </c>
      <c r="L283" s="25">
        <f t="shared" si="79"/>
        <v>-5.9850887799384189E-3</v>
      </c>
      <c r="M283">
        <f t="shared" si="73"/>
        <v>4</v>
      </c>
      <c r="N283" s="50"/>
    </row>
    <row r="284" spans="1:14" x14ac:dyDescent="0.15">
      <c r="A284" s="1">
        <v>42797</v>
      </c>
      <c r="B284">
        <v>29.89</v>
      </c>
      <c r="C284" s="25">
        <f t="shared" si="80"/>
        <v>1.0138560324433943E-2</v>
      </c>
      <c r="D284" s="26">
        <f t="shared" si="77"/>
        <v>29.973549818397682</v>
      </c>
      <c r="E284" s="26">
        <f>D284*(1-VLOOKUP(A284,FX!A:M,13,0))</f>
        <v>29.917878518331687</v>
      </c>
      <c r="F284">
        <v>30.009699999999999</v>
      </c>
      <c r="G284" s="42">
        <f t="shared" si="81"/>
        <v>-2.7874515665942123E-3</v>
      </c>
      <c r="H284" s="25">
        <f>(B284/(D284*(1-VLOOKUP(A284,FX!A:M,13,0))))-1</f>
        <v>-9.3183473268676487E-4</v>
      </c>
      <c r="I284" s="25">
        <f t="shared" ref="I284:I298" si="82">+B284/F284-1</f>
        <v>-3.9887103169974347E-3</v>
      </c>
      <c r="J284">
        <v>1920.405</v>
      </c>
      <c r="K284">
        <v>1928.289</v>
      </c>
      <c r="L284" s="25">
        <f t="shared" si="79"/>
        <v>4.105384020558267E-3</v>
      </c>
      <c r="M284">
        <f t="shared" si="73"/>
        <v>5</v>
      </c>
      <c r="N284" s="50"/>
    </row>
    <row r="285" spans="1:14" x14ac:dyDescent="0.15">
      <c r="A285" s="1">
        <v>42800</v>
      </c>
      <c r="B285">
        <v>30.260100000000001</v>
      </c>
      <c r="C285" s="25">
        <f t="shared" si="80"/>
        <v>1.2382067581130807E-2</v>
      </c>
      <c r="D285" s="26">
        <f t="shared" si="77"/>
        <v>30.546323123245532</v>
      </c>
      <c r="E285" s="26">
        <f>D285*(1-VLOOKUP(A285,FX!A:M,13,0))</f>
        <v>30.533262374764838</v>
      </c>
      <c r="F285">
        <v>30.4069</v>
      </c>
      <c r="G285" s="42">
        <f t="shared" si="81"/>
        <v>-9.3701334229557842E-3</v>
      </c>
      <c r="H285" s="25">
        <f>(B285/(D285*(1-VLOOKUP(A285,FX!A:M,13,0))))-1</f>
        <v>-8.9463867768876382E-3</v>
      </c>
      <c r="I285" s="25">
        <f t="shared" si="82"/>
        <v>-4.8278515731626781E-3</v>
      </c>
      <c r="J285">
        <v>1928.289</v>
      </c>
      <c r="K285">
        <v>1962.77</v>
      </c>
      <c r="L285" s="25">
        <f t="shared" si="79"/>
        <v>1.7881655706172728E-2</v>
      </c>
      <c r="M285">
        <f t="shared" si="73"/>
        <v>1</v>
      </c>
      <c r="N285" s="50"/>
    </row>
    <row r="286" spans="1:14" x14ac:dyDescent="0.15">
      <c r="A286" s="1">
        <f>+A285+1</f>
        <v>42801</v>
      </c>
      <c r="B286">
        <v>30.4</v>
      </c>
      <c r="C286" s="25">
        <f t="shared" si="80"/>
        <v>4.6232497579319354E-3</v>
      </c>
      <c r="D286" s="26">
        <f t="shared" si="77"/>
        <v>30.640563278275092</v>
      </c>
      <c r="E286" s="26">
        <f>D286*(1-VLOOKUP(A286,FX!A:M,13,0))</f>
        <v>30.677215869839806</v>
      </c>
      <c r="F286">
        <v>30.530100000000001</v>
      </c>
      <c r="G286" s="42">
        <f t="shared" si="81"/>
        <v>-7.851137594642732E-3</v>
      </c>
      <c r="H286" s="25">
        <f>(B286/(D286*(1-VLOOKUP(A286,FX!A:M,13,0))))-1</f>
        <v>-9.0365393983601328E-3</v>
      </c>
      <c r="I286" s="25">
        <f t="shared" si="82"/>
        <v>-4.2613682890001447E-3</v>
      </c>
      <c r="J286">
        <v>1962.77</v>
      </c>
      <c r="K286">
        <v>1977.8530000000001</v>
      </c>
      <c r="L286" s="25">
        <f t="shared" si="79"/>
        <v>7.6845478583837945E-3</v>
      </c>
      <c r="M286">
        <f t="shared" si="73"/>
        <v>2</v>
      </c>
      <c r="N286" s="50"/>
    </row>
    <row r="287" spans="1:14" x14ac:dyDescent="0.15">
      <c r="A287" s="1">
        <f>+A286+1</f>
        <v>42802</v>
      </c>
      <c r="B287">
        <v>30</v>
      </c>
      <c r="C287" s="25">
        <f t="shared" si="80"/>
        <v>-1.3157894736842035E-2</v>
      </c>
      <c r="D287" s="26">
        <f t="shared" si="77"/>
        <v>30.325959160160032</v>
      </c>
      <c r="E287" s="26">
        <f>D287*(1-VLOOKUP(A287,FX!A:M,13,0))</f>
        <v>30.220329270964037</v>
      </c>
      <c r="F287">
        <v>30.201599999999999</v>
      </c>
      <c r="G287" s="42">
        <f t="shared" si="81"/>
        <v>-1.0748519393518507E-2</v>
      </c>
      <c r="H287" s="25">
        <f>(B287/(D287*(1-VLOOKUP(A287,FX!A:M,13,0))))-1</f>
        <v>-7.2907634125526366E-3</v>
      </c>
      <c r="I287" s="25">
        <f t="shared" si="82"/>
        <v>-6.6751430387793631E-3</v>
      </c>
      <c r="J287">
        <v>1977.8530000000001</v>
      </c>
      <c r="K287">
        <v>1964.6279999999999</v>
      </c>
      <c r="L287" s="25">
        <f t="shared" si="79"/>
        <v>-6.6865434387692879E-3</v>
      </c>
      <c r="M287">
        <f t="shared" si="73"/>
        <v>3</v>
      </c>
      <c r="N287" s="50"/>
    </row>
    <row r="288" spans="1:14" x14ac:dyDescent="0.15">
      <c r="A288" s="1">
        <f>+A287+1</f>
        <v>42803</v>
      </c>
      <c r="B288">
        <v>29.8</v>
      </c>
      <c r="C288" s="25">
        <f t="shared" si="80"/>
        <v>-6.6666666666665986E-3</v>
      </c>
      <c r="D288" s="26">
        <f t="shared" si="77"/>
        <v>30.037342900946133</v>
      </c>
      <c r="E288" s="26">
        <f>D288*(1-VLOOKUP(A288,FX!A:M,13,0))</f>
        <v>30.093307620336269</v>
      </c>
      <c r="F288">
        <v>30.09</v>
      </c>
      <c r="G288" s="42">
        <f t="shared" si="81"/>
        <v>-7.9015944162842411E-3</v>
      </c>
      <c r="H288" s="25">
        <f>(B288/(D288*(1-VLOOKUP(A288,FX!A:M,13,0))))-1</f>
        <v>-9.7466062566701206E-3</v>
      </c>
      <c r="I288" s="25">
        <f t="shared" si="82"/>
        <v>-9.6377534064473469E-3</v>
      </c>
      <c r="J288">
        <v>1964.6279999999999</v>
      </c>
      <c r="K288">
        <v>1953.943</v>
      </c>
      <c r="L288" s="25">
        <f t="shared" ref="L288:L324" si="83">+K288/J288-1</f>
        <v>-5.438688647418255E-3</v>
      </c>
      <c r="M288">
        <f t="shared" si="73"/>
        <v>4</v>
      </c>
      <c r="N288" s="50"/>
    </row>
    <row r="289" spans="1:14" x14ac:dyDescent="0.15">
      <c r="A289" s="1">
        <f>+A288+1</f>
        <v>42804</v>
      </c>
      <c r="B289">
        <v>30</v>
      </c>
      <c r="C289" s="25">
        <f t="shared" si="80"/>
        <v>6.7114093959730337E-3</v>
      </c>
      <c r="D289" s="26">
        <f t="shared" si="77"/>
        <v>30.02940245442165</v>
      </c>
      <c r="E289" s="26">
        <f>D289*(1-VLOOKUP(A289,FX!A:M,13,0))</f>
        <v>30.114014002114374</v>
      </c>
      <c r="F289">
        <v>30.211300000000001</v>
      </c>
      <c r="G289" s="42">
        <f t="shared" si="81"/>
        <v>-9.791221941987116E-4</v>
      </c>
      <c r="H289" s="25">
        <f>(B289/(D289*(1-VLOOKUP(A289,FX!A:M,13,0))))-1</f>
        <v>-3.7860778741209966E-3</v>
      </c>
      <c r="I289" s="25">
        <f t="shared" si="82"/>
        <v>-6.9940717546084219E-3</v>
      </c>
      <c r="J289">
        <v>1953.943</v>
      </c>
      <c r="K289">
        <v>1950.008</v>
      </c>
      <c r="L289" s="25">
        <f t="shared" si="83"/>
        <v>-2.0138765562761618E-3</v>
      </c>
      <c r="M289">
        <f t="shared" si="73"/>
        <v>5</v>
      </c>
      <c r="N289" s="50"/>
    </row>
    <row r="290" spans="1:14" x14ac:dyDescent="0.15">
      <c r="A290" s="1">
        <v>42807</v>
      </c>
      <c r="B290">
        <v>30.42</v>
      </c>
      <c r="C290" s="25">
        <f t="shared" si="80"/>
        <v>1.4000000000000012E-2</v>
      </c>
      <c r="D290" s="26">
        <f t="shared" si="77"/>
        <v>30.534652541271626</v>
      </c>
      <c r="E290" s="26">
        <f>D290*(1-VLOOKUP(A290,FX!A:M,13,0))</f>
        <v>30.481917563286729</v>
      </c>
      <c r="F290">
        <v>30.601600000000001</v>
      </c>
      <c r="G290" s="42">
        <f t="shared" si="81"/>
        <v>-3.7548336637089896E-3</v>
      </c>
      <c r="H290" s="25">
        <f>(B290/(D290*(1-VLOOKUP(A290,FX!A:M,13,0))))-1</f>
        <v>-2.0312883255514391E-3</v>
      </c>
      <c r="I290" s="25">
        <f t="shared" si="82"/>
        <v>-5.9343302310990165E-3</v>
      </c>
      <c r="J290">
        <v>1950.008</v>
      </c>
      <c r="K290">
        <v>1970.8789999999999</v>
      </c>
      <c r="L290" s="25">
        <f t="shared" si="83"/>
        <v>1.070303301319786E-2</v>
      </c>
      <c r="M290">
        <f t="shared" si="73"/>
        <v>1</v>
      </c>
      <c r="N290" s="50"/>
    </row>
    <row r="291" spans="1:14" x14ac:dyDescent="0.15">
      <c r="A291" s="1">
        <v>42808</v>
      </c>
      <c r="B291">
        <v>30.2</v>
      </c>
      <c r="C291" s="25">
        <f t="shared" si="80"/>
        <v>-7.2320841551611892E-3</v>
      </c>
      <c r="D291" s="26">
        <f t="shared" si="77"/>
        <v>30.401986441988576</v>
      </c>
      <c r="E291" s="26">
        <f>D291*(1-VLOOKUP(A291,FX!A:M,13,0))</f>
        <v>30.384688202032635</v>
      </c>
      <c r="F291">
        <v>30.402999999999999</v>
      </c>
      <c r="G291" s="42">
        <f t="shared" si="81"/>
        <v>-6.6438567221256406E-3</v>
      </c>
      <c r="H291" s="25">
        <f>(B291/(D291*(1-VLOOKUP(A291,FX!A:M,13,0))))-1</f>
        <v>-6.078331322823316E-3</v>
      </c>
      <c r="I291" s="25">
        <f t="shared" si="82"/>
        <v>-6.6769726671709329E-3</v>
      </c>
      <c r="J291">
        <v>1970.8789999999999</v>
      </c>
      <c r="K291">
        <v>1958.0229999999999</v>
      </c>
      <c r="L291" s="25">
        <f t="shared" si="83"/>
        <v>-6.5229778185266207E-3</v>
      </c>
      <c r="M291">
        <f t="shared" si="73"/>
        <v>2</v>
      </c>
      <c r="N291" s="50"/>
    </row>
    <row r="292" spans="1:14" x14ac:dyDescent="0.15">
      <c r="A292" s="1">
        <v>42809</v>
      </c>
      <c r="B292">
        <v>30.554500000000001</v>
      </c>
      <c r="C292" s="25">
        <f t="shared" si="80"/>
        <v>1.1738410596026538E-2</v>
      </c>
      <c r="D292" s="26">
        <f t="shared" si="77"/>
        <v>30.399847938456286</v>
      </c>
      <c r="E292" s="26">
        <f>D292*(1-VLOOKUP(A292,FX!A:M,13,0))</f>
        <v>30.631584038590596</v>
      </c>
      <c r="F292">
        <v>30.6129</v>
      </c>
      <c r="G292" s="42">
        <f t="shared" si="81"/>
        <v>5.0872643131900652E-3</v>
      </c>
      <c r="H292" s="25">
        <f>(B292/(D292*(1-VLOOKUP(A292,FX!A:M,13,0))))-1</f>
        <v>-2.5164888140777331E-3</v>
      </c>
      <c r="I292" s="25">
        <f t="shared" si="82"/>
        <v>-1.9076925087135876E-3</v>
      </c>
      <c r="J292">
        <v>1958.0229999999999</v>
      </c>
      <c r="K292">
        <v>1957.82</v>
      </c>
      <c r="L292" s="25">
        <f t="shared" si="83"/>
        <v>-1.0367600380589703E-4</v>
      </c>
      <c r="M292">
        <f t="shared" si="73"/>
        <v>3</v>
      </c>
      <c r="N292" s="50"/>
    </row>
    <row r="293" spans="1:14" x14ac:dyDescent="0.15">
      <c r="A293" s="1">
        <v>42810</v>
      </c>
      <c r="B293">
        <v>30.7</v>
      </c>
      <c r="C293" s="25">
        <f t="shared" si="80"/>
        <v>4.761982686674493E-3</v>
      </c>
      <c r="D293" s="26">
        <f t="shared" si="77"/>
        <v>30.752171792248525</v>
      </c>
      <c r="E293" s="26">
        <f>D293*(1-VLOOKUP(A293,FX!A:M,13,0))</f>
        <v>30.652525510868863</v>
      </c>
      <c r="F293">
        <v>30.741099999999999</v>
      </c>
      <c r="G293" s="42">
        <f t="shared" si="81"/>
        <v>-1.696523829308072E-3</v>
      </c>
      <c r="H293" s="25">
        <f>(B293/(D293*(1-VLOOKUP(A293,FX!A:M,13,0))))-1</f>
        <v>1.5487953550288314E-3</v>
      </c>
      <c r="I293" s="25">
        <f t="shared" si="82"/>
        <v>-1.3369723269499589E-3</v>
      </c>
      <c r="J293">
        <v>1957.82</v>
      </c>
      <c r="K293">
        <v>1966.7270000000001</v>
      </c>
      <c r="L293" s="25">
        <f t="shared" si="83"/>
        <v>4.5494478552676743E-3</v>
      </c>
      <c r="M293">
        <f t="shared" si="73"/>
        <v>4</v>
      </c>
      <c r="N293" s="50"/>
    </row>
    <row r="294" spans="1:14" x14ac:dyDescent="0.15">
      <c r="A294" s="1">
        <v>42811</v>
      </c>
      <c r="B294">
        <v>30.22</v>
      </c>
      <c r="C294" s="25">
        <f t="shared" si="80"/>
        <v>-1.5635179153094425E-2</v>
      </c>
      <c r="D294" s="26">
        <f t="shared" si="77"/>
        <v>30.474348380380196</v>
      </c>
      <c r="E294" s="26">
        <f>D294*(1-VLOOKUP(A294,FX!A:M,13,0))</f>
        <v>30.394607924383347</v>
      </c>
      <c r="F294">
        <v>30.295100000000001</v>
      </c>
      <c r="G294" s="42">
        <f t="shared" si="81"/>
        <v>-8.3463107137000669E-3</v>
      </c>
      <c r="H294" s="25">
        <f>(B294/(D294*(1-VLOOKUP(A294,FX!A:M,13,0))))-1</f>
        <v>-5.7447006659122613E-3</v>
      </c>
      <c r="I294" s="25">
        <f t="shared" si="82"/>
        <v>-2.4789487408856115E-3</v>
      </c>
      <c r="J294">
        <v>1966.7270000000001</v>
      </c>
      <c r="K294">
        <v>1949.6610000000001</v>
      </c>
      <c r="L294" s="25">
        <f t="shared" si="83"/>
        <v>-8.6773609148600439E-3</v>
      </c>
      <c r="M294">
        <f t="shared" si="73"/>
        <v>5</v>
      </c>
      <c r="N294" s="50"/>
    </row>
    <row r="295" spans="1:14" x14ac:dyDescent="0.15">
      <c r="A295" s="1">
        <v>42814</v>
      </c>
      <c r="B295">
        <v>30.23</v>
      </c>
      <c r="C295" s="25">
        <f t="shared" si="80"/>
        <v>3.3090668431512427E-4</v>
      </c>
      <c r="D295" s="26">
        <f t="shared" si="77"/>
        <v>30.359663090968127</v>
      </c>
      <c r="E295" s="26">
        <f>D295*(1-VLOOKUP(A295,FX!A:M,13,0))</f>
        <v>30.355696523962138</v>
      </c>
      <c r="F295">
        <v>30.334800000000001</v>
      </c>
      <c r="G295" s="42">
        <f t="shared" si="81"/>
        <v>-4.2709001934445601E-3</v>
      </c>
      <c r="H295" s="25">
        <f>(B295/(D295*(1-VLOOKUP(A295,FX!A:M,13,0))))-1</f>
        <v>-4.1407886609656774E-3</v>
      </c>
      <c r="I295" s="25">
        <f t="shared" si="82"/>
        <v>-3.4547780107335724E-3</v>
      </c>
      <c r="J295">
        <v>1949.6610000000001</v>
      </c>
      <c r="K295">
        <v>1953.816</v>
      </c>
      <c r="L295" s="25">
        <f t="shared" si="83"/>
        <v>2.1311397212131489E-3</v>
      </c>
      <c r="M295">
        <f t="shared" si="73"/>
        <v>1</v>
      </c>
      <c r="N295" s="50"/>
    </row>
    <row r="296" spans="1:14" x14ac:dyDescent="0.15">
      <c r="A296" s="1">
        <v>42815</v>
      </c>
      <c r="B296">
        <v>30.259899999999998</v>
      </c>
      <c r="C296" s="25">
        <f t="shared" si="80"/>
        <v>9.8908369169681265E-4</v>
      </c>
      <c r="D296" s="26">
        <f t="shared" si="77"/>
        <v>30.447316375953523</v>
      </c>
      <c r="E296" s="26">
        <f>D296*(1-VLOOKUP(A296,FX!A:M,13,0))</f>
        <v>30.520107919423776</v>
      </c>
      <c r="F296">
        <v>30.456499999999998</v>
      </c>
      <c r="G296" s="42">
        <f t="shared" si="81"/>
        <v>-6.1554316853206226E-3</v>
      </c>
      <c r="H296" s="25">
        <f>(B296/(D296*(1-VLOOKUP(A296,FX!A:M,13,0))))-1</f>
        <v>-8.5257863475042273E-3</v>
      </c>
      <c r="I296" s="25">
        <f t="shared" si="82"/>
        <v>-6.4551081050022718E-3</v>
      </c>
      <c r="J296">
        <v>1953.816</v>
      </c>
      <c r="K296">
        <v>1961.0630000000001</v>
      </c>
      <c r="L296" s="25">
        <f t="shared" si="83"/>
        <v>3.7091517317906497E-3</v>
      </c>
      <c r="M296">
        <f t="shared" si="73"/>
        <v>2</v>
      </c>
      <c r="N296" s="50"/>
    </row>
    <row r="297" spans="1:14" x14ac:dyDescent="0.15">
      <c r="A297" s="1">
        <v>42816</v>
      </c>
      <c r="B297">
        <v>30.38</v>
      </c>
      <c r="C297" s="25">
        <f t="shared" si="80"/>
        <v>3.9689490051189047E-3</v>
      </c>
      <c r="D297" s="26">
        <f t="shared" si="77"/>
        <v>30.262631424895577</v>
      </c>
      <c r="E297" s="26">
        <f>D297*(1-VLOOKUP(A297,FX!A:M,13,0))</f>
        <v>30.301626969523237</v>
      </c>
      <c r="F297">
        <v>30.478200000000001</v>
      </c>
      <c r="G297" s="42">
        <f t="shared" si="81"/>
        <v>3.8783334289915761E-3</v>
      </c>
      <c r="H297" s="25">
        <f>(B297/(D297*(1-VLOOKUP(A297,FX!A:M,13,0))))-1</f>
        <v>2.5864297833111394E-3</v>
      </c>
      <c r="I297" s="25">
        <f t="shared" si="82"/>
        <v>-3.2219750510201761E-3</v>
      </c>
      <c r="J297">
        <v>1961.0630000000001</v>
      </c>
      <c r="K297">
        <v>1948.58</v>
      </c>
      <c r="L297" s="25">
        <f t="shared" si="83"/>
        <v>-6.3654252821047086E-3</v>
      </c>
      <c r="M297">
        <f t="shared" si="73"/>
        <v>3</v>
      </c>
      <c r="N297" s="50"/>
    </row>
    <row r="298" spans="1:14" x14ac:dyDescent="0.15">
      <c r="A298" s="1">
        <v>42817</v>
      </c>
      <c r="B298">
        <v>30.37</v>
      </c>
      <c r="C298" s="25">
        <f t="shared" si="80"/>
        <v>-3.2916392363391278E-4</v>
      </c>
      <c r="D298" s="26">
        <f t="shared" si="77"/>
        <v>30.474899699165547</v>
      </c>
      <c r="E298" s="26">
        <f>D298*(1-VLOOKUP(A298,FX!A:M,13,0))</f>
        <v>30.444722354470542</v>
      </c>
      <c r="F298">
        <v>30.44</v>
      </c>
      <c r="G298" s="42">
        <f t="shared" si="81"/>
        <v>-3.4421671671135412E-3</v>
      </c>
      <c r="H298" s="25">
        <f>(B298/(D298*(1-VLOOKUP(A298,FX!A:M,13,0))))-1</f>
        <v>-2.4543615014958053E-3</v>
      </c>
      <c r="I298" s="25">
        <f t="shared" si="82"/>
        <v>-2.2996057818659432E-3</v>
      </c>
      <c r="J298">
        <v>1948.58</v>
      </c>
      <c r="K298">
        <v>1948.3689999999999</v>
      </c>
      <c r="L298" s="25">
        <f t="shared" si="83"/>
        <v>-1.0828398115547699E-4</v>
      </c>
      <c r="M298">
        <f t="shared" si="73"/>
        <v>4</v>
      </c>
      <c r="N298" s="50"/>
    </row>
    <row r="299" spans="1:14" x14ac:dyDescent="0.15">
      <c r="A299" s="1">
        <v>42818</v>
      </c>
      <c r="B299">
        <v>30.73</v>
      </c>
      <c r="C299" s="25">
        <f t="shared" si="80"/>
        <v>1.1853803095159599E-2</v>
      </c>
      <c r="D299" s="26">
        <f t="shared" si="77"/>
        <v>30.701971895467441</v>
      </c>
      <c r="E299" s="26">
        <f>D299*(1-VLOOKUP(A299,FX!A:M,13,0))</f>
        <v>30.697280120202215</v>
      </c>
      <c r="F299">
        <v>30.818899999999999</v>
      </c>
      <c r="G299" s="42">
        <f t="shared" si="81"/>
        <v>9.1290893718443122E-4</v>
      </c>
      <c r="H299" s="25">
        <f>(B299/(D299*(1-VLOOKUP(A299,FX!A:M,13,0))))-1</f>
        <v>1.0658885630798753E-3</v>
      </c>
      <c r="I299" s="25">
        <f t="shared" ref="I299:I304" si="84">+B299/F299-1</f>
        <v>-2.8845935448701399E-3</v>
      </c>
      <c r="J299">
        <v>1948.3689999999999</v>
      </c>
      <c r="K299">
        <v>1965.1369999999999</v>
      </c>
      <c r="L299" s="25">
        <f t="shared" si="83"/>
        <v>8.6061726500472613E-3</v>
      </c>
      <c r="M299">
        <f t="shared" si="73"/>
        <v>5</v>
      </c>
      <c r="N299" s="50" t="s">
        <v>264</v>
      </c>
    </row>
    <row r="300" spans="1:14" x14ac:dyDescent="0.15">
      <c r="A300" s="1">
        <v>42821</v>
      </c>
      <c r="B300">
        <v>30.61</v>
      </c>
      <c r="C300" s="25">
        <f t="shared" si="80"/>
        <v>-3.9049788480313152E-3</v>
      </c>
      <c r="D300" s="26">
        <f t="shared" si="77"/>
        <v>30.542741131636117</v>
      </c>
      <c r="E300" s="26">
        <f>D300*(1-VLOOKUP(A300,FX!A:M,13,0))</f>
        <v>30.612048142564788</v>
      </c>
      <c r="F300">
        <v>30.738399999999999</v>
      </c>
      <c r="G300" s="42">
        <f t="shared" si="81"/>
        <v>2.2021228570809903E-3</v>
      </c>
      <c r="H300" s="25">
        <f>(B300/(D300*(1-VLOOKUP(A300,FX!A:M,13,0))))-1</f>
        <v>-6.6906420480239426E-5</v>
      </c>
      <c r="I300" s="25">
        <f t="shared" si="84"/>
        <v>-4.177185539910977E-3</v>
      </c>
      <c r="J300">
        <v>1965.1369999999999</v>
      </c>
      <c r="K300">
        <v>1947.528</v>
      </c>
      <c r="L300" s="25">
        <f t="shared" si="83"/>
        <v>-8.9606984144107171E-3</v>
      </c>
      <c r="M300">
        <f t="shared" ref="M300:M324" si="85">WEEKDAY(A300,2)</f>
        <v>1</v>
      </c>
      <c r="N300" s="50"/>
    </row>
    <row r="301" spans="1:14" x14ac:dyDescent="0.15">
      <c r="A301" s="1">
        <v>42822</v>
      </c>
      <c r="B301">
        <v>30.48</v>
      </c>
      <c r="C301" s="25">
        <f t="shared" si="80"/>
        <v>-4.2469781117281391E-3</v>
      </c>
      <c r="D301" s="26">
        <f t="shared" si="77"/>
        <v>30.688445885861462</v>
      </c>
      <c r="E301" s="26">
        <f>D301*(1-VLOOKUP(A301,FX!A:M,13,0))</f>
        <v>30.608649667779687</v>
      </c>
      <c r="F301">
        <v>30.600899999999999</v>
      </c>
      <c r="G301" s="42">
        <f t="shared" si="81"/>
        <v>-6.7923245978870339E-3</v>
      </c>
      <c r="H301" s="25">
        <f>(B301/(D301*(1-VLOOKUP(A301,FX!A:M,13,0))))-1</f>
        <v>-4.2030494378557659E-3</v>
      </c>
      <c r="I301" s="25">
        <f t="shared" si="84"/>
        <v>-3.9508641902689101E-3</v>
      </c>
      <c r="J301">
        <v>1947.528</v>
      </c>
      <c r="K301">
        <v>1944.3630000000001</v>
      </c>
      <c r="L301" s="25">
        <f t="shared" si="83"/>
        <v>-1.6251370968735079E-3</v>
      </c>
      <c r="M301">
        <f t="shared" si="85"/>
        <v>2</v>
      </c>
      <c r="N301" s="50"/>
    </row>
    <row r="302" spans="1:14" x14ac:dyDescent="0.15">
      <c r="A302" s="1">
        <v>42823</v>
      </c>
      <c r="B302">
        <v>30.324400000000001</v>
      </c>
      <c r="C302" s="25">
        <f t="shared" si="80"/>
        <v>-5.104986876640405E-3</v>
      </c>
      <c r="D302" s="26">
        <f t="shared" si="77"/>
        <v>30.362197735916592</v>
      </c>
      <c r="E302" s="26">
        <f>D302*(1-VLOOKUP(A302,FX!A:M,13,0))</f>
        <v>30.392138391568135</v>
      </c>
      <c r="F302">
        <v>30.3856</v>
      </c>
      <c r="G302" s="42">
        <f t="shared" si="81"/>
        <v>-1.2448945970692238E-3</v>
      </c>
      <c r="H302" s="25">
        <f>(B302/(D302*(1-VLOOKUP(A302,FX!A:M,13,0))))-1</f>
        <v>-2.2288129481184971E-3</v>
      </c>
      <c r="I302" s="25">
        <f t="shared" si="84"/>
        <v>-2.0141119477646852E-3</v>
      </c>
      <c r="J302">
        <v>1944.3630000000001</v>
      </c>
      <c r="K302">
        <v>1929.1959999999999</v>
      </c>
      <c r="L302" s="25">
        <f t="shared" si="83"/>
        <v>-7.8004981580086508E-3</v>
      </c>
      <c r="M302">
        <f t="shared" si="85"/>
        <v>3</v>
      </c>
      <c r="N302" s="50"/>
    </row>
    <row r="303" spans="1:14" x14ac:dyDescent="0.15">
      <c r="A303" s="1">
        <v>42824</v>
      </c>
      <c r="B303">
        <v>29.7</v>
      </c>
      <c r="C303" s="25">
        <f t="shared" si="80"/>
        <v>-2.0590679452849869E-2</v>
      </c>
      <c r="D303" s="26">
        <f t="shared" ref="D303:D324" si="86">+F302*(1+L303)</f>
        <v>29.826539711672634</v>
      </c>
      <c r="E303" s="26">
        <f>D303*(1-VLOOKUP(A303,FX!A:M,13,0))</f>
        <v>29.75257550345734</v>
      </c>
      <c r="F303">
        <v>29.8306</v>
      </c>
      <c r="G303" s="42">
        <f t="shared" si="81"/>
        <v>-4.2425206844598495E-3</v>
      </c>
      <c r="H303" s="25">
        <f>(B303/(D303*(1-VLOOKUP(A303,FX!A:M,13,0))))-1</f>
        <v>-1.7670908339089131E-3</v>
      </c>
      <c r="I303" s="25">
        <f t="shared" si="84"/>
        <v>-4.3780547491502064E-3</v>
      </c>
      <c r="J303">
        <v>1929.1959999999999</v>
      </c>
      <c r="K303">
        <v>1893.701</v>
      </c>
      <c r="L303" s="25">
        <f t="shared" si="83"/>
        <v>-1.8398856311126477E-2</v>
      </c>
      <c r="M303">
        <f t="shared" si="85"/>
        <v>4</v>
      </c>
      <c r="N303" s="50"/>
    </row>
    <row r="304" spans="1:14" x14ac:dyDescent="0.15">
      <c r="A304" s="1">
        <v>42825</v>
      </c>
      <c r="B304">
        <v>30.06</v>
      </c>
      <c r="C304" s="25">
        <f t="shared" si="80"/>
        <v>1.2121212121212199E-2</v>
      </c>
      <c r="D304" s="26">
        <f t="shared" si="86"/>
        <v>30.045417382575181</v>
      </c>
      <c r="E304" s="26">
        <f>D304*(1-VLOOKUP(A304,FX!A:M,13,0))</f>
        <v>30.095432481959428</v>
      </c>
      <c r="F304">
        <v>30.152999999999999</v>
      </c>
      <c r="G304" s="42">
        <f t="shared" si="81"/>
        <v>4.8535246620584616E-4</v>
      </c>
      <c r="H304" s="25">
        <f>(B304/(D304*(1-VLOOKUP(A304,FX!A:M,13,0))))-1</f>
        <v>-1.1773375239139128E-3</v>
      </c>
      <c r="I304" s="25">
        <f t="shared" si="84"/>
        <v>-3.0842702218685236E-3</v>
      </c>
      <c r="J304">
        <v>1893.701</v>
      </c>
      <c r="K304">
        <v>1907.338</v>
      </c>
      <c r="L304" s="25">
        <f t="shared" si="83"/>
        <v>7.2012424347878135E-3</v>
      </c>
      <c r="M304">
        <f t="shared" si="85"/>
        <v>5</v>
      </c>
      <c r="N304" s="50"/>
    </row>
    <row r="305" spans="1:14" x14ac:dyDescent="0.15">
      <c r="A305" s="1">
        <v>42828</v>
      </c>
      <c r="B305">
        <v>30.12</v>
      </c>
      <c r="C305" s="25">
        <f t="shared" si="80"/>
        <v>1.9960079840319889E-3</v>
      </c>
      <c r="D305" s="26">
        <f t="shared" si="86"/>
        <v>30.152999999999999</v>
      </c>
      <c r="E305" s="26">
        <f>D305*(1-VLOOKUP(A305,FX!A:M,13,0))</f>
        <v>30.147625886352593</v>
      </c>
      <c r="F305">
        <v>30.147625886352593</v>
      </c>
      <c r="G305" s="42">
        <f t="shared" si="81"/>
        <v>-1.0944184658242539E-3</v>
      </c>
      <c r="H305" s="25">
        <f>(B305/(D305*(1-VLOOKUP(A305,FX!A:M,13,0))))-1</f>
        <v>-9.1635362786879337E-4</v>
      </c>
      <c r="I305" s="25">
        <f>+B305/F305-1</f>
        <v>-9.1635362786879337E-4</v>
      </c>
      <c r="J305">
        <v>1907.338</v>
      </c>
      <c r="K305">
        <v>1907.338</v>
      </c>
      <c r="L305" s="25">
        <f t="shared" si="83"/>
        <v>0</v>
      </c>
      <c r="M305">
        <f t="shared" si="85"/>
        <v>1</v>
      </c>
      <c r="N305" s="50"/>
    </row>
    <row r="306" spans="1:14" ht="27" x14ac:dyDescent="0.15">
      <c r="A306" s="1">
        <v>42829</v>
      </c>
      <c r="B306">
        <v>30.13</v>
      </c>
      <c r="C306" s="25">
        <f t="shared" si="80"/>
        <v>3.3200531208499307E-4</v>
      </c>
      <c r="D306" s="26">
        <f t="shared" si="86"/>
        <v>30.147625886352593</v>
      </c>
      <c r="E306" s="26">
        <f>D306*(1-VLOOKUP(A306,FX!A:M,13,0))</f>
        <v>30.125704564124032</v>
      </c>
      <c r="F306">
        <v>30.148599999999998</v>
      </c>
      <c r="G306" s="42">
        <f t="shared" si="81"/>
        <v>-5.8465255005613059E-4</v>
      </c>
      <c r="H306" s="25">
        <f>(B306/(D306*(1-VLOOKUP(A306,FX!A:M,13,0))))-1</f>
        <v>1.4258374826803255E-4</v>
      </c>
      <c r="I306" s="25">
        <f>+B306/F306-1</f>
        <v>-6.1694407037138355E-4</v>
      </c>
      <c r="J306">
        <v>1907.338</v>
      </c>
      <c r="K306">
        <v>1907.338</v>
      </c>
      <c r="L306" s="25">
        <f t="shared" si="83"/>
        <v>0</v>
      </c>
      <c r="M306">
        <f t="shared" si="85"/>
        <v>2</v>
      </c>
      <c r="N306" s="50" t="s">
        <v>284</v>
      </c>
    </row>
    <row r="307" spans="1:14" x14ac:dyDescent="0.15">
      <c r="A307" s="1">
        <v>42830</v>
      </c>
      <c r="B307">
        <v>30.66</v>
      </c>
      <c r="C307" s="25">
        <f t="shared" si="80"/>
        <v>1.7590441420511249E-2</v>
      </c>
      <c r="D307" s="26">
        <f t="shared" si="86"/>
        <v>30.714825361839381</v>
      </c>
      <c r="E307" s="26">
        <f>D307*(1-VLOOKUP(A307,FX!A:M,13,0))</f>
        <v>30.699201392754748</v>
      </c>
      <c r="F307">
        <v>30.662500000000001</v>
      </c>
      <c r="G307" s="42">
        <f t="shared" si="81"/>
        <v>-1.7849804188532215E-3</v>
      </c>
      <c r="H307" s="25">
        <f>(B307/(D307*(1-VLOOKUP(A307,FX!A:M,13,0))))-1</f>
        <v>-1.2769515484529759E-3</v>
      </c>
      <c r="I307" s="25">
        <f>+B307/F307-1</f>
        <v>-8.1532816958884702E-5</v>
      </c>
      <c r="J307">
        <v>1907.338</v>
      </c>
      <c r="K307">
        <v>1943.16</v>
      </c>
      <c r="L307" s="25">
        <f t="shared" si="83"/>
        <v>1.8781149434447419E-2</v>
      </c>
      <c r="M307">
        <f t="shared" si="85"/>
        <v>3</v>
      </c>
      <c r="N307" s="50"/>
    </row>
    <row r="308" spans="1:14" x14ac:dyDescent="0.15">
      <c r="A308" s="1">
        <v>42831</v>
      </c>
      <c r="B308">
        <v>30.549900000000001</v>
      </c>
      <c r="C308" s="25">
        <f t="shared" si="80"/>
        <v>-3.590998043052851E-3</v>
      </c>
      <c r="D308" s="26">
        <f t="shared" si="86"/>
        <v>30.679447407830544</v>
      </c>
      <c r="E308" s="26">
        <f>D308*(1-VLOOKUP(A308,FX!A:M,13,0))</f>
        <v>30.646812005362325</v>
      </c>
      <c r="F308">
        <v>30.65</v>
      </c>
      <c r="G308" s="42">
        <f t="shared" si="81"/>
        <v>-4.2226121646988801E-3</v>
      </c>
      <c r="H308" s="25">
        <f>(B308/(D308*(1-VLOOKUP(A308,FX!A:M,13,0))))-1</f>
        <v>-3.1622214194861886E-3</v>
      </c>
      <c r="I308" s="25">
        <f t="shared" ref="I308:I313" si="87">+B308/F308-1</f>
        <v>-3.2659053833604679E-3</v>
      </c>
      <c r="J308">
        <v>1943.16</v>
      </c>
      <c r="K308">
        <v>1944.2339999999999</v>
      </c>
      <c r="L308" s="25">
        <f t="shared" si="83"/>
        <v>5.5270796022965918E-4</v>
      </c>
      <c r="M308">
        <f t="shared" si="85"/>
        <v>4</v>
      </c>
      <c r="N308" s="50"/>
    </row>
    <row r="309" spans="1:14" x14ac:dyDescent="0.15">
      <c r="A309" s="1">
        <v>42832</v>
      </c>
      <c r="B309">
        <v>30.67</v>
      </c>
      <c r="C309" s="25">
        <f t="shared" si="80"/>
        <v>3.9312730974569998E-3</v>
      </c>
      <c r="D309" s="26">
        <f t="shared" si="86"/>
        <v>30.678596917860713</v>
      </c>
      <c r="E309" s="26">
        <f>D309*(1-VLOOKUP(A309,FX!A:M,13,0))</f>
        <v>30.648443663819805</v>
      </c>
      <c r="F309">
        <v>30.698</v>
      </c>
      <c r="G309" s="42">
        <f t="shared" si="81"/>
        <v>-2.8022526205251364E-4</v>
      </c>
      <c r="H309" s="25">
        <f>(B309/(D309*(1-VLOOKUP(A309,FX!A:M,13,0))))-1</f>
        <v>7.0334195160604018E-4</v>
      </c>
      <c r="I309" s="25">
        <f t="shared" si="87"/>
        <v>-9.1211153821091351E-4</v>
      </c>
      <c r="J309">
        <v>1944.2339999999999</v>
      </c>
      <c r="K309">
        <v>1946.048</v>
      </c>
      <c r="L309" s="25">
        <f t="shared" si="83"/>
        <v>9.3301526462363782E-4</v>
      </c>
      <c r="M309">
        <f t="shared" si="85"/>
        <v>5</v>
      </c>
      <c r="N309" s="50"/>
    </row>
    <row r="310" spans="1:14" x14ac:dyDescent="0.15">
      <c r="A310" s="1">
        <v>42835</v>
      </c>
      <c r="B310">
        <v>30.1097</v>
      </c>
      <c r="C310" s="25">
        <f t="shared" si="80"/>
        <v>-1.8268666449299031E-2</v>
      </c>
      <c r="D310" s="26">
        <f t="shared" si="86"/>
        <v>30.168022987100009</v>
      </c>
      <c r="E310" s="26">
        <f>D310*(1-VLOOKUP(A310,FX!A:M,13,0))</f>
        <v>30.124856253309964</v>
      </c>
      <c r="F310">
        <v>30.296299999999999</v>
      </c>
      <c r="G310" s="42">
        <f t="shared" si="81"/>
        <v>-1.9332717667627231E-3</v>
      </c>
      <c r="H310" s="25">
        <f>(B310/(D310*(1-VLOOKUP(A310,FX!A:M,13,0))))-1</f>
        <v>-5.0311454376816833E-4</v>
      </c>
      <c r="I310" s="25">
        <f t="shared" si="87"/>
        <v>-6.1591679512018604E-3</v>
      </c>
      <c r="J310">
        <v>1946.048</v>
      </c>
      <c r="K310">
        <v>1912.451</v>
      </c>
      <c r="L310" s="25">
        <f t="shared" si="83"/>
        <v>-1.7264219587594942E-2</v>
      </c>
      <c r="M310">
        <f t="shared" si="85"/>
        <v>1</v>
      </c>
      <c r="N310" s="50"/>
    </row>
    <row r="311" spans="1:14" x14ac:dyDescent="0.15">
      <c r="A311" s="1">
        <v>42836</v>
      </c>
      <c r="B311">
        <v>30.26</v>
      </c>
      <c r="C311" s="25">
        <f t="shared" si="80"/>
        <v>4.9917468457010283E-3</v>
      </c>
      <c r="D311" s="26">
        <f t="shared" si="86"/>
        <v>30.378391215199759</v>
      </c>
      <c r="E311" s="26">
        <f>D311*(1-VLOOKUP(A311,FX!A:M,13,0))</f>
        <v>30.402813532830983</v>
      </c>
      <c r="F311">
        <v>30.439299999999999</v>
      </c>
      <c r="G311" s="42">
        <f t="shared" si="81"/>
        <v>-3.8972180706040582E-3</v>
      </c>
      <c r="H311" s="25">
        <f>(B311/(D311*(1-VLOOKUP(A311,FX!A:M,13,0))))-1</f>
        <v>-4.6973788355726409E-3</v>
      </c>
      <c r="I311" s="25">
        <f t="shared" si="87"/>
        <v>-5.8904114089350923E-3</v>
      </c>
      <c r="J311">
        <v>1912.451</v>
      </c>
      <c r="K311">
        <v>1917.633</v>
      </c>
      <c r="L311" s="25">
        <f t="shared" si="83"/>
        <v>2.7096119063965141E-3</v>
      </c>
      <c r="M311">
        <f t="shared" si="85"/>
        <v>2</v>
      </c>
      <c r="N311" s="50"/>
    </row>
    <row r="312" spans="1:14" x14ac:dyDescent="0.15">
      <c r="A312" s="1">
        <v>42837</v>
      </c>
      <c r="B312">
        <v>30.11</v>
      </c>
      <c r="C312" s="25">
        <f t="shared" si="80"/>
        <v>-4.957038995373475E-3</v>
      </c>
      <c r="D312" s="26">
        <f t="shared" si="86"/>
        <v>30.119816662416635</v>
      </c>
      <c r="E312" s="26">
        <f>D312*(1-VLOOKUP(A312,FX!A:M,13,0))</f>
        <v>30.192905150385233</v>
      </c>
      <c r="F312">
        <v>30.191700000000001</v>
      </c>
      <c r="G312" s="42">
        <f t="shared" si="81"/>
        <v>-3.2592039077328216E-4</v>
      </c>
      <c r="H312" s="25">
        <f>(B312/(D312*(1-VLOOKUP(A312,FX!A:M,13,0))))-1</f>
        <v>-2.7458487340750182E-3</v>
      </c>
      <c r="I312" s="25">
        <f t="shared" si="87"/>
        <v>-2.7060417266997483E-3</v>
      </c>
      <c r="J312">
        <v>1917.633</v>
      </c>
      <c r="K312">
        <v>1897.5060000000001</v>
      </c>
      <c r="L312" s="25">
        <f t="shared" si="83"/>
        <v>-1.0495751794008523E-2</v>
      </c>
      <c r="M312">
        <f t="shared" si="85"/>
        <v>3</v>
      </c>
      <c r="N312" s="50"/>
    </row>
    <row r="313" spans="1:14" x14ac:dyDescent="0.15">
      <c r="A313" s="1">
        <v>42838</v>
      </c>
      <c r="B313">
        <v>30.39</v>
      </c>
      <c r="C313" s="25">
        <f t="shared" si="80"/>
        <v>9.2992361341748264E-3</v>
      </c>
      <c r="D313" s="26">
        <f t="shared" si="86"/>
        <v>30.398068964841219</v>
      </c>
      <c r="E313" s="26">
        <f>D313*(1-VLOOKUP(A313,FX!A:M,13,0))</f>
        <v>30.392439416836371</v>
      </c>
      <c r="F313">
        <v>30.489599999999999</v>
      </c>
      <c r="G313" s="42">
        <f t="shared" si="81"/>
        <v>-2.6544333623790273E-4</v>
      </c>
      <c r="H313" s="25">
        <f>(B313/(D313*(1-VLOOKUP(A313,FX!A:M,13,0))))-1</f>
        <v>-8.0263936794056079E-5</v>
      </c>
      <c r="I313" s="25">
        <f t="shared" si="87"/>
        <v>-3.2666876574306558E-3</v>
      </c>
      <c r="J313">
        <v>1897.5060000000001</v>
      </c>
      <c r="K313">
        <v>1910.4760000000001</v>
      </c>
      <c r="L313" s="25">
        <f t="shared" si="83"/>
        <v>6.8352880043593967E-3</v>
      </c>
      <c r="M313">
        <f t="shared" si="85"/>
        <v>4</v>
      </c>
      <c r="N313" s="50"/>
    </row>
    <row r="314" spans="1:14" x14ac:dyDescent="0.15">
      <c r="A314" s="1">
        <v>42839</v>
      </c>
      <c r="B314">
        <v>30.39</v>
      </c>
      <c r="C314" s="25">
        <f t="shared" si="80"/>
        <v>0</v>
      </c>
      <c r="D314" s="26">
        <f t="shared" si="86"/>
        <v>30.122283878991411</v>
      </c>
      <c r="E314" s="26">
        <f>D314*(1-VLOOKUP(A314,FX!A:M,13,0))</f>
        <v>30.125346442805739</v>
      </c>
      <c r="F314">
        <v>30.125346442805739</v>
      </c>
      <c r="G314" s="42">
        <f t="shared" si="81"/>
        <v>8.8876435161446832E-3</v>
      </c>
      <c r="H314" s="25">
        <f>(B314/(D314*(1-VLOOKUP(A314,FX!A:M,13,0))))-1</f>
        <v>8.785079291842024E-3</v>
      </c>
      <c r="I314" s="25">
        <f t="shared" ref="I314:I361" si="88">+B314/F314-1</f>
        <v>8.785079291842024E-3</v>
      </c>
      <c r="J314">
        <v>1910.4760000000001</v>
      </c>
      <c r="K314">
        <v>1887.46</v>
      </c>
      <c r="L314" s="25">
        <f t="shared" si="83"/>
        <v>-1.2047259426446688E-2</v>
      </c>
      <c r="M314">
        <f t="shared" si="85"/>
        <v>5</v>
      </c>
      <c r="N314" s="50"/>
    </row>
    <row r="315" spans="1:14" x14ac:dyDescent="0.15">
      <c r="A315" s="1">
        <v>42842</v>
      </c>
      <c r="B315">
        <v>29.95</v>
      </c>
      <c r="C315" s="25">
        <f t="shared" ref="C315:C324" si="89">B315/B314-1</f>
        <v>-1.4478446857518978E-2</v>
      </c>
      <c r="D315" s="26">
        <f t="shared" si="86"/>
        <v>29.819234514909741</v>
      </c>
      <c r="E315" s="26">
        <f>D315*(1-VLOOKUP(A315,FX!A:M,13,0))</f>
        <v>29.84675093085643</v>
      </c>
      <c r="F315">
        <v>30.069700000000001</v>
      </c>
      <c r="G315" s="42">
        <f t="shared" ref="G315:G324" si="90">+B315/D315-1</f>
        <v>4.3852730365989689E-3</v>
      </c>
      <c r="H315" s="25">
        <f>(B315/(D315*(1-VLOOKUP(A315,FX!A:M,13,0))))-1</f>
        <v>3.4593068231365542E-3</v>
      </c>
      <c r="I315" s="25">
        <f t="shared" si="88"/>
        <v>-3.9807513876095602E-3</v>
      </c>
      <c r="J315">
        <v>1887.46</v>
      </c>
      <c r="K315">
        <v>1868.2809999999999</v>
      </c>
      <c r="L315" s="25">
        <f t="shared" si="83"/>
        <v>-1.0161274940926002E-2</v>
      </c>
      <c r="M315">
        <f t="shared" si="85"/>
        <v>1</v>
      </c>
      <c r="N315" s="50"/>
    </row>
    <row r="316" spans="1:14" x14ac:dyDescent="0.15">
      <c r="A316" s="1">
        <v>42843</v>
      </c>
      <c r="B316">
        <v>29.76</v>
      </c>
      <c r="C316" s="25">
        <f t="shared" si="89"/>
        <v>-6.3439065108513715E-3</v>
      </c>
      <c r="D316" s="26">
        <f t="shared" si="86"/>
        <v>29.746547628060235</v>
      </c>
      <c r="E316" s="26">
        <f>D316*(1-VLOOKUP(A316,FX!A:M,13,0))</f>
        <v>29.757036938136778</v>
      </c>
      <c r="F316">
        <v>29.8293</v>
      </c>
      <c r="G316" s="42">
        <f t="shared" si="90"/>
        <v>4.5223304929264962E-4</v>
      </c>
      <c r="H316" s="25">
        <f>(B316/(D316*(1-VLOOKUP(A316,FX!A:M,13,0))))-1</f>
        <v>9.9575165006582367E-5</v>
      </c>
      <c r="I316" s="25">
        <f t="shared" si="88"/>
        <v>-2.3232191167743554E-3</v>
      </c>
      <c r="J316">
        <v>1868.2809999999999</v>
      </c>
      <c r="K316">
        <v>1848.203</v>
      </c>
      <c r="L316" s="25">
        <f t="shared" si="83"/>
        <v>-1.0746777385200579E-2</v>
      </c>
      <c r="M316">
        <f t="shared" si="85"/>
        <v>2</v>
      </c>
      <c r="N316" s="50"/>
    </row>
    <row r="317" spans="1:14" x14ac:dyDescent="0.15">
      <c r="A317" s="1">
        <v>42844</v>
      </c>
      <c r="B317">
        <v>29.67</v>
      </c>
      <c r="C317" s="25">
        <f t="shared" si="89"/>
        <v>-3.0241935483871218E-3</v>
      </c>
      <c r="D317" s="26">
        <f t="shared" si="86"/>
        <v>29.783770122978915</v>
      </c>
      <c r="E317" s="26">
        <f>D317*(1-VLOOKUP(A317,FX!A:M,13,0))</f>
        <v>29.742323283042932</v>
      </c>
      <c r="F317">
        <v>29.697900000000001</v>
      </c>
      <c r="G317" s="42">
        <f t="shared" si="90"/>
        <v>-3.8198697649475255E-3</v>
      </c>
      <c r="H317" s="25">
        <f>(B317/(D317*(1-VLOOKUP(A317,FX!A:M,13,0))))-1</f>
        <v>-2.4316621924476145E-3</v>
      </c>
      <c r="I317" s="25">
        <f t="shared" si="88"/>
        <v>-9.3946036588443693E-4</v>
      </c>
      <c r="J317">
        <v>1848.203</v>
      </c>
      <c r="K317">
        <v>1845.3820000000001</v>
      </c>
      <c r="L317" s="25">
        <f t="shared" si="83"/>
        <v>-1.5263474845566005E-3</v>
      </c>
      <c r="M317">
        <f t="shared" si="85"/>
        <v>3</v>
      </c>
      <c r="N317" s="50" t="s">
        <v>313</v>
      </c>
    </row>
    <row r="318" spans="1:14" x14ac:dyDescent="0.15">
      <c r="A318" s="1">
        <v>42845</v>
      </c>
      <c r="B318">
        <v>30.045000000000002</v>
      </c>
      <c r="C318" s="25">
        <f t="shared" si="89"/>
        <v>1.2639029322548012E-2</v>
      </c>
      <c r="D318" s="26">
        <f t="shared" si="86"/>
        <v>29.778494198491156</v>
      </c>
      <c r="E318" s="26">
        <f>D318*(1-VLOOKUP(A318,FX!A:M,13,0))</f>
        <v>29.784333352167849</v>
      </c>
      <c r="F318">
        <v>29.900200000000002</v>
      </c>
      <c r="G318" s="42">
        <f t="shared" si="90"/>
        <v>8.9496063747356303E-3</v>
      </c>
      <c r="H318" s="25">
        <f>(B318/(D318*(1-VLOOKUP(A318,FX!A:M,13,0))))-1</f>
        <v>8.7518040021259402E-3</v>
      </c>
      <c r="I318" s="25">
        <f t="shared" si="88"/>
        <v>4.8427769713914603E-3</v>
      </c>
      <c r="J318">
        <v>1845.3820000000001</v>
      </c>
      <c r="K318">
        <v>1850.39</v>
      </c>
      <c r="L318" s="25">
        <f t="shared" si="83"/>
        <v>2.7138012617442531E-3</v>
      </c>
      <c r="M318">
        <f t="shared" si="85"/>
        <v>4</v>
      </c>
      <c r="N318" s="50" t="s">
        <v>317</v>
      </c>
    </row>
    <row r="319" spans="1:14" x14ac:dyDescent="0.15">
      <c r="A319" s="1">
        <v>42846</v>
      </c>
      <c r="B319">
        <v>29.7</v>
      </c>
      <c r="C319" s="25">
        <f t="shared" si="89"/>
        <v>-1.1482775836245684E-2</v>
      </c>
      <c r="D319" s="26">
        <f t="shared" si="86"/>
        <v>29.716247494420095</v>
      </c>
      <c r="E319" s="26">
        <f>D319*(1-VLOOKUP(A319,FX!A:M,13,0))</f>
        <v>29.692083907999887</v>
      </c>
      <c r="F319">
        <v>29.614000000000001</v>
      </c>
      <c r="G319" s="42">
        <f t="shared" si="90"/>
        <v>-5.4675458007091837E-4</v>
      </c>
      <c r="H319" s="25">
        <f>(B319/(D319*(1-VLOOKUP(A319,FX!A:M,13,0))))-1</f>
        <v>2.6660614406992522E-4</v>
      </c>
      <c r="I319" s="25">
        <f t="shared" si="88"/>
        <v>2.9040318768149831E-3</v>
      </c>
      <c r="J319">
        <v>1850.39</v>
      </c>
      <c r="K319">
        <v>1839.0060000000001</v>
      </c>
      <c r="L319" s="25">
        <f t="shared" si="83"/>
        <v>-6.1522165597522882E-3</v>
      </c>
      <c r="M319">
        <f t="shared" si="85"/>
        <v>5</v>
      </c>
      <c r="N319" s="50"/>
    </row>
    <row r="320" spans="1:14" x14ac:dyDescent="0.15">
      <c r="A320" s="1">
        <v>42849</v>
      </c>
      <c r="B320">
        <v>29.22</v>
      </c>
      <c r="C320" s="25">
        <f t="shared" si="89"/>
        <v>-1.6161616161616155E-2</v>
      </c>
      <c r="D320" s="26">
        <f t="shared" si="86"/>
        <v>29.145475519927615</v>
      </c>
      <c r="E320" s="26">
        <f>D320*(1-VLOOKUP(A320,FX!A:M,13,0))</f>
        <v>29.169069142552843</v>
      </c>
      <c r="F320">
        <v>29.0657</v>
      </c>
      <c r="G320" s="42">
        <f t="shared" si="90"/>
        <v>2.5569828161295938E-3</v>
      </c>
      <c r="H320" s="25">
        <f>(B320/(D320*(1-VLOOKUP(A320,FX!A:M,13,0))))-1</f>
        <v>1.7460570029934619E-3</v>
      </c>
      <c r="I320" s="25">
        <f t="shared" si="88"/>
        <v>5.3086627880973847E-3</v>
      </c>
      <c r="J320">
        <v>1839.0060000000001</v>
      </c>
      <c r="K320">
        <v>1809.9110000000001</v>
      </c>
      <c r="L320" s="25">
        <f t="shared" si="83"/>
        <v>-1.5821046804632477E-2</v>
      </c>
      <c r="M320">
        <f t="shared" si="85"/>
        <v>1</v>
      </c>
      <c r="N320" s="50" t="s">
        <v>321</v>
      </c>
    </row>
    <row r="321" spans="1:14" x14ac:dyDescent="0.15">
      <c r="A321" s="1">
        <v>42850</v>
      </c>
      <c r="B321">
        <v>29.411100000000001</v>
      </c>
      <c r="C321" s="25">
        <f t="shared" si="89"/>
        <v>6.5400410677618481E-3</v>
      </c>
      <c r="D321" s="26">
        <f t="shared" si="86"/>
        <v>29.2095742602813</v>
      </c>
      <c r="E321" s="26">
        <f>D321*(1-VLOOKUP(A321,FX!A:M,13,0))</f>
        <v>29.190804731627548</v>
      </c>
      <c r="F321">
        <v>29.28</v>
      </c>
      <c r="G321" s="42">
        <f t="shared" si="90"/>
        <v>6.8993042460303577E-3</v>
      </c>
      <c r="H321" s="25">
        <f>(B321/(D321*(1-VLOOKUP(A321,FX!A:M,13,0))))-1</f>
        <v>7.5467350214490914E-3</v>
      </c>
      <c r="I321" s="25">
        <f t="shared" si="88"/>
        <v>4.4774590163934036E-3</v>
      </c>
      <c r="J321">
        <v>1809.9110000000001</v>
      </c>
      <c r="K321">
        <v>1818.87</v>
      </c>
      <c r="L321" s="25">
        <f t="shared" si="83"/>
        <v>4.9499671530808254E-3</v>
      </c>
      <c r="M321">
        <f t="shared" si="85"/>
        <v>2</v>
      </c>
      <c r="N321" s="50"/>
    </row>
    <row r="322" spans="1:14" x14ac:dyDescent="0.15">
      <c r="A322" s="1">
        <v>42851</v>
      </c>
      <c r="B322">
        <v>29.600100000000001</v>
      </c>
      <c r="C322" s="25">
        <f t="shared" si="89"/>
        <v>6.426145230882252E-3</v>
      </c>
      <c r="D322" s="26">
        <f t="shared" si="86"/>
        <v>29.305917630176978</v>
      </c>
      <c r="E322" s="26">
        <f>D322*(1-VLOOKUP(A322,FX!A:M,13,0))</f>
        <v>29.268609686019254</v>
      </c>
      <c r="F322">
        <v>29.436499999999999</v>
      </c>
      <c r="G322" s="42">
        <f t="shared" si="90"/>
        <v>1.0038326509185902E-2</v>
      </c>
      <c r="H322" s="25">
        <f>(B322/(D322*(1-VLOOKUP(A322,FX!A:M,13,0))))-1</f>
        <v>1.1325796391999043E-2</v>
      </c>
      <c r="I322" s="25">
        <f t="shared" si="88"/>
        <v>5.5577259524739464E-3</v>
      </c>
      <c r="J322">
        <v>1818.87</v>
      </c>
      <c r="K322">
        <v>1820.48</v>
      </c>
      <c r="L322" s="25">
        <f t="shared" si="83"/>
        <v>8.8516496506074738E-4</v>
      </c>
      <c r="M322">
        <f t="shared" si="85"/>
        <v>3</v>
      </c>
      <c r="N322" s="50"/>
    </row>
    <row r="323" spans="1:14" ht="67.5" x14ac:dyDescent="0.15">
      <c r="A323" s="1">
        <v>42852</v>
      </c>
      <c r="B323">
        <v>29.71</v>
      </c>
      <c r="C323" s="25">
        <f t="shared" si="89"/>
        <v>3.7128252945091145E-3</v>
      </c>
      <c r="D323" s="26">
        <f t="shared" si="86"/>
        <v>29.799378984114078</v>
      </c>
      <c r="E323" s="26">
        <f>D323*(1-VLOOKUP(A323,FX!A:M,13,0))</f>
        <v>29.782533964400596</v>
      </c>
      <c r="F323">
        <v>29.5593</v>
      </c>
      <c r="G323" s="42">
        <f t="shared" si="90"/>
        <v>-2.9993572739124286E-3</v>
      </c>
      <c r="H323" s="25">
        <f>(B323/(D323*(1-VLOOKUP(A323,FX!A:M,13,0))))-1</f>
        <v>-2.4354530909725947E-3</v>
      </c>
      <c r="I323" s="25">
        <f t="shared" si="88"/>
        <v>5.0982262773475728E-3</v>
      </c>
      <c r="J323">
        <v>1820.48</v>
      </c>
      <c r="K323">
        <v>1842.922</v>
      </c>
      <c r="L323" s="25">
        <f t="shared" si="83"/>
        <v>1.2327518017226202E-2</v>
      </c>
      <c r="M323">
        <f t="shared" si="85"/>
        <v>4</v>
      </c>
      <c r="N323" s="50" t="s">
        <v>330</v>
      </c>
    </row>
    <row r="324" spans="1:14" x14ac:dyDescent="0.15">
      <c r="A324" s="1">
        <v>42853</v>
      </c>
      <c r="B324">
        <v>29.655000000000001</v>
      </c>
      <c r="C324" s="25">
        <f t="shared" si="89"/>
        <v>-1.8512285425782427E-3</v>
      </c>
      <c r="D324" s="26">
        <f t="shared" si="86"/>
        <v>29.684599525210508</v>
      </c>
      <c r="E324" s="26">
        <f>D324*(1-VLOOKUP(A324,FX!A:M,13,0))</f>
        <v>29.693741372461496</v>
      </c>
      <c r="F324">
        <v>29.5548</v>
      </c>
      <c r="G324" s="42">
        <f t="shared" si="90"/>
        <v>-9.9713405887014162E-4</v>
      </c>
      <c r="H324" s="25">
        <f>(B324/(D324*(1-VLOOKUP(A324,FX!A:M,13,0))))-1</f>
        <v>-1.3046982519159256E-3</v>
      </c>
      <c r="I324" s="25">
        <f t="shared" si="88"/>
        <v>3.3903122335459113E-3</v>
      </c>
      <c r="J324">
        <v>1842.922</v>
      </c>
      <c r="K324">
        <v>1850.7339999999999</v>
      </c>
      <c r="L324" s="25">
        <f t="shared" si="83"/>
        <v>4.2389205837252142E-3</v>
      </c>
      <c r="M324">
        <f t="shared" si="85"/>
        <v>5</v>
      </c>
      <c r="N324" s="50"/>
    </row>
    <row r="325" spans="1:14" x14ac:dyDescent="0.15">
      <c r="A325" s="1">
        <v>42856</v>
      </c>
      <c r="B325">
        <v>29.6602</v>
      </c>
      <c r="C325" s="25">
        <f t="shared" ref="C325" si="91">B325/B324-1</f>
        <v>1.7534985668521408E-4</v>
      </c>
      <c r="D325" s="26">
        <f t="shared" ref="D325" si="92">+F324*(1+L325)</f>
        <v>29.5548</v>
      </c>
      <c r="E325" s="26">
        <f>D325*(1-VLOOKUP(A325,FX!A:M,13,0))</f>
        <v>29.559876850598286</v>
      </c>
      <c r="F325">
        <v>29.571000000000002</v>
      </c>
      <c r="G325" s="42">
        <f t="shared" ref="G325" si="93">+B325/D325-1</f>
        <v>3.5662565809952973E-3</v>
      </c>
      <c r="H325" s="25">
        <f>(B325/(D325*(1-VLOOKUP(A325,FX!A:M,13,0))))-1</f>
        <v>3.3938960540589314E-3</v>
      </c>
      <c r="I325" s="25">
        <f t="shared" si="88"/>
        <v>3.0164688377125604E-3</v>
      </c>
      <c r="J325">
        <v>1850.7339999999999</v>
      </c>
      <c r="K325">
        <v>1850.7339999999999</v>
      </c>
      <c r="L325" s="25">
        <f t="shared" ref="L325" si="94">+K325/J325-1</f>
        <v>0</v>
      </c>
      <c r="M325">
        <f t="shared" ref="M325" si="95">WEEKDAY(A325,2)</f>
        <v>1</v>
      </c>
      <c r="N325" s="50"/>
    </row>
    <row r="326" spans="1:14" x14ac:dyDescent="0.15">
      <c r="A326" s="1">
        <v>42857</v>
      </c>
      <c r="B326">
        <v>29.69</v>
      </c>
      <c r="C326" s="25">
        <f t="shared" ref="C326" si="96">B326/B325-1</f>
        <v>1.0047133869630631E-3</v>
      </c>
      <c r="D326" s="26">
        <f t="shared" ref="D326" si="97">+F325*(1+L326)</f>
        <v>29.572837468269348</v>
      </c>
      <c r="E326" s="26">
        <f>D326*(1-VLOOKUP(A326,FX!A:M,13,0))</f>
        <v>29.610439065913312</v>
      </c>
      <c r="F326">
        <v>29.5564</v>
      </c>
      <c r="G326" s="42">
        <f t="shared" ref="G326" si="98">+B326/D326-1</f>
        <v>3.9618292244145703E-3</v>
      </c>
      <c r="H326" s="25">
        <f>(B326/(D326*(1-VLOOKUP(A326,FX!A:M,13,0))))-1</f>
        <v>2.6869217950327151E-3</v>
      </c>
      <c r="I326" s="25">
        <f t="shared" si="88"/>
        <v>4.5201716041196605E-3</v>
      </c>
      <c r="J326">
        <v>1850.7339999999999</v>
      </c>
      <c r="K326">
        <v>1850.8489999999999</v>
      </c>
      <c r="L326" s="25">
        <f t="shared" ref="L326" si="99">+K326/J326-1</f>
        <v>6.2137508685777831E-5</v>
      </c>
      <c r="M326">
        <f t="shared" ref="M326" si="100">WEEKDAY(A326,2)</f>
        <v>2</v>
      </c>
      <c r="N326" s="50"/>
    </row>
    <row r="327" spans="1:14" x14ac:dyDescent="0.15">
      <c r="A327" s="1">
        <v>42858</v>
      </c>
      <c r="B327">
        <v>29.515000000000001</v>
      </c>
      <c r="C327" s="25">
        <f t="shared" ref="C327" si="101">B327/B326-1</f>
        <v>-5.894240485011859E-3</v>
      </c>
      <c r="D327" s="26">
        <f t="shared" ref="D327" si="102">+F326*(1+L327)</f>
        <v>29.390385195766918</v>
      </c>
      <c r="E327" s="26">
        <f>D327*(1-VLOOKUP(A327,FX!A:M,13,0))</f>
        <v>29.365949941543718</v>
      </c>
      <c r="F327">
        <v>29.386099999999999</v>
      </c>
      <c r="G327" s="42">
        <f t="shared" ref="G327" si="103">+B327/D327-1</f>
        <v>4.2399854034929074E-3</v>
      </c>
      <c r="H327" s="25">
        <f>(B327/(D327*(1-VLOOKUP(A327,FX!A:M,13,0))))-1</f>
        <v>5.0756082726077789E-3</v>
      </c>
      <c r="I327" s="25">
        <f t="shared" si="88"/>
        <v>4.386427596720921E-3</v>
      </c>
      <c r="J327">
        <v>1850.8489999999999</v>
      </c>
      <c r="K327">
        <v>1840.453</v>
      </c>
      <c r="L327" s="25">
        <f t="shared" ref="L327" si="104">+K327/J327-1</f>
        <v>-5.6168817661516046E-3</v>
      </c>
      <c r="M327">
        <f t="shared" ref="M327" si="105">WEEKDAY(A327,2)</f>
        <v>3</v>
      </c>
      <c r="N327" s="50"/>
    </row>
    <row r="328" spans="1:14" x14ac:dyDescent="0.15">
      <c r="A328" s="1">
        <v>42859</v>
      </c>
      <c r="B328">
        <v>29.4499</v>
      </c>
      <c r="C328" s="25">
        <f t="shared" ref="C328" si="106">B328/B327-1</f>
        <v>-2.205658139928901E-3</v>
      </c>
      <c r="D328" s="26">
        <f t="shared" ref="D328" si="107">+F327*(1+L328)</f>
        <v>29.348594044183688</v>
      </c>
      <c r="E328" s="26">
        <f>D328*(1-VLOOKUP(A328,FX!A:M,13,0))</f>
        <v>29.358790393270009</v>
      </c>
      <c r="F328">
        <v>29.298999999999999</v>
      </c>
      <c r="G328" s="42">
        <f t="shared" ref="G328" si="108">+B328/D328-1</f>
        <v>3.4518163174630523E-3</v>
      </c>
      <c r="H328" s="25">
        <f>(B328/(D328*(1-VLOOKUP(A328,FX!A:M,13,0))))-1</f>
        <v>3.1033160940743265E-3</v>
      </c>
      <c r="I328" s="25">
        <f t="shared" si="88"/>
        <v>5.1503464282056655E-3</v>
      </c>
      <c r="J328">
        <v>1840.453</v>
      </c>
      <c r="K328">
        <v>1838.104</v>
      </c>
      <c r="L328" s="25">
        <f t="shared" ref="L328" si="109">+K328/J328-1</f>
        <v>-1.2763162112805482E-3</v>
      </c>
      <c r="M328">
        <f t="shared" ref="M328" si="110">WEEKDAY(A328,2)</f>
        <v>4</v>
      </c>
      <c r="N328" s="50"/>
    </row>
    <row r="329" spans="1:14" x14ac:dyDescent="0.15">
      <c r="A329" s="1">
        <v>42860</v>
      </c>
      <c r="B329">
        <v>29.04</v>
      </c>
      <c r="C329" s="25">
        <f t="shared" ref="C329" si="111">B329/B328-1</f>
        <v>-1.3918553203915773E-2</v>
      </c>
      <c r="D329" s="26">
        <f t="shared" ref="D329" si="112">+F328*(1+L329)</f>
        <v>28.981590872442471</v>
      </c>
      <c r="E329" s="26">
        <f>D329*(1-VLOOKUP(A329,FX!A:M,13,0))</f>
        <v>28.94389797376158</v>
      </c>
      <c r="F329">
        <v>28.9299</v>
      </c>
      <c r="G329" s="42">
        <f t="shared" ref="G329" si="113">+B329/D329-1</f>
        <v>2.0153872095773906E-3</v>
      </c>
      <c r="H329" s="25">
        <f>(B329/(D329*(1-VLOOKUP(A329,FX!A:M,13,0))))-1</f>
        <v>3.3202862422172519E-3</v>
      </c>
      <c r="I329" s="25">
        <f t="shared" si="88"/>
        <v>3.8057511432807445E-3</v>
      </c>
      <c r="J329">
        <v>1838.104</v>
      </c>
      <c r="K329">
        <v>1818.191</v>
      </c>
      <c r="L329" s="25">
        <f t="shared" ref="L329" si="114">+K329/J329-1</f>
        <v>-1.0833445768030581E-2</v>
      </c>
      <c r="M329">
        <f t="shared" ref="M329" si="115">WEEKDAY(A329,2)</f>
        <v>5</v>
      </c>
      <c r="N329" s="50"/>
    </row>
    <row r="330" spans="1:14" x14ac:dyDescent="0.15">
      <c r="A330" s="1">
        <v>42863</v>
      </c>
      <c r="B330">
        <v>28.45</v>
      </c>
      <c r="C330" s="25">
        <f t="shared" ref="C330" si="116">B330/B329-1</f>
        <v>-2.031680440771344E-2</v>
      </c>
      <c r="D330" s="26">
        <f t="shared" ref="D330" si="117">+F329*(1+L330)</f>
        <v>28.460785236094559</v>
      </c>
      <c r="E330" s="26">
        <f>D330*(1-VLOOKUP(A330,FX!A:M,13,0))</f>
        <v>28.429543138839843</v>
      </c>
      <c r="F330">
        <v>28.435500000000001</v>
      </c>
      <c r="G330" s="42">
        <f t="shared" ref="G330" si="118">+B330/D330-1</f>
        <v>-3.7895075645633103E-4</v>
      </c>
      <c r="H330" s="25">
        <f>(B330/(D330*(1-VLOOKUP(A330,FX!A:M,13,0))))-1</f>
        <v>7.1956348578128271E-4</v>
      </c>
      <c r="I330" s="25">
        <f t="shared" si="88"/>
        <v>5.0992597281562801E-4</v>
      </c>
      <c r="J330">
        <v>1818.191</v>
      </c>
      <c r="K330">
        <v>1788.7080000000001</v>
      </c>
      <c r="L330" s="25">
        <f t="shared" ref="L330" si="119">+K330/J330-1</f>
        <v>-1.6215568111381029E-2</v>
      </c>
      <c r="M330">
        <f t="shared" ref="M330" si="120">WEEKDAY(A330,2)</f>
        <v>1</v>
      </c>
      <c r="N330" s="50"/>
    </row>
    <row r="331" spans="1:14" x14ac:dyDescent="0.15">
      <c r="A331" s="1">
        <v>42864</v>
      </c>
      <c r="B331">
        <v>28.77</v>
      </c>
      <c r="C331" s="25">
        <f t="shared" ref="C331" si="121">B331/B330-1</f>
        <v>1.1247803163444647E-2</v>
      </c>
      <c r="D331" s="26">
        <f t="shared" ref="D331" si="122">+F330*(1+L331)</f>
        <v>28.654611501989148</v>
      </c>
      <c r="E331" s="26">
        <f>D331*(1-VLOOKUP(A331,FX!A:M,13,0))</f>
        <v>28.628929613768396</v>
      </c>
      <c r="F331">
        <v>28.6343</v>
      </c>
      <c r="G331" s="42">
        <f t="shared" ref="G331" si="123">+B331/D331-1</f>
        <v>4.0268735802906352E-3</v>
      </c>
      <c r="H331" s="25">
        <f>(B331/(D331*(1-VLOOKUP(A331,FX!A:M,13,0))))-1</f>
        <v>4.9275466507052723E-3</v>
      </c>
      <c r="I331" s="25">
        <f t="shared" si="88"/>
        <v>4.7390716727839788E-3</v>
      </c>
      <c r="J331">
        <v>1788.7080000000001</v>
      </c>
      <c r="K331">
        <v>1802.491</v>
      </c>
      <c r="L331" s="25">
        <f t="shared" ref="L331" si="124">+K331/J331-1</f>
        <v>7.7055617797874287E-3</v>
      </c>
      <c r="M331">
        <f t="shared" ref="M331" si="125">WEEKDAY(A331,2)</f>
        <v>2</v>
      </c>
      <c r="N331" s="50"/>
    </row>
    <row r="332" spans="1:14" x14ac:dyDescent="0.15">
      <c r="A332" s="1">
        <v>42865</v>
      </c>
      <c r="B332">
        <v>28.44</v>
      </c>
      <c r="C332" s="25">
        <f t="shared" ref="C332" si="126">B332/B331-1</f>
        <v>-1.147028154327423E-2</v>
      </c>
      <c r="D332" s="26">
        <f t="shared" ref="D332" si="127">+F331*(1+L332)</f>
        <v>28.139102853606481</v>
      </c>
      <c r="E332" s="26">
        <f>D332*(1-VLOOKUP(A332,FX!A:M,13,0))</f>
        <v>28.145370086613159</v>
      </c>
      <c r="F332">
        <v>28.3108</v>
      </c>
      <c r="G332" s="42">
        <f t="shared" ref="G332" si="128">+B332/D332-1</f>
        <v>1.0693203260919049E-2</v>
      </c>
      <c r="H332" s="25">
        <f>(B332/(D332*(1-VLOOKUP(A332,FX!A:M,13,0))))-1</f>
        <v>1.0468148490503593E-2</v>
      </c>
      <c r="I332" s="25">
        <f t="shared" si="88"/>
        <v>4.5636294276389933E-3</v>
      </c>
      <c r="J332">
        <v>1802.491</v>
      </c>
      <c r="K332">
        <v>1771.319</v>
      </c>
      <c r="L332" s="25">
        <f t="shared" ref="L332" si="129">+K332/J332-1</f>
        <v>-1.7293845017811504E-2</v>
      </c>
      <c r="M332">
        <f t="shared" ref="M332" si="130">WEEKDAY(A332,2)</f>
        <v>3</v>
      </c>
      <c r="N332" s="50"/>
    </row>
    <row r="333" spans="1:14" x14ac:dyDescent="0.15">
      <c r="A333" s="1">
        <v>42866</v>
      </c>
      <c r="B333">
        <v>28.5</v>
      </c>
      <c r="C333" s="25">
        <f t="shared" ref="C333" si="131">B333/B332-1</f>
        <v>2.1097046413500742E-3</v>
      </c>
      <c r="D333" s="26">
        <f t="shared" ref="D333" si="132">+F332*(1+L333)</f>
        <v>28.328285283678433</v>
      </c>
      <c r="E333" s="26">
        <f>D333*(1-VLOOKUP(A333,FX!A:M,13,0))</f>
        <v>28.367278845676438</v>
      </c>
      <c r="F333">
        <v>28.403199999999998</v>
      </c>
      <c r="G333" s="42">
        <f t="shared" ref="G333" si="133">+B333/D333-1</f>
        <v>6.0615993732773266E-3</v>
      </c>
      <c r="H333" s="25">
        <f>(B333/(D333*(1-VLOOKUP(A333,FX!A:M,13,0))))-1</f>
        <v>4.6786706277184287E-3</v>
      </c>
      <c r="I333" s="25">
        <f t="shared" si="88"/>
        <v>3.4080666967102324E-3</v>
      </c>
      <c r="J333">
        <v>1771.319</v>
      </c>
      <c r="K333">
        <v>1772.413</v>
      </c>
      <c r="L333" s="25">
        <f t="shared" ref="L333" si="134">+K333/J333-1</f>
        <v>6.1761884787547849E-4</v>
      </c>
      <c r="M333">
        <f t="shared" ref="M333" si="135">WEEKDAY(A333,2)</f>
        <v>4</v>
      </c>
      <c r="N333" s="50"/>
    </row>
    <row r="334" spans="1:14" x14ac:dyDescent="0.15">
      <c r="A334" s="1">
        <v>42867</v>
      </c>
      <c r="B334">
        <v>28.656400000000001</v>
      </c>
      <c r="C334" s="25">
        <f t="shared" ref="C334" si="136">B334/B333-1</f>
        <v>5.4877192982456524E-3</v>
      </c>
      <c r="D334" s="26">
        <f t="shared" ref="D334" si="137">+F333*(1+L334)</f>
        <v>28.438695727011705</v>
      </c>
      <c r="E334" s="26">
        <f>D334*(1-VLOOKUP(A334,FX!A:M,13,0))</f>
        <v>28.460926875582722</v>
      </c>
      <c r="F334">
        <v>28.5123</v>
      </c>
      <c r="G334" s="42">
        <f t="shared" ref="G334" si="138">+B334/D334-1</f>
        <v>7.6552129914142508E-3</v>
      </c>
      <c r="H334" s="25">
        <f>(B334/(D334*(1-VLOOKUP(A334,FX!A:M,13,0))))-1</f>
        <v>6.868122224964468E-3</v>
      </c>
      <c r="I334" s="25">
        <f t="shared" si="88"/>
        <v>5.0539591684992669E-3</v>
      </c>
      <c r="J334">
        <v>1772.413</v>
      </c>
      <c r="K334">
        <v>1774.6279999999999</v>
      </c>
      <c r="L334" s="25">
        <f t="shared" ref="L334" si="139">+K334/J334-1</f>
        <v>1.2497087304144117E-3</v>
      </c>
      <c r="M334">
        <f t="shared" ref="M334" si="140">WEEKDAY(A334,2)</f>
        <v>5</v>
      </c>
      <c r="N334" s="50"/>
    </row>
    <row r="335" spans="1:14" x14ac:dyDescent="0.15">
      <c r="A335" s="1">
        <v>42870</v>
      </c>
      <c r="B335">
        <v>28.925000000000001</v>
      </c>
      <c r="C335" s="25">
        <f t="shared" ref="C335" si="141">B335/B334-1</f>
        <v>9.3731243282477728E-3</v>
      </c>
      <c r="D335" s="26">
        <f t="shared" ref="D335" si="142">+F334*(1+L335)</f>
        <v>28.576695072319382</v>
      </c>
      <c r="E335" s="26">
        <f>D335*(1-VLOOKUP(A335,FX!A:M,13,0))</f>
        <v>28.607364614074164</v>
      </c>
      <c r="F335">
        <v>28.7714</v>
      </c>
      <c r="G335" s="42">
        <f t="shared" ref="G335" si="143">+B335/D335-1</f>
        <v>1.2188425806383796E-2</v>
      </c>
      <c r="H335" s="25">
        <f>(B335/(D335*(1-VLOOKUP(A335,FX!A:M,13,0))))-1</f>
        <v>1.1103273237883959E-2</v>
      </c>
      <c r="I335" s="25">
        <f t="shared" si="88"/>
        <v>5.3386348943742501E-3</v>
      </c>
      <c r="J335">
        <v>1774.6279999999999</v>
      </c>
      <c r="K335">
        <v>1778.636</v>
      </c>
      <c r="L335" s="25">
        <f t="shared" ref="L335" si="144">+K335/J335-1</f>
        <v>2.2585015000327058E-3</v>
      </c>
      <c r="M335">
        <f t="shared" ref="M335" si="145">WEEKDAY(A335,2)</f>
        <v>1</v>
      </c>
      <c r="N335" s="50" t="s">
        <v>346</v>
      </c>
    </row>
    <row r="336" spans="1:14" x14ac:dyDescent="0.15">
      <c r="A336" s="1">
        <v>42871</v>
      </c>
      <c r="B336">
        <v>29.625499999999999</v>
      </c>
      <c r="C336" s="25">
        <f t="shared" ref="C336" si="146">B336/B335-1</f>
        <v>2.421780466724277E-2</v>
      </c>
      <c r="D336" s="26">
        <f t="shared" ref="D336" si="147">+F335*(1+L336)</f>
        <v>29.358673437060759</v>
      </c>
      <c r="E336" s="26">
        <f>D336*(1-VLOOKUP(A336,FX!A:M,13,0))</f>
        <v>29.426745567290201</v>
      </c>
      <c r="F336">
        <v>29.447900000000001</v>
      </c>
      <c r="G336" s="42">
        <f t="shared" ref="G336" si="148">+B336/D336-1</f>
        <v>9.0885088357708366E-3</v>
      </c>
      <c r="H336" s="25">
        <f>(B336/(D336*(1-VLOOKUP(A336,FX!A:M,13,0))))-1</f>
        <v>6.7542104598452557E-3</v>
      </c>
      <c r="I336" s="25">
        <f t="shared" si="88"/>
        <v>6.0309903252862007E-3</v>
      </c>
      <c r="J336">
        <v>1778.636</v>
      </c>
      <c r="K336">
        <v>1814.941</v>
      </c>
      <c r="L336" s="25">
        <f t="shared" ref="L336" si="149">+K336/J336-1</f>
        <v>2.041170874760212E-2</v>
      </c>
      <c r="M336">
        <f t="shared" ref="M336" si="150">WEEKDAY(A336,2)</f>
        <v>2</v>
      </c>
      <c r="N336" s="50"/>
    </row>
    <row r="337" spans="1:14" x14ac:dyDescent="0.15">
      <c r="A337" s="1">
        <v>42872</v>
      </c>
      <c r="B337">
        <v>29.4</v>
      </c>
      <c r="C337" s="25">
        <f t="shared" ref="C337" si="151">B337/B336-1</f>
        <v>-7.6116858787194097E-3</v>
      </c>
      <c r="D337" s="26">
        <f t="shared" ref="D337" si="152">+F336*(1+L337)</f>
        <v>29.572802095550209</v>
      </c>
      <c r="E337" s="26">
        <f>D337*(1-VLOOKUP(A337,FX!A:M,13,0))</f>
        <v>29.589667858399782</v>
      </c>
      <c r="F337">
        <v>29.360700000000001</v>
      </c>
      <c r="G337" s="42">
        <f t="shared" ref="G337" si="153">+B337/D337-1</f>
        <v>-5.8432777182183537E-3</v>
      </c>
      <c r="H337" s="25">
        <f>(B337/(D337*(1-VLOOKUP(A337,FX!A:M,13,0))))-1</f>
        <v>-6.4099353635002077E-3</v>
      </c>
      <c r="I337" s="25">
        <f t="shared" si="88"/>
        <v>1.338523945273673E-3</v>
      </c>
      <c r="J337">
        <v>1814.941</v>
      </c>
      <c r="K337">
        <v>1822.6389999999999</v>
      </c>
      <c r="L337" s="25">
        <f t="shared" ref="L337" si="154">+K337/J337-1</f>
        <v>4.2414601907168059E-3</v>
      </c>
      <c r="M337">
        <f t="shared" ref="M337" si="155">WEEKDAY(A337,2)</f>
        <v>3</v>
      </c>
      <c r="N337" s="50"/>
    </row>
    <row r="338" spans="1:14" x14ac:dyDescent="0.15">
      <c r="A338" s="1">
        <v>42873</v>
      </c>
      <c r="B338">
        <v>29.276399999999999</v>
      </c>
      <c r="C338" s="25">
        <f t="shared" ref="C338" si="156">B338/B337-1</f>
        <v>-4.2040816326530672E-3</v>
      </c>
      <c r="D338" s="26">
        <f t="shared" ref="D338" si="157">+F337*(1+L338)</f>
        <v>29.213577463337504</v>
      </c>
      <c r="E338" s="26">
        <f>D338*(1-VLOOKUP(A338,FX!A:M,13,0))</f>
        <v>29.162031742550653</v>
      </c>
      <c r="F338">
        <v>29.156400000000001</v>
      </c>
      <c r="G338" s="42">
        <f t="shared" ref="G338" si="158">+B338/D338-1</f>
        <v>2.1504568121222256E-3</v>
      </c>
      <c r="H338" s="25">
        <f>(B338/(D338*(1-VLOOKUP(A338,FX!A:M,13,0))))-1</f>
        <v>3.9218206213824658E-3</v>
      </c>
      <c r="I338" s="25">
        <f t="shared" si="88"/>
        <v>4.1157344528131024E-3</v>
      </c>
      <c r="J338">
        <v>1822.6389999999999</v>
      </c>
      <c r="K338">
        <v>1813.5060000000001</v>
      </c>
      <c r="L338" s="25">
        <f t="shared" ref="L338" si="159">+K338/J338-1</f>
        <v>-5.0108661122689746E-3</v>
      </c>
      <c r="M338">
        <f t="shared" ref="M338" si="160">WEEKDAY(A338,2)</f>
        <v>4</v>
      </c>
      <c r="N338" s="50"/>
    </row>
    <row r="339" spans="1:14" x14ac:dyDescent="0.15">
      <c r="A339" s="1">
        <v>42874</v>
      </c>
      <c r="B339">
        <v>29.24</v>
      </c>
      <c r="C339" s="25">
        <f t="shared" ref="C339" si="161">B339/B338-1</f>
        <v>-1.2433222663988941E-3</v>
      </c>
      <c r="D339" s="26">
        <f t="shared" ref="D339" si="162">+F338*(1+L339)</f>
        <v>28.956590493331703</v>
      </c>
      <c r="E339" s="26">
        <f>D339*(1-VLOOKUP(A339,FX!A:M,13,0))</f>
        <v>29.001594126479663</v>
      </c>
      <c r="F339">
        <v>29.086400000000001</v>
      </c>
      <c r="G339" s="42">
        <f t="shared" ref="G339" si="163">+B339/D339-1</f>
        <v>9.7873921563231825E-3</v>
      </c>
      <c r="H339" s="25">
        <f>(B339/(D339*(1-VLOOKUP(A339,FX!A:M,13,0))))-1</f>
        <v>8.2204403137502435E-3</v>
      </c>
      <c r="I339" s="25">
        <f t="shared" si="88"/>
        <v>5.2808185268715668E-3</v>
      </c>
      <c r="J339">
        <v>1813.5060000000001</v>
      </c>
      <c r="K339">
        <v>1801.078</v>
      </c>
      <c r="L339" s="25">
        <f t="shared" ref="L339" si="164">+K339/J339-1</f>
        <v>-6.853023921619239E-3</v>
      </c>
      <c r="M339">
        <f t="shared" ref="M339" si="165">WEEKDAY(A339,2)</f>
        <v>5</v>
      </c>
      <c r="N339" s="50"/>
    </row>
    <row r="340" spans="1:14" x14ac:dyDescent="0.15">
      <c r="A340" s="1">
        <v>42877</v>
      </c>
      <c r="B340">
        <v>29.09</v>
      </c>
      <c r="C340" s="25">
        <f t="shared" ref="C340" si="166">B340/B339-1</f>
        <v>-5.1299589603283069E-3</v>
      </c>
      <c r="D340" s="26">
        <f t="shared" ref="D340" si="167">+F339*(1+L340)</f>
        <v>28.876408839594955</v>
      </c>
      <c r="E340" s="26">
        <f>D340*(1-VLOOKUP(A340,FX!A:M,13,0))</f>
        <v>28.853162961058995</v>
      </c>
      <c r="F340">
        <v>28.9941</v>
      </c>
      <c r="G340" s="42">
        <f t="shared" ref="G340" si="168">+B340/D340-1</f>
        <v>7.3967355702544424E-3</v>
      </c>
      <c r="H340" s="25">
        <f>(B340/(D340*(1-VLOOKUP(A340,FX!A:M,13,0))))-1</f>
        <v>8.2083561951473705E-3</v>
      </c>
      <c r="I340" s="25">
        <f t="shared" si="88"/>
        <v>3.3075694710302805E-3</v>
      </c>
      <c r="J340">
        <v>1801.078</v>
      </c>
      <c r="K340">
        <v>1788.075</v>
      </c>
      <c r="L340" s="25">
        <f t="shared" ref="L340" si="169">+K340/J340-1</f>
        <v>-7.2195651715249998E-3</v>
      </c>
      <c r="M340">
        <f t="shared" ref="M340" si="170">WEEKDAY(A340,2)</f>
        <v>1</v>
      </c>
      <c r="N340" s="50"/>
    </row>
    <row r="341" spans="1:14" x14ac:dyDescent="0.15">
      <c r="A341" s="1">
        <v>42878</v>
      </c>
      <c r="B341">
        <v>28.859000000000002</v>
      </c>
      <c r="C341" s="25">
        <f t="shared" ref="C341" si="171">B341/B340-1</f>
        <v>-7.9408731522859766E-3</v>
      </c>
      <c r="D341" s="26">
        <f t="shared" ref="D341" si="172">+F340*(1+L341)</f>
        <v>28.510236658697199</v>
      </c>
      <c r="E341" s="26">
        <f>D341*(1-VLOOKUP(A341,FX!A:M,13,0))</f>
        <v>28.50078791510812</v>
      </c>
      <c r="F341">
        <v>28.7179</v>
      </c>
      <c r="G341" s="42">
        <f t="shared" ref="G341" si="173">+B341/D341-1</f>
        <v>1.2232916389924409E-2</v>
      </c>
      <c r="H341" s="25">
        <f>(B341/(D341*(1-VLOOKUP(A341,FX!A:M,13,0))))-1</f>
        <v>1.2568497613429042E-2</v>
      </c>
      <c r="I341" s="25">
        <f t="shared" si="88"/>
        <v>4.9133119065112307E-3</v>
      </c>
      <c r="J341">
        <v>1788.075</v>
      </c>
      <c r="K341">
        <v>1758.2349999999999</v>
      </c>
      <c r="L341" s="25">
        <f t="shared" ref="L341" si="174">+K341/J341-1</f>
        <v>-1.6688338017141424E-2</v>
      </c>
      <c r="M341">
        <f t="shared" ref="M341" si="175">WEEKDAY(A341,2)</f>
        <v>2</v>
      </c>
      <c r="N341" s="50"/>
    </row>
    <row r="342" spans="1:14" x14ac:dyDescent="0.15">
      <c r="A342" s="1">
        <v>42879</v>
      </c>
      <c r="B342">
        <v>29.140999999999998</v>
      </c>
      <c r="C342" s="25">
        <f t="shared" ref="C342" si="176">B342/B341-1</f>
        <v>9.771648359263807E-3</v>
      </c>
      <c r="D342" s="26">
        <f t="shared" ref="D342" si="177">+F341*(1+L342)</f>
        <v>29.012602966156404</v>
      </c>
      <c r="E342" s="26">
        <f>D342*(1-VLOOKUP(A342,FX!A:M,13,0))</f>
        <v>29.039959926751454</v>
      </c>
      <c r="F342">
        <v>29.04</v>
      </c>
      <c r="G342" s="42">
        <f t="shared" ref="G342" si="178">+B342/D342-1</f>
        <v>4.4255606431926608E-3</v>
      </c>
      <c r="H342" s="25">
        <f>(B342/(D342*(1-VLOOKUP(A342,FX!A:M,13,0))))-1</f>
        <v>3.4793461665718617E-3</v>
      </c>
      <c r="I342" s="25">
        <f t="shared" si="88"/>
        <v>3.477961432506893E-3</v>
      </c>
      <c r="J342">
        <v>1758.2349999999999</v>
      </c>
      <c r="K342">
        <v>1776.278</v>
      </c>
      <c r="L342" s="25">
        <f t="shared" ref="L342" si="179">+K342/J342-1</f>
        <v>1.0261995694546E-2</v>
      </c>
      <c r="M342">
        <f t="shared" ref="M342" si="180">WEEKDAY(A342,2)</f>
        <v>3</v>
      </c>
      <c r="N342" s="50"/>
    </row>
    <row r="343" spans="1:14" x14ac:dyDescent="0.15">
      <c r="A343" s="1">
        <v>42880</v>
      </c>
      <c r="B343">
        <v>29.45</v>
      </c>
      <c r="C343" s="25">
        <f t="shared" ref="C343" si="181">B343/B342-1</f>
        <v>1.0603616897155277E-2</v>
      </c>
      <c r="D343" s="26">
        <f t="shared" ref="D343" si="182">+F342*(1+L343)</f>
        <v>29.063149889825805</v>
      </c>
      <c r="E343" s="26">
        <f>D343*(1-VLOOKUP(A343,FX!A:M,13,0))</f>
        <v>29.166683651685663</v>
      </c>
      <c r="F343">
        <v>29.275600000000001</v>
      </c>
      <c r="G343" s="42">
        <f t="shared" ref="G343:G348" si="183">+B343/D343-1</f>
        <v>1.3310673882242163E-2</v>
      </c>
      <c r="H343" s="25">
        <f>(B343/(D343*(1-VLOOKUP(A343,FX!A:M,13,0))))-1</f>
        <v>9.7136977140683811E-3</v>
      </c>
      <c r="I343" s="25">
        <f t="shared" si="88"/>
        <v>5.957179357553688E-3</v>
      </c>
      <c r="J343">
        <v>1776.278</v>
      </c>
      <c r="K343">
        <v>1777.694</v>
      </c>
      <c r="L343" s="25">
        <f t="shared" ref="L343" si="184">+K343/J343-1</f>
        <v>7.9717251466271399E-4</v>
      </c>
      <c r="M343">
        <f t="shared" ref="M343" si="185">WEEKDAY(A343,2)</f>
        <v>4</v>
      </c>
      <c r="N343" s="50"/>
    </row>
    <row r="344" spans="1:14" x14ac:dyDescent="0.15">
      <c r="A344" s="1">
        <v>42881</v>
      </c>
      <c r="B344">
        <v>29.204999999999998</v>
      </c>
      <c r="C344" s="25">
        <f t="shared" ref="C344" si="186">B344/B343-1</f>
        <v>-8.3191850594227512E-3</v>
      </c>
      <c r="D344" s="26">
        <f t="shared" ref="D344" si="187">+F343*(1+L344)</f>
        <v>28.978149546097359</v>
      </c>
      <c r="E344" s="26">
        <f>D344*(1-VLOOKUP(A344,FX!A:M,13,0))</f>
        <v>29.102900727199952</v>
      </c>
      <c r="F344">
        <v>29.123100000000001</v>
      </c>
      <c r="G344" s="42">
        <f t="shared" si="183"/>
        <v>7.8283278075355067E-3</v>
      </c>
      <c r="H344" s="25">
        <f>(B344/(D344*(1-VLOOKUP(A344,FX!A:M,13,0))))-1</f>
        <v>3.508216371869155E-3</v>
      </c>
      <c r="I344" s="25">
        <f t="shared" si="88"/>
        <v>2.8122006242465858E-3</v>
      </c>
      <c r="J344">
        <v>1777.694</v>
      </c>
      <c r="K344">
        <v>1759.6320000000001</v>
      </c>
      <c r="L344" s="25">
        <f t="shared" ref="L344" si="188">+K344/J344-1</f>
        <v>-1.0160353806673128E-2</v>
      </c>
      <c r="M344">
        <f t="shared" ref="M344" si="189">WEEKDAY(A344,2)</f>
        <v>5</v>
      </c>
      <c r="N344" s="50"/>
    </row>
    <row r="345" spans="1:14" x14ac:dyDescent="0.15">
      <c r="A345" s="1">
        <v>42884</v>
      </c>
      <c r="B345">
        <v>29.204999999999998</v>
      </c>
      <c r="C345" s="25">
        <f t="shared" ref="C345" si="190">B345/B344-1</f>
        <v>0</v>
      </c>
      <c r="D345" s="26">
        <f t="shared" ref="D345" si="191">+F344*(1+L345)</f>
        <v>29.123100000000001</v>
      </c>
      <c r="E345" s="26">
        <f>D345*(1-VLOOKUP(A345,FX!A:M,13,0))</f>
        <v>29.115393626611386</v>
      </c>
      <c r="F345">
        <v>29.123100000000001</v>
      </c>
      <c r="G345" s="42">
        <f t="shared" si="183"/>
        <v>2.8122006242465858E-3</v>
      </c>
      <c r="H345" s="25">
        <f>(B345/(D345*(1-VLOOKUP(A345,FX!A:M,13,0))))-1</f>
        <v>3.0776287807667835E-3</v>
      </c>
      <c r="I345" s="25">
        <f t="shared" si="88"/>
        <v>2.8122006242465858E-3</v>
      </c>
      <c r="J345">
        <v>1759.6320000000001</v>
      </c>
      <c r="K345">
        <v>1759.6320000000001</v>
      </c>
      <c r="L345" s="25">
        <f t="shared" ref="L345" si="192">+K345/J345-1</f>
        <v>0</v>
      </c>
      <c r="M345">
        <f t="shared" ref="M345" si="193">WEEKDAY(A345,2)</f>
        <v>1</v>
      </c>
      <c r="N345" s="50"/>
    </row>
    <row r="346" spans="1:14" x14ac:dyDescent="0.15">
      <c r="A346" s="1">
        <v>42885</v>
      </c>
      <c r="B346">
        <v>29.3</v>
      </c>
      <c r="C346" s="25">
        <f t="shared" ref="C346" si="194">B346/B345-1</f>
        <v>3.2528676596474959E-3</v>
      </c>
      <c r="D346" s="26">
        <f t="shared" ref="D346" si="195">+F345*(1+L346)</f>
        <v>29.123100000000001</v>
      </c>
      <c r="E346" s="26">
        <f>D346*(1-VLOOKUP(A346,FX!A:M,13,0))</f>
        <v>29.114328743589983</v>
      </c>
      <c r="F346">
        <v>29.093</v>
      </c>
      <c r="G346" s="42">
        <f t="shared" si="183"/>
        <v>6.0742160003570689E-3</v>
      </c>
      <c r="H346" s="25">
        <f>(B346/(D346*(1-VLOOKUP(A346,FX!A:M,13,0))))-1</f>
        <v>6.377315377772419E-3</v>
      </c>
      <c r="I346" s="25">
        <f t="shared" si="88"/>
        <v>7.1151136012099769E-3</v>
      </c>
      <c r="J346">
        <v>1759.6320000000001</v>
      </c>
      <c r="K346">
        <v>1759.6320000000001</v>
      </c>
      <c r="L346" s="25">
        <f t="shared" ref="L346" si="196">+K346/J346-1</f>
        <v>0</v>
      </c>
      <c r="M346">
        <f t="shared" ref="M346" si="197">WEEKDAY(A346,2)</f>
        <v>2</v>
      </c>
      <c r="N346" s="50"/>
    </row>
    <row r="347" spans="1:14" x14ac:dyDescent="0.15">
      <c r="A347" s="1">
        <v>42886</v>
      </c>
      <c r="B347">
        <v>29.51</v>
      </c>
      <c r="C347" s="25">
        <f t="shared" ref="C347" si="198">B347/B346-1</f>
        <v>7.1672354948806305E-3</v>
      </c>
      <c r="D347" s="26">
        <f t="shared" ref="D347" si="199">+F346*(1+L347)</f>
        <v>29.16073803897633</v>
      </c>
      <c r="E347" s="26">
        <f>D347*(1-VLOOKUP(A347,FX!A:M,13,0))</f>
        <v>29.495809870416362</v>
      </c>
      <c r="F347">
        <v>29.444800000000001</v>
      </c>
      <c r="G347" s="42">
        <f t="shared" si="183"/>
        <v>1.1977130364699606E-2</v>
      </c>
      <c r="H347" s="25">
        <f>(B347/(D347*(1-VLOOKUP(A347,FX!A:M,13,0))))-1</f>
        <v>4.8108967497340061E-4</v>
      </c>
      <c r="I347" s="25">
        <f t="shared" si="88"/>
        <v>2.214312883769054E-3</v>
      </c>
      <c r="J347">
        <v>1759.6320000000001</v>
      </c>
      <c r="K347">
        <v>1763.729</v>
      </c>
      <c r="L347" s="25">
        <f t="shared" ref="L347" si="200">+K347/J347-1</f>
        <v>2.3283277412549097E-3</v>
      </c>
      <c r="M347">
        <f t="shared" ref="M347" si="201">WEEKDAY(A347,2)</f>
        <v>3</v>
      </c>
      <c r="N347" s="50"/>
    </row>
    <row r="348" spans="1:14" x14ac:dyDescent="0.15">
      <c r="A348" s="1">
        <v>42887</v>
      </c>
      <c r="B348">
        <v>29.22</v>
      </c>
      <c r="C348" s="25">
        <f t="shared" ref="C348" si="202">B348/B347-1</f>
        <v>-9.8271772280583702E-3</v>
      </c>
      <c r="D348" s="26">
        <f t="shared" ref="D348" si="203">+F347*(1+L348)</f>
        <v>28.85646460561685</v>
      </c>
      <c r="E348" s="26">
        <f>D348*(1-VLOOKUP(A348,FX!A:M,13,0))</f>
        <v>28.842309867370524</v>
      </c>
      <c r="F348">
        <v>29.2057</v>
      </c>
      <c r="G348" s="42">
        <f t="shared" si="183"/>
        <v>1.2598057293282894E-2</v>
      </c>
      <c r="H348" s="25">
        <f>(B348/(D348*(1-VLOOKUP(A348,FX!A:M,13,0))))-1</f>
        <v>1.3095002944155887E-2</v>
      </c>
      <c r="I348" s="25">
        <f t="shared" si="88"/>
        <v>4.89630448850642E-4</v>
      </c>
      <c r="J348">
        <v>1763.729</v>
      </c>
      <c r="K348">
        <v>1728.4880000000001</v>
      </c>
      <c r="L348" s="25">
        <f t="shared" ref="L348" si="204">+K348/J348-1</f>
        <v>-1.9980960793863467E-2</v>
      </c>
      <c r="M348">
        <f t="shared" ref="M348" si="205">WEEKDAY(A348,2)</f>
        <v>4</v>
      </c>
      <c r="N348" s="50"/>
    </row>
    <row r="349" spans="1:14" x14ac:dyDescent="0.15">
      <c r="A349" s="1">
        <v>42888</v>
      </c>
      <c r="B349">
        <v>29.31</v>
      </c>
      <c r="C349" s="25">
        <f t="shared" ref="C349" si="206">B349/B348-1</f>
        <v>3.0800821355236874E-3</v>
      </c>
      <c r="D349" s="26">
        <f t="shared" ref="D349" si="207">+F348*(1+L349)</f>
        <v>29.500361115553009</v>
      </c>
      <c r="E349" s="26">
        <f>D349*(1-VLOOKUP(A349,FX!A:M,13,0))</f>
        <v>29.392253361723935</v>
      </c>
      <c r="F349">
        <v>29.267199999999999</v>
      </c>
      <c r="G349" s="42">
        <f t="shared" ref="G349" si="208">+B349/D349-1</f>
        <v>-6.4528401807477653E-3</v>
      </c>
      <c r="H349" s="25">
        <f>(B349/(D349*(1-VLOOKUP(A349,FX!A:M,13,0))))-1</f>
        <v>-2.7984707641044437E-3</v>
      </c>
      <c r="I349" s="25">
        <f t="shared" si="88"/>
        <v>1.4623879291493225E-3</v>
      </c>
      <c r="J349">
        <v>1728.4880000000001</v>
      </c>
      <c r="K349">
        <v>1745.9269999999999</v>
      </c>
      <c r="L349" s="25">
        <f t="shared" ref="L349" si="209">+K349/J349-1</f>
        <v>1.0089164634061509E-2</v>
      </c>
      <c r="M349">
        <f t="shared" ref="M349" si="210">WEEKDAY(A349,2)</f>
        <v>5</v>
      </c>
      <c r="N349" s="50"/>
    </row>
    <row r="350" spans="1:14" x14ac:dyDescent="0.15">
      <c r="A350" s="1">
        <v>42891</v>
      </c>
      <c r="B350">
        <v>29.43</v>
      </c>
      <c r="C350" s="25">
        <f t="shared" ref="C350" si="211">B350/B349-1</f>
        <v>4.0941658137154668E-3</v>
      </c>
      <c r="D350" s="26">
        <f t="shared" ref="D350" si="212">+F349*(1+L350)</f>
        <v>29.523994377313599</v>
      </c>
      <c r="E350" s="26">
        <f>D350*(1-VLOOKUP(A350,FX!A:M,13,0))</f>
        <v>29.490890573724943</v>
      </c>
      <c r="F350">
        <v>29.402100000000001</v>
      </c>
      <c r="G350" s="42">
        <f t="shared" ref="G350" si="213">+B350/D350-1</f>
        <v>-3.1836605884814073E-3</v>
      </c>
      <c r="H350" s="25">
        <f>(B350/(D350*(1-VLOOKUP(A350,FX!A:M,13,0))))-1</f>
        <v>-2.0647248197785961E-3</v>
      </c>
      <c r="I350" s="25">
        <f t="shared" si="88"/>
        <v>9.4891181242151568E-4</v>
      </c>
      <c r="J350">
        <v>1745.9269999999999</v>
      </c>
      <c r="K350">
        <v>1761.2460000000001</v>
      </c>
      <c r="L350" s="25">
        <f t="shared" ref="L350" si="214">+K350/J350-1</f>
        <v>8.774135459271859E-3</v>
      </c>
      <c r="M350">
        <f t="shared" ref="M350" si="215">WEEKDAY(A350,2)</f>
        <v>1</v>
      </c>
      <c r="N350" s="50"/>
    </row>
    <row r="351" spans="1:14" x14ac:dyDescent="0.15">
      <c r="A351" s="1">
        <v>42892</v>
      </c>
      <c r="B351">
        <v>29.65</v>
      </c>
      <c r="C351" s="25">
        <f t="shared" ref="C351" si="216">B351/B350-1</f>
        <v>7.4753652735304321E-3</v>
      </c>
      <c r="D351" s="26">
        <f t="shared" ref="D351" si="217">+F350*(1+L351)</f>
        <v>29.488023606753405</v>
      </c>
      <c r="E351" s="26">
        <f>D351*(1-VLOOKUP(A351,FX!A:M,13,0))</f>
        <v>29.604606743587969</v>
      </c>
      <c r="F351">
        <v>29.6538</v>
      </c>
      <c r="G351" s="42">
        <f t="shared" ref="G351" si="218">+B351/D351-1</f>
        <v>5.4929552216411714E-3</v>
      </c>
      <c r="H351" s="25">
        <f>(B351/(D351*(1-VLOOKUP(A351,FX!A:M,13,0))))-1</f>
        <v>1.5333173247391585E-3</v>
      </c>
      <c r="I351" s="25">
        <f t="shared" si="88"/>
        <v>-1.2814546533668203E-4</v>
      </c>
      <c r="J351">
        <v>1761.2460000000001</v>
      </c>
      <c r="K351">
        <v>1766.393</v>
      </c>
      <c r="L351" s="25">
        <f t="shared" ref="L351" si="219">+K351/J351-1</f>
        <v>2.9223629180705757E-3</v>
      </c>
      <c r="M351">
        <f t="shared" ref="M351" si="220">WEEKDAY(A351,2)</f>
        <v>2</v>
      </c>
      <c r="N351" s="50"/>
    </row>
    <row r="352" spans="1:14" x14ac:dyDescent="0.15">
      <c r="A352" s="1">
        <v>42893</v>
      </c>
      <c r="B352">
        <v>30.322500000000002</v>
      </c>
      <c r="C352" s="25">
        <f t="shared" ref="C352" si="221">B352/B351-1</f>
        <v>2.268128161888705E-2</v>
      </c>
      <c r="D352" s="26">
        <f t="shared" ref="D352" si="222">+F351*(1+L352)</f>
        <v>30.215502007537392</v>
      </c>
      <c r="E352" s="26">
        <f>D352*(1-VLOOKUP(A352,FX!A:M,13,0))</f>
        <v>30.129676572177594</v>
      </c>
      <c r="F352">
        <v>30.244</v>
      </c>
      <c r="G352" s="42">
        <f t="shared" ref="G352" si="223">+B352/D352-1</f>
        <v>3.5411621635781376E-3</v>
      </c>
      <c r="H352" s="25">
        <f>(B352/(D352*(1-VLOOKUP(A352,FX!A:M,13,0))))-1</f>
        <v>6.3997841915257592E-3</v>
      </c>
      <c r="I352" s="25">
        <f t="shared" si="88"/>
        <v>2.5955561433672614E-3</v>
      </c>
      <c r="J352">
        <v>1766.393</v>
      </c>
      <c r="K352">
        <v>1799.8520000000001</v>
      </c>
      <c r="L352" s="25">
        <f t="shared" ref="L352" si="224">+K352/J352-1</f>
        <v>1.894199082537118E-2</v>
      </c>
      <c r="M352">
        <f t="shared" ref="M352" si="225">WEEKDAY(A352,2)</f>
        <v>3</v>
      </c>
      <c r="N352" s="50"/>
    </row>
    <row r="353" spans="1:14" x14ac:dyDescent="0.15">
      <c r="A353" s="1">
        <v>42894</v>
      </c>
      <c r="B353">
        <v>30.35</v>
      </c>
      <c r="C353" s="25">
        <f t="shared" ref="C353" si="226">B353/B352-1</f>
        <v>9.0691730563108308E-4</v>
      </c>
      <c r="D353" s="26">
        <f t="shared" ref="D353" si="227">+F352*(1+L353)</f>
        <v>30.158268013147744</v>
      </c>
      <c r="E353" s="26">
        <f>D353*(1-VLOOKUP(A353,FX!A:M,13,0))</f>
        <v>30.12409756136093</v>
      </c>
      <c r="F353">
        <v>30.1873</v>
      </c>
      <c r="G353" s="42">
        <f t="shared" ref="G353" si="228">+B353/D353-1</f>
        <v>6.3575264590349789E-3</v>
      </c>
      <c r="H353" s="25">
        <f>(B353/(D353*(1-VLOOKUP(A353,FX!A:M,13,0))))-1</f>
        <v>7.499060782780953E-3</v>
      </c>
      <c r="I353" s="25">
        <f t="shared" si="88"/>
        <v>5.3896837411759879E-3</v>
      </c>
      <c r="J353">
        <v>1799.8520000000001</v>
      </c>
      <c r="K353">
        <v>1794.75</v>
      </c>
      <c r="L353" s="25">
        <f t="shared" ref="L353" si="229">+K353/J353-1</f>
        <v>-2.8346775179293182E-3</v>
      </c>
      <c r="M353">
        <f t="shared" ref="M353" si="230">WEEKDAY(A353,2)</f>
        <v>4</v>
      </c>
      <c r="N353" s="50"/>
    </row>
    <row r="354" spans="1:14" x14ac:dyDescent="0.15">
      <c r="A354" s="1">
        <v>42895</v>
      </c>
      <c r="B354">
        <v>30.411000000000001</v>
      </c>
      <c r="C354" s="25">
        <f t="shared" ref="C354" si="231">B354/B353-1</f>
        <v>2.0098846787479641E-3</v>
      </c>
      <c r="D354" s="26">
        <f t="shared" ref="D354" si="232">+F353*(1+L354)</f>
        <v>30.210595395180384</v>
      </c>
      <c r="E354" s="26">
        <f>D354*(1-VLOOKUP(A354,FX!A:M,13,0))</f>
        <v>30.194719369529452</v>
      </c>
      <c r="F354">
        <v>30.302900000000001</v>
      </c>
      <c r="G354" s="42">
        <f t="shared" ref="G354" si="233">+B354/D354-1</f>
        <v>6.6335867333349174E-3</v>
      </c>
      <c r="H354" s="25">
        <f>(B354/(D354*(1-VLOOKUP(A354,FX!A:M,13,0))))-1</f>
        <v>7.1628627450932569E-3</v>
      </c>
      <c r="I354" s="25">
        <f t="shared" si="88"/>
        <v>3.5673153394559787E-3</v>
      </c>
      <c r="J354">
        <v>1794.75</v>
      </c>
      <c r="K354">
        <v>1796.135</v>
      </c>
      <c r="L354" s="25">
        <f t="shared" ref="L354" si="234">+K354/J354-1</f>
        <v>7.7169522217568343E-4</v>
      </c>
      <c r="M354">
        <f t="shared" ref="M354" si="235">WEEKDAY(A354,2)</f>
        <v>5</v>
      </c>
      <c r="N354" s="50"/>
    </row>
    <row r="355" spans="1:14" x14ac:dyDescent="0.15">
      <c r="A355" s="1">
        <v>42898</v>
      </c>
      <c r="B355">
        <v>30.1052</v>
      </c>
      <c r="C355" s="25">
        <f t="shared" ref="C355" si="236">B355/B354-1</f>
        <v>-1.0055571996974821E-2</v>
      </c>
      <c r="D355" s="26">
        <f t="shared" ref="D355" si="237">+F354*(1+L355)</f>
        <v>29.955623824434134</v>
      </c>
      <c r="E355" s="26">
        <f>D355*(1-VLOOKUP(A355,FX!A:M,13,0))</f>
        <v>29.908160800843071</v>
      </c>
      <c r="F355">
        <v>30.072900000000001</v>
      </c>
      <c r="G355" s="42">
        <f t="shared" ref="G355" si="238">+B355/D355-1</f>
        <v>4.9932585761696124E-3</v>
      </c>
      <c r="H355" s="25">
        <f>(B355/(D355*(1-VLOOKUP(A355,FX!A:M,13,0))))-1</f>
        <v>6.5881416269293336E-3</v>
      </c>
      <c r="I355" s="25">
        <f t="shared" si="88"/>
        <v>1.0740567088640685E-3</v>
      </c>
      <c r="J355">
        <v>1796.135</v>
      </c>
      <c r="K355">
        <v>1775.5509999999999</v>
      </c>
      <c r="L355" s="25">
        <f t="shared" ref="L355" si="239">+K355/J355-1</f>
        <v>-1.1460163072374852E-2</v>
      </c>
      <c r="M355">
        <f t="shared" ref="M355" si="240">WEEKDAY(A355,2)</f>
        <v>1</v>
      </c>
      <c r="N355" s="50"/>
    </row>
    <row r="356" spans="1:14" x14ac:dyDescent="0.15">
      <c r="A356" s="1">
        <v>42899</v>
      </c>
      <c r="B356">
        <v>30.54</v>
      </c>
      <c r="C356" s="25">
        <f t="shared" ref="C356" si="241">B356/B355-1</f>
        <v>1.4442687642002072E-2</v>
      </c>
      <c r="D356" s="26">
        <f t="shared" ref="D356" si="242">+F355*(1+L356)</f>
        <v>30.413016338477465</v>
      </c>
      <c r="E356" s="26">
        <f>D356*(1-VLOOKUP(A356,FX!A:M,13,0))</f>
        <v>30.448970774197623</v>
      </c>
      <c r="F356">
        <v>30.479700000000001</v>
      </c>
      <c r="G356" s="42">
        <f t="shared" ref="G356" si="243">+B356/D356-1</f>
        <v>4.1753063921474709E-3</v>
      </c>
      <c r="H356" s="25">
        <f>(B356/(D356*(1-VLOOKUP(A356,FX!A:M,13,0))))-1</f>
        <v>2.9895665924943859E-3</v>
      </c>
      <c r="I356" s="25">
        <f t="shared" si="88"/>
        <v>1.978365928798409E-3</v>
      </c>
      <c r="J356">
        <v>1775.5509999999999</v>
      </c>
      <c r="K356">
        <v>1795.6320000000001</v>
      </c>
      <c r="L356" s="25">
        <f t="shared" ref="L356" si="244">+K356/J356-1</f>
        <v>1.1309728641982097E-2</v>
      </c>
      <c r="M356">
        <f t="shared" ref="M356" si="245">WEEKDAY(A356,2)</f>
        <v>2</v>
      </c>
      <c r="N356" s="50"/>
    </row>
    <row r="357" spans="1:14" x14ac:dyDescent="0.15">
      <c r="A357" s="1">
        <v>42900</v>
      </c>
      <c r="B357">
        <v>30.297799999999999</v>
      </c>
      <c r="C357" s="25">
        <f t="shared" ref="C357" si="246">B357/B356-1</f>
        <v>-7.9305828421741831E-3</v>
      </c>
      <c r="D357" s="26">
        <f t="shared" ref="D357" si="247">+F356*(1+L357)</f>
        <v>30.394879134198991</v>
      </c>
      <c r="E357" s="26">
        <f>D357*(1-VLOOKUP(A357,FX!A:M,13,0))</f>
        <v>30.406545233406948</v>
      </c>
      <c r="F357">
        <v>30.2789</v>
      </c>
      <c r="G357" s="42">
        <f t="shared" ref="G357" si="248">+B357/D357-1</f>
        <v>-3.1939305884510771E-3</v>
      </c>
      <c r="H357" s="25">
        <f>(B357/(D357*(1-VLOOKUP(A357,FX!A:M,13,0))))-1</f>
        <v>-3.576375828697409E-3</v>
      </c>
      <c r="I357" s="25">
        <f t="shared" si="88"/>
        <v>6.2419704810934284E-4</v>
      </c>
      <c r="J357">
        <v>1795.6320000000001</v>
      </c>
      <c r="K357">
        <v>1790.635</v>
      </c>
      <c r="L357" s="25">
        <f t="shared" ref="L357" si="249">+K357/J357-1</f>
        <v>-2.7828641948907107E-3</v>
      </c>
      <c r="M357">
        <f t="shared" ref="M357" si="250">WEEKDAY(A357,2)</f>
        <v>3</v>
      </c>
      <c r="N357" s="50"/>
    </row>
    <row r="358" spans="1:14" x14ac:dyDescent="0.15">
      <c r="A358" s="1">
        <v>42901</v>
      </c>
      <c r="B358">
        <v>30.45</v>
      </c>
      <c r="C358" s="25">
        <f t="shared" ref="C358" si="251">B358/B357-1</f>
        <v>5.0234670504130108E-3</v>
      </c>
      <c r="D358" s="26">
        <f t="shared" ref="D358" si="252">+F357*(1+L358)</f>
        <v>30.712191281361086</v>
      </c>
      <c r="E358" s="26">
        <f>D358*(1-VLOOKUP(A358,FX!A:M,13,0))</f>
        <v>30.616593325084587</v>
      </c>
      <c r="F358">
        <v>30.424700000000001</v>
      </c>
      <c r="G358" s="42">
        <f t="shared" ref="G358" si="253">+B358/D358-1</f>
        <v>-8.5370424714763526E-3</v>
      </c>
      <c r="H358" s="25">
        <f>(B358/(D358*(1-VLOOKUP(A358,FX!A:M,13,0))))-1</f>
        <v>-5.4412756937296525E-3</v>
      </c>
      <c r="I358" s="25">
        <f t="shared" si="88"/>
        <v>8.3156119863136979E-4</v>
      </c>
      <c r="J358">
        <v>1790.635</v>
      </c>
      <c r="K358">
        <v>1816.259</v>
      </c>
      <c r="L358" s="25">
        <f t="shared" ref="L358" si="254">+K358/J358-1</f>
        <v>1.4310007343763642E-2</v>
      </c>
      <c r="M358">
        <f t="shared" ref="M358" si="255">WEEKDAY(A358,2)</f>
        <v>4</v>
      </c>
      <c r="N358" s="50"/>
    </row>
    <row r="359" spans="1:14" x14ac:dyDescent="0.15">
      <c r="A359" s="1">
        <v>42902</v>
      </c>
      <c r="B359">
        <v>30.3429</v>
      </c>
      <c r="C359" s="25">
        <f t="shared" ref="C359" si="256">B359/B358-1</f>
        <v>-3.5172413793103097E-3</v>
      </c>
      <c r="D359" s="26">
        <f t="shared" ref="D359" si="257">+F358*(1+L359)</f>
        <v>30.320741430104409</v>
      </c>
      <c r="E359" s="26">
        <f>D359*(1-VLOOKUP(A359,FX!A:M,13,0))</f>
        <v>30.294316106682913</v>
      </c>
      <c r="F359">
        <v>30.302299999999999</v>
      </c>
      <c r="G359" s="42">
        <f t="shared" ref="G359" si="258">+B359/D359-1</f>
        <v>7.3080567461292212E-4</v>
      </c>
      <c r="H359" s="25">
        <f>(B359/(D359*(1-VLOOKUP(A359,FX!A:M,13,0))))-1</f>
        <v>1.6037296615640795E-3</v>
      </c>
      <c r="I359" s="25">
        <f t="shared" si="88"/>
        <v>1.3398322899582649E-3</v>
      </c>
      <c r="J359">
        <v>1816.259</v>
      </c>
      <c r="K359">
        <v>1810.0530000000001</v>
      </c>
      <c r="L359" s="25">
        <f t="shared" ref="L359" si="259">+K359/J359-1</f>
        <v>-3.4169135569320774E-3</v>
      </c>
      <c r="M359">
        <f t="shared" ref="M359" si="260">WEEKDAY(A359,2)</f>
        <v>5</v>
      </c>
      <c r="N359" s="50"/>
    </row>
    <row r="360" spans="1:14" x14ac:dyDescent="0.15">
      <c r="A360" s="1">
        <v>42905</v>
      </c>
      <c r="B360">
        <v>30.49</v>
      </c>
      <c r="C360" s="25">
        <f t="shared" ref="C360" si="261">B360/B359-1</f>
        <v>4.8479215895644856E-3</v>
      </c>
      <c r="D360" s="26">
        <f t="shared" ref="D360" si="262">+F359*(1+L360)</f>
        <v>30.408555837867731</v>
      </c>
      <c r="E360" s="26">
        <f>D360*(1-VLOOKUP(A360,FX!A:M,13,0))</f>
        <v>30.336312238943112</v>
      </c>
      <c r="F360">
        <v>30.371300000000002</v>
      </c>
      <c r="G360" s="42">
        <f t="shared" ref="G360" si="263">+B360/D360-1</f>
        <v>2.6783304858839507E-3</v>
      </c>
      <c r="H360" s="25">
        <f>(B360/(D360*(1-VLOOKUP(A360,FX!A:M,13,0))))-1</f>
        <v>5.0661319624603074E-3</v>
      </c>
      <c r="I360" s="25">
        <f t="shared" si="88"/>
        <v>3.9082950021893659E-3</v>
      </c>
      <c r="J360">
        <v>1810.0530000000001</v>
      </c>
      <c r="K360">
        <v>1816.4</v>
      </c>
      <c r="L360" s="25">
        <f t="shared" ref="L360" si="264">+K360/J360-1</f>
        <v>3.506527156939665E-3</v>
      </c>
      <c r="M360">
        <f t="shared" ref="M360" si="265">WEEKDAY(A360,2)</f>
        <v>1</v>
      </c>
      <c r="N360" s="50"/>
    </row>
    <row r="361" spans="1:14" x14ac:dyDescent="0.15">
      <c r="A361" s="1">
        <v>42906</v>
      </c>
      <c r="B361">
        <v>30.45</v>
      </c>
      <c r="C361" s="25">
        <f t="shared" ref="C361:C363" si="266">B361/B360-1</f>
        <v>-1.3119055428009174E-3</v>
      </c>
      <c r="D361" s="26">
        <f t="shared" ref="D361:D363" si="267">+F360*(1+L361)</f>
        <v>30.447813471041624</v>
      </c>
      <c r="E361" s="26">
        <f>D361*(1-VLOOKUP(A361,FX!A:M,13,0))</f>
        <v>30.473594874591559</v>
      </c>
      <c r="F361">
        <v>30.47</v>
      </c>
      <c r="G361" s="42">
        <f t="shared" ref="G361" si="268">+B361/D361-1</f>
        <v>7.1812347394173415E-5</v>
      </c>
      <c r="H361" s="25">
        <f>(B361/(D361*(1-VLOOKUP(A361,FX!A:M,13,0))))-1</f>
        <v>-7.7427276593589056E-4</v>
      </c>
      <c r="I361" s="25">
        <f t="shared" si="88"/>
        <v>-6.5638332786344122E-4</v>
      </c>
      <c r="J361">
        <v>1816.4</v>
      </c>
      <c r="K361">
        <v>1820.9760000000001</v>
      </c>
      <c r="L361" s="25">
        <f t="shared" ref="L361" si="269">+K361/J361-1</f>
        <v>2.519268883505843E-3</v>
      </c>
      <c r="M361">
        <f t="shared" ref="M361" si="270">WEEKDAY(A361,2)</f>
        <v>2</v>
      </c>
      <c r="N361" s="50"/>
    </row>
    <row r="362" spans="1:14" x14ac:dyDescent="0.15">
      <c r="A362" s="1">
        <v>42907</v>
      </c>
      <c r="B362">
        <v>30.9</v>
      </c>
      <c r="C362" s="25">
        <f t="shared" si="266"/>
        <v>1.477832512315258E-2</v>
      </c>
      <c r="D362" s="26">
        <f t="shared" si="267"/>
        <v>30.53216229648276</v>
      </c>
      <c r="E362" s="26">
        <f>D362*(1-VLOOKUP(A362,FX!A:M,13,0))</f>
        <v>30.497681826428767</v>
      </c>
      <c r="F362">
        <v>30.7181</v>
      </c>
      <c r="G362" s="42">
        <f t="shared" ref="G362:G363" si="271">+B362/D362-1</f>
        <v>1.2047548416170173E-2</v>
      </c>
      <c r="H362" s="25">
        <f>(B362/(D362*(1-VLOOKUP(A362,FX!A:M,13,0))))-1</f>
        <v>1.3191762438238497E-2</v>
      </c>
      <c r="I362" s="25">
        <f t="shared" ref="I362:I471" si="272">+B362/F362-1</f>
        <v>5.9215902025189227E-3</v>
      </c>
      <c r="J362">
        <v>1820.9760000000001</v>
      </c>
      <c r="K362">
        <v>1824.691</v>
      </c>
      <c r="L362" s="25">
        <f t="shared" ref="L362:L363" si="273">+K362/J362-1</f>
        <v>2.0401147516495577E-3</v>
      </c>
      <c r="M362">
        <f t="shared" ref="M362:M363" si="274">WEEKDAY(A362,2)</f>
        <v>3</v>
      </c>
      <c r="N362" s="50"/>
    </row>
    <row r="363" spans="1:14" x14ac:dyDescent="0.15">
      <c r="A363" s="1">
        <v>42908</v>
      </c>
      <c r="B363">
        <v>30.510100000000001</v>
      </c>
      <c r="C363" s="25">
        <f t="shared" si="266"/>
        <v>-1.2618122977346213E-2</v>
      </c>
      <c r="D363" s="26">
        <f t="shared" si="267"/>
        <v>30.27517941180178</v>
      </c>
      <c r="E363" s="26">
        <f>D363*(1-VLOOKUP(A363,FX!A:M,13,0))</f>
        <v>30.247359045349416</v>
      </c>
      <c r="F363">
        <v>30.339300000000001</v>
      </c>
      <c r="G363" s="42">
        <f t="shared" si="271"/>
        <v>7.7595110173531712E-3</v>
      </c>
      <c r="H363" s="25">
        <f>(B363/(D363*(1-VLOOKUP(A363,FX!A:M,13,0))))-1</f>
        <v>8.6864097542089791E-3</v>
      </c>
      <c r="I363" s="25">
        <f t="shared" si="272"/>
        <v>5.6296618577225122E-3</v>
      </c>
      <c r="J363">
        <v>1824.691</v>
      </c>
      <c r="K363">
        <v>1798.3810000000001</v>
      </c>
      <c r="L363" s="25">
        <f t="shared" si="273"/>
        <v>-1.4418879689766628E-2</v>
      </c>
      <c r="M363">
        <f t="shared" si="274"/>
        <v>4</v>
      </c>
      <c r="N363" s="50"/>
    </row>
    <row r="364" spans="1:14" x14ac:dyDescent="0.15">
      <c r="A364" s="1">
        <v>42909</v>
      </c>
      <c r="B364">
        <v>30.8</v>
      </c>
      <c r="C364" s="25">
        <f t="shared" ref="C364" si="275">B364/B363-1</f>
        <v>9.5017715445049333E-3</v>
      </c>
      <c r="D364" s="26">
        <f t="shared" ref="D364" si="276">+F363*(1+L364)</f>
        <v>30.491942841756007</v>
      </c>
      <c r="E364" s="26">
        <f>D364*(1-VLOOKUP(A364,FX!A:M,13,0))</f>
        <v>30.487015312228028</v>
      </c>
      <c r="F364">
        <v>30.664000000000001</v>
      </c>
      <c r="G364" s="42">
        <f t="shared" ref="G364" si="277">+B364/D364-1</f>
        <v>1.0102903571698185E-2</v>
      </c>
      <c r="H364" s="25">
        <f>(B364/(D364*(1-VLOOKUP(A364,FX!A:M,13,0))))-1</f>
        <v>1.026616362955135E-2</v>
      </c>
      <c r="I364" s="25">
        <f t="shared" si="272"/>
        <v>4.435168275502166E-3</v>
      </c>
      <c r="J364">
        <v>1798.3810000000001</v>
      </c>
      <c r="K364">
        <v>1807.4290000000001</v>
      </c>
      <c r="L364" s="25">
        <f t="shared" ref="L364" si="278">+K364/J364-1</f>
        <v>5.0311919443100095E-3</v>
      </c>
      <c r="M364">
        <f t="shared" ref="M364" si="279">WEEKDAY(A364,2)</f>
        <v>5</v>
      </c>
      <c r="N364" s="50"/>
    </row>
    <row r="365" spans="1:14" x14ac:dyDescent="0.15">
      <c r="A365" s="1">
        <v>42912</v>
      </c>
      <c r="B365">
        <v>31.2</v>
      </c>
      <c r="C365" s="25">
        <f t="shared" ref="C365" si="280">B365/B364-1</f>
        <v>1.298701298701288E-2</v>
      </c>
      <c r="D365" s="26">
        <f t="shared" ref="D365" si="281">+F364*(1+L365)</f>
        <v>30.898938728990188</v>
      </c>
      <c r="E365" s="26">
        <f>D365*(1-VLOOKUP(A365,FX!A:M,13,0))</f>
        <v>30.814806705362056</v>
      </c>
      <c r="F365">
        <v>30.993300000000001</v>
      </c>
      <c r="G365" s="42">
        <f t="shared" ref="G365" si="282">+B365/D365-1</f>
        <v>9.7434178452009412E-3</v>
      </c>
      <c r="H365" s="25">
        <f>(B365/(D365*(1-VLOOKUP(A365,FX!A:M,13,0))))-1</f>
        <v>1.2500266456998865E-2</v>
      </c>
      <c r="I365" s="25">
        <f t="shared" si="272"/>
        <v>6.6691833396248512E-3</v>
      </c>
      <c r="J365">
        <v>1807.4290000000001</v>
      </c>
      <c r="K365">
        <v>1821.277</v>
      </c>
      <c r="L365" s="25">
        <f t="shared" ref="L365" si="283">+K365/J365-1</f>
        <v>7.66171174635355E-3</v>
      </c>
      <c r="M365">
        <f t="shared" ref="M365" si="284">WEEKDAY(A365,2)</f>
        <v>1</v>
      </c>
      <c r="N365" s="50"/>
    </row>
    <row r="366" spans="1:14" x14ac:dyDescent="0.15">
      <c r="A366" s="1">
        <v>42913</v>
      </c>
      <c r="B366">
        <v>31.136700000000001</v>
      </c>
      <c r="C366" s="25">
        <f t="shared" ref="C366" si="285">B366/B365-1</f>
        <v>-2.0288461538461311E-3</v>
      </c>
      <c r="D366" s="26">
        <f t="shared" ref="D366" si="286">+F365*(1+L366)</f>
        <v>30.970445704964153</v>
      </c>
      <c r="E366" s="26">
        <f>D366*(1-VLOOKUP(A366,FX!A:M,13,0))</f>
        <v>31.164543847957308</v>
      </c>
      <c r="F366">
        <v>31.0943</v>
      </c>
      <c r="G366" s="42">
        <f t="shared" ref="G366" si="287">+B366/D366-1</f>
        <v>5.3681595873578125E-3</v>
      </c>
      <c r="H366" s="25">
        <f>(B366/(D366*(1-VLOOKUP(A366,FX!A:M,13,0))))-1</f>
        <v>-8.9344635022248209E-4</v>
      </c>
      <c r="I366" s="25">
        <f t="shared" si="272"/>
        <v>1.3635939705991529E-3</v>
      </c>
      <c r="J366">
        <v>1821.277</v>
      </c>
      <c r="K366">
        <v>1819.934</v>
      </c>
      <c r="L366" s="25">
        <f t="shared" ref="L366" si="288">+K366/J366-1</f>
        <v>-7.3739469613909314E-4</v>
      </c>
      <c r="M366">
        <f t="shared" ref="M366" si="289">WEEKDAY(A366,2)</f>
        <v>2</v>
      </c>
      <c r="N366" s="50"/>
    </row>
    <row r="367" spans="1:14" x14ac:dyDescent="0.15">
      <c r="A367" s="1">
        <v>42914</v>
      </c>
      <c r="B367">
        <v>31.08</v>
      </c>
      <c r="C367" s="25">
        <f t="shared" ref="C367" si="290">B367/B366-1</f>
        <v>-1.8210022256694991E-3</v>
      </c>
      <c r="D367" s="26">
        <f t="shared" ref="D367" si="291">+F366*(1+L367)</f>
        <v>30.893802833344509</v>
      </c>
      <c r="E367" s="26">
        <f>D367*(1-VLOOKUP(A367,FX!A:M,13,0))</f>
        <v>30.942624526382797</v>
      </c>
      <c r="F367">
        <v>30.944700000000001</v>
      </c>
      <c r="G367" s="42">
        <f t="shared" ref="G367" si="292">+B367/D367-1</f>
        <v>6.0270070233801043E-3</v>
      </c>
      <c r="H367" s="25">
        <f>(B367/(D367*(1-VLOOKUP(A367,FX!A:M,13,0))))-1</f>
        <v>4.4396839544127431E-3</v>
      </c>
      <c r="I367" s="25">
        <f t="shared" si="272"/>
        <v>4.3723157762072251E-3</v>
      </c>
      <c r="J367">
        <v>1819.934</v>
      </c>
      <c r="K367">
        <v>1808.1990000000001</v>
      </c>
      <c r="L367" s="25">
        <f t="shared" ref="L367" si="293">+K367/J367-1</f>
        <v>-6.4480360276800708E-3</v>
      </c>
      <c r="M367">
        <f t="shared" ref="M367" si="294">WEEKDAY(A367,2)</f>
        <v>3</v>
      </c>
      <c r="N367" s="50"/>
    </row>
    <row r="368" spans="1:14" x14ac:dyDescent="0.15">
      <c r="A368" s="1">
        <v>42915</v>
      </c>
      <c r="B368">
        <v>31.27</v>
      </c>
      <c r="C368" s="25">
        <f t="shared" ref="C368" si="295">B368/B367-1</f>
        <v>6.1132561132561936E-3</v>
      </c>
      <c r="D368" s="26">
        <f t="shared" ref="D368" si="296">+F367*(1+L368)</f>
        <v>31.036308821318894</v>
      </c>
      <c r="E368" s="26">
        <f>D368*(1-VLOOKUP(A368,FX!A:M,13,0))</f>
        <v>31.08260064188314</v>
      </c>
      <c r="F368">
        <v>31.2012</v>
      </c>
      <c r="G368" s="42">
        <f t="shared" ref="G368" si="297">+B368/D368-1</f>
        <v>7.5296060503362572E-3</v>
      </c>
      <c r="H368" s="25">
        <f>(B368/(D368*(1-VLOOKUP(A368,FX!A:M,13,0))))-1</f>
        <v>6.0290758896262009E-3</v>
      </c>
      <c r="I368" s="25">
        <f t="shared" si="272"/>
        <v>2.2050433957667703E-3</v>
      </c>
      <c r="J368">
        <v>1808.1990000000001</v>
      </c>
      <c r="K368">
        <v>1813.5519999999999</v>
      </c>
      <c r="L368" s="25">
        <f t="shared" ref="L368" si="298">+K368/J368-1</f>
        <v>2.9604042475412928E-3</v>
      </c>
      <c r="M368">
        <f t="shared" ref="M368" si="299">WEEKDAY(A368,2)</f>
        <v>4</v>
      </c>
      <c r="N368" s="50"/>
    </row>
    <row r="369" spans="1:14" x14ac:dyDescent="0.15">
      <c r="A369" s="1">
        <v>42916</v>
      </c>
      <c r="B369">
        <v>31.39</v>
      </c>
      <c r="C369" s="25">
        <f t="shared" ref="C369" si="300">B369/B368-1</f>
        <v>3.8375439718580928E-3</v>
      </c>
      <c r="D369" s="26">
        <f t="shared" ref="D369" si="301">+F368*(1+L369)</f>
        <v>31.278878179616576</v>
      </c>
      <c r="E369" s="26">
        <f>D369*(1-VLOOKUP(A369,FX!A:M,13,0))</f>
        <v>31.337131778164341</v>
      </c>
      <c r="F369">
        <v>31.345800000000001</v>
      </c>
      <c r="G369" s="42">
        <f t="shared" ref="G369" si="302">+B369/D369-1</f>
        <v>3.5526152742855199E-3</v>
      </c>
      <c r="H369" s="25">
        <f>(B369/(D369*(1-VLOOKUP(A369,FX!A:M,13,0))))-1</f>
        <v>1.6870791561243159E-3</v>
      </c>
      <c r="I369" s="25">
        <f t="shared" si="272"/>
        <v>1.4100772671299389E-3</v>
      </c>
      <c r="J369">
        <v>1813.5519999999999</v>
      </c>
      <c r="K369">
        <v>1818.067</v>
      </c>
      <c r="L369" s="25">
        <f t="shared" ref="L369" si="303">+K369/J369-1</f>
        <v>2.4895894906791227E-3</v>
      </c>
      <c r="M369">
        <f t="shared" ref="M369" si="304">WEEKDAY(A369,2)</f>
        <v>5</v>
      </c>
      <c r="N369" s="50"/>
    </row>
    <row r="370" spans="1:14" x14ac:dyDescent="0.15">
      <c r="A370" s="1">
        <v>42919</v>
      </c>
      <c r="B370">
        <v>31.380099999999999</v>
      </c>
      <c r="C370" s="25">
        <f t="shared" ref="C370" si="305">B370/B369-1</f>
        <v>-3.1538706594458343E-4</v>
      </c>
      <c r="D370" s="26">
        <f t="shared" ref="D370" si="306">+F369*(1+L370)</f>
        <v>31.654746474579873</v>
      </c>
      <c r="E370" s="26">
        <f>D370*(1-VLOOKUP(A370,FX!A:M,13,0))</f>
        <v>31.577112931792453</v>
      </c>
      <c r="F370">
        <v>31.281400000000001</v>
      </c>
      <c r="G370" s="42">
        <f t="shared" ref="G370" si="307">+B370/D370-1</f>
        <v>-8.6763125650185513E-3</v>
      </c>
      <c r="H370" s="25">
        <f>(B370/(D370*(1-VLOOKUP(A370,FX!A:M,13,0))))-1</f>
        <v>-6.2391052727970298E-3</v>
      </c>
      <c r="I370" s="25">
        <f t="shared" si="272"/>
        <v>3.1552296252723711E-3</v>
      </c>
      <c r="J370">
        <v>1818.067</v>
      </c>
      <c r="K370">
        <v>1835.9860000000001</v>
      </c>
      <c r="L370" s="25">
        <f t="shared" ref="L370" si="308">+K370/J370-1</f>
        <v>9.8560724109728604E-3</v>
      </c>
      <c r="M370">
        <f t="shared" ref="M370" si="309">WEEKDAY(A370,2)</f>
        <v>1</v>
      </c>
      <c r="N370" s="50"/>
    </row>
    <row r="371" spans="1:14" x14ac:dyDescent="0.15">
      <c r="A371" s="1">
        <v>42920</v>
      </c>
      <c r="B371">
        <v>31.380099999999999</v>
      </c>
      <c r="C371" s="25">
        <f t="shared" ref="C371" si="310">B371/B370-1</f>
        <v>0</v>
      </c>
      <c r="D371" s="26">
        <f t="shared" ref="D371" si="311">+F370*(1+L371)</f>
        <v>31.170977179019886</v>
      </c>
      <c r="E371" s="26">
        <f>D371*(1-VLOOKUP(A371,FX!A:M,13,0))</f>
        <v>31.126801467450864</v>
      </c>
      <c r="F371">
        <v>31.13</v>
      </c>
      <c r="G371" s="42">
        <f t="shared" ref="G371" si="312">+B371/D371-1</f>
        <v>6.7088952578897576E-3</v>
      </c>
      <c r="H371" s="25">
        <f>(B371/(D371*(1-VLOOKUP(A371,FX!A:M,13,0))))-1</f>
        <v>8.1376344695747171E-3</v>
      </c>
      <c r="I371" s="25">
        <f t="shared" si="272"/>
        <v>8.0340507548988249E-3</v>
      </c>
      <c r="J371">
        <v>1835.9860000000001</v>
      </c>
      <c r="K371">
        <v>1829.5050000000001</v>
      </c>
      <c r="L371" s="25">
        <f t="shared" ref="L371" si="313">+K371/J371-1</f>
        <v>-3.5299833440995965E-3</v>
      </c>
      <c r="M371">
        <f t="shared" ref="M371" si="314">WEEKDAY(A371,2)</f>
        <v>2</v>
      </c>
      <c r="N371" s="50"/>
    </row>
    <row r="372" spans="1:14" x14ac:dyDescent="0.15">
      <c r="A372" s="1">
        <v>42921</v>
      </c>
      <c r="B372">
        <v>31.39</v>
      </c>
      <c r="C372" s="25">
        <f t="shared" ref="C372" si="315">B372/B371-1</f>
        <v>3.1548656632707228E-4</v>
      </c>
      <c r="D372" s="26">
        <f t="shared" ref="D372" si="316">+F371*(1+L372)</f>
        <v>31.251252677636842</v>
      </c>
      <c r="E372" s="26">
        <f>D372*(1-VLOOKUP(A372,FX!A:M,13,0))</f>
        <v>31.282901309346684</v>
      </c>
      <c r="F372">
        <v>31.3962</v>
      </c>
      <c r="G372" s="42">
        <f t="shared" ref="G372" si="317">+B372/D372-1</f>
        <v>4.4397363457511219E-3</v>
      </c>
      <c r="H372" s="25">
        <f>(B372/(D372*(1-VLOOKUP(A372,FX!A:M,13,0))))-1</f>
        <v>3.4235536401898692E-3</v>
      </c>
      <c r="I372" s="25">
        <f t="shared" si="272"/>
        <v>-1.974761276842818E-4</v>
      </c>
      <c r="J372">
        <v>1829.5050000000001</v>
      </c>
      <c r="K372">
        <v>1836.6310000000001</v>
      </c>
      <c r="L372" s="25">
        <f t="shared" ref="L372" si="318">+K372/J372-1</f>
        <v>3.8950426481478839E-3</v>
      </c>
      <c r="M372">
        <f t="shared" ref="M372" si="319">WEEKDAY(A372,2)</f>
        <v>3</v>
      </c>
      <c r="N372" s="50"/>
    </row>
    <row r="373" spans="1:14" x14ac:dyDescent="0.15">
      <c r="A373" s="1">
        <v>42922</v>
      </c>
      <c r="B373">
        <v>31.369199999999999</v>
      </c>
      <c r="C373" s="25">
        <f t="shared" ref="C373" si="320">B373/B372-1</f>
        <v>-6.6263141127753666E-4</v>
      </c>
      <c r="D373" s="26">
        <f t="shared" ref="D373" si="321">+F372*(1+L373)</f>
        <v>31.436611283921479</v>
      </c>
      <c r="E373" s="26">
        <f>D373*(1-VLOOKUP(A373,FX!A:M,13,0))</f>
        <v>31.435478669207885</v>
      </c>
      <c r="F373">
        <v>31.342199999999998</v>
      </c>
      <c r="G373" s="42">
        <f t="shared" ref="G373" si="322">+B373/D373-1</f>
        <v>-2.1443559330441841E-3</v>
      </c>
      <c r="H373" s="25">
        <f>(B373/(D373*(1-VLOOKUP(A373,FX!A:M,13,0))))-1</f>
        <v>-2.1084033714049433E-3</v>
      </c>
      <c r="I373" s="25">
        <f t="shared" si="272"/>
        <v>8.6145835327444686E-4</v>
      </c>
      <c r="J373">
        <v>1836.6310000000001</v>
      </c>
      <c r="K373">
        <v>1838.9949999999999</v>
      </c>
      <c r="L373" s="25">
        <f t="shared" ref="L373" si="323">+K373/J373-1</f>
        <v>1.287139332832643E-3</v>
      </c>
      <c r="M373">
        <f t="shared" ref="M373" si="324">WEEKDAY(A373,2)</f>
        <v>4</v>
      </c>
      <c r="N373" s="50"/>
    </row>
    <row r="374" spans="1:14" x14ac:dyDescent="0.15">
      <c r="A374" s="1">
        <v>42923</v>
      </c>
      <c r="B374">
        <v>31.43</v>
      </c>
      <c r="C374" s="25">
        <f t="shared" ref="C374" si="325">B374/B373-1</f>
        <v>1.9382069035869254E-3</v>
      </c>
      <c r="D374" s="26">
        <f t="shared" ref="D374" si="326">+F373*(1+L374)</f>
        <v>31.281594689381976</v>
      </c>
      <c r="E374" s="26">
        <f>D374*(1-VLOOKUP(A374,FX!A:M,13,0))</f>
        <v>31.268234431484242</v>
      </c>
      <c r="F374">
        <v>31.3797</v>
      </c>
      <c r="G374" s="42">
        <f t="shared" ref="G374" si="327">+B374/D374-1</f>
        <v>4.7441734378201872E-3</v>
      </c>
      <c r="H374" s="25">
        <f>(B374/(D374*(1-VLOOKUP(A374,FX!A:M,13,0))))-1</f>
        <v>5.1734794578894849E-3</v>
      </c>
      <c r="I374" s="25">
        <f t="shared" si="272"/>
        <v>1.6029471282390517E-3</v>
      </c>
      <c r="J374">
        <v>1838.9949999999999</v>
      </c>
      <c r="K374">
        <v>1835.4390000000001</v>
      </c>
      <c r="L374" s="25">
        <f t="shared" ref="L374" si="328">+K374/J374-1</f>
        <v>-1.9336648549885815E-3</v>
      </c>
      <c r="M374">
        <f t="shared" ref="M374" si="329">WEEKDAY(A374,2)</f>
        <v>5</v>
      </c>
      <c r="N374" s="50"/>
    </row>
    <row r="375" spans="1:14" x14ac:dyDescent="0.15">
      <c r="A375" s="1">
        <v>42926</v>
      </c>
      <c r="B375">
        <v>30.986999999999998</v>
      </c>
      <c r="C375" s="25">
        <f t="shared" ref="C375" si="330">B375/B374-1</f>
        <v>-1.4094813872096768E-2</v>
      </c>
      <c r="D375" s="26">
        <f t="shared" ref="D375" si="331">+F374*(1+L375)</f>
        <v>30.829327417527903</v>
      </c>
      <c r="E375" s="26">
        <f>D375*(1-VLOOKUP(A375,FX!A:M,13,0))</f>
        <v>30.817388975389633</v>
      </c>
      <c r="F375">
        <v>31.028600000000001</v>
      </c>
      <c r="G375" s="42">
        <f t="shared" ref="G375" si="332">+B375/D375-1</f>
        <v>5.1143698445543784E-3</v>
      </c>
      <c r="H375" s="25">
        <f>(B375/(D375*(1-VLOOKUP(A375,FX!A:M,13,0))))-1</f>
        <v>5.5037441603444925E-3</v>
      </c>
      <c r="I375" s="25">
        <f t="shared" si="272"/>
        <v>-1.3406985813089189E-3</v>
      </c>
      <c r="J375">
        <v>1835.4390000000001</v>
      </c>
      <c r="K375">
        <v>1803.2470000000001</v>
      </c>
      <c r="L375" s="25">
        <f t="shared" ref="L375" si="333">+K375/J375-1</f>
        <v>-1.7539128241254587E-2</v>
      </c>
      <c r="M375">
        <f t="shared" ref="M375" si="334">WEEKDAY(A375,2)</f>
        <v>1</v>
      </c>
      <c r="N375" s="50"/>
    </row>
    <row r="376" spans="1:14" x14ac:dyDescent="0.15">
      <c r="A376" s="1">
        <v>42927</v>
      </c>
      <c r="B376">
        <v>30.85</v>
      </c>
      <c r="C376" s="25">
        <f t="shared" ref="C376" si="335">B376/B375-1</f>
        <v>-4.4212088940522865E-3</v>
      </c>
      <c r="D376" s="26">
        <f t="shared" ref="D376" si="336">+F375*(1+L376)</f>
        <v>30.695901273203283</v>
      </c>
      <c r="E376" s="26">
        <f>D376*(1-VLOOKUP(A376,FX!A:M,13,0))</f>
        <v>30.718912100895885</v>
      </c>
      <c r="F376">
        <v>30.846800000000002</v>
      </c>
      <c r="G376" s="42">
        <f t="shared" ref="G376" si="337">+B376/D376-1</f>
        <v>5.0201727398453411E-3</v>
      </c>
      <c r="H376" s="25">
        <f>(B376/(D376*(1-VLOOKUP(A376,FX!A:M,13,0))))-1</f>
        <v>4.2673353364064415E-3</v>
      </c>
      <c r="I376" s="25">
        <f t="shared" si="272"/>
        <v>1.0373847530376068E-4</v>
      </c>
      <c r="J376">
        <v>1803.2470000000001</v>
      </c>
      <c r="K376">
        <v>1783.912</v>
      </c>
      <c r="L376" s="25">
        <f t="shared" ref="L376" si="338">+K376/J376-1</f>
        <v>-1.0722324784125492E-2</v>
      </c>
      <c r="M376">
        <f t="shared" ref="M376" si="339">WEEKDAY(A376,2)</f>
        <v>2</v>
      </c>
      <c r="N376" s="50"/>
    </row>
    <row r="377" spans="1:14" x14ac:dyDescent="0.15">
      <c r="A377" s="1">
        <v>42928</v>
      </c>
      <c r="B377">
        <v>30.96</v>
      </c>
      <c r="C377" s="25">
        <f t="shared" ref="C377" si="340">B377/B376-1</f>
        <v>3.5656401944894611E-3</v>
      </c>
      <c r="D377" s="26">
        <f t="shared" ref="D377" si="341">+F376*(1+L377)</f>
        <v>30.895804564799164</v>
      </c>
      <c r="E377" s="26">
        <f>D377*(1-VLOOKUP(A377,FX!A:M,13,0))</f>
        <v>30.963615249775859</v>
      </c>
      <c r="F377">
        <v>30.979500000000002</v>
      </c>
      <c r="G377" s="42">
        <f t="shared" ref="G377" si="342">+B377/D377-1</f>
        <v>2.0778042878344394E-3</v>
      </c>
      <c r="H377" s="25">
        <f>(B377/(D377*(1-VLOOKUP(A377,FX!A:M,13,0))))-1</f>
        <v>-1.1675799956478716E-4</v>
      </c>
      <c r="I377" s="25">
        <f t="shared" si="272"/>
        <v>-6.2944850627033588E-4</v>
      </c>
      <c r="J377">
        <v>1783.912</v>
      </c>
      <c r="K377">
        <v>1786.7460000000001</v>
      </c>
      <c r="L377" s="25">
        <f t="shared" ref="L377" si="343">+K377/J377-1</f>
        <v>1.5886433859966242E-3</v>
      </c>
      <c r="M377">
        <f t="shared" ref="M377" si="344">WEEKDAY(A377,2)</f>
        <v>3</v>
      </c>
      <c r="N377" s="50"/>
    </row>
    <row r="378" spans="1:14" x14ac:dyDescent="0.15">
      <c r="A378" s="1">
        <v>42929</v>
      </c>
      <c r="B378">
        <v>30.87</v>
      </c>
      <c r="C378" s="25">
        <f t="shared" ref="C378" si="345">B378/B377-1</f>
        <v>-2.9069767441860517E-3</v>
      </c>
      <c r="D378" s="26">
        <f t="shared" ref="D378" si="346">+F377*(1+L378)</f>
        <v>30.842820584738963</v>
      </c>
      <c r="E378" s="26">
        <f>D378*(1-VLOOKUP(A378,FX!A:M,13,0))</f>
        <v>30.860006178462172</v>
      </c>
      <c r="F378">
        <v>30.9681</v>
      </c>
      <c r="G378" s="42">
        <f t="shared" ref="G378" si="347">+B378/D378-1</f>
        <v>8.8122340128937715E-4</v>
      </c>
      <c r="H378" s="25">
        <f>(B378/(D378*(1-VLOOKUP(A378,FX!A:M,13,0))))-1</f>
        <v>3.2384379575423061E-4</v>
      </c>
      <c r="I378" s="25">
        <f t="shared" si="272"/>
        <v>-3.1677758725914273E-3</v>
      </c>
      <c r="J378">
        <v>1786.7460000000001</v>
      </c>
      <c r="K378">
        <v>1778.8630000000001</v>
      </c>
      <c r="L378" s="25">
        <f t="shared" ref="L378" si="348">+K378/J378-1</f>
        <v>-4.4119309627669301E-3</v>
      </c>
      <c r="M378">
        <f t="shared" ref="M378" si="349">WEEKDAY(A378,2)</f>
        <v>4</v>
      </c>
      <c r="N378" s="50"/>
    </row>
    <row r="379" spans="1:14" ht="27" x14ac:dyDescent="0.15">
      <c r="A379" s="1">
        <v>42930</v>
      </c>
      <c r="B379">
        <v>30.83</v>
      </c>
      <c r="C379" s="25">
        <f t="shared" ref="C379" si="350">B379/B378-1</f>
        <v>-1.2957563977973319E-3</v>
      </c>
      <c r="D379" s="26">
        <f t="shared" ref="D379" si="351">+F378*(1+L379)</f>
        <v>30.388452293796654</v>
      </c>
      <c r="E379" s="26">
        <f>D379*(1-VLOOKUP(A379,FX!A:M,13,0))</f>
        <v>30.452437142611846</v>
      </c>
      <c r="F379">
        <v>30.860600000000002</v>
      </c>
      <c r="G379" s="42">
        <f t="shared" ref="G379" si="352">+B379/D379-1</f>
        <v>1.4530114990209064E-2</v>
      </c>
      <c r="H379" s="25">
        <f>(B379/(D379*(1-VLOOKUP(A379,FX!A:M,13,0))))-1</f>
        <v>1.2398444683425103E-2</v>
      </c>
      <c r="I379" s="25">
        <f t="shared" si="272"/>
        <v>-9.9155557571806163E-4</v>
      </c>
      <c r="J379">
        <v>1778.8630000000001</v>
      </c>
      <c r="K379">
        <v>1745.567</v>
      </c>
      <c r="L379" s="25">
        <f t="shared" ref="L379" si="353">+K379/J379-1</f>
        <v>-1.871757409086594E-2</v>
      </c>
      <c r="M379">
        <f t="shared" ref="M379" si="354">WEEKDAY(A379,2)</f>
        <v>5</v>
      </c>
      <c r="N379" s="50" t="s">
        <v>381</v>
      </c>
    </row>
    <row r="380" spans="1:14" x14ac:dyDescent="0.15">
      <c r="A380" s="1">
        <v>42933</v>
      </c>
      <c r="B380">
        <v>29.629899999999999</v>
      </c>
      <c r="C380" s="25">
        <f t="shared" ref="C380" si="355">B380/B379-1</f>
        <v>-3.8926370418423617E-2</v>
      </c>
      <c r="D380" s="26">
        <f t="shared" ref="D380" si="356">+F379*(1+L380)</f>
        <v>29.284763197173184</v>
      </c>
      <c r="E380" s="26">
        <f>D380*(1-VLOOKUP(A380,FX!A:M,13,0))</f>
        <v>29.301318990645576</v>
      </c>
      <c r="F380">
        <v>29.706099999999999</v>
      </c>
      <c r="G380" s="42">
        <f t="shared" ref="G380" si="357">+B380/D380-1</f>
        <v>1.1785541870460881E-2</v>
      </c>
      <c r="H380" s="25">
        <f>(B380/(D380*(1-VLOOKUP(A380,FX!A:M,13,0))))-1</f>
        <v>1.1213864108278626E-2</v>
      </c>
      <c r="I380" s="25">
        <f t="shared" si="272"/>
        <v>-2.5651297208317825E-3</v>
      </c>
      <c r="J380">
        <v>1745.567</v>
      </c>
      <c r="K380">
        <v>1656.433</v>
      </c>
      <c r="L380" s="25">
        <f t="shared" ref="L380" si="358">+K380/J380-1</f>
        <v>-5.1063064322366292E-2</v>
      </c>
      <c r="M380">
        <f t="shared" ref="M380" si="359">WEEKDAY(A380,2)</f>
        <v>1</v>
      </c>
      <c r="N380" s="50"/>
    </row>
    <row r="381" spans="1:14" x14ac:dyDescent="0.15">
      <c r="A381" s="1">
        <v>42934</v>
      </c>
      <c r="B381">
        <v>29.69</v>
      </c>
      <c r="C381" s="25">
        <f t="shared" ref="C381" si="360">B381/B380-1</f>
        <v>2.0283564912471075E-3</v>
      </c>
      <c r="D381" s="26">
        <f t="shared" ref="D381" si="361">+F380*(1+L381)</f>
        <v>29.904357904485121</v>
      </c>
      <c r="E381" s="26">
        <f>D381*(1-VLOOKUP(A381,FX!A:M,13,0))</f>
        <v>29.967514191272755</v>
      </c>
      <c r="F381">
        <v>29.854199999999999</v>
      </c>
      <c r="G381" s="42">
        <f t="shared" ref="G381" si="362">+B381/D381-1</f>
        <v>-7.1681159371413949E-3</v>
      </c>
      <c r="H381" s="25">
        <f>(B381/(D381*(1-VLOOKUP(A381,FX!A:M,13,0))))-1</f>
        <v>-9.2605008710923142E-3</v>
      </c>
      <c r="I381" s="25">
        <f t="shared" si="272"/>
        <v>-5.5000636426364435E-3</v>
      </c>
      <c r="J381">
        <v>1656.433</v>
      </c>
      <c r="K381">
        <v>1667.4880000000001</v>
      </c>
      <c r="L381" s="25">
        <f t="shared" ref="L381" si="363">+K381/J381-1</f>
        <v>6.6739795693517845E-3</v>
      </c>
      <c r="M381">
        <f t="shared" ref="M381" si="364">WEEKDAY(A381,2)</f>
        <v>2</v>
      </c>
      <c r="N381" s="50"/>
    </row>
    <row r="382" spans="1:14" x14ac:dyDescent="0.15">
      <c r="A382" s="1">
        <v>42935</v>
      </c>
      <c r="B382">
        <v>30.44</v>
      </c>
      <c r="C382" s="25">
        <f t="shared" ref="C382" si="365">B382/B381-1</f>
        <v>2.5261030650050476E-2</v>
      </c>
      <c r="D382" s="26">
        <f t="shared" ref="D382" si="366">+F381*(1+L382)</f>
        <v>30.163629596254964</v>
      </c>
      <c r="E382" s="26">
        <f>D382*(1-VLOOKUP(A382,FX!A:M,13,0))</f>
        <v>30.120334718983123</v>
      </c>
      <c r="F382">
        <v>30.506499999999999</v>
      </c>
      <c r="G382" s="42">
        <f t="shared" ref="G382" si="367">+B382/D382-1</f>
        <v>9.1623722822584686E-3</v>
      </c>
      <c r="H382" s="25">
        <f>(B382/(D382*(1-VLOOKUP(A382,FX!A:M,13,0))))-1</f>
        <v>1.0612939198693994E-2</v>
      </c>
      <c r="I382" s="25">
        <f t="shared" si="272"/>
        <v>-2.1798633078196072E-3</v>
      </c>
      <c r="J382">
        <v>1667.4880000000001</v>
      </c>
      <c r="K382">
        <v>1684.771</v>
      </c>
      <c r="L382" s="25">
        <f t="shared" ref="L382" si="368">+K382/J382-1</f>
        <v>1.0364692279644538E-2</v>
      </c>
      <c r="M382">
        <f t="shared" ref="M382" si="369">WEEKDAY(A382,2)</f>
        <v>3</v>
      </c>
      <c r="N382" s="50"/>
    </row>
    <row r="383" spans="1:14" x14ac:dyDescent="0.15">
      <c r="A383" s="1">
        <v>42936</v>
      </c>
      <c r="B383">
        <v>30.65</v>
      </c>
      <c r="C383" s="25">
        <f t="shared" ref="C383" si="370">B383/B382-1</f>
        <v>6.8988173455977186E-3</v>
      </c>
      <c r="D383" s="26">
        <f t="shared" ref="D383" si="371">+F382*(1+L383)</f>
        <v>30.576013573951595</v>
      </c>
      <c r="E383" s="26">
        <f>D383*(1-VLOOKUP(A383,FX!A:M,13,0))</f>
        <v>30.59144259142354</v>
      </c>
      <c r="F383">
        <v>30.667999999999999</v>
      </c>
      <c r="G383" s="42">
        <f t="shared" ref="G383" si="372">+B383/D383-1</f>
        <v>2.41975383316273E-3</v>
      </c>
      <c r="H383" s="25">
        <f>(B383/(D383*(1-VLOOKUP(A383,FX!A:M,13,0))))-1</f>
        <v>1.9141761099188415E-3</v>
      </c>
      <c r="I383" s="25">
        <f t="shared" si="272"/>
        <v>-5.8693100299989087E-4</v>
      </c>
      <c r="J383">
        <v>1684.771</v>
      </c>
      <c r="K383">
        <v>1688.61</v>
      </c>
      <c r="L383" s="25">
        <f t="shared" ref="L383" si="373">+K383/J383-1</f>
        <v>2.2786479586840436E-3</v>
      </c>
      <c r="M383">
        <f t="shared" ref="M383" si="374">WEEKDAY(A383,2)</f>
        <v>4</v>
      </c>
      <c r="N383" s="50"/>
    </row>
    <row r="384" spans="1:14" x14ac:dyDescent="0.15">
      <c r="A384" s="1">
        <v>42937</v>
      </c>
      <c r="B384">
        <v>30.68</v>
      </c>
      <c r="C384" s="25">
        <f t="shared" ref="C384" si="375">B384/B383-1</f>
        <v>9.7879282218604757E-4</v>
      </c>
      <c r="D384" s="26">
        <f t="shared" ref="D384" si="376">+F383*(1+L384)</f>
        <v>30.69587818383167</v>
      </c>
      <c r="E384" s="26">
        <f>D384*(1-VLOOKUP(A384,FX!A:M,13,0))</f>
        <v>30.692970467231145</v>
      </c>
      <c r="F384">
        <v>30.720800000000001</v>
      </c>
      <c r="G384" s="42">
        <f t="shared" ref="G384" si="377">+B384/D384-1</f>
        <v>-5.1727413487179241E-4</v>
      </c>
      <c r="H384" s="25">
        <f>(B384/(D384*(1-VLOOKUP(A384,FX!A:M,13,0))))-1</f>
        <v>-4.2258755127633219E-4</v>
      </c>
      <c r="I384" s="25">
        <f t="shared" si="272"/>
        <v>-1.3280904143121441E-3</v>
      </c>
      <c r="J384">
        <v>1688.61</v>
      </c>
      <c r="K384">
        <v>1690.145</v>
      </c>
      <c r="L384" s="25">
        <f t="shared" ref="L384" si="378">+K384/J384-1</f>
        <v>9.0903168878542218E-4</v>
      </c>
      <c r="M384">
        <f t="shared" ref="M384" si="379">WEEKDAY(A384,2)</f>
        <v>5</v>
      </c>
      <c r="N384" s="50"/>
    </row>
    <row r="385" spans="1:14" x14ac:dyDescent="0.15">
      <c r="A385" s="1">
        <v>42940</v>
      </c>
      <c r="B385">
        <v>30.639099999999999</v>
      </c>
      <c r="C385" s="25">
        <f t="shared" ref="C385" si="380">B385/B384-1</f>
        <v>-1.333116036505877E-3</v>
      </c>
      <c r="D385" s="26">
        <f t="shared" ref="D385" si="381">+F384*(1+L385)</f>
        <v>30.653419978995885</v>
      </c>
      <c r="E385" s="26">
        <f>D385*(1-VLOOKUP(A385,FX!A:M,13,0))</f>
        <v>30.685716376041221</v>
      </c>
      <c r="F385">
        <v>30.785</v>
      </c>
      <c r="G385" s="42">
        <f t="shared" ref="G385" si="382">+B385/D385-1</f>
        <v>-4.6715762892679535E-4</v>
      </c>
      <c r="H385" s="25">
        <f>(B385/(D385*(1-VLOOKUP(A385,FX!A:M,13,0))))-1</f>
        <v>-1.5191555403157864E-3</v>
      </c>
      <c r="I385" s="25">
        <f t="shared" si="272"/>
        <v>-4.739321097937288E-3</v>
      </c>
      <c r="J385">
        <v>1690.145</v>
      </c>
      <c r="K385">
        <v>1686.4380000000001</v>
      </c>
      <c r="L385" s="25">
        <f t="shared" ref="L385" si="383">+K385/J385-1</f>
        <v>-2.1933029414635818E-3</v>
      </c>
      <c r="M385">
        <f t="shared" ref="M385" si="384">WEEKDAY(A385,2)</f>
        <v>1</v>
      </c>
      <c r="N385" s="50"/>
    </row>
    <row r="386" spans="1:14" x14ac:dyDescent="0.15">
      <c r="A386" s="1">
        <v>42941</v>
      </c>
      <c r="B386">
        <v>30.58</v>
      </c>
      <c r="C386" s="25">
        <f t="shared" ref="C386" si="385">B386/B385-1</f>
        <v>-1.9289078334546739E-3</v>
      </c>
      <c r="D386" s="26">
        <f t="shared" ref="D386" si="386">+F385*(1+L386)</f>
        <v>30.815229371017491</v>
      </c>
      <c r="E386" s="26">
        <f>D386*(1-VLOOKUP(A386,FX!A:M,13,0))</f>
        <v>30.773391562473865</v>
      </c>
      <c r="F386">
        <v>30.6388</v>
      </c>
      <c r="G386" s="42">
        <f t="shared" ref="G386" si="387">+B386/D386-1</f>
        <v>-7.6335427585274562E-3</v>
      </c>
      <c r="H386" s="25">
        <f>(B386/(D386*(1-VLOOKUP(A386,FX!A:M,13,0))))-1</f>
        <v>-6.2843759707557068E-3</v>
      </c>
      <c r="I386" s="25">
        <f t="shared" si="272"/>
        <v>-1.9191352141729734E-3</v>
      </c>
      <c r="J386">
        <v>1686.4380000000001</v>
      </c>
      <c r="K386">
        <v>1688.0940000000001</v>
      </c>
      <c r="L386" s="25">
        <f t="shared" ref="L386" si="388">+K386/J386-1</f>
        <v>9.8195130802314345E-4</v>
      </c>
      <c r="M386">
        <f t="shared" ref="M386" si="389">WEEKDAY(A386,2)</f>
        <v>2</v>
      </c>
      <c r="N386" s="50"/>
    </row>
    <row r="387" spans="1:14" x14ac:dyDescent="0.15">
      <c r="A387" s="1">
        <v>42942</v>
      </c>
      <c r="B387">
        <v>30.4</v>
      </c>
      <c r="C387" s="25">
        <f t="shared" ref="C387" si="390">B387/B386-1</f>
        <v>-5.8862001308044309E-3</v>
      </c>
      <c r="D387" s="26">
        <f t="shared" ref="D387" si="391">+F386*(1+L387)</f>
        <v>30.515670826387627</v>
      </c>
      <c r="E387" s="26">
        <f>D387*(1-VLOOKUP(A387,FX!A:M,13,0))</f>
        <v>30.584082697709949</v>
      </c>
      <c r="F387">
        <v>30.430499999999999</v>
      </c>
      <c r="G387" s="42">
        <f t="shared" ref="G387" si="392">+B387/D387-1</f>
        <v>-3.7905385415156756E-3</v>
      </c>
      <c r="H387" s="25">
        <f>(B387/(D387*(1-VLOOKUP(A387,FX!A:M,13,0))))-1</f>
        <v>-6.0189053086667776E-3</v>
      </c>
      <c r="I387" s="25">
        <f t="shared" si="272"/>
        <v>-1.0022838928048783E-3</v>
      </c>
      <c r="J387">
        <v>1688.0940000000001</v>
      </c>
      <c r="K387">
        <v>1681.31</v>
      </c>
      <c r="L387" s="25">
        <f t="shared" ref="L387" si="393">+K387/J387-1</f>
        <v>-4.018733553937226E-3</v>
      </c>
      <c r="M387">
        <f t="shared" ref="M387" si="394">WEEKDAY(A387,2)</f>
        <v>3</v>
      </c>
      <c r="N387" s="50"/>
    </row>
    <row r="388" spans="1:14" ht="27" x14ac:dyDescent="0.15">
      <c r="A388" s="1">
        <v>42943</v>
      </c>
      <c r="B388">
        <v>30.917999999999999</v>
      </c>
      <c r="C388" s="25">
        <f t="shared" ref="C388" si="395">B388/B387-1</f>
        <v>1.7039473684210549E-2</v>
      </c>
      <c r="D388" s="26">
        <f t="shared" ref="D388" si="396">+F387*(1+L388)</f>
        <v>31.532402249139061</v>
      </c>
      <c r="E388" s="26">
        <f>D388*(1-VLOOKUP(A388,FX!A:M,13,0))</f>
        <v>31.531607347241909</v>
      </c>
      <c r="F388">
        <v>31.0428</v>
      </c>
      <c r="G388" s="42">
        <f t="shared" ref="G388" si="397">+B388/D388-1</f>
        <v>-1.9484790416050113E-2</v>
      </c>
      <c r="H388" s="25">
        <f>(B388/(D388*(1-VLOOKUP(A388,FX!A:M,13,0))))-1</f>
        <v>-1.9460071936218126E-2</v>
      </c>
      <c r="I388" s="25">
        <f t="shared" si="272"/>
        <v>-4.0202559047508579E-3</v>
      </c>
      <c r="J388">
        <v>1681.31</v>
      </c>
      <c r="K388">
        <v>1742.191</v>
      </c>
      <c r="L388" s="25">
        <f t="shared" ref="L388" si="398">+K388/J388-1</f>
        <v>3.6210454942871895E-2</v>
      </c>
      <c r="M388">
        <f t="shared" ref="M388" si="399">WEEKDAY(A388,2)</f>
        <v>4</v>
      </c>
      <c r="N388" s="50" t="s">
        <v>388</v>
      </c>
    </row>
    <row r="389" spans="1:14" x14ac:dyDescent="0.15">
      <c r="A389" s="1">
        <v>42944</v>
      </c>
      <c r="B389">
        <v>31.05</v>
      </c>
      <c r="C389" s="25">
        <f t="shared" ref="C389" si="400">B389/B388-1</f>
        <v>4.2693576557346624E-3</v>
      </c>
      <c r="D389" s="26">
        <f t="shared" ref="D389" si="401">+F388*(1+L389)</f>
        <v>30.898169240456415</v>
      </c>
      <c r="E389" s="26">
        <f>D389*(1-VLOOKUP(A389,FX!A:M,13,0))</f>
        <v>30.932093075021218</v>
      </c>
      <c r="F389">
        <v>31.177199999999999</v>
      </c>
      <c r="G389" s="42">
        <f t="shared" ref="G389" si="402">+B389/D389-1</f>
        <v>4.9139079523452533E-3</v>
      </c>
      <c r="H389" s="25">
        <f>(B389/(D389*(1-VLOOKUP(A389,FX!A:M,13,0))))-1</f>
        <v>3.8117991140405039E-3</v>
      </c>
      <c r="I389" s="25">
        <f t="shared" si="272"/>
        <v>-4.0799045456294536E-3</v>
      </c>
      <c r="J389">
        <v>1742.191</v>
      </c>
      <c r="K389">
        <v>1734.0740000000001</v>
      </c>
      <c r="L389" s="25">
        <f t="shared" ref="L389" si="403">+K389/J389-1</f>
        <v>-4.6590758418565414E-3</v>
      </c>
      <c r="M389">
        <f t="shared" ref="M389" si="404">WEEKDAY(A389,2)</f>
        <v>5</v>
      </c>
      <c r="N389" s="50"/>
    </row>
    <row r="390" spans="1:14" x14ac:dyDescent="0.15">
      <c r="A390" s="1">
        <v>42947</v>
      </c>
      <c r="B390">
        <v>31.29</v>
      </c>
      <c r="C390" s="25">
        <f t="shared" ref="C390" si="405">B390/B389-1</f>
        <v>7.7294685990336731E-3</v>
      </c>
      <c r="D390" s="26">
        <f t="shared" ref="D390" si="406">+F389*(1+L390)</f>
        <v>31.217221617993228</v>
      </c>
      <c r="E390" s="26">
        <f>D390*(1-VLOOKUP(A390,FX!A:M,13,0))</f>
        <v>31.261207815238993</v>
      </c>
      <c r="F390">
        <v>31.3872</v>
      </c>
      <c r="G390" s="42">
        <f t="shared" ref="G390" si="407">+B390/D390-1</f>
        <v>2.3313536001814406E-3</v>
      </c>
      <c r="H390" s="25">
        <f>(B390/(D390*(1-VLOOKUP(A390,FX!A:M,13,0))))-1</f>
        <v>9.2101958859602817E-4</v>
      </c>
      <c r="I390" s="25">
        <f t="shared" si="272"/>
        <v>-3.0968037926288883E-3</v>
      </c>
      <c r="J390">
        <v>1734.0740000000001</v>
      </c>
      <c r="K390">
        <v>1736.3</v>
      </c>
      <c r="L390" s="25">
        <f t="shared" ref="L390" si="408">+K390/J390-1</f>
        <v>1.2836822419342031E-3</v>
      </c>
      <c r="M390">
        <f t="shared" ref="M390" si="409">WEEKDAY(A390,2)</f>
        <v>1</v>
      </c>
      <c r="N390" s="50"/>
    </row>
    <row r="391" spans="1:14" x14ac:dyDescent="0.15">
      <c r="A391" s="1">
        <v>42948</v>
      </c>
      <c r="B391">
        <v>31.38</v>
      </c>
      <c r="C391" s="25">
        <f t="shared" ref="C391" si="410">B391/B390-1</f>
        <v>2.8763183125599667E-3</v>
      </c>
      <c r="D391" s="26">
        <f t="shared" ref="D391" si="411">+F390*(1+L391)</f>
        <v>31.473499886425159</v>
      </c>
      <c r="E391" s="26">
        <f>D391*(1-VLOOKUP(A391,FX!A:M,13,0))</f>
        <v>31.458203878706538</v>
      </c>
      <c r="F391">
        <v>31.517800000000001</v>
      </c>
      <c r="G391" s="42">
        <f t="shared" ref="G391" si="412">+B391/D391-1</f>
        <v>-2.9707495754385249E-3</v>
      </c>
      <c r="H391" s="25">
        <f>(B391/(D391*(1-VLOOKUP(A391,FX!A:M,13,0))))-1</f>
        <v>-2.4859613412154813E-3</v>
      </c>
      <c r="I391" s="25">
        <f t="shared" si="272"/>
        <v>-4.3721325727049676E-3</v>
      </c>
      <c r="J391">
        <v>1736.3</v>
      </c>
      <c r="K391">
        <v>1741.0740000000001</v>
      </c>
      <c r="L391" s="25">
        <f t="shared" ref="L391" si="413">+K391/J391-1</f>
        <v>2.7495248516962167E-3</v>
      </c>
      <c r="M391">
        <f t="shared" ref="M391" si="414">WEEKDAY(A391,2)</f>
        <v>2</v>
      </c>
      <c r="N391" s="50"/>
    </row>
    <row r="392" spans="1:14" x14ac:dyDescent="0.15">
      <c r="A392" s="1">
        <v>42949</v>
      </c>
      <c r="B392">
        <v>31.23</v>
      </c>
      <c r="C392" s="25">
        <f t="shared" ref="C392" si="415">B392/B391-1</f>
        <v>-4.7801147227533036E-3</v>
      </c>
      <c r="D392" s="26">
        <f t="shared" ref="D392" si="416">+F391*(1+L392)</f>
        <v>31.223797223667692</v>
      </c>
      <c r="E392" s="26">
        <f>D392*(1-VLOOKUP(A392,FX!A:M,13,0))</f>
        <v>31.226511413586369</v>
      </c>
      <c r="F392">
        <v>31.402899999999999</v>
      </c>
      <c r="G392" s="42">
        <f t="shared" ref="G392" si="417">+B392/D392-1</f>
        <v>1.9865541298114131E-4</v>
      </c>
      <c r="H392" s="25">
        <f>(B392/(D392*(1-VLOOKUP(A392,FX!A:M,13,0))))-1</f>
        <v>1.1171873692283896E-4</v>
      </c>
      <c r="I392" s="25">
        <f t="shared" si="272"/>
        <v>-5.5058609236725564E-3</v>
      </c>
      <c r="J392">
        <v>1741.0740000000001</v>
      </c>
      <c r="K392">
        <v>1724.8330000000001</v>
      </c>
      <c r="L392" s="25">
        <f t="shared" ref="L392" si="418">+K392/J392-1</f>
        <v>-9.3281503256036347E-3</v>
      </c>
      <c r="M392">
        <f t="shared" ref="M392" si="419">WEEKDAY(A392,2)</f>
        <v>3</v>
      </c>
      <c r="N392" s="50"/>
    </row>
    <row r="393" spans="1:14" x14ac:dyDescent="0.15">
      <c r="A393" s="1">
        <v>42950</v>
      </c>
      <c r="B393">
        <v>31.09</v>
      </c>
      <c r="C393" s="25">
        <f t="shared" ref="C393" si="420">B393/B392-1</f>
        <v>-4.4828690361832235E-3</v>
      </c>
      <c r="D393" s="26">
        <f t="shared" ref="D393" si="421">+F392*(1+L393)</f>
        <v>31.553848783969226</v>
      </c>
      <c r="E393" s="26">
        <f>D393*(1-VLOOKUP(A393,FX!A:M,13,0))</f>
        <v>31.553825339537617</v>
      </c>
      <c r="F393">
        <v>31.171299999999999</v>
      </c>
      <c r="G393" s="42">
        <f t="shared" ref="G393" si="422">+B393/D393-1</f>
        <v>-1.4700228398282777E-2</v>
      </c>
      <c r="H393" s="25">
        <f>(B393/(D393*(1-VLOOKUP(A393,FX!A:M,13,0))))-1</f>
        <v>-1.4699496322445382E-2</v>
      </c>
      <c r="I393" s="25">
        <f t="shared" si="272"/>
        <v>-2.6081684113270498E-3</v>
      </c>
      <c r="J393">
        <v>1724.8330000000001</v>
      </c>
      <c r="K393">
        <v>1733.124</v>
      </c>
      <c r="L393" s="25">
        <f t="shared" ref="L393" si="423">+K393/J393-1</f>
        <v>4.8068421696476626E-3</v>
      </c>
      <c r="M393">
        <f t="shared" ref="M393" si="424">WEEKDAY(A393,2)</f>
        <v>4</v>
      </c>
      <c r="N393" s="50"/>
    </row>
    <row r="394" spans="1:14" x14ac:dyDescent="0.15">
      <c r="A394" s="1">
        <v>42951</v>
      </c>
      <c r="B394">
        <v>30.768999999999998</v>
      </c>
      <c r="C394" s="25">
        <f t="shared" ref="C394" si="425">B394/B393-1</f>
        <v>-1.0324863300096521E-2</v>
      </c>
      <c r="D394" s="26">
        <f t="shared" ref="D394" si="426">+F393*(1+L394)</f>
        <v>30.928368306076194</v>
      </c>
      <c r="E394" s="26">
        <f>D394*(1-VLOOKUP(A394,FX!A:M,13,0))</f>
        <v>30.900345779756528</v>
      </c>
      <c r="F394">
        <v>30.817799999999998</v>
      </c>
      <c r="G394" s="42">
        <f t="shared" ref="G394" si="427">+B394/D394-1</f>
        <v>-5.1528197187462599E-3</v>
      </c>
      <c r="H394" s="25">
        <f>(B394/(D394*(1-VLOOKUP(A394,FX!A:M,13,0))))-1</f>
        <v>-4.2506249183327238E-3</v>
      </c>
      <c r="I394" s="25">
        <f t="shared" si="272"/>
        <v>-1.583500444548247E-3</v>
      </c>
      <c r="J394">
        <v>1733.124</v>
      </c>
      <c r="K394">
        <v>1719.617</v>
      </c>
      <c r="L394" s="25">
        <f t="shared" ref="L394" si="428">+K394/J394-1</f>
        <v>-7.7934412078997095E-3</v>
      </c>
      <c r="M394">
        <f t="shared" ref="M394" si="429">WEEKDAY(A394,2)</f>
        <v>5</v>
      </c>
      <c r="N394" s="50"/>
    </row>
    <row r="395" spans="1:14" x14ac:dyDescent="0.15">
      <c r="A395" s="1">
        <v>42954</v>
      </c>
      <c r="B395">
        <v>30.945</v>
      </c>
      <c r="C395" s="25">
        <f t="shared" ref="C395" si="430">B395/B394-1</f>
        <v>5.7200429003219089E-3</v>
      </c>
      <c r="D395" s="26">
        <f t="shared" ref="D395" si="431">+F394*(1+L395)</f>
        <v>31.047497509736179</v>
      </c>
      <c r="E395" s="26">
        <f>D395*(1-VLOOKUP(A395,FX!A:M,13,0))</f>
        <v>31.06709390963325</v>
      </c>
      <c r="F395">
        <v>31.075099999999999</v>
      </c>
      <c r="G395" s="42">
        <f t="shared" ref="G395" si="432">+B395/D395-1</f>
        <v>-3.3013130834147475E-3</v>
      </c>
      <c r="H395" s="25">
        <f>(B395/(D395*(1-VLOOKUP(A395,FX!A:M,13,0))))-1</f>
        <v>-3.9300074216273018E-3</v>
      </c>
      <c r="I395" s="25">
        <f t="shared" si="272"/>
        <v>-4.1866317405253595E-3</v>
      </c>
      <c r="J395">
        <v>1719.617</v>
      </c>
      <c r="K395">
        <v>1732.434</v>
      </c>
      <c r="L395" s="25">
        <f t="shared" ref="L395" si="433">+K395/J395-1</f>
        <v>7.4534038684195281E-3</v>
      </c>
      <c r="M395">
        <f t="shared" ref="M395" si="434">WEEKDAY(A395,2)</f>
        <v>1</v>
      </c>
      <c r="N395" s="50"/>
    </row>
    <row r="396" spans="1:14" x14ac:dyDescent="0.15">
      <c r="A396" s="1">
        <v>42955</v>
      </c>
      <c r="B396">
        <v>31.28</v>
      </c>
      <c r="C396" s="25">
        <f t="shared" ref="C396" si="435">B396/B395-1</f>
        <v>1.0825658426240059E-2</v>
      </c>
      <c r="D396" s="26">
        <f t="shared" ref="D396" si="436">+F395*(1+L396)</f>
        <v>31.612984285173351</v>
      </c>
      <c r="E396" s="26">
        <f>D396*(1-VLOOKUP(A396,FX!A:M,13,0))</f>
        <v>31.702365242800116</v>
      </c>
      <c r="F396">
        <v>31.430499999999999</v>
      </c>
      <c r="G396" s="42">
        <f t="shared" ref="G396" si="437">+B396/D396-1</f>
        <v>-1.0533149359439609E-2</v>
      </c>
      <c r="H396" s="25">
        <f>(B396/(D396*(1-VLOOKUP(A396,FX!A:M,13,0))))-1</f>
        <v>-1.3322830633150873E-2</v>
      </c>
      <c r="I396" s="25">
        <f t="shared" si="272"/>
        <v>-4.7883425335262242E-3</v>
      </c>
      <c r="J396">
        <v>1732.434</v>
      </c>
      <c r="K396">
        <v>1762.421</v>
      </c>
      <c r="L396" s="25">
        <f t="shared" ref="L396" si="438">+K396/J396-1</f>
        <v>1.7309173105584552E-2</v>
      </c>
      <c r="M396">
        <f t="shared" ref="M396" si="439">WEEKDAY(A396,2)</f>
        <v>2</v>
      </c>
      <c r="N396" s="50"/>
    </row>
    <row r="397" spans="1:14" x14ac:dyDescent="0.15">
      <c r="A397" s="1">
        <v>42956</v>
      </c>
      <c r="B397">
        <v>31.39</v>
      </c>
      <c r="C397" s="25">
        <f t="shared" ref="C397" si="440">B397/B396-1</f>
        <v>3.5166240409207905E-3</v>
      </c>
      <c r="D397" s="26">
        <f t="shared" ref="D397" si="441">+F396*(1+L397)</f>
        <v>31.441699568094112</v>
      </c>
      <c r="E397" s="26">
        <f>D397*(1-VLOOKUP(A397,FX!A:M,13,0))</f>
        <v>31.53582800108213</v>
      </c>
      <c r="F397">
        <v>31.607199999999999</v>
      </c>
      <c r="G397" s="42">
        <f t="shared" ref="G397" si="442">+B397/D397-1</f>
        <v>-1.644299411427963E-3</v>
      </c>
      <c r="H397" s="25">
        <f>(B397/(D397*(1-VLOOKUP(A397,FX!A:M,13,0))))-1</f>
        <v>-4.6242008003444246E-3</v>
      </c>
      <c r="I397" s="25">
        <f t="shared" si="272"/>
        <v>-6.8718519830923697E-3</v>
      </c>
      <c r="J397">
        <v>1762.421</v>
      </c>
      <c r="K397">
        <v>1763.049</v>
      </c>
      <c r="L397" s="25">
        <f t="shared" ref="L397" si="443">+K397/J397-1</f>
        <v>3.5632802832008537E-4</v>
      </c>
      <c r="M397">
        <f t="shared" ref="M397" si="444">WEEKDAY(A397,2)</f>
        <v>3</v>
      </c>
      <c r="N397" s="50"/>
    </row>
    <row r="398" spans="1:14" x14ac:dyDescent="0.15">
      <c r="A398" s="1">
        <v>42957</v>
      </c>
      <c r="B398">
        <v>31.21</v>
      </c>
      <c r="C398" s="25">
        <f t="shared" ref="C398" si="445">B398/B397-1</f>
        <v>-5.7343102899012344E-3</v>
      </c>
      <c r="D398" s="26">
        <f t="shared" ref="D398" si="446">+F397*(1+L398)</f>
        <v>31.439039310195007</v>
      </c>
      <c r="E398" s="26">
        <f>D398*(1-VLOOKUP(A398,FX!A:M,13,0))</f>
        <v>31.55901503972612</v>
      </c>
      <c r="F398">
        <v>31.587900000000001</v>
      </c>
      <c r="G398" s="42">
        <f t="shared" ref="G398" si="447">+B398/D398-1</f>
        <v>-7.2851879453178503E-3</v>
      </c>
      <c r="H398" s="25">
        <f>(B398/(D398*(1-VLOOKUP(A398,FX!A:M,13,0))))-1</f>
        <v>-1.1059123337239241E-2</v>
      </c>
      <c r="I398" s="25">
        <f t="shared" si="272"/>
        <v>-1.1963441697612098E-2</v>
      </c>
      <c r="J398">
        <v>1763.049</v>
      </c>
      <c r="K398">
        <v>1753.6690000000001</v>
      </c>
      <c r="L398" s="25">
        <f t="shared" ref="L398" si="448">+K398/J398-1</f>
        <v>-5.3203285898463237E-3</v>
      </c>
      <c r="M398">
        <f t="shared" ref="M398" si="449">WEEKDAY(A398,2)</f>
        <v>4</v>
      </c>
      <c r="N398" s="50"/>
    </row>
    <row r="399" spans="1:14" x14ac:dyDescent="0.15">
      <c r="A399" s="1">
        <v>42958</v>
      </c>
      <c r="B399">
        <v>30.915299999999998</v>
      </c>
      <c r="C399" s="25">
        <f t="shared" ref="C399" si="450">B399/B398-1</f>
        <v>-9.4424863825697258E-3</v>
      </c>
      <c r="D399" s="26">
        <f t="shared" ref="D399" si="451">+F398*(1+L399)</f>
        <v>31.38021628830754</v>
      </c>
      <c r="E399" s="26">
        <f>D399*(1-VLOOKUP(A399,FX!A:M,13,0))</f>
        <v>31.309503562544293</v>
      </c>
      <c r="F399">
        <v>31.192599999999999</v>
      </c>
      <c r="G399" s="42">
        <f t="shared" ref="G399" si="452">+B399/D399-1</f>
        <v>-1.4815585846703394E-2</v>
      </c>
      <c r="H399" s="25">
        <f>(B399/(D399*(1-VLOOKUP(A399,FX!A:M,13,0))))-1</f>
        <v>-1.2590540177579879E-2</v>
      </c>
      <c r="I399" s="25">
        <f t="shared" si="272"/>
        <v>-8.8899290216268856E-3</v>
      </c>
      <c r="J399">
        <v>1753.6690000000001</v>
      </c>
      <c r="K399">
        <v>1742.1389999999999</v>
      </c>
      <c r="L399" s="25">
        <f t="shared" ref="L399" si="453">+K399/J399-1</f>
        <v>-6.5747869181699281E-3</v>
      </c>
      <c r="M399">
        <f t="shared" ref="M399" si="454">WEEKDAY(A399,2)</f>
        <v>5</v>
      </c>
      <c r="N399" s="50"/>
    </row>
    <row r="400" spans="1:14" x14ac:dyDescent="0.15">
      <c r="A400" s="1">
        <v>42961</v>
      </c>
      <c r="B400">
        <v>31.83</v>
      </c>
      <c r="C400" s="25">
        <f t="shared" ref="C400" si="455">B400/B399-1</f>
        <v>2.9587291729337828E-2</v>
      </c>
      <c r="D400" s="26">
        <f t="shared" ref="D400" si="456">+F399*(1+L400)</f>
        <v>32.11188466201606</v>
      </c>
      <c r="E400" s="26">
        <f>D400*(1-VLOOKUP(A400,FX!A:M,13,0))</f>
        <v>32.071924848306423</v>
      </c>
      <c r="F400">
        <v>32.101199999999999</v>
      </c>
      <c r="G400" s="42">
        <f t="shared" ref="G400" si="457">+B400/D400-1</f>
        <v>-8.7782036147349141E-3</v>
      </c>
      <c r="H400" s="25">
        <f>(B400/(D400*(1-VLOOKUP(A400,FX!A:M,13,0))))-1</f>
        <v>-7.5431970313811769E-3</v>
      </c>
      <c r="I400" s="25">
        <f t="shared" si="272"/>
        <v>-8.448282307203514E-3</v>
      </c>
      <c r="J400">
        <v>1742.1389999999999</v>
      </c>
      <c r="K400">
        <v>1793.482</v>
      </c>
      <c r="L400" s="25">
        <f t="shared" ref="L400" si="458">+K400/J400-1</f>
        <v>2.9471241961749328E-2</v>
      </c>
      <c r="M400">
        <f t="shared" ref="M400" si="459">WEEKDAY(A400,2)</f>
        <v>1</v>
      </c>
      <c r="N400" s="50"/>
    </row>
    <row r="401" spans="1:14" x14ac:dyDescent="0.15">
      <c r="A401" s="1">
        <v>42962</v>
      </c>
      <c r="B401">
        <v>31.93</v>
      </c>
      <c r="C401" s="25">
        <f t="shared" ref="C401" si="460">B401/B400-1</f>
        <v>3.1416902293435189E-3</v>
      </c>
      <c r="D401" s="26">
        <f t="shared" ref="D401" si="461">+F400*(1+L401)</f>
        <v>32.192251264746453</v>
      </c>
      <c r="E401" s="26">
        <f>D401*(1-VLOOKUP(A401,FX!A:M,13,0))</f>
        <v>32.162888085073199</v>
      </c>
      <c r="F401">
        <v>32.179900000000004</v>
      </c>
      <c r="G401" s="42">
        <f t="shared" ref="G401" si="462">+B401/D401-1</f>
        <v>-8.1464095999288499E-3</v>
      </c>
      <c r="H401" s="25">
        <f>(B401/(D401*(1-VLOOKUP(A401,FX!A:M,13,0))))-1</f>
        <v>-7.2408946751669756E-3</v>
      </c>
      <c r="I401" s="25">
        <f t="shared" si="272"/>
        <v>-7.7657171091272126E-3</v>
      </c>
      <c r="J401">
        <v>1793.482</v>
      </c>
      <c r="K401">
        <v>1798.569</v>
      </c>
      <c r="L401" s="25">
        <f t="shared" ref="L401" si="463">+K401/J401-1</f>
        <v>2.8363819653611788E-3</v>
      </c>
      <c r="M401">
        <f t="shared" ref="M401" si="464">WEEKDAY(A401,2)</f>
        <v>2</v>
      </c>
      <c r="N401" s="50"/>
    </row>
    <row r="402" spans="1:14" x14ac:dyDescent="0.15">
      <c r="A402" s="1">
        <v>42963</v>
      </c>
      <c r="B402">
        <v>32.409999999999997</v>
      </c>
      <c r="C402" s="25">
        <f t="shared" ref="C402" si="465">B402/B401-1</f>
        <v>1.5032884434700744E-2</v>
      </c>
      <c r="D402" s="26">
        <f t="shared" ref="D402" si="466">+F401*(1+L402)</f>
        <v>32.656147827133687</v>
      </c>
      <c r="E402" s="26">
        <f>D402*(1-VLOOKUP(A402,FX!A:M,13,0))</f>
        <v>32.693745034833192</v>
      </c>
      <c r="F402">
        <v>32.5379</v>
      </c>
      <c r="G402" s="42">
        <f t="shared" ref="G402" si="467">+B402/D402-1</f>
        <v>-7.5375647010382796E-3</v>
      </c>
      <c r="H402" s="25">
        <f>(B402/(D402*(1-VLOOKUP(A402,FX!A:M,13,0))))-1</f>
        <v>-8.6788783154356786E-3</v>
      </c>
      <c r="I402" s="25">
        <f t="shared" si="272"/>
        <v>-3.930800697033443E-3</v>
      </c>
      <c r="J402">
        <v>1798.569</v>
      </c>
      <c r="K402">
        <v>1825.1869999999999</v>
      </c>
      <c r="L402" s="25">
        <f t="shared" ref="L402" si="468">+K402/J402-1</f>
        <v>1.4799543414792504E-2</v>
      </c>
      <c r="M402">
        <f t="shared" ref="M402" si="469">WEEKDAY(A402,2)</f>
        <v>3</v>
      </c>
      <c r="N402" s="50"/>
    </row>
    <row r="403" spans="1:14" x14ac:dyDescent="0.15">
      <c r="A403" s="1">
        <v>42964</v>
      </c>
      <c r="B403">
        <v>32.348799999999997</v>
      </c>
      <c r="C403" s="25">
        <f t="shared" ref="C403" si="470">B403/B402-1</f>
        <v>-1.8883060783708716E-3</v>
      </c>
      <c r="D403" s="26">
        <f t="shared" ref="D403" si="471">+F402*(1+L403)</f>
        <v>32.684278807705731</v>
      </c>
      <c r="E403" s="26">
        <f>D403*(1-VLOOKUP(A403,FX!A:M,13,0))</f>
        <v>32.706520410737895</v>
      </c>
      <c r="F403">
        <v>32.6312</v>
      </c>
      <c r="G403" s="42">
        <f t="shared" ref="G403" si="472">+B403/D403-1</f>
        <v>-1.02642254913895E-2</v>
      </c>
      <c r="H403" s="25">
        <f>(B403/(D403*(1-VLOOKUP(A403,FX!A:M,13,0))))-1</f>
        <v>-1.0937281197924476E-2</v>
      </c>
      <c r="I403" s="25">
        <f t="shared" si="272"/>
        <v>-8.6542940498665066E-3</v>
      </c>
      <c r="J403">
        <v>1825.1869999999999</v>
      </c>
      <c r="K403">
        <v>1833.3979999999999</v>
      </c>
      <c r="L403" s="25">
        <f t="shared" ref="L403" si="473">+K403/J403-1</f>
        <v>4.4987171177528484E-3</v>
      </c>
      <c r="M403">
        <f t="shared" ref="M403" si="474">WEEKDAY(A403,2)</f>
        <v>4</v>
      </c>
      <c r="N403" s="50"/>
    </row>
    <row r="404" spans="1:14" x14ac:dyDescent="0.15">
      <c r="A404" s="1">
        <v>42965</v>
      </c>
      <c r="B404">
        <v>32.39</v>
      </c>
      <c r="C404" s="25">
        <f t="shared" ref="C404" si="475">B404/B403-1</f>
        <v>1.2736175685035267E-3</v>
      </c>
      <c r="D404" s="26">
        <f t="shared" ref="D404" si="476">+F403*(1+L404)</f>
        <v>32.424829771604422</v>
      </c>
      <c r="E404" s="26">
        <f>D404*(1-VLOOKUP(A404,FX!A:M,13,0))</f>
        <v>32.430069395426443</v>
      </c>
      <c r="F404">
        <v>32.537799999999997</v>
      </c>
      <c r="G404" s="42">
        <f t="shared" ref="G404" si="477">+B404/D404-1</f>
        <v>-1.0741697597106414E-3</v>
      </c>
      <c r="H404" s="25">
        <f>(B404/(D404*(1-VLOOKUP(A404,FX!A:M,13,0))))-1</f>
        <v>-1.2355630491526215E-3</v>
      </c>
      <c r="I404" s="25">
        <f t="shared" si="272"/>
        <v>-4.5424091364504315E-3</v>
      </c>
      <c r="J404">
        <v>1833.3979999999999</v>
      </c>
      <c r="K404">
        <v>1821.8030000000001</v>
      </c>
      <c r="L404" s="25">
        <f t="shared" ref="L404" si="478">+K404/J404-1</f>
        <v>-6.3243223784469338E-3</v>
      </c>
      <c r="M404">
        <f t="shared" ref="M404" si="479">WEEKDAY(A404,2)</f>
        <v>5</v>
      </c>
      <c r="N404" s="50"/>
    </row>
    <row r="405" spans="1:14" x14ac:dyDescent="0.15">
      <c r="A405" s="1">
        <v>42968</v>
      </c>
      <c r="B405">
        <v>32.601999999999997</v>
      </c>
      <c r="C405" s="25">
        <f t="shared" ref="C405" si="480">B405/B404-1</f>
        <v>6.5452300092621041E-3</v>
      </c>
      <c r="D405" s="26">
        <f t="shared" ref="D405" si="481">+F404*(1+L405)</f>
        <v>32.670215661407951</v>
      </c>
      <c r="E405" s="26">
        <f>D405*(1-VLOOKUP(A405,FX!A:M,13,0))</f>
        <v>32.728050238556108</v>
      </c>
      <c r="F405">
        <v>32.777799999999999</v>
      </c>
      <c r="G405" s="42">
        <f t="shared" ref="G405" si="482">+B405/D405-1</f>
        <v>-2.0880076861119479E-3</v>
      </c>
      <c r="H405" s="25">
        <f>(B405/(D405*(1-VLOOKUP(A405,FX!A:M,13,0))))-1</f>
        <v>-3.8514435671335168E-3</v>
      </c>
      <c r="I405" s="93">
        <f t="shared" si="272"/>
        <v>-5.3633861943145344E-3</v>
      </c>
      <c r="J405">
        <v>1821.8030000000001</v>
      </c>
      <c r="K405">
        <v>1829.2170000000001</v>
      </c>
      <c r="L405" s="25">
        <f t="shared" ref="L405" si="483">+K405/J405-1</f>
        <v>4.0695947915334596E-3</v>
      </c>
      <c r="M405">
        <f t="shared" ref="M405" si="484">WEEKDAY(A405,2)</f>
        <v>1</v>
      </c>
      <c r="N405" s="50"/>
    </row>
    <row r="406" spans="1:14" x14ac:dyDescent="0.15">
      <c r="A406" s="1">
        <v>42969</v>
      </c>
      <c r="B406">
        <v>32.54</v>
      </c>
      <c r="C406" s="93">
        <f t="shared" ref="C406" si="485">B406/B405-1</f>
        <v>-1.9017238206244791E-3</v>
      </c>
      <c r="D406" s="26">
        <f t="shared" ref="D406" si="486">+F405*(1+L406)</f>
        <v>32.521611583535467</v>
      </c>
      <c r="E406" s="26">
        <f>D406*(1-VLOOKUP(A406,FX!A:M,13,0))</f>
        <v>32.534581669154427</v>
      </c>
      <c r="F406">
        <v>32.700000000000003</v>
      </c>
      <c r="G406" s="42">
        <f t="shared" ref="G406" si="487">+B406/D406-1</f>
        <v>5.6542144036431097E-4</v>
      </c>
      <c r="H406" s="93">
        <f>(B406/(D406*(1-VLOOKUP(A406,FX!A:M,13,0))))-1</f>
        <v>1.6654066435117798E-4</v>
      </c>
      <c r="I406" s="93">
        <f t="shared" si="272"/>
        <v>-4.8929663608563434E-3</v>
      </c>
      <c r="J406">
        <v>1829.2170000000001</v>
      </c>
      <c r="K406" s="92">
        <v>1814.92</v>
      </c>
      <c r="L406" s="93">
        <f t="shared" ref="L406" si="488">+K406/J406-1</f>
        <v>-7.8159124915195832E-3</v>
      </c>
      <c r="M406" s="92">
        <f t="shared" ref="M406" si="489">WEEKDAY(A406,2)</f>
        <v>2</v>
      </c>
      <c r="N406" s="50"/>
    </row>
    <row r="407" spans="1:14" ht="40.5" x14ac:dyDescent="0.15">
      <c r="A407" s="1">
        <v>42970</v>
      </c>
      <c r="B407">
        <v>32.46</v>
      </c>
      <c r="C407" s="93">
        <f t="shared" ref="C407" si="490">B407/B406-1</f>
        <v>-2.4585125998770607E-3</v>
      </c>
      <c r="D407" s="26">
        <f t="shared" ref="D407" si="491">+F406*(1+L407)</f>
        <v>32.563969210764114</v>
      </c>
      <c r="E407" s="26">
        <f>D407*(1-VLOOKUP(A407,FX!A:M,13,0))</f>
        <v>32.589372258014464</v>
      </c>
      <c r="F407">
        <v>32.575000000000003</v>
      </c>
      <c r="G407" s="42">
        <f t="shared" ref="G407" si="492">+B407/D407-1</f>
        <v>-3.1927683658952155E-3</v>
      </c>
      <c r="H407" s="93">
        <f>(B407/(D407*(1-VLOOKUP(A407,FX!A:M,13,0))))-1</f>
        <v>-3.9697683339895429E-3</v>
      </c>
      <c r="I407" s="93">
        <f t="shared" si="272"/>
        <v>-3.5303146584805267E-3</v>
      </c>
      <c r="J407">
        <v>1814.92</v>
      </c>
      <c r="K407">
        <v>1807.37</v>
      </c>
      <c r="L407" s="93">
        <f t="shared" ref="L407" si="493">+K407/J407-1</f>
        <v>-4.1599629735746824E-3</v>
      </c>
      <c r="M407" s="92">
        <f t="shared" ref="M407" si="494">WEEKDAY(A407,2)</f>
        <v>3</v>
      </c>
      <c r="N407" s="50" t="s">
        <v>417</v>
      </c>
    </row>
    <row r="408" spans="1:14" x14ac:dyDescent="0.15">
      <c r="A408" s="1">
        <v>42971</v>
      </c>
      <c r="B408">
        <v>32.15</v>
      </c>
      <c r="C408" s="93">
        <f t="shared" ref="C408" si="495">B408/B407-1</f>
        <v>-9.550215650030891E-3</v>
      </c>
      <c r="D408" s="26">
        <f t="shared" ref="D408" si="496">+F407*(1+L408)</f>
        <v>32.365369528652138</v>
      </c>
      <c r="E408" s="26">
        <f>D408*(1-VLOOKUP(A408,FX!A:M,13,0))</f>
        <v>32.377223516261402</v>
      </c>
      <c r="F408">
        <v>32.331000000000003</v>
      </c>
      <c r="G408" s="42">
        <f t="shared" ref="G408" si="497">+B408/D408-1</f>
        <v>-6.6543200893003362E-3</v>
      </c>
      <c r="H408" s="93">
        <f>(B408/(D408*(1-VLOOKUP(A408,FX!A:M,13,0))))-1</f>
        <v>-7.0180049919129628E-3</v>
      </c>
      <c r="I408" s="93">
        <f t="shared" si="272"/>
        <v>-5.5983421484026019E-3</v>
      </c>
      <c r="J408" s="92">
        <v>1807.37</v>
      </c>
      <c r="K408">
        <v>1795.739</v>
      </c>
      <c r="L408" s="93">
        <f t="shared" ref="L408" si="498">+K408/J408-1</f>
        <v>-6.4353176162046388E-3</v>
      </c>
      <c r="M408" s="92">
        <f t="shared" ref="M408" si="499">WEEKDAY(A408,2)</f>
        <v>4</v>
      </c>
      <c r="N408" s="50"/>
    </row>
    <row r="409" spans="1:14" x14ac:dyDescent="0.15">
      <c r="A409" s="1">
        <v>42972</v>
      </c>
      <c r="B409">
        <v>32.829000000000001</v>
      </c>
      <c r="C409" s="93">
        <f t="shared" ref="C409" si="500">B409/B408-1</f>
        <v>2.111975116640763E-2</v>
      </c>
      <c r="D409" s="26">
        <f t="shared" ref="D409" si="501">+F408*(1+L409)</f>
        <v>32.639575471713876</v>
      </c>
      <c r="E409" s="26">
        <f>D409*(1-VLOOKUP(A409,FX!A:M,13,0))</f>
        <v>32.723772239962813</v>
      </c>
      <c r="F409">
        <v>32.820399999999999</v>
      </c>
      <c r="G409" s="42">
        <f t="shared" ref="G409" si="502">+B409/D409-1</f>
        <v>5.8035230406192628E-3</v>
      </c>
      <c r="H409" s="93">
        <f>(B409/(D409*(1-VLOOKUP(A409,FX!A:M,13,0))))-1</f>
        <v>3.2156366101547817E-3</v>
      </c>
      <c r="I409" s="93">
        <f t="shared" si="272"/>
        <v>2.6203215073561381E-4</v>
      </c>
      <c r="J409">
        <v>1795.739</v>
      </c>
      <c r="K409">
        <v>1812.8779999999999</v>
      </c>
      <c r="L409" s="93">
        <f t="shared" ref="L409" si="503">+K409/J409-1</f>
        <v>9.5442600511543851E-3</v>
      </c>
      <c r="M409" s="92">
        <f t="shared" ref="M409" si="504">WEEKDAY(A409,2)</f>
        <v>5</v>
      </c>
      <c r="N409" s="50"/>
    </row>
    <row r="410" spans="1:14" x14ac:dyDescent="0.15">
      <c r="A410" s="90">
        <v>42975</v>
      </c>
      <c r="B410">
        <v>33.563899999999997</v>
      </c>
      <c r="C410" s="93">
        <f t="shared" ref="C410" si="505">B410/B409-1</f>
        <v>2.2385695574035136E-2</v>
      </c>
      <c r="D410" s="26">
        <f t="shared" ref="D410" si="506">+F409*(1+L410)</f>
        <v>33.362615736525015</v>
      </c>
      <c r="E410" s="26">
        <f>D410*(1-VLOOKUP(A410,FX!A:M,13,0))</f>
        <v>33.488320366126658</v>
      </c>
      <c r="F410">
        <v>33.5349</v>
      </c>
      <c r="G410" s="42">
        <f t="shared" ref="G410" si="507">+B410/D410-1</f>
        <v>6.0332278819079654E-3</v>
      </c>
      <c r="H410" s="93">
        <f>(B410/(D410*(1-VLOOKUP(A410,FX!A:M,13,0))))-1</f>
        <v>2.2568953308803597E-3</v>
      </c>
      <c r="I410" s="93">
        <f t="shared" si="272"/>
        <v>8.6477073138713223E-4</v>
      </c>
      <c r="J410">
        <v>1812.8779999999999</v>
      </c>
      <c r="K410">
        <v>1842.828</v>
      </c>
      <c r="L410" s="93">
        <f t="shared" ref="L410" si="508">+K410/J410-1</f>
        <v>1.6520692512127066E-2</v>
      </c>
      <c r="M410" s="92">
        <f t="shared" ref="M410" si="509">WEEKDAY(A410,2)</f>
        <v>1</v>
      </c>
      <c r="N410" s="50"/>
    </row>
    <row r="411" spans="1:14" x14ac:dyDescent="0.15">
      <c r="A411" s="90">
        <v>42976</v>
      </c>
      <c r="B411">
        <v>33.5</v>
      </c>
      <c r="C411" s="93">
        <f t="shared" ref="C411" si="510">B411/B410-1</f>
        <v>-1.9038311995923651E-3</v>
      </c>
      <c r="D411" s="26">
        <f t="shared" ref="D411" si="511">+F410*(1+L411)</f>
        <v>33.330414464019434</v>
      </c>
      <c r="E411" s="26">
        <f>D411*(1-VLOOKUP(A411,FX!A:M,13,0))</f>
        <v>33.38406401794316</v>
      </c>
      <c r="F411">
        <v>33.479199999999999</v>
      </c>
      <c r="G411" s="42">
        <f t="shared" ref="G411" si="512">+B411/D411-1</f>
        <v>5.088011616646293E-3</v>
      </c>
      <c r="H411" s="93">
        <f>(B411/(D411*(1-VLOOKUP(A411,FX!A:M,13,0))))-1</f>
        <v>3.4727941449705924E-3</v>
      </c>
      <c r="I411" s="93">
        <f t="shared" si="272"/>
        <v>6.2128127314875492E-4</v>
      </c>
      <c r="J411">
        <v>1842.828</v>
      </c>
      <c r="K411">
        <v>1831.5909999999999</v>
      </c>
      <c r="L411" s="93">
        <f t="shared" ref="L411" si="513">+K411/J411-1</f>
        <v>-6.0976933278634737E-3</v>
      </c>
      <c r="M411" s="92">
        <f t="shared" ref="M411" si="514">WEEKDAY(A411,2)</f>
        <v>2</v>
      </c>
      <c r="N411" s="50"/>
    </row>
    <row r="412" spans="1:14" x14ac:dyDescent="0.15">
      <c r="A412" s="90">
        <v>42977</v>
      </c>
      <c r="B412">
        <v>33.646599999999999</v>
      </c>
      <c r="C412" s="93">
        <f t="shared" ref="C412" si="515">B412/B411-1</f>
        <v>4.3761194029849904E-3</v>
      </c>
      <c r="D412" s="26">
        <f t="shared" ref="D412" si="516">+F411*(1+L412)</f>
        <v>33.607882423095553</v>
      </c>
      <c r="E412" s="26">
        <f>D412*(1-VLOOKUP(A412,FX!A:M,13,0))</f>
        <v>33.653228646125307</v>
      </c>
      <c r="F412">
        <v>33.6419</v>
      </c>
      <c r="G412" s="42">
        <f t="shared" ref="G412" si="517">+B412/D412-1</f>
        <v>1.1520385728867044E-3</v>
      </c>
      <c r="H412" s="93">
        <f>(B412/(D412*(1-VLOOKUP(A412,FX!A:M,13,0))))-1</f>
        <v>-1.969690990130113E-4</v>
      </c>
      <c r="I412" s="93">
        <f t="shared" si="272"/>
        <v>1.3970673475638407E-4</v>
      </c>
      <c r="J412">
        <v>1831.5909999999999</v>
      </c>
      <c r="K412">
        <v>1838.6310000000001</v>
      </c>
      <c r="L412" s="93">
        <f t="shared" ref="L412" si="518">+K412/J412-1</f>
        <v>3.8436528679166582E-3</v>
      </c>
      <c r="M412" s="92">
        <f t="shared" ref="M412" si="519">WEEKDAY(A412,2)</f>
        <v>3</v>
      </c>
      <c r="N412" s="50"/>
    </row>
    <row r="413" spans="1:14" x14ac:dyDescent="0.15">
      <c r="A413" s="90">
        <v>42978</v>
      </c>
      <c r="B413">
        <v>33.895000000000003</v>
      </c>
      <c r="C413" s="93">
        <f t="shared" ref="C413" si="520">B413/B412-1</f>
        <v>7.3826181545832981E-3</v>
      </c>
      <c r="D413" s="26">
        <f t="shared" ref="D413" si="521">+F412*(1+L413)</f>
        <v>33.838558895232374</v>
      </c>
      <c r="E413" s="26">
        <f>D413*(1-VLOOKUP(A413,FX!A:M,13,0))</f>
        <v>33.851816735183469</v>
      </c>
      <c r="F413">
        <v>33.816800000000001</v>
      </c>
      <c r="G413" s="42">
        <f t="shared" ref="G413" si="522">+B413/D413-1</f>
        <v>1.6679523777114458E-3</v>
      </c>
      <c r="H413" s="93">
        <f>(B413/(D413*(1-VLOOKUP(A413,FX!A:M,13,0))))-1</f>
        <v>1.2756557544415514E-3</v>
      </c>
      <c r="I413" s="93">
        <f t="shared" si="272"/>
        <v>2.3124600790140892E-3</v>
      </c>
      <c r="J413">
        <v>1838.6310000000001</v>
      </c>
      <c r="K413">
        <v>1849.3789999999999</v>
      </c>
      <c r="L413" s="93">
        <f t="shared" ref="L413" si="523">+K413/J413-1</f>
        <v>5.8456536412145876E-3</v>
      </c>
      <c r="M413" s="92">
        <f t="shared" ref="M413" si="524">WEEKDAY(A413,2)</f>
        <v>4</v>
      </c>
      <c r="N413" s="50"/>
    </row>
    <row r="414" spans="1:14" x14ac:dyDescent="0.15">
      <c r="A414" s="90">
        <v>42979</v>
      </c>
      <c r="B414">
        <v>34.505800000000001</v>
      </c>
      <c r="C414" s="93">
        <f t="shared" ref="C414" si="525">B414/B413-1</f>
        <v>1.8020356984805863E-2</v>
      </c>
      <c r="D414" s="26">
        <f t="shared" ref="D414" si="526">+F413*(1+L414)</f>
        <v>34.107009001399931</v>
      </c>
      <c r="E414" s="26">
        <f>D414*(1-VLOOKUP(A414,FX!A:M,13,0))</f>
        <v>34.297320659633932</v>
      </c>
      <c r="F414">
        <v>34.303800000000003</v>
      </c>
      <c r="G414" s="42">
        <f t="shared" ref="G414" si="527">+B414/D414-1</f>
        <v>1.1692347417028071E-2</v>
      </c>
      <c r="H414" s="93">
        <f>(B414/(D414*(1-VLOOKUP(A414,FX!A:M,13,0))))-1</f>
        <v>6.0785897077795248E-3</v>
      </c>
      <c r="I414" s="93">
        <f t="shared" si="272"/>
        <v>5.8885604510285905E-3</v>
      </c>
      <c r="J414">
        <v>1849.3789999999999</v>
      </c>
      <c r="K414">
        <v>1865.25</v>
      </c>
      <c r="L414" s="93">
        <f t="shared" ref="L414" si="528">+K414/J414-1</f>
        <v>8.5817996203050306E-3</v>
      </c>
      <c r="M414" s="92">
        <f t="shared" ref="M414" si="529">WEEKDAY(A414,2)</f>
        <v>5</v>
      </c>
      <c r="N414" s="50"/>
    </row>
    <row r="415" spans="1:14" x14ac:dyDescent="0.15">
      <c r="A415" s="90">
        <v>42982</v>
      </c>
      <c r="B415">
        <v>34.505800000000001</v>
      </c>
      <c r="C415" s="93">
        <f t="shared" ref="C415" si="530">B415/B414-1</f>
        <v>0</v>
      </c>
      <c r="D415" s="26">
        <f t="shared" ref="D415" si="531">+F414*(1+L415)</f>
        <v>34.641605762444712</v>
      </c>
      <c r="E415" s="26">
        <f>D415*(1-VLOOKUP(A415,FX!A:M,13,0))</f>
        <v>34.80485231388618</v>
      </c>
      <c r="F415">
        <v>34.799999999999997</v>
      </c>
      <c r="G415" s="42">
        <f t="shared" ref="G415" si="532">+B415/D415-1</f>
        <v>-3.9203079492331483E-3</v>
      </c>
      <c r="H415" s="93">
        <f>(B415/(D415*(1-VLOOKUP(A415,FX!A:M,13,0))))-1</f>
        <v>-8.5922592398665065E-3</v>
      </c>
      <c r="I415" s="93">
        <f t="shared" si="272"/>
        <v>-8.4540229885056162E-3</v>
      </c>
      <c r="J415">
        <v>1865.25</v>
      </c>
      <c r="K415">
        <v>1883.6179999999999</v>
      </c>
      <c r="L415" s="93">
        <f t="shared" ref="L415" si="533">+K415/J415-1</f>
        <v>9.847473529017492E-3</v>
      </c>
      <c r="M415" s="92">
        <f t="shared" ref="M415" si="534">WEEKDAY(A415,2)</f>
        <v>1</v>
      </c>
      <c r="N415" s="50"/>
    </row>
    <row r="416" spans="1:14" x14ac:dyDescent="0.15">
      <c r="A416" s="90">
        <v>42983</v>
      </c>
      <c r="B416">
        <v>34.979999999999997</v>
      </c>
      <c r="C416" s="93">
        <f t="shared" ref="C416" si="535">B416/B415-1</f>
        <v>1.3742617183198025E-2</v>
      </c>
      <c r="D416" s="26">
        <f t="shared" ref="D416" si="536">+F415*(1+L416)</f>
        <v>34.828525529061629</v>
      </c>
      <c r="E416" s="26">
        <f>D416*(1-VLOOKUP(A416,FX!A:M,13,0))</f>
        <v>34.772771732907358</v>
      </c>
      <c r="F416">
        <v>34.766399999999997</v>
      </c>
      <c r="G416" s="42">
        <f t="shared" ref="G416" si="537">+B416/D416-1</f>
        <v>4.3491496880043723E-3</v>
      </c>
      <c r="H416" s="93">
        <f>(B416/(D416*(1-VLOOKUP(A416,FX!A:M,13,0))))-1</f>
        <v>5.959498100536198E-3</v>
      </c>
      <c r="I416" s="93">
        <f t="shared" si="272"/>
        <v>6.143863040176667E-3</v>
      </c>
      <c r="J416">
        <v>1883.6179999999999</v>
      </c>
      <c r="K416">
        <v>1885.162</v>
      </c>
      <c r="L416" s="93">
        <f t="shared" ref="L416" si="538">+K416/J416-1</f>
        <v>8.1969911096635428E-4</v>
      </c>
      <c r="M416" s="92">
        <f t="shared" ref="M416" si="539">WEEKDAY(A416,2)</f>
        <v>2</v>
      </c>
      <c r="N416" s="50"/>
    </row>
    <row r="417" spans="1:14" x14ac:dyDescent="0.15">
      <c r="A417" s="90">
        <v>42984</v>
      </c>
      <c r="B417">
        <v>34.99</v>
      </c>
      <c r="C417" s="93">
        <f t="shared" ref="C417" si="540">B417/B416-1</f>
        <v>2.8587764436838192E-4</v>
      </c>
      <c r="D417" s="26">
        <f t="shared" ref="D417" si="541">+F416*(1+L417)</f>
        <v>35.092733465240649</v>
      </c>
      <c r="E417" s="26">
        <f>D417*(1-VLOOKUP(A417,FX!A:M,13,0))</f>
        <v>35.085006802030463</v>
      </c>
      <c r="F417">
        <v>34.9343</v>
      </c>
      <c r="G417" s="42">
        <f t="shared" ref="G417" si="542">+B417/D417-1</f>
        <v>-2.927485410687769E-3</v>
      </c>
      <c r="H417" s="93">
        <f>(B417/(D417*(1-VLOOKUP(A417,FX!A:M,13,0))))-1</f>
        <v>-2.7079031954174715E-3</v>
      </c>
      <c r="I417" s="93">
        <f t="shared" si="272"/>
        <v>1.5944215284120489E-3</v>
      </c>
      <c r="J417">
        <v>1885.162</v>
      </c>
      <c r="K417">
        <v>1902.857</v>
      </c>
      <c r="L417" s="93">
        <f t="shared" ref="L417" si="543">+K417/J417-1</f>
        <v>9.3864612165956984E-3</v>
      </c>
      <c r="M417" s="92">
        <f t="shared" ref="M417" si="544">WEEKDAY(A417,2)</f>
        <v>3</v>
      </c>
      <c r="N417" s="50"/>
    </row>
    <row r="418" spans="1:14" x14ac:dyDescent="0.15">
      <c r="A418" s="90">
        <v>42985</v>
      </c>
      <c r="B418">
        <v>35.07</v>
      </c>
      <c r="C418" s="93">
        <f t="shared" ref="C418" si="545">B418/B417-1</f>
        <v>2.286367533580913E-3</v>
      </c>
      <c r="D418" s="26">
        <f t="shared" ref="D418" si="546">+F417*(1+L418)</f>
        <v>34.705273124885373</v>
      </c>
      <c r="E418" s="26">
        <f>D418*(1-VLOOKUP(A418,FX!A:M,13,0))</f>
        <v>34.994666897215659</v>
      </c>
      <c r="F418">
        <v>34.99</v>
      </c>
      <c r="G418" s="42">
        <f t="shared" ref="G418" si="547">+B418/D418-1</f>
        <v>1.0509263932376278E-2</v>
      </c>
      <c r="H418" s="93">
        <f>(B418/(D418*(1-VLOOKUP(A418,FX!A:M,13,0))))-1</f>
        <v>2.1527023819258861E-3</v>
      </c>
      <c r="I418" s="93">
        <f t="shared" si="272"/>
        <v>2.286367533580913E-3</v>
      </c>
      <c r="J418">
        <v>1902.857</v>
      </c>
      <c r="K418">
        <v>1890.3820000000001</v>
      </c>
      <c r="L418" s="93">
        <f t="shared" ref="L418" si="548">+K418/J418-1</f>
        <v>-6.5559314231179444E-3</v>
      </c>
      <c r="M418" s="92">
        <f t="shared" ref="M418" si="549">WEEKDAY(A418,2)</f>
        <v>4</v>
      </c>
      <c r="N418" s="50"/>
    </row>
    <row r="419" spans="1:14" x14ac:dyDescent="0.15">
      <c r="A419" s="90">
        <v>42986</v>
      </c>
      <c r="B419">
        <v>35.01</v>
      </c>
      <c r="C419" s="93">
        <f t="shared" ref="C419" si="550">B419/B418-1</f>
        <v>-1.7108639863131492E-3</v>
      </c>
      <c r="D419" s="26">
        <f t="shared" ref="D419" si="551">+F418*(1+L419)</f>
        <v>34.895453543252103</v>
      </c>
      <c r="E419" s="26">
        <f>D419*(1-VLOOKUP(A419,FX!A:M,13,0))</f>
        <v>34.832836730486669</v>
      </c>
      <c r="F419">
        <v>34.778700000000001</v>
      </c>
      <c r="G419" s="42">
        <f t="shared" ref="G419" si="552">+B419/D419-1</f>
        <v>3.2825610535744953E-3</v>
      </c>
      <c r="H419" s="93">
        <f>(B419/(D419*(1-VLOOKUP(A419,FX!A:M,13,0))))-1</f>
        <v>5.0860993861654435E-3</v>
      </c>
      <c r="I419" s="93">
        <f t="shared" si="272"/>
        <v>6.6506223636879636E-3</v>
      </c>
      <c r="J419">
        <v>1890.3820000000001</v>
      </c>
      <c r="K419">
        <v>1885.2739999999999</v>
      </c>
      <c r="L419" s="93">
        <f t="shared" ref="L419" si="553">+K419/J419-1</f>
        <v>-2.702099364043975E-3</v>
      </c>
      <c r="M419" s="92">
        <f t="shared" ref="M419" si="554">WEEKDAY(A419,2)</f>
        <v>5</v>
      </c>
      <c r="N419" s="50"/>
    </row>
    <row r="420" spans="1:14" x14ac:dyDescent="0.15">
      <c r="A420" s="90">
        <v>42989</v>
      </c>
      <c r="B420">
        <v>35.270000000000003</v>
      </c>
      <c r="C420" s="93">
        <f t="shared" ref="C420" si="555">B420/B419-1</f>
        <v>7.4264495858327173E-3</v>
      </c>
      <c r="D420" s="26">
        <f t="shared" ref="D420" si="556">+F419*(1+L420)</f>
        <v>34.983486332755874</v>
      </c>
      <c r="E420" s="26">
        <f>D420*(1-VLOOKUP(A420,FX!A:M,13,0))</f>
        <v>34.763453723819978</v>
      </c>
      <c r="F420">
        <v>35.055599999999998</v>
      </c>
      <c r="G420" s="42">
        <f t="shared" ref="G420" si="557">+B420/D420-1</f>
        <v>8.1899689618945004E-3</v>
      </c>
      <c r="H420" s="93">
        <f>(B420/(D420*(1-VLOOKUP(A420,FX!A:M,13,0))))-1</f>
        <v>1.4571229895749438E-2</v>
      </c>
      <c r="I420" s="93">
        <f t="shared" si="272"/>
        <v>6.1159985851049203E-3</v>
      </c>
      <c r="J420">
        <v>1885.2739999999999</v>
      </c>
      <c r="K420">
        <v>1896.375</v>
      </c>
      <c r="L420" s="93">
        <f t="shared" ref="L420" si="558">+K420/J420-1</f>
        <v>5.8882687609334017E-3</v>
      </c>
      <c r="M420" s="92">
        <f t="shared" ref="M420" si="559">WEEKDAY(A420,2)</f>
        <v>1</v>
      </c>
      <c r="N420" s="50"/>
    </row>
    <row r="421" spans="1:14" x14ac:dyDescent="0.15">
      <c r="A421" s="90">
        <v>42990</v>
      </c>
      <c r="B421">
        <v>35.1</v>
      </c>
      <c r="C421" s="93">
        <f t="shared" ref="C421" si="560">B421/B420-1</f>
        <v>-4.8199603062092367E-3</v>
      </c>
      <c r="D421" s="26">
        <f t="shared" ref="D421" si="561">+F420*(1+L421)</f>
        <v>34.835787916630409</v>
      </c>
      <c r="E421" s="26">
        <f>D421*(1-VLOOKUP(A421,FX!A:M,13,0))</f>
        <v>34.856916752817916</v>
      </c>
      <c r="F421">
        <v>34.905200000000001</v>
      </c>
      <c r="G421" s="42">
        <f t="shared" ref="G421" si="562">+B421/D421-1</f>
        <v>7.5845014328916882E-3</v>
      </c>
      <c r="H421" s="93">
        <f>(B421/(D421*(1-VLOOKUP(A421,FX!A:M,13,0))))-1</f>
        <v>6.9737449501305893E-3</v>
      </c>
      <c r="I421" s="93">
        <f t="shared" si="272"/>
        <v>5.5808303633841927E-3</v>
      </c>
      <c r="J421">
        <v>1896.375</v>
      </c>
      <c r="K421">
        <v>1884.4839999999999</v>
      </c>
      <c r="L421" s="93">
        <f t="shared" ref="L421" si="563">+K421/J421-1</f>
        <v>-6.2703842858085057E-3</v>
      </c>
      <c r="M421" s="92">
        <f t="shared" ref="M421" si="564">WEEKDAY(A421,2)</f>
        <v>2</v>
      </c>
      <c r="N421" s="50"/>
    </row>
    <row r="422" spans="1:14" x14ac:dyDescent="0.15">
      <c r="A422" s="90">
        <v>42991</v>
      </c>
      <c r="B422">
        <v>35.1</v>
      </c>
      <c r="C422" s="93">
        <f t="shared" ref="C422" si="565">B422/B421-1</f>
        <v>0</v>
      </c>
      <c r="D422" s="26">
        <f t="shared" ref="D422" si="566">+F421*(1+L422)</f>
        <v>34.978326505504953</v>
      </c>
      <c r="E422" s="26">
        <f>D422*(1-VLOOKUP(A422,FX!A:M,13,0))</f>
        <v>34.911433693090196</v>
      </c>
      <c r="F422">
        <v>34.988</v>
      </c>
      <c r="G422" s="42">
        <f t="shared" ref="G422" si="567">+B422/D422-1</f>
        <v>3.4785396172656302E-3</v>
      </c>
      <c r="H422" s="93">
        <f>(B422/(D422*(1-VLOOKUP(A422,FX!A:M,13,0))))-1</f>
        <v>5.40127651495248E-3</v>
      </c>
      <c r="I422" s="93">
        <f t="shared" si="272"/>
        <v>3.2010975191494317E-3</v>
      </c>
      <c r="J422">
        <v>1884.4839999999999</v>
      </c>
      <c r="K422">
        <v>1888.432</v>
      </c>
      <c r="L422" s="93">
        <f t="shared" ref="L422" si="568">+K422/J422-1</f>
        <v>2.0950031945083936E-3</v>
      </c>
      <c r="M422" s="92">
        <f t="shared" ref="M422" si="569">WEEKDAY(A422,2)</f>
        <v>3</v>
      </c>
      <c r="N422" s="50"/>
    </row>
    <row r="423" spans="1:14" x14ac:dyDescent="0.15">
      <c r="A423" s="90">
        <v>42992</v>
      </c>
      <c r="B423">
        <v>34.71</v>
      </c>
      <c r="C423" s="93">
        <f t="shared" ref="C423" si="570">B423/B422-1</f>
        <v>-1.1111111111111072E-2</v>
      </c>
      <c r="D423" s="26">
        <f t="shared" ref="D423" si="571">+F422*(1+L423)</f>
        <v>34.817917179967296</v>
      </c>
      <c r="E423" s="26">
        <f>D423*(1-VLOOKUP(A423,FX!A:M,13,0))</f>
        <v>34.847202545679899</v>
      </c>
      <c r="F423">
        <v>34.6599</v>
      </c>
      <c r="G423" s="42">
        <f t="shared" ref="G423" si="572">+B423/D423-1</f>
        <v>-3.0994725907782517E-3</v>
      </c>
      <c r="H423" s="93">
        <f>(B423/(D423*(1-VLOOKUP(A423,FX!A:M,13,0))))-1</f>
        <v>-3.9372614057051614E-3</v>
      </c>
      <c r="I423" s="93">
        <f t="shared" si="272"/>
        <v>1.445474453186657E-3</v>
      </c>
      <c r="J423">
        <v>1888.432</v>
      </c>
      <c r="K423">
        <v>1879.252</v>
      </c>
      <c r="L423" s="93">
        <f t="shared" ref="L423" si="573">+K423/J423-1</f>
        <v>-4.8611758326484455E-3</v>
      </c>
      <c r="M423" s="92">
        <f t="shared" ref="M423" si="574">WEEKDAY(A423,2)</f>
        <v>4</v>
      </c>
      <c r="N423" s="50"/>
    </row>
    <row r="424" spans="1:14" x14ac:dyDescent="0.15">
      <c r="A424" s="90">
        <v>42993</v>
      </c>
      <c r="B424">
        <v>34.816499999999998</v>
      </c>
      <c r="C424" s="93">
        <f t="shared" ref="C424" si="575">B424/B423-1</f>
        <v>3.0682800345720462E-3</v>
      </c>
      <c r="D424" s="26">
        <f t="shared" ref="D424" si="576">+F423*(1+L424)</f>
        <v>34.593190022679238</v>
      </c>
      <c r="E424" s="26">
        <f>D424*(1-VLOOKUP(A424,FX!A:M,13,0))</f>
        <v>34.553449628716812</v>
      </c>
      <c r="F424">
        <v>34.585900000000002</v>
      </c>
      <c r="G424" s="42">
        <f t="shared" ref="G424" si="577">+B424/D424-1</f>
        <v>6.4553161236173828E-3</v>
      </c>
      <c r="H424" s="93">
        <f>(B424/(D424*(1-VLOOKUP(A424,FX!A:M,13,0))))-1</f>
        <v>7.6128541175977116E-3</v>
      </c>
      <c r="I424" s="93">
        <f t="shared" si="272"/>
        <v>6.667456969458474E-3</v>
      </c>
      <c r="J424">
        <v>1879.252</v>
      </c>
      <c r="K424">
        <v>1875.635</v>
      </c>
      <c r="L424" s="93">
        <f t="shared" ref="L424" si="578">+K424/J424-1</f>
        <v>-1.9247019558845668E-3</v>
      </c>
      <c r="M424" s="92">
        <f t="shared" ref="M424" si="579">WEEKDAY(A424,2)</f>
        <v>5</v>
      </c>
      <c r="N424" s="50"/>
    </row>
    <row r="425" spans="1:14" x14ac:dyDescent="0.15">
      <c r="A425" s="90">
        <v>42996</v>
      </c>
      <c r="B425">
        <v>34.966500000000003</v>
      </c>
      <c r="C425" s="93">
        <f t="shared" ref="C425" si="580">B425/B424-1</f>
        <v>4.3083020981433684E-3</v>
      </c>
      <c r="D425" s="26">
        <f t="shared" ref="D425" si="581">+F424*(1+L425)</f>
        <v>34.939331208790627</v>
      </c>
      <c r="E425" s="26">
        <f>D425*(1-VLOOKUP(A425,FX!A:M,13,0))</f>
        <v>34.809014110817714</v>
      </c>
      <c r="F425">
        <v>34.762999999999998</v>
      </c>
      <c r="G425" s="42">
        <f t="shared" ref="G425" si="582">+B425/D425-1</f>
        <v>7.7759906298791037E-4</v>
      </c>
      <c r="H425" s="93">
        <f>(B425/(D425*(1-VLOOKUP(A425,FX!A:M,13,0))))-1</f>
        <v>4.5242846775528367E-3</v>
      </c>
      <c r="I425" s="93">
        <f t="shared" si="272"/>
        <v>5.853925150303585E-3</v>
      </c>
      <c r="J425">
        <v>1875.635</v>
      </c>
      <c r="K425">
        <v>1894.8019999999999</v>
      </c>
      <c r="L425" s="93">
        <f t="shared" ref="L425" si="583">+K425/J425-1</f>
        <v>1.0218939185929088E-2</v>
      </c>
      <c r="M425" s="92">
        <f t="shared" ref="M425" si="584">WEEKDAY(A425,2)</f>
        <v>1</v>
      </c>
      <c r="N425" s="50"/>
    </row>
    <row r="426" spans="1:14" x14ac:dyDescent="0.15">
      <c r="A426" s="90">
        <v>42997</v>
      </c>
      <c r="B426">
        <v>34.49</v>
      </c>
      <c r="C426" s="93">
        <f t="shared" ref="C426" si="585">B426/B425-1</f>
        <v>-1.3627329014914369E-2</v>
      </c>
      <c r="D426" s="26">
        <f t="shared" ref="D426" si="586">+F425*(1+L426)</f>
        <v>34.496865555345622</v>
      </c>
      <c r="E426" s="26">
        <f>D426*(1-VLOOKUP(A426,FX!A:M,13,0))</f>
        <v>34.445716296323553</v>
      </c>
      <c r="F426">
        <v>34.440399999999997</v>
      </c>
      <c r="G426" s="42">
        <f t="shared" ref="G426" si="587">+B426/D426-1</f>
        <v>-1.9901968584956631E-4</v>
      </c>
      <c r="H426" s="93">
        <f>(B426/(D426*(1-VLOOKUP(A426,FX!A:M,13,0))))-1</f>
        <v>1.2856084424399672E-3</v>
      </c>
      <c r="I426" s="93">
        <f t="shared" si="272"/>
        <v>1.4401691037271291E-3</v>
      </c>
      <c r="J426">
        <v>1894.8019999999999</v>
      </c>
      <c r="K426">
        <v>1880.296</v>
      </c>
      <c r="L426" s="93">
        <f t="shared" ref="L426" si="588">+K426/J426-1</f>
        <v>-7.6556811740751129E-3</v>
      </c>
      <c r="M426" s="92">
        <f t="shared" ref="M426" si="589">WEEKDAY(A426,2)</f>
        <v>2</v>
      </c>
      <c r="N426" s="50"/>
    </row>
    <row r="427" spans="1:14" x14ac:dyDescent="0.15">
      <c r="A427" s="90">
        <v>42998</v>
      </c>
      <c r="B427">
        <v>34.89</v>
      </c>
      <c r="C427" s="93">
        <f t="shared" ref="C427" si="590">B427/B426-1</f>
        <v>1.1597564511452552E-2</v>
      </c>
      <c r="D427" s="26">
        <f t="shared" ref="D427" si="591">+F426*(1+L427)</f>
        <v>34.667029780204814</v>
      </c>
      <c r="E427" s="26">
        <f>D427*(1-VLOOKUP(A427,FX!A:M,13,0))</f>
        <v>34.651368905644738</v>
      </c>
      <c r="F427">
        <v>34.884399999999999</v>
      </c>
      <c r="G427" s="42">
        <f t="shared" ref="G427" si="592">+B427/D427-1</f>
        <v>6.4317658942476541E-3</v>
      </c>
      <c r="H427" s="93">
        <f>(B427/(D427*(1-VLOOKUP(A427,FX!A:M,13,0))))-1</f>
        <v>6.8866282023389847E-3</v>
      </c>
      <c r="I427" s="93">
        <f t="shared" si="272"/>
        <v>1.6053020834538856E-4</v>
      </c>
      <c r="J427">
        <v>1880.296</v>
      </c>
      <c r="K427">
        <v>1892.6690000000001</v>
      </c>
      <c r="L427" s="93">
        <f t="shared" ref="L427" si="593">+K427/J427-1</f>
        <v>6.5803469241012547E-3</v>
      </c>
      <c r="M427" s="92">
        <f t="shared" ref="M427" si="594">WEEKDAY(A427,2)</f>
        <v>3</v>
      </c>
      <c r="N427" s="50"/>
    </row>
    <row r="428" spans="1:14" x14ac:dyDescent="0.15">
      <c r="A428" s="90">
        <v>42999</v>
      </c>
      <c r="B428">
        <v>34.840000000000003</v>
      </c>
      <c r="C428" s="93">
        <f t="shared" ref="C428" si="595">B428/B427-1</f>
        <v>-1.4330753797648921E-3</v>
      </c>
      <c r="D428" s="26">
        <f t="shared" ref="D428" si="596">+F427*(1+L428)</f>
        <v>34.517635037082556</v>
      </c>
      <c r="E428" s="26">
        <f>D428*(1-VLOOKUP(A428,FX!A:M,13,0))</f>
        <v>34.61563644827914</v>
      </c>
      <c r="F428">
        <v>34.594900000000003</v>
      </c>
      <c r="G428" s="42">
        <f t="shared" ref="G428" si="597">+B428/D428-1</f>
        <v>9.3391381701304343E-3</v>
      </c>
      <c r="H428" s="93">
        <f>(B428/(D428*(1-VLOOKUP(A428,FX!A:M,13,0))))-1</f>
        <v>6.4815665618656038E-3</v>
      </c>
      <c r="I428" s="93">
        <f t="shared" si="272"/>
        <v>7.0848593289762896E-3</v>
      </c>
      <c r="J428">
        <v>1892.6690000000001</v>
      </c>
      <c r="K428">
        <v>1872.77</v>
      </c>
      <c r="L428" s="93">
        <f t="shared" ref="L428" si="598">+K428/J428-1</f>
        <v>-1.0513724269801017E-2</v>
      </c>
      <c r="M428" s="92">
        <f t="shared" ref="M428" si="599">WEEKDAY(A428,2)</f>
        <v>4</v>
      </c>
      <c r="N428" s="50"/>
    </row>
    <row r="429" spans="1:14" x14ac:dyDescent="0.15">
      <c r="A429" s="90">
        <v>43000</v>
      </c>
      <c r="B429">
        <v>34.535200000000003</v>
      </c>
      <c r="C429" s="93">
        <f t="shared" ref="C429" si="600">B429/B428-1</f>
        <v>-8.748564867967823E-3</v>
      </c>
      <c r="D429" s="26">
        <f t="shared" ref="D429" si="601">+F428*(1+L429)</f>
        <v>34.477691458374494</v>
      </c>
      <c r="E429" s="26">
        <f>D429*(1-VLOOKUP(A429,FX!A:M,13,0))</f>
        <v>34.417589094271804</v>
      </c>
      <c r="F429">
        <v>34.4634</v>
      </c>
      <c r="G429" s="42">
        <f t="shared" ref="G429" si="602">+B429/D429-1</f>
        <v>1.6679928148595202E-3</v>
      </c>
      <c r="H429" s="93">
        <f>(B429/(D429*(1-VLOOKUP(A429,FX!A:M,13,0))))-1</f>
        <v>3.4171744396753745E-3</v>
      </c>
      <c r="I429" s="93">
        <f t="shared" si="272"/>
        <v>2.0833696036957061E-3</v>
      </c>
      <c r="J429">
        <v>1872.77</v>
      </c>
      <c r="K429">
        <v>1866.425</v>
      </c>
      <c r="L429" s="93">
        <f t="shared" ref="L429" si="603">+K429/J429-1</f>
        <v>-3.3880294964143687E-3</v>
      </c>
      <c r="M429" s="92">
        <f t="shared" ref="M429" si="604">WEEKDAY(A429,2)</f>
        <v>5</v>
      </c>
      <c r="N429" s="50" t="s">
        <v>451</v>
      </c>
    </row>
    <row r="430" spans="1:14" x14ac:dyDescent="0.15">
      <c r="A430" s="90">
        <v>43003</v>
      </c>
      <c r="B430">
        <v>33.840000000000003</v>
      </c>
      <c r="C430" s="93">
        <f t="shared" ref="C430" si="605">B430/B429-1</f>
        <v>-2.0130186013111229E-2</v>
      </c>
      <c r="D430" s="26">
        <f t="shared" ref="D430" si="606">+F429*(1+L430)</f>
        <v>34.042325821503681</v>
      </c>
      <c r="E430" s="26">
        <f>D430*(1-VLOOKUP(A430,FX!A:M,13,0))</f>
        <v>33.868696915424522</v>
      </c>
      <c r="F430">
        <v>33.796599999999998</v>
      </c>
      <c r="G430" s="42">
        <f t="shared" ref="G430" si="607">+B430/D430-1</f>
        <v>-5.9433607023370305E-3</v>
      </c>
      <c r="H430" s="93">
        <f>(B430/(D430*(1-VLOOKUP(A430,FX!A:M,13,0))))-1</f>
        <v>-8.4729907076674937E-4</v>
      </c>
      <c r="I430" s="93">
        <f t="shared" si="272"/>
        <v>1.2841528437772531E-3</v>
      </c>
      <c r="J430">
        <v>1866.425</v>
      </c>
      <c r="K430">
        <v>1843.6210000000001</v>
      </c>
      <c r="L430" s="93">
        <f t="shared" ref="L430" si="608">+K430/J430-1</f>
        <v>-1.2218010367413545E-2</v>
      </c>
      <c r="M430" s="92">
        <f t="shared" ref="M430" si="609">WEEKDAY(A430,2)</f>
        <v>1</v>
      </c>
      <c r="N430" s="50"/>
    </row>
    <row r="431" spans="1:14" x14ac:dyDescent="0.15">
      <c r="A431" s="90">
        <v>43004</v>
      </c>
      <c r="B431">
        <v>33.92</v>
      </c>
      <c r="C431" s="93">
        <f t="shared" ref="C431" si="610">B431/B430-1</f>
        <v>2.3640661938533203E-3</v>
      </c>
      <c r="D431" s="26">
        <f t="shared" ref="D431" si="611">+F430*(1+L431)</f>
        <v>33.720230379779785</v>
      </c>
      <c r="E431" s="26">
        <f>D431*(1-VLOOKUP(A431,FX!A:M,13,0))</f>
        <v>33.641775109931018</v>
      </c>
      <c r="F431">
        <v>33.718200000000003</v>
      </c>
      <c r="G431" s="42">
        <f t="shared" ref="G431" si="612">+B431/D431-1</f>
        <v>5.9243254856291561E-3</v>
      </c>
      <c r="H431" s="93">
        <f>(B431/(D431*(1-VLOOKUP(A431,FX!A:M,13,0))))-1</f>
        <v>8.2702202591815599E-3</v>
      </c>
      <c r="I431" s="93">
        <f t="shared" si="272"/>
        <v>5.9848983634951392E-3</v>
      </c>
      <c r="J431">
        <v>1843.6210000000001</v>
      </c>
      <c r="K431">
        <v>1839.4549999999999</v>
      </c>
      <c r="L431" s="93">
        <f t="shared" ref="L431" si="613">+K431/J431-1</f>
        <v>-2.259683524976186E-3</v>
      </c>
      <c r="M431" s="92">
        <f t="shared" ref="M431" si="614">WEEKDAY(A431,2)</f>
        <v>2</v>
      </c>
      <c r="N431" s="50"/>
    </row>
    <row r="432" spans="1:14" x14ac:dyDescent="0.15">
      <c r="A432" s="90">
        <v>43005</v>
      </c>
      <c r="B432">
        <v>34.15</v>
      </c>
      <c r="C432" s="93">
        <f t="shared" ref="C432" si="615">B432/B431-1</f>
        <v>6.7806603773583607E-3</v>
      </c>
      <c r="D432" s="26">
        <f t="shared" ref="D432" si="616">+F431*(1+L432)</f>
        <v>34.002103374423406</v>
      </c>
      <c r="E432" s="26">
        <f>D432*(1-VLOOKUP(A432,FX!A:M,13,0))</f>
        <v>33.945649408061932</v>
      </c>
      <c r="F432">
        <v>34.067599999999999</v>
      </c>
      <c r="G432" s="42">
        <f t="shared" ref="G432" si="617">+B432/D432-1</f>
        <v>4.3496316668409918E-3</v>
      </c>
      <c r="H432" s="93">
        <f>(B432/(D432*(1-VLOOKUP(A432,FX!A:M,13,0))))-1</f>
        <v>6.0199346750318128E-3</v>
      </c>
      <c r="I432" s="93">
        <f t="shared" si="272"/>
        <v>2.418720426446308E-3</v>
      </c>
      <c r="J432">
        <v>1839.4549999999999</v>
      </c>
      <c r="K432">
        <v>1854.943</v>
      </c>
      <c r="L432" s="93">
        <f t="shared" ref="L432" si="618">+K432/J432-1</f>
        <v>8.4198852377470601E-3</v>
      </c>
      <c r="M432" s="92">
        <f t="shared" ref="M432" si="619">WEEKDAY(A432,2)</f>
        <v>3</v>
      </c>
      <c r="N432" s="50"/>
    </row>
    <row r="433" spans="1:14" x14ac:dyDescent="0.15">
      <c r="A433" s="90">
        <v>43006</v>
      </c>
      <c r="B433">
        <v>34.14</v>
      </c>
      <c r="C433" s="93">
        <f t="shared" ref="C433" si="620">B433/B432-1</f>
        <v>-2.9282576866762611E-4</v>
      </c>
      <c r="D433" s="26">
        <f t="shared" ref="D433" si="621">+F432*(1+L433)</f>
        <v>34.063761537901698</v>
      </c>
      <c r="E433" s="26">
        <f>D433*(1-VLOOKUP(A433,FX!A:M,13,0))</f>
        <v>33.988891311086171</v>
      </c>
      <c r="F433">
        <v>34.017400000000002</v>
      </c>
      <c r="G433" s="42">
        <f t="shared" ref="G433" si="622">+B433/D433-1</f>
        <v>2.2381104920980999E-3</v>
      </c>
      <c r="H433" s="93">
        <f>(B433/(D433*(1-VLOOKUP(A433,FX!A:M,13,0))))-1</f>
        <v>4.4458257708612781E-3</v>
      </c>
      <c r="I433" s="93">
        <f t="shared" si="272"/>
        <v>3.604037933528037E-3</v>
      </c>
      <c r="J433">
        <v>1854.943</v>
      </c>
      <c r="K433">
        <v>1854.7339999999999</v>
      </c>
      <c r="L433" s="93">
        <f t="shared" ref="L433" si="623">+K433/J433-1</f>
        <v>-1.1267192576813745E-4</v>
      </c>
      <c r="M433" s="92">
        <f t="shared" ref="M433" si="624">WEEKDAY(A433,2)</f>
        <v>4</v>
      </c>
      <c r="N433" s="50"/>
    </row>
    <row r="434" spans="1:14" x14ac:dyDescent="0.15">
      <c r="A434" s="90">
        <v>43007</v>
      </c>
      <c r="B434">
        <v>34.325000000000003</v>
      </c>
      <c r="C434" s="93">
        <f t="shared" ref="C434" si="625">B434/B433-1</f>
        <v>5.4188635032221821E-3</v>
      </c>
      <c r="D434" s="26">
        <f t="shared" ref="D434" si="626">+F433*(1+L434)</f>
        <v>34.242038743453243</v>
      </c>
      <c r="E434" s="26">
        <f>D434*(1-VLOOKUP(A434,FX!A:M,13,0))</f>
        <v>34.251431026722742</v>
      </c>
      <c r="F434">
        <v>34.231900000000003</v>
      </c>
      <c r="G434" s="42">
        <f t="shared" ref="G434" si="627">+B434/D434-1</f>
        <v>2.4227896349373612E-3</v>
      </c>
      <c r="H434" s="93">
        <f>(B434/(D434*(1-VLOOKUP(A434,FX!A:M,13,0))))-1</f>
        <v>2.1479094762453244E-3</v>
      </c>
      <c r="I434" s="93">
        <f t="shared" si="272"/>
        <v>2.7196854396045467E-3</v>
      </c>
      <c r="J434">
        <v>1854.7339999999999</v>
      </c>
      <c r="K434">
        <v>1866.982</v>
      </c>
      <c r="L434" s="93">
        <f t="shared" ref="L434" si="628">+K434/J434-1</f>
        <v>6.6036423551840695E-3</v>
      </c>
      <c r="M434" s="92">
        <f t="shared" ref="M434" si="629">WEEKDAY(A434,2)</f>
        <v>5</v>
      </c>
      <c r="N434" s="50"/>
    </row>
    <row r="435" spans="1:14" x14ac:dyDescent="0.15">
      <c r="A435" s="90">
        <v>43010</v>
      </c>
      <c r="B435">
        <v>34.469900000000003</v>
      </c>
      <c r="C435" s="93">
        <f t="shared" ref="C435" si="630">B435/B434-1</f>
        <v>4.221412964311666E-3</v>
      </c>
      <c r="D435" s="26">
        <f t="shared" ref="D435" si="631">+F434*(1+L435)</f>
        <v>34.231900000000003</v>
      </c>
      <c r="E435" s="26">
        <f>D435*(1-VLOOKUP(A435,FX!A:M,13,0))</f>
        <v>34.126704851822183</v>
      </c>
      <c r="F435">
        <v>34.150100000000002</v>
      </c>
      <c r="G435" s="42">
        <f t="shared" ref="G435" si="632">+B435/D435-1</f>
        <v>6.9525793192899421E-3</v>
      </c>
      <c r="H435" s="93">
        <f>(B435/(D435*(1-VLOOKUP(A435,FX!A:M,13,0))))-1</f>
        <v>1.0056498266327596E-2</v>
      </c>
      <c r="I435" s="93">
        <f t="shared" si="272"/>
        <v>9.3645406602029801E-3</v>
      </c>
      <c r="J435">
        <v>1866.982</v>
      </c>
      <c r="K435">
        <v>1866.982</v>
      </c>
      <c r="L435" s="93">
        <f t="shared" ref="L435" si="633">+K435/J435-1</f>
        <v>0</v>
      </c>
      <c r="M435" s="92">
        <f t="shared" ref="M435" si="634">WEEKDAY(A435,2)</f>
        <v>1</v>
      </c>
      <c r="N435" s="50"/>
    </row>
    <row r="436" spans="1:14" x14ac:dyDescent="0.15">
      <c r="A436" s="90">
        <v>43011</v>
      </c>
      <c r="B436">
        <v>35.07</v>
      </c>
      <c r="C436" s="93">
        <f t="shared" ref="C436" si="635">B436/B435-1</f>
        <v>1.7409391962262655E-2</v>
      </c>
      <c r="D436" s="26">
        <f t="shared" ref="D436" si="636">+F435*(1+L436)</f>
        <v>34.150100000000002</v>
      </c>
      <c r="E436" s="26">
        <f>D436*(1-VLOOKUP(A436,FX!A:M,13,0))</f>
        <v>34.1889133948089</v>
      </c>
      <c r="F436">
        <v>34.303899999999999</v>
      </c>
      <c r="G436" s="42">
        <f t="shared" ref="G436" si="637">+B436/D436-1</f>
        <v>2.6936963581365658E-2</v>
      </c>
      <c r="H436" s="93">
        <f>(B436/(D436*(1-VLOOKUP(A436,FX!A:M,13,0))))-1</f>
        <v>2.5771120451136609E-2</v>
      </c>
      <c r="I436" s="93">
        <f t="shared" si="272"/>
        <v>2.2332737677057235E-2</v>
      </c>
      <c r="J436">
        <v>1866.982</v>
      </c>
      <c r="K436">
        <v>1866.982</v>
      </c>
      <c r="L436" s="93">
        <f t="shared" ref="L436" si="638">+K436/J436-1</f>
        <v>0</v>
      </c>
      <c r="M436" s="92">
        <f t="shared" ref="M436" si="639">WEEKDAY(A436,2)</f>
        <v>2</v>
      </c>
      <c r="N436" s="50"/>
    </row>
    <row r="437" spans="1:14" x14ac:dyDescent="0.15">
      <c r="A437" s="90">
        <v>43012</v>
      </c>
      <c r="B437">
        <v>35.305</v>
      </c>
      <c r="C437" s="93">
        <f t="shared" ref="C437" si="640">B437/B436-1</f>
        <v>6.7008839463928993E-3</v>
      </c>
      <c r="D437" s="26">
        <f t="shared" ref="D437" si="641">+F436*(1+L437)</f>
        <v>34.303899999999999</v>
      </c>
      <c r="E437" s="26">
        <f>D437*(1-VLOOKUP(A437,FX!A:M,13,0))</f>
        <v>34.392482362025099</v>
      </c>
      <c r="F437">
        <v>34.424599999999998</v>
      </c>
      <c r="G437" s="42">
        <f t="shared" ref="G437" si="642">+B437/D437-1</f>
        <v>2.9183270706829356E-2</v>
      </c>
      <c r="H437" s="93">
        <f>(B437/(D437*(1-VLOOKUP(A437,FX!A:M,13,0))))-1</f>
        <v>2.6532473822897584E-2</v>
      </c>
      <c r="I437" s="93">
        <f t="shared" si="272"/>
        <v>2.5574734346949679E-2</v>
      </c>
      <c r="J437">
        <v>1866.982</v>
      </c>
      <c r="K437">
        <v>1866.982</v>
      </c>
      <c r="L437" s="93">
        <f t="shared" ref="L437" si="643">+K437/J437-1</f>
        <v>0</v>
      </c>
      <c r="M437" s="92">
        <f t="shared" ref="M437" si="644">WEEKDAY(A437,2)</f>
        <v>3</v>
      </c>
      <c r="N437" s="50"/>
    </row>
    <row r="438" spans="1:14" ht="27" x14ac:dyDescent="0.15">
      <c r="A438" s="90">
        <v>43013</v>
      </c>
      <c r="B438">
        <v>35.394799999999996</v>
      </c>
      <c r="C438" s="93">
        <f t="shared" ref="C438" si="645">B438/B437-1</f>
        <v>2.543549072369311E-3</v>
      </c>
      <c r="D438" s="26">
        <f t="shared" ref="D438" si="646">+F437*(1+L438)</f>
        <v>34.424599999999998</v>
      </c>
      <c r="E438" s="26">
        <f>D438*(1-VLOOKUP(A438,FX!A:M,13,0))</f>
        <v>34.396391746623223</v>
      </c>
      <c r="F438">
        <v>34.480600000000003</v>
      </c>
      <c r="G438" s="42">
        <f t="shared" ref="G438" si="647">+B438/D438-1</f>
        <v>2.8183334011143257E-2</v>
      </c>
      <c r="H438" s="93">
        <f>(B438/(D438*(1-VLOOKUP(A438,FX!A:M,13,0))))-1</f>
        <v>2.9026540363053854E-2</v>
      </c>
      <c r="I438" s="93">
        <f t="shared" si="272"/>
        <v>2.6513459742579792E-2</v>
      </c>
      <c r="J438">
        <v>1866.982</v>
      </c>
      <c r="K438">
        <v>1866.982</v>
      </c>
      <c r="L438" s="93">
        <f t="shared" ref="L438" si="648">+K438/J438-1</f>
        <v>0</v>
      </c>
      <c r="M438" s="92">
        <f t="shared" ref="M438" si="649">WEEKDAY(A438,2)</f>
        <v>4</v>
      </c>
      <c r="N438" s="50" t="s">
        <v>468</v>
      </c>
    </row>
    <row r="439" spans="1:14" ht="27" x14ac:dyDescent="0.15">
      <c r="A439" s="90">
        <v>43014</v>
      </c>
      <c r="B439">
        <v>35.331000000000003</v>
      </c>
      <c r="C439" s="93">
        <f t="shared" ref="C439" si="650">B439/B438-1</f>
        <v>-1.8025246646398152E-3</v>
      </c>
      <c r="D439" s="26">
        <f t="shared" ref="D439" si="651">+F438*(1+L439)</f>
        <v>34.480600000000003</v>
      </c>
      <c r="E439" s="26">
        <f>D439*(1-VLOOKUP(A439,FX!A:M,13,0))</f>
        <v>34.493091177736794</v>
      </c>
      <c r="F439">
        <v>34.432000000000002</v>
      </c>
      <c r="G439" s="42">
        <f t="shared" ref="G439" si="652">+B439/D439-1</f>
        <v>2.4663143912808883E-2</v>
      </c>
      <c r="H439" s="93">
        <f>(B439/(D439*(1-VLOOKUP(A439,FX!A:M,13,0))))-1</f>
        <v>2.4292076866802459E-2</v>
      </c>
      <c r="I439" s="93">
        <f t="shared" si="272"/>
        <v>2.6109433085501843E-2</v>
      </c>
      <c r="J439">
        <v>1866.982</v>
      </c>
      <c r="K439">
        <v>1866.982</v>
      </c>
      <c r="L439" s="93">
        <f t="shared" ref="L439" si="653">+K439/J439-1</f>
        <v>0</v>
      </c>
      <c r="M439" s="92">
        <f t="shared" ref="M439" si="654">WEEKDAY(A439,2)</f>
        <v>5</v>
      </c>
      <c r="N439" s="50" t="s">
        <v>472</v>
      </c>
    </row>
    <row r="440" spans="1:14" ht="40.5" x14ac:dyDescent="0.15">
      <c r="A440" s="90">
        <v>43017</v>
      </c>
      <c r="B440">
        <v>35.020000000000003</v>
      </c>
      <c r="C440" s="93">
        <f t="shared" ref="C440" si="655">B440/B439-1</f>
        <v>-8.8024680875151695E-3</v>
      </c>
      <c r="D440" s="26">
        <f t="shared" ref="D440" si="656">+F439*(1+L440)</f>
        <v>34.85352403826068</v>
      </c>
      <c r="E440" s="26">
        <f>D440*(1-VLOOKUP(A440,FX!A:M,13,0))</f>
        <v>35.04151976199703</v>
      </c>
      <c r="F440">
        <v>34.802300000000002</v>
      </c>
      <c r="G440" s="42">
        <f t="shared" ref="G440" si="657">+B440/D440-1</f>
        <v>4.776445605803703E-3</v>
      </c>
      <c r="H440" s="93">
        <f>(B440/(D440*(1-VLOOKUP(A440,FX!A:M,13,0))))-1</f>
        <v>-6.1412182300280005E-4</v>
      </c>
      <c r="I440" s="93">
        <f t="shared" si="272"/>
        <v>6.2553336992094977E-3</v>
      </c>
      <c r="J440">
        <v>1866.982</v>
      </c>
      <c r="K440">
        <v>1889.838</v>
      </c>
      <c r="L440" s="93">
        <f t="shared" ref="L440" si="658">+K440/J440-1</f>
        <v>1.2242217653946286E-2</v>
      </c>
      <c r="M440" s="92">
        <f t="shared" ref="M440" si="659">WEEKDAY(A440,2)</f>
        <v>1</v>
      </c>
      <c r="N440" s="50" t="s">
        <v>477</v>
      </c>
    </row>
    <row r="441" spans="1:14" x14ac:dyDescent="0.15">
      <c r="A441" s="90">
        <v>43018</v>
      </c>
      <c r="B441">
        <v>35.549999999999997</v>
      </c>
      <c r="C441" s="93">
        <f t="shared" ref="C441" si="660">B441/B440-1</f>
        <v>1.5134209023415002E-2</v>
      </c>
      <c r="D441" s="26">
        <f t="shared" ref="D441" si="661">+F440*(1+L441)</f>
        <v>35.310935939165162</v>
      </c>
      <c r="E441" s="26">
        <f>D441*(1-VLOOKUP(A441,FX!A:M,13,0))</f>
        <v>35.573180415821554</v>
      </c>
      <c r="F441">
        <v>35.406500000000001</v>
      </c>
      <c r="G441" s="42">
        <f t="shared" ref="G441" si="662">+B441/D441-1</f>
        <v>6.7702555731374847E-3</v>
      </c>
      <c r="H441" s="93">
        <f>(B441/(D441*(1-VLOOKUP(A441,FX!A:M,13,0))))-1</f>
        <v>-6.5162618440628428E-4</v>
      </c>
      <c r="I441" s="93">
        <f t="shared" si="272"/>
        <v>4.0529281346644019E-3</v>
      </c>
      <c r="J441">
        <v>1889.838</v>
      </c>
      <c r="K441">
        <v>1917.4580000000001</v>
      </c>
      <c r="L441" s="93">
        <f t="shared" ref="L441" si="663">+K441/J441-1</f>
        <v>1.4615009328841966E-2</v>
      </c>
      <c r="M441" s="92">
        <f t="shared" ref="M441" si="664">WEEKDAY(A441,2)</f>
        <v>2</v>
      </c>
      <c r="N441" s="50"/>
    </row>
    <row r="442" spans="1:14" x14ac:dyDescent="0.15">
      <c r="A442" s="90">
        <v>43019</v>
      </c>
      <c r="B442">
        <v>35.53</v>
      </c>
      <c r="C442" s="93">
        <f t="shared" ref="C442" si="665">B442/B441-1</f>
        <v>-5.6258790435992356E-4</v>
      </c>
      <c r="D442" s="26">
        <f t="shared" ref="D442" si="666">+F441*(1+L442)</f>
        <v>35.112771951980172</v>
      </c>
      <c r="E442" s="26">
        <f>D442*(1-VLOOKUP(A442,FX!A:M,13,0))</f>
        <v>35.073839478600831</v>
      </c>
      <c r="F442">
        <v>35.449300000000001</v>
      </c>
      <c r="G442" s="42">
        <f t="shared" ref="G442" si="667">+B442/D442-1</f>
        <v>1.1882515245177139E-2</v>
      </c>
      <c r="H442" s="93">
        <f>(B442/(D442*(1-VLOOKUP(A442,FX!A:M,13,0))))-1</f>
        <v>1.3005719595583054E-2</v>
      </c>
      <c r="I442" s="93">
        <f t="shared" si="272"/>
        <v>2.2764906500269966E-3</v>
      </c>
      <c r="J442">
        <v>1917.4580000000001</v>
      </c>
      <c r="K442">
        <v>1901.5509999999999</v>
      </c>
      <c r="L442" s="93">
        <f t="shared" ref="L442" si="668">+K442/J442-1</f>
        <v>-8.295879231774661E-3</v>
      </c>
      <c r="M442" s="92">
        <f t="shared" ref="M442" si="669">WEEKDAY(A442,2)</f>
        <v>3</v>
      </c>
      <c r="N442" s="50" t="s">
        <v>484</v>
      </c>
    </row>
    <row r="443" spans="1:14" x14ac:dyDescent="0.15">
      <c r="A443" s="90">
        <v>43020</v>
      </c>
      <c r="B443">
        <v>35.49</v>
      </c>
      <c r="C443" s="93">
        <f t="shared" ref="C443" si="670">B443/B442-1</f>
        <v>-1.1258091753447719E-3</v>
      </c>
      <c r="D443" s="26">
        <f t="shared" ref="D443" si="671">+F442*(1+L443)</f>
        <v>35.420124787502417</v>
      </c>
      <c r="E443" s="26">
        <f>D443*(1-VLOOKUP(A443,FX!A:M,13,0))</f>
        <v>35.396075584873692</v>
      </c>
      <c r="F443">
        <v>35.374200000000002</v>
      </c>
      <c r="G443" s="42">
        <f t="shared" ref="G443" si="672">+B443/D443-1</f>
        <v>1.9727545545586977E-3</v>
      </c>
      <c r="H443" s="93">
        <f>(B443/(D443*(1-VLOOKUP(A443,FX!A:M,13,0))))-1</f>
        <v>2.653526233468817E-3</v>
      </c>
      <c r="I443" s="93">
        <f t="shared" si="272"/>
        <v>3.2735722645318432E-3</v>
      </c>
      <c r="J443">
        <v>1901.5509999999999</v>
      </c>
      <c r="K443">
        <v>1899.9860000000001</v>
      </c>
      <c r="L443" s="93">
        <f t="shared" ref="L443" si="673">+K443/J443-1</f>
        <v>-8.23012372531573E-4</v>
      </c>
      <c r="M443" s="92">
        <f t="shared" ref="M443" si="674">WEEKDAY(A443,2)</f>
        <v>4</v>
      </c>
      <c r="N443" s="50"/>
    </row>
    <row r="444" spans="1:14" x14ac:dyDescent="0.15">
      <c r="A444" s="90">
        <v>43021</v>
      </c>
      <c r="B444">
        <v>36.084499999999998</v>
      </c>
      <c r="C444" s="93">
        <f t="shared" ref="C444" si="675">B444/B443-1</f>
        <v>1.6751197520428196E-2</v>
      </c>
      <c r="D444" s="26">
        <f t="shared" ref="D444" si="676">+F443*(1+L444)</f>
        <v>35.85983549036677</v>
      </c>
      <c r="E444" s="26">
        <f>D444*(1-VLOOKUP(A444,FX!A:M,13,0))</f>
        <v>35.91771913173708</v>
      </c>
      <c r="F444">
        <v>35.888100000000001</v>
      </c>
      <c r="G444" s="42">
        <f t="shared" ref="G444" si="677">+B444/D444-1</f>
        <v>6.2650736279474817E-3</v>
      </c>
      <c r="H444" s="93">
        <f>(B444/(D444*(1-VLOOKUP(A444,FX!A:M,13,0))))-1</f>
        <v>4.6434147906555534E-3</v>
      </c>
      <c r="I444" s="93">
        <f t="shared" si="272"/>
        <v>5.4725661152303928E-3</v>
      </c>
      <c r="J444">
        <v>1899.9860000000001</v>
      </c>
      <c r="K444">
        <v>1926.07</v>
      </c>
      <c r="L444" s="93">
        <f t="shared" ref="L444" si="678">+K444/J444-1</f>
        <v>1.3728522210163518E-2</v>
      </c>
      <c r="M444" s="92">
        <f t="shared" ref="M444" si="679">WEEKDAY(A444,2)</f>
        <v>5</v>
      </c>
      <c r="N444" s="50"/>
    </row>
    <row r="445" spans="1:14" x14ac:dyDescent="0.15">
      <c r="A445" s="90">
        <v>43024</v>
      </c>
      <c r="B445">
        <v>35.47</v>
      </c>
      <c r="C445" s="93">
        <f t="shared" ref="C445" si="680">B445/B444-1</f>
        <v>-1.7029472488187425E-2</v>
      </c>
      <c r="D445" s="26">
        <f t="shared" ref="D445" si="681">+F444*(1+L445)</f>
        <v>35.079808620143616</v>
      </c>
      <c r="E445" s="26">
        <f>D445*(1-VLOOKUP(A445,FX!A:M,13,0))</f>
        <v>34.997730146937762</v>
      </c>
      <c r="F445">
        <v>35.473399999999998</v>
      </c>
      <c r="G445" s="42">
        <f t="shared" ref="G445" si="682">+B445/D445-1</f>
        <v>1.1122962045817086E-2</v>
      </c>
      <c r="H445" s="93">
        <f>(B445/(D445*(1-VLOOKUP(A445,FX!A:M,13,0))))-1</f>
        <v>1.3494299518266306E-2</v>
      </c>
      <c r="I445" s="93">
        <f t="shared" si="272"/>
        <v>-9.5846465238746958E-5</v>
      </c>
      <c r="J445">
        <v>1926.07</v>
      </c>
      <c r="K445">
        <v>1882.69</v>
      </c>
      <c r="L445" s="93">
        <f t="shared" ref="L445" si="683">+K445/J445-1</f>
        <v>-2.2522545909546277E-2</v>
      </c>
      <c r="M445" s="92">
        <f t="shared" ref="M445" si="684">WEEKDAY(A445,2)</f>
        <v>1</v>
      </c>
      <c r="N445" s="50"/>
    </row>
    <row r="446" spans="1:14" x14ac:dyDescent="0.15">
      <c r="A446" s="90">
        <v>43025</v>
      </c>
      <c r="B446">
        <v>35.283999999999999</v>
      </c>
      <c r="C446" s="93">
        <f t="shared" ref="C446" si="685">B446/B445-1</f>
        <v>-5.2438680575134233E-3</v>
      </c>
      <c r="D446" s="26">
        <f t="shared" ref="D446" si="686">+F445*(1+L446)</f>
        <v>35.366001341697249</v>
      </c>
      <c r="E446" s="26">
        <f>D446*(1-VLOOKUP(A446,FX!A:M,13,0))</f>
        <v>35.240996436384705</v>
      </c>
      <c r="F446">
        <v>35.1892</v>
      </c>
      <c r="G446" s="42">
        <f t="shared" ref="G446" si="687">+B446/D446-1</f>
        <v>-2.318648944928059E-3</v>
      </c>
      <c r="H446" s="93">
        <f>(B446/(D446*(1-VLOOKUP(A446,FX!A:M,13,0))))-1</f>
        <v>1.2202709333977158E-3</v>
      </c>
      <c r="I446" s="93">
        <f t="shared" si="272"/>
        <v>2.6940083889375188E-3</v>
      </c>
      <c r="J446">
        <v>1882.69</v>
      </c>
      <c r="K446">
        <v>1876.99</v>
      </c>
      <c r="L446" s="93">
        <f t="shared" ref="L446" si="688">+K446/J446-1</f>
        <v>-3.0275828734417365E-3</v>
      </c>
      <c r="M446" s="92">
        <f t="shared" ref="M446" si="689">WEEKDAY(A446,2)</f>
        <v>2</v>
      </c>
      <c r="N446" s="50"/>
    </row>
    <row r="447" spans="1:14" x14ac:dyDescent="0.15">
      <c r="A447" s="90">
        <v>43026</v>
      </c>
      <c r="B447">
        <v>35.36</v>
      </c>
      <c r="C447" s="93">
        <f t="shared" ref="C447" si="690">B447/B446-1</f>
        <v>2.1539507992291984E-3</v>
      </c>
      <c r="D447" s="26">
        <f t="shared" ref="D447" si="691">+F446*(1+L447)</f>
        <v>35.023658022685254</v>
      </c>
      <c r="E447" s="26">
        <f>D447*(1-VLOOKUP(A447,FX!A:M,13,0))</f>
        <v>34.950495238771161</v>
      </c>
      <c r="F447">
        <v>35.250900000000001</v>
      </c>
      <c r="G447" s="42">
        <f t="shared" ref="G447" si="692">+B447/D447-1</f>
        <v>9.6032795060096987E-3</v>
      </c>
      <c r="H447" s="93">
        <f>(B447/(D447*(1-VLOOKUP(A447,FX!A:M,13,0))))-1</f>
        <v>1.1716708402305098E-2</v>
      </c>
      <c r="I447" s="93">
        <f t="shared" si="272"/>
        <v>3.0949564408284669E-3</v>
      </c>
      <c r="J447">
        <v>1876.99</v>
      </c>
      <c r="K447">
        <v>1868.16</v>
      </c>
      <c r="L447" s="93">
        <f t="shared" ref="L447" si="693">+K447/J447-1</f>
        <v>-4.704340459991796E-3</v>
      </c>
      <c r="M447" s="92">
        <f t="shared" ref="M447" si="694">WEEKDAY(A447,2)</f>
        <v>3</v>
      </c>
      <c r="N447" s="50"/>
    </row>
    <row r="448" spans="1:14" x14ac:dyDescent="0.15">
      <c r="A448" s="90">
        <v>43027</v>
      </c>
      <c r="B448">
        <v>35.06</v>
      </c>
      <c r="C448" s="93">
        <f t="shared" ref="C448" si="695">B448/B447-1</f>
        <v>-8.4841628959275717E-3</v>
      </c>
      <c r="D448" s="26">
        <f t="shared" ref="D448" si="696">+F447*(1+L448)</f>
        <v>35.146175300295475</v>
      </c>
      <c r="E448" s="26">
        <f>D448*(1-VLOOKUP(A448,FX!A:M,13,0))</f>
        <v>35.223105375959136</v>
      </c>
      <c r="F448">
        <v>35.1419</v>
      </c>
      <c r="G448" s="42">
        <f t="shared" ref="G448" si="697">+B448/D448-1</f>
        <v>-2.4519111840527463E-3</v>
      </c>
      <c r="H448" s="93">
        <f>(B448/(D448*(1-VLOOKUP(A448,FX!A:M,13,0))))-1</f>
        <v>-4.6306358913618118E-3</v>
      </c>
      <c r="I448" s="93">
        <f t="shared" si="272"/>
        <v>-2.3305512792420879E-3</v>
      </c>
      <c r="J448">
        <v>1868.16</v>
      </c>
      <c r="K448">
        <v>1862.61</v>
      </c>
      <c r="L448" s="93">
        <f t="shared" ref="L448" si="698">+K448/J448-1</f>
        <v>-2.9708376156218907E-3</v>
      </c>
      <c r="M448" s="92">
        <f t="shared" ref="M448" si="699">WEEKDAY(A448,2)</f>
        <v>4</v>
      </c>
      <c r="N448" s="50"/>
    </row>
    <row r="449" spans="1:14" ht="54" x14ac:dyDescent="0.15">
      <c r="A449" s="90">
        <v>43028</v>
      </c>
      <c r="B449">
        <v>35.46</v>
      </c>
      <c r="C449" s="93">
        <f t="shared" ref="C449" si="700">B449/B448-1</f>
        <v>1.1409013120365019E-2</v>
      </c>
      <c r="D449" s="26">
        <f t="shared" ref="D449" si="701">+F448*(1+L449)</f>
        <v>35.473959550845322</v>
      </c>
      <c r="E449" s="26">
        <f>D449*(1-VLOOKUP(A449,FX!A:M,13,0))</f>
        <v>35.378365949519939</v>
      </c>
      <c r="F449">
        <v>35.351199999999999</v>
      </c>
      <c r="G449" s="42">
        <f t="shared" ref="G449" si="702">+B449/D449-1</f>
        <v>-3.9351544124399673E-4</v>
      </c>
      <c r="H449" s="93">
        <f>(B449/(D449*(1-VLOOKUP(A449,FX!A:M,13,0))))-1</f>
        <v>2.307456782954409E-3</v>
      </c>
      <c r="I449" s="93">
        <f t="shared" si="272"/>
        <v>3.0776890176289484E-3</v>
      </c>
      <c r="J449">
        <v>1862.61</v>
      </c>
      <c r="K449">
        <v>1880.21</v>
      </c>
      <c r="L449" s="93">
        <f t="shared" ref="L449" si="703">+K449/J449-1</f>
        <v>9.4491063615036452E-3</v>
      </c>
      <c r="M449" s="92">
        <f t="shared" ref="M449" si="704">WEEKDAY(A449,2)</f>
        <v>5</v>
      </c>
      <c r="N449" s="50" t="s">
        <v>516</v>
      </c>
    </row>
    <row r="450" spans="1:14" x14ac:dyDescent="0.15">
      <c r="A450" s="90">
        <v>43031</v>
      </c>
      <c r="B450">
        <v>35.44</v>
      </c>
      <c r="C450" s="93">
        <f t="shared" ref="C450" si="705">B450/B449-1</f>
        <v>-5.6401579244225175E-4</v>
      </c>
      <c r="D450" s="26">
        <f t="shared" ref="D450" si="706">+F449*(1+L450)</f>
        <v>35.699972083969342</v>
      </c>
      <c r="E450" s="26">
        <f>D450*(1-VLOOKUP(A450,FX!A:M,13,0))</f>
        <v>35.624836578560171</v>
      </c>
      <c r="F450">
        <v>35.410299999999999</v>
      </c>
      <c r="G450" s="42">
        <f t="shared" ref="G450" si="707">+B450/D450-1</f>
        <v>-7.2821368979748557E-3</v>
      </c>
      <c r="H450" s="93">
        <f>(B450/(D450*(1-VLOOKUP(A450,FX!A:M,13,0))))-1</f>
        <v>-5.1884189883248943E-3</v>
      </c>
      <c r="I450" s="93">
        <f t="shared" si="272"/>
        <v>8.3873901096565007E-4</v>
      </c>
      <c r="J450">
        <v>1880.21</v>
      </c>
      <c r="K450">
        <v>1898.76</v>
      </c>
      <c r="L450" s="93">
        <f t="shared" ref="L450" si="708">+K450/J450-1</f>
        <v>9.8659192324261902E-3</v>
      </c>
      <c r="M450" s="92">
        <f t="shared" ref="M450" si="709">WEEKDAY(A450,2)</f>
        <v>1</v>
      </c>
    </row>
    <row r="451" spans="1:14" x14ac:dyDescent="0.15">
      <c r="A451" s="90">
        <v>43032</v>
      </c>
      <c r="B451">
        <v>35.82</v>
      </c>
      <c r="C451" s="93">
        <f t="shared" ref="C451" si="710">B451/B450-1</f>
        <v>1.0722347629796847E-2</v>
      </c>
      <c r="D451" s="26">
        <f t="shared" ref="D451" si="711">+F450*(1+L451)</f>
        <v>35.464942071141166</v>
      </c>
      <c r="E451" s="26">
        <f>D451*(1-VLOOKUP(A451,FX!A:M,13,0))</f>
        <v>35.43764955383692</v>
      </c>
      <c r="F451">
        <v>35.578600000000002</v>
      </c>
      <c r="G451" s="42">
        <f t="shared" ref="G451" si="712">+B451/D451-1</f>
        <v>1.0011518646966922E-2</v>
      </c>
      <c r="H451" s="93">
        <f>(B451/(D451*(1-VLOOKUP(A451,FX!A:M,13,0))))-1</f>
        <v>1.0789385046042987E-2</v>
      </c>
      <c r="I451" s="93">
        <f t="shared" si="272"/>
        <v>6.7849774864665591E-3</v>
      </c>
      <c r="J451">
        <v>1898.76</v>
      </c>
      <c r="K451">
        <v>1901.69</v>
      </c>
      <c r="L451" s="93">
        <f t="shared" ref="L451" si="713">+K451/J451-1</f>
        <v>1.5431123470055486E-3</v>
      </c>
      <c r="M451" s="92">
        <f t="shared" ref="M451" si="714">WEEKDAY(A451,2)</f>
        <v>2</v>
      </c>
    </row>
    <row r="452" spans="1:14" x14ac:dyDescent="0.15">
      <c r="A452" s="90">
        <v>43033</v>
      </c>
      <c r="B452">
        <v>35.79</v>
      </c>
      <c r="C452" s="93">
        <f t="shared" ref="C452" si="715">B452/B451-1</f>
        <v>-8.3752093802347272E-4</v>
      </c>
      <c r="D452" s="26">
        <f t="shared" ref="D452" si="716">+F451*(1+L452)</f>
        <v>35.79506241080302</v>
      </c>
      <c r="E452" s="26">
        <f>D452*(1-VLOOKUP(A452,FX!A:M,13,0))</f>
        <v>35.822770760730485</v>
      </c>
      <c r="F452">
        <v>35.710599999999999</v>
      </c>
      <c r="G452" s="42">
        <f t="shared" ref="G452" si="717">+B452/D452-1</f>
        <v>-1.4142762889812754E-4</v>
      </c>
      <c r="H452" s="93">
        <f>(B452/(D452*(1-VLOOKUP(A452,FX!A:M,13,0))))-1</f>
        <v>-9.148025134451121E-4</v>
      </c>
      <c r="I452" s="93">
        <f t="shared" si="272"/>
        <v>2.2234294579199787E-3</v>
      </c>
      <c r="J452">
        <v>1901.69</v>
      </c>
      <c r="K452">
        <v>1913.26</v>
      </c>
      <c r="L452" s="93">
        <f t="shared" ref="L452" si="718">+K452/J452-1</f>
        <v>6.084062071105123E-3</v>
      </c>
      <c r="M452" s="92">
        <f t="shared" ref="M452" si="719">WEEKDAY(A452,2)</f>
        <v>3</v>
      </c>
    </row>
    <row r="453" spans="1:14" x14ac:dyDescent="0.15">
      <c r="A453" s="90">
        <v>43034</v>
      </c>
      <c r="B453">
        <v>35.79</v>
      </c>
      <c r="C453" s="93">
        <f t="shared" ref="C453" si="720">B453/B452-1</f>
        <v>0</v>
      </c>
      <c r="D453" s="26">
        <f t="shared" ref="D453" si="721">+F452*(1+L453)</f>
        <v>35.663191428242897</v>
      </c>
      <c r="E453" s="26">
        <f>D453*(1-VLOOKUP(A453,FX!A:M,13,0))</f>
        <v>35.576550494002824</v>
      </c>
      <c r="F453">
        <v>35.668799999999997</v>
      </c>
      <c r="G453" s="42">
        <f t="shared" ref="G453" si="722">+B453/D453-1</f>
        <v>3.5557269744703746E-3</v>
      </c>
      <c r="H453" s="93">
        <f>(B453/(D453*(1-VLOOKUP(A453,FX!A:M,13,0))))-1</f>
        <v>5.999724622912872E-3</v>
      </c>
      <c r="I453" s="93">
        <f t="shared" si="272"/>
        <v>3.3979276005922099E-3</v>
      </c>
      <c r="J453">
        <v>1913.26</v>
      </c>
      <c r="K453">
        <v>1910.72</v>
      </c>
      <c r="L453" s="93">
        <f t="shared" ref="L453" si="723">+K453/J453-1</f>
        <v>-1.3275770151468524E-3</v>
      </c>
      <c r="M453" s="92">
        <f t="shared" ref="M453" si="724">WEEKDAY(A453,2)</f>
        <v>4</v>
      </c>
    </row>
    <row r="454" spans="1:14" x14ac:dyDescent="0.15">
      <c r="A454" s="90">
        <v>43035</v>
      </c>
      <c r="B454">
        <v>35.65</v>
      </c>
      <c r="C454" s="93">
        <f t="shared" ref="C454" si="725">B454/B453-1</f>
        <v>-3.9117071807768244E-3</v>
      </c>
      <c r="D454" s="26">
        <f t="shared" ref="D454" si="726">+F453*(1+L454)</f>
        <v>35.398117953441634</v>
      </c>
      <c r="E454" s="26">
        <f>D454*(1-VLOOKUP(A454,FX!A:M,13,0))</f>
        <v>35.432049678034275</v>
      </c>
      <c r="F454">
        <v>35.546199999999999</v>
      </c>
      <c r="G454" s="42">
        <f t="shared" ref="G454" si="727">+B454/D454-1</f>
        <v>7.1156903564664198E-3</v>
      </c>
      <c r="H454" s="93">
        <f>(B454/(D454*(1-VLOOKUP(A454,FX!A:M,13,0))))-1</f>
        <v>6.1512196992894452E-3</v>
      </c>
      <c r="I454" s="93">
        <f t="shared" si="272"/>
        <v>2.9201433627223938E-3</v>
      </c>
      <c r="J454">
        <v>1910.72</v>
      </c>
      <c r="K454">
        <v>1896.22</v>
      </c>
      <c r="L454" s="93">
        <f t="shared" ref="L454" si="728">+K454/J454-1</f>
        <v>-7.5887623513649638E-3</v>
      </c>
      <c r="M454" s="92">
        <f t="shared" ref="M454" si="729">WEEKDAY(A454,2)</f>
        <v>5</v>
      </c>
    </row>
    <row r="455" spans="1:14" x14ac:dyDescent="0.15">
      <c r="A455" s="90">
        <v>43038</v>
      </c>
      <c r="B455">
        <v>35.049999999999997</v>
      </c>
      <c r="C455" s="93">
        <f t="shared" ref="C455" si="730">B455/B454-1</f>
        <v>-1.6830294530154277E-2</v>
      </c>
      <c r="D455" s="26">
        <f t="shared" ref="D455" si="731">+F454*(1+L455)</f>
        <v>34.79205563594941</v>
      </c>
      <c r="E455" s="26">
        <f>D455*(1-VLOOKUP(A455,FX!A:M,13,0))</f>
        <v>34.845614502775675</v>
      </c>
      <c r="F455">
        <v>35.106200000000001</v>
      </c>
      <c r="G455" s="42">
        <f t="shared" ref="G455" si="732">+B455/D455-1</f>
        <v>7.4138868582418471E-3</v>
      </c>
      <c r="H455" s="93">
        <f>(B455/(D455*(1-VLOOKUP(A455,FX!A:M,13,0))))-1</f>
        <v>5.8654582546691092E-3</v>
      </c>
      <c r="I455" s="93">
        <f t="shared" si="272"/>
        <v>-1.6008568287084746E-3</v>
      </c>
      <c r="J455">
        <v>1896.22</v>
      </c>
      <c r="K455">
        <v>1855.99</v>
      </c>
      <c r="L455" s="93">
        <f t="shared" ref="L455" si="733">+K455/J455-1</f>
        <v>-2.1215892670681691E-2</v>
      </c>
      <c r="M455" s="92">
        <f t="shared" ref="M455" si="734">WEEKDAY(A455,2)</f>
        <v>1</v>
      </c>
    </row>
    <row r="456" spans="1:14" x14ac:dyDescent="0.15">
      <c r="A456" s="90">
        <v>43039</v>
      </c>
      <c r="B456">
        <v>35.54</v>
      </c>
      <c r="C456" s="93">
        <f t="shared" ref="C456" si="735">B456/B455-1</f>
        <v>1.3980028530670596E-2</v>
      </c>
      <c r="D456" s="26">
        <f t="shared" ref="D456" si="736">+F455*(1+L456)</f>
        <v>35.367228108987661</v>
      </c>
      <c r="E456" s="26">
        <f>D456*(1-VLOOKUP(A456,FX!A:M,13,0))</f>
        <v>35.39212201420164</v>
      </c>
      <c r="F456">
        <v>35.580100000000002</v>
      </c>
      <c r="G456" s="42">
        <f t="shared" ref="G456" si="737">+B456/D456-1</f>
        <v>4.8850843068595218E-3</v>
      </c>
      <c r="H456" s="93">
        <f>(B456/(D456*(1-VLOOKUP(A456,FX!A:M,13,0))))-1</f>
        <v>4.1782740729425782E-3</v>
      </c>
      <c r="I456" s="93">
        <f t="shared" si="272"/>
        <v>-1.127034494000978E-3</v>
      </c>
      <c r="J456">
        <v>1855.99</v>
      </c>
      <c r="K456">
        <v>1869.79</v>
      </c>
      <c r="L456" s="93">
        <f t="shared" ref="L456" si="738">+K456/J456-1</f>
        <v>7.4353848889272545E-3</v>
      </c>
      <c r="M456" s="92">
        <f t="shared" ref="M456" si="739">WEEKDAY(A456,2)</f>
        <v>2</v>
      </c>
    </row>
    <row r="457" spans="1:14" x14ac:dyDescent="0.15">
      <c r="A457" s="90">
        <v>43040</v>
      </c>
      <c r="B457">
        <v>35.64</v>
      </c>
      <c r="C457" s="93">
        <f t="shared" ref="C457" si="740">B457/B456-1</f>
        <v>2.8137310073157451E-3</v>
      </c>
      <c r="D457" s="26">
        <f t="shared" ref="D457" si="741">+F456*(1+L457)</f>
        <v>35.636425628011708</v>
      </c>
      <c r="E457" s="26">
        <f>D457*(1-VLOOKUP(A457,FX!A:M,13,0))</f>
        <v>35.763240418395711</v>
      </c>
      <c r="F457">
        <v>35.598199999999999</v>
      </c>
      <c r="G457" s="42">
        <f t="shared" ref="G457" si="742">+B457/D457-1</f>
        <v>1.0030108029357443E-4</v>
      </c>
      <c r="H457" s="93">
        <f>(B457/(D457*(1-VLOOKUP(A457,FX!A:M,13,0))))-1</f>
        <v>-3.4460081624012595E-3</v>
      </c>
      <c r="I457" s="93">
        <f t="shared" si="272"/>
        <v>1.1742166738768489E-3</v>
      </c>
      <c r="J457">
        <v>1869.79</v>
      </c>
      <c r="K457">
        <v>1872.75</v>
      </c>
      <c r="L457" s="93">
        <f t="shared" ref="L457" si="743">+K457/J457-1</f>
        <v>1.5830654779414033E-3</v>
      </c>
      <c r="M457" s="92">
        <f t="shared" ref="M457" si="744">WEEKDAY(A457,2)</f>
        <v>3</v>
      </c>
    </row>
    <row r="458" spans="1:14" x14ac:dyDescent="0.15">
      <c r="A458" s="90">
        <v>43041</v>
      </c>
      <c r="B458">
        <v>35.42</v>
      </c>
      <c r="C458" s="93">
        <f t="shared" ref="C458" si="745">B458/B457-1</f>
        <v>-6.1728395061727559E-3</v>
      </c>
      <c r="D458" s="26">
        <f t="shared" ref="D458" si="746">+F457*(1+L458)</f>
        <v>35.119565544787072</v>
      </c>
      <c r="E458" s="26">
        <f>D458*(1-VLOOKUP(A458,FX!A:M,13,0))</f>
        <v>35.129663620425937</v>
      </c>
      <c r="F458">
        <v>35.468600000000002</v>
      </c>
      <c r="G458" s="42">
        <f t="shared" ref="G458" si="747">+B458/D458-1</f>
        <v>8.5546176483815017E-3</v>
      </c>
      <c r="H458" s="93">
        <f>(B458/(D458*(1-VLOOKUP(A458,FX!A:M,13,0))))-1</f>
        <v>8.2647070780732523E-3</v>
      </c>
      <c r="I458" s="93">
        <f t="shared" si="272"/>
        <v>-1.3702260591058613E-3</v>
      </c>
      <c r="J458">
        <v>1872.75</v>
      </c>
      <c r="K458">
        <v>1847.57</v>
      </c>
      <c r="L458" s="93">
        <f t="shared" ref="L458" si="748">+K458/J458-1</f>
        <v>-1.3445467894807162E-2</v>
      </c>
      <c r="M458" s="92">
        <f t="shared" ref="M458" si="749">WEEKDAY(A458,2)</f>
        <v>4</v>
      </c>
    </row>
    <row r="459" spans="1:14" x14ac:dyDescent="0.15">
      <c r="A459" s="90">
        <v>43042</v>
      </c>
      <c r="B459">
        <v>35.08</v>
      </c>
      <c r="C459" s="93">
        <f t="shared" ref="C459" si="750">B459/B458-1</f>
        <v>-9.5990965556184138E-3</v>
      </c>
      <c r="D459" s="26">
        <f t="shared" ref="D459" si="751">+F458*(1+L459)</f>
        <v>35.188317488376626</v>
      </c>
      <c r="E459" s="26">
        <f>D459*(1-VLOOKUP(A459,FX!A:M,13,0))</f>
        <v>35.02871517507527</v>
      </c>
      <c r="F459">
        <v>35.189399999999999</v>
      </c>
      <c r="G459" s="42">
        <f t="shared" ref="G459" si="752">+B459/D459-1</f>
        <v>-3.0782230043367997E-3</v>
      </c>
      <c r="H459" s="93">
        <f>(B459/(D459*(1-VLOOKUP(A459,FX!A:M,13,0))))-1</f>
        <v>1.4640795321325673E-3</v>
      </c>
      <c r="I459" s="93">
        <f t="shared" si="272"/>
        <v>-3.1088907455085746E-3</v>
      </c>
      <c r="J459">
        <v>1847.57</v>
      </c>
      <c r="K459">
        <v>1832.97</v>
      </c>
      <c r="L459" s="93">
        <f t="shared" ref="L459" si="753">+K459/J459-1</f>
        <v>-7.9022716324685938E-3</v>
      </c>
      <c r="M459" s="92">
        <f t="shared" ref="M459" si="754">WEEKDAY(A459,2)</f>
        <v>5</v>
      </c>
    </row>
    <row r="460" spans="1:14" x14ac:dyDescent="0.15">
      <c r="A460" s="90">
        <v>43045</v>
      </c>
      <c r="B460">
        <v>35.586199999999998</v>
      </c>
      <c r="C460" s="93">
        <f t="shared" ref="C460" si="755">B460/B459-1</f>
        <v>1.4429874572405854E-2</v>
      </c>
      <c r="D460" s="26">
        <f t="shared" ref="D460" si="756">+F459*(1+L460)</f>
        <v>35.522101736525961</v>
      </c>
      <c r="E460" s="26">
        <f>D460*(1-VLOOKUP(A460,FX!A:M,13,0))</f>
        <v>35.59193543180119</v>
      </c>
      <c r="F460">
        <v>35.599299999999999</v>
      </c>
      <c r="G460" s="42">
        <f t="shared" ref="G460" si="757">+B460/D460-1</f>
        <v>1.8044614575305484E-3</v>
      </c>
      <c r="H460" s="93">
        <f>(B460/(D460*(1-VLOOKUP(A460,FX!A:M,13,0))))-1</f>
        <v>-1.6114413930035099E-4</v>
      </c>
      <c r="I460" s="93">
        <f t="shared" si="272"/>
        <v>-3.6798476374544364E-4</v>
      </c>
      <c r="J460">
        <v>1832.97</v>
      </c>
      <c r="K460">
        <v>1850.3</v>
      </c>
      <c r="L460" s="93">
        <f t="shared" ref="L460" si="758">+K460/J460-1</f>
        <v>9.4546010027440897E-3</v>
      </c>
      <c r="M460" s="92">
        <f t="shared" ref="M460" si="759">WEEKDAY(A460,2)</f>
        <v>1</v>
      </c>
      <c r="N460" t="s">
        <v>563</v>
      </c>
    </row>
    <row r="461" spans="1:14" x14ac:dyDescent="0.15">
      <c r="A461" s="90">
        <v>43046</v>
      </c>
      <c r="B461">
        <v>35.731999999999999</v>
      </c>
      <c r="C461" s="93">
        <f t="shared" ref="C461" si="760">B461/B460-1</f>
        <v>4.0970938172661953E-3</v>
      </c>
      <c r="D461" s="26">
        <f t="shared" ref="D461" si="761">+F460*(1+L461)</f>
        <v>35.768032562827649</v>
      </c>
      <c r="E461" s="26">
        <f>D461*(1-VLOOKUP(A461,FX!A:M,13,0))</f>
        <v>35.667010182200663</v>
      </c>
      <c r="F461">
        <v>35.8414</v>
      </c>
      <c r="G461" s="42">
        <f t="shared" ref="G461" si="762">+B461/D461-1</f>
        <v>-1.0073957175127379E-3</v>
      </c>
      <c r="H461" s="93">
        <f>(B461/(D461*(1-VLOOKUP(A461,FX!A:M,13,0))))-1</f>
        <v>1.8221268748723762E-3</v>
      </c>
      <c r="I461" s="93">
        <f t="shared" si="272"/>
        <v>-3.052336125263011E-3</v>
      </c>
      <c r="J461">
        <v>1850.3</v>
      </c>
      <c r="K461">
        <v>1859.07</v>
      </c>
      <c r="L461" s="93">
        <f t="shared" ref="L461" si="763">+K461/J461-1</f>
        <v>4.739771928876424E-3</v>
      </c>
      <c r="M461" s="92">
        <f t="shared" ref="M461" si="764">WEEKDAY(A461,2)</f>
        <v>2</v>
      </c>
    </row>
    <row r="462" spans="1:14" x14ac:dyDescent="0.15">
      <c r="A462" s="90">
        <v>43047</v>
      </c>
      <c r="B462">
        <v>35.645600000000002</v>
      </c>
      <c r="C462" s="93">
        <f t="shared" ref="C462" si="765">B462/B461-1</f>
        <v>-2.4180006716667535E-3</v>
      </c>
      <c r="D462" s="26">
        <f t="shared" ref="D462" si="766">+F461*(1+L462)</f>
        <v>35.977704011145363</v>
      </c>
      <c r="E462" s="26">
        <f>D462*(1-VLOOKUP(A462,FX!A:M,13,0))</f>
        <v>36.036598448629327</v>
      </c>
      <c r="F462">
        <v>35.825800000000001</v>
      </c>
      <c r="G462" s="42">
        <f t="shared" ref="G462" si="767">+B462/D462-1</f>
        <v>-9.230828377555178E-3</v>
      </c>
      <c r="H462" s="93">
        <f>(B462/(D462*(1-VLOOKUP(A462,FX!A:M,13,0))))-1</f>
        <v>-1.0850037613475028E-2</v>
      </c>
      <c r="I462" s="93">
        <f t="shared" si="272"/>
        <v>-5.0298946569231617E-3</v>
      </c>
      <c r="J462">
        <v>1859.07</v>
      </c>
      <c r="K462">
        <v>1866.14</v>
      </c>
      <c r="L462" s="93">
        <f t="shared" ref="L462" si="768">+K462/J462-1</f>
        <v>3.802976757195875E-3</v>
      </c>
      <c r="M462" s="92">
        <f t="shared" ref="M462" si="769">WEEKDAY(A462,2)</f>
        <v>3</v>
      </c>
    </row>
    <row r="463" spans="1:14" x14ac:dyDescent="0.15">
      <c r="A463" s="90">
        <v>43048</v>
      </c>
      <c r="B463">
        <v>35.94</v>
      </c>
      <c r="C463" s="93">
        <f t="shared" ref="C463" si="770">B463/B462-1</f>
        <v>8.2590838700988822E-3</v>
      </c>
      <c r="D463" s="26">
        <f t="shared" ref="D463" si="771">+F462*(1+L463)</f>
        <v>36.170784634593325</v>
      </c>
      <c r="E463" s="26">
        <f>D463*(1-VLOOKUP(A463,FX!A:M,13,0))</f>
        <v>36.078754484336606</v>
      </c>
      <c r="F463">
        <v>36.137799999999999</v>
      </c>
      <c r="G463" s="42">
        <f t="shared" ref="G463" si="772">+B463/D463-1</f>
        <v>-6.3804154906998978E-3</v>
      </c>
      <c r="H463" s="93">
        <f>(B463/(D463*(1-VLOOKUP(A463,FX!A:M,13,0))))-1</f>
        <v>-3.8458778946165451E-3</v>
      </c>
      <c r="I463" s="93">
        <f t="shared" si="272"/>
        <v>-5.4734931290781885E-3</v>
      </c>
      <c r="J463">
        <v>1866.14</v>
      </c>
      <c r="K463">
        <v>1884.11</v>
      </c>
      <c r="L463" s="93">
        <f t="shared" ref="L463" si="773">+K463/J463-1</f>
        <v>9.6295026096646641E-3</v>
      </c>
      <c r="M463" s="92">
        <f t="shared" ref="M463" si="774">WEEKDAY(A463,2)</f>
        <v>4</v>
      </c>
    </row>
    <row r="464" spans="1:14" x14ac:dyDescent="0.15">
      <c r="A464" s="90">
        <v>43049</v>
      </c>
      <c r="B464">
        <v>36.42</v>
      </c>
      <c r="C464" s="93">
        <f t="shared" ref="C464" si="775">B464/B463-1</f>
        <v>1.3355592654424209E-2</v>
      </c>
      <c r="D464" s="26">
        <f t="shared" ref="D464" si="776">+F463*(1+L464)</f>
        <v>36.454658599550989</v>
      </c>
      <c r="E464" s="26">
        <f>D464*(1-VLOOKUP(A464,FX!A:M,13,0))</f>
        <v>36.389743417151486</v>
      </c>
      <c r="F464">
        <v>36.503799999999998</v>
      </c>
      <c r="G464" s="42">
        <f t="shared" ref="G464" si="777">+B464/D464-1</f>
        <v>-9.5073170021164888E-4</v>
      </c>
      <c r="H464" s="93">
        <f>(B464/(D464*(1-VLOOKUP(A464,FX!A:M,13,0))))-1</f>
        <v>8.3145908729487239E-4</v>
      </c>
      <c r="I464" s="93">
        <f t="shared" si="272"/>
        <v>-2.2956514116337923E-3</v>
      </c>
      <c r="J464">
        <v>1884.11</v>
      </c>
      <c r="K464">
        <v>1900.63</v>
      </c>
      <c r="L464" s="93">
        <f t="shared" ref="L464" si="778">+K464/J464-1</f>
        <v>8.7680655588051604E-3</v>
      </c>
      <c r="M464" s="92">
        <f t="shared" ref="M464" si="779">WEEKDAY(A464,2)</f>
        <v>5</v>
      </c>
    </row>
    <row r="465" spans="1:14" x14ac:dyDescent="0.15">
      <c r="A465" s="90">
        <v>43052</v>
      </c>
      <c r="B465">
        <v>36.61</v>
      </c>
      <c r="C465" s="93">
        <f t="shared" ref="C465" si="780">B465/B464-1</f>
        <v>5.216913783635313E-3</v>
      </c>
      <c r="D465" s="26">
        <f t="shared" ref="D465" si="781">+F464*(1+L465)</f>
        <v>36.615387777736849</v>
      </c>
      <c r="E465" s="26">
        <f>D465*(1-VLOOKUP(A465,FX!A:M,13,0))</f>
        <v>36.644452706611752</v>
      </c>
      <c r="F465">
        <v>36.814700000000002</v>
      </c>
      <c r="G465" s="42">
        <f t="shared" ref="G465" si="782">+B465/D465-1</f>
        <v>-1.4714517758362966E-4</v>
      </c>
      <c r="H465" s="93">
        <f>(B465/(D465*(1-VLOOKUP(A465,FX!A:M,13,0))))-1</f>
        <v>-9.4018887081193103E-4</v>
      </c>
      <c r="I465" s="93">
        <f t="shared" si="272"/>
        <v>-5.5602789103266215E-3</v>
      </c>
      <c r="J465">
        <v>1900.63</v>
      </c>
      <c r="K465">
        <v>1906.44</v>
      </c>
      <c r="L465" s="93">
        <f t="shared" ref="L465" si="783">+K465/J465-1</f>
        <v>3.0568811394116047E-3</v>
      </c>
      <c r="M465" s="92">
        <f t="shared" ref="M465" si="784">WEEKDAY(A465,2)</f>
        <v>1</v>
      </c>
    </row>
    <row r="466" spans="1:14" x14ac:dyDescent="0.15">
      <c r="A466" s="90">
        <v>43053</v>
      </c>
      <c r="B466">
        <v>36.279200000000003</v>
      </c>
      <c r="C466" s="93">
        <f t="shared" ref="C466" si="785">B466/B465-1</f>
        <v>-9.0357825730673635E-3</v>
      </c>
      <c r="D466" s="26">
        <f t="shared" ref="D466" si="786">+F465*(1+L466)</f>
        <v>36.626999949644365</v>
      </c>
      <c r="E466" s="26">
        <f>D466*(1-VLOOKUP(A466,FX!A:M,13,0))</f>
        <v>36.728624264819551</v>
      </c>
      <c r="F466">
        <v>36.497799999999998</v>
      </c>
      <c r="G466" s="42">
        <f t="shared" ref="G466" si="787">+B466/D466-1</f>
        <v>-9.4957258340165884E-3</v>
      </c>
      <c r="H466" s="93">
        <f>(B466/(D466*(1-VLOOKUP(A466,FX!A:M,13,0))))-1</f>
        <v>-1.223634900069015E-2</v>
      </c>
      <c r="I466" s="93">
        <f t="shared" si="272"/>
        <v>-5.9894021009484488E-3</v>
      </c>
      <c r="J466">
        <v>1906.44</v>
      </c>
      <c r="K466">
        <v>1896.72</v>
      </c>
      <c r="L466" s="93">
        <f t="shared" ref="L466" si="788">+K466/J466-1</f>
        <v>-5.0985082142632754E-3</v>
      </c>
      <c r="M466" s="92">
        <f t="shared" ref="M466" si="789">WEEKDAY(A466,2)</f>
        <v>2</v>
      </c>
    </row>
    <row r="467" spans="1:14" x14ac:dyDescent="0.15">
      <c r="A467" s="90">
        <v>43054</v>
      </c>
      <c r="B467">
        <v>35.555</v>
      </c>
      <c r="C467" s="93">
        <f t="shared" ref="C467" si="790">B467/B466-1</f>
        <v>-1.996185141899498E-2</v>
      </c>
      <c r="D467" s="26">
        <f t="shared" ref="D467" si="791">+F466*(1+L467)</f>
        <v>35.946692302501155</v>
      </c>
      <c r="E467" s="26">
        <f>D467*(1-VLOOKUP(A467,FX!A:M,13,0))</f>
        <v>35.965464433011107</v>
      </c>
      <c r="F467">
        <v>35.775199999999998</v>
      </c>
      <c r="G467" s="42">
        <f t="shared" ref="G467" si="792">+B467/D467-1</f>
        <v>-1.0896476905439823E-2</v>
      </c>
      <c r="H467" s="93">
        <f>(B467/(D467*(1-VLOOKUP(A467,FX!A:M,13,0))))-1</f>
        <v>-1.1412738288855806E-2</v>
      </c>
      <c r="I467" s="93">
        <f t="shared" si="272"/>
        <v>-6.1551018582705064E-3</v>
      </c>
      <c r="J467">
        <v>1896.72</v>
      </c>
      <c r="K467">
        <v>1868.08</v>
      </c>
      <c r="L467" s="93">
        <f t="shared" ref="L467" si="793">+K467/J467-1</f>
        <v>-1.509975114935258E-2</v>
      </c>
      <c r="M467" s="92">
        <f t="shared" ref="M467" si="794">WEEKDAY(A467,2)</f>
        <v>3</v>
      </c>
    </row>
    <row r="468" spans="1:14" x14ac:dyDescent="0.15">
      <c r="A468" s="90">
        <v>43055</v>
      </c>
      <c r="B468">
        <v>36.119999999999997</v>
      </c>
      <c r="C468" s="93">
        <f t="shared" ref="C468" si="795">B468/B467-1</f>
        <v>1.5890873294895247E-2</v>
      </c>
      <c r="D468" s="26">
        <f t="shared" ref="D468" si="796">+F467*(1+L468)</f>
        <v>35.970154999785876</v>
      </c>
      <c r="E468" s="26">
        <f>D468*(1-VLOOKUP(A468,FX!A:M,13,0))</f>
        <v>35.971998729063849</v>
      </c>
      <c r="F468">
        <v>36.150599999999997</v>
      </c>
      <c r="G468" s="42">
        <f t="shared" ref="G468" si="797">+B468/D468-1</f>
        <v>4.1658146931813356E-3</v>
      </c>
      <c r="H468" s="93">
        <f>(B468/(D468*(1-VLOOKUP(A468,FX!A:M,13,0))))-1</f>
        <v>4.114346607506425E-3</v>
      </c>
      <c r="I468" s="93">
        <f t="shared" si="272"/>
        <v>-8.4645897993396169E-4</v>
      </c>
      <c r="J468">
        <v>1868.08</v>
      </c>
      <c r="K468">
        <v>1878.26</v>
      </c>
      <c r="L468" s="93">
        <f t="shared" ref="L468" si="798">+K468/J468-1</f>
        <v>5.4494454198963371E-3</v>
      </c>
      <c r="M468" s="92">
        <f t="shared" ref="M468" si="799">WEEKDAY(A468,2)</f>
        <v>4</v>
      </c>
      <c r="N468" t="s">
        <v>588</v>
      </c>
    </row>
    <row r="469" spans="1:14" x14ac:dyDescent="0.15">
      <c r="A469" s="90">
        <v>43056</v>
      </c>
      <c r="B469">
        <v>35.266800000000003</v>
      </c>
      <c r="C469" s="93">
        <f t="shared" ref="C469" si="800">B469/B468-1</f>
        <v>-2.3621262458471626E-2</v>
      </c>
      <c r="D469" s="26">
        <f t="shared" ref="D469" si="801">+F468*(1+L469)</f>
        <v>35.296809461948826</v>
      </c>
      <c r="E469" s="26">
        <f>D469*(1-VLOOKUP(A469,FX!A:M,13,0))</f>
        <v>35.276860006792496</v>
      </c>
      <c r="F469">
        <v>35.415799999999997</v>
      </c>
      <c r="G469" s="42">
        <f t="shared" ref="G469" si="802">+B469/D469-1</f>
        <v>-8.5020324517359747E-4</v>
      </c>
      <c r="H469" s="93">
        <f>(B469/(D469*(1-VLOOKUP(A469,FX!A:M,13,0))))-1</f>
        <v>-2.8517296580687912E-4</v>
      </c>
      <c r="I469" s="93">
        <f t="shared" si="272"/>
        <v>-4.2071617752527102E-3</v>
      </c>
      <c r="J469">
        <v>1878.26</v>
      </c>
      <c r="K469">
        <v>1833.9</v>
      </c>
      <c r="L469" s="93">
        <f t="shared" ref="L469" si="803">+K469/J469-1</f>
        <v>-2.3617603526668196E-2</v>
      </c>
      <c r="M469" s="92">
        <f t="shared" ref="M469" si="804">WEEKDAY(A469,2)</f>
        <v>5</v>
      </c>
    </row>
    <row r="470" spans="1:14" x14ac:dyDescent="0.15">
      <c r="A470" s="90">
        <v>43059</v>
      </c>
      <c r="B470">
        <v>35.96</v>
      </c>
      <c r="C470" s="93">
        <f t="shared" ref="C470" si="805">B470/B469-1</f>
        <v>1.965588031803267E-2</v>
      </c>
      <c r="D470" s="26">
        <f t="shared" ref="D470" si="806">+F469*(1+L470)</f>
        <v>35.915008479197333</v>
      </c>
      <c r="E470" s="26">
        <f>D470*(1-VLOOKUP(A470,FX!A:M,13,0))</f>
        <v>35.859583404825514</v>
      </c>
      <c r="F470">
        <v>36.1419</v>
      </c>
      <c r="G470" s="42">
        <f t="shared" ref="G470" si="807">+B470/D470-1</f>
        <v>1.2527219874869377E-3</v>
      </c>
      <c r="H470" s="93">
        <f>(B470/(D470*(1-VLOOKUP(A470,FX!A:M,13,0))))-1</f>
        <v>2.8002722184712336E-3</v>
      </c>
      <c r="I470" s="93">
        <f t="shared" si="272"/>
        <v>-5.0329396074915156E-3</v>
      </c>
      <c r="J470">
        <v>1833.9</v>
      </c>
      <c r="K470">
        <v>1859.75</v>
      </c>
      <c r="L470" s="93">
        <f t="shared" ref="L470" si="808">+K470/J470-1</f>
        <v>1.40956431648398E-2</v>
      </c>
      <c r="M470" s="92">
        <f t="shared" ref="M470" si="809">WEEKDAY(A470,2)</f>
        <v>1</v>
      </c>
    </row>
    <row r="471" spans="1:14" x14ac:dyDescent="0.15">
      <c r="A471" s="90">
        <v>43060</v>
      </c>
      <c r="B471">
        <v>36.9</v>
      </c>
      <c r="C471" s="93">
        <f t="shared" ref="C471" si="810">B471/B470-1</f>
        <v>2.6140155728587189E-2</v>
      </c>
      <c r="D471" s="26">
        <f t="shared" ref="D471" si="811">+F470*(1+L471)</f>
        <v>36.087679862347095</v>
      </c>
      <c r="E471" s="26">
        <f>D471*(1-VLOOKUP(A471,FX!A:M,13,0))</f>
        <v>36.196616764458163</v>
      </c>
      <c r="F471">
        <v>36.7378</v>
      </c>
      <c r="G471" s="42">
        <f t="shared" ref="G471" si="812">+B471/D471-1</f>
        <v>2.2509624912197657E-2</v>
      </c>
      <c r="H471" s="93">
        <f>(B471/(D471*(1-VLOOKUP(A471,FX!A:M,13,0))))-1</f>
        <v>1.943229225313936E-2</v>
      </c>
      <c r="I471" s="93">
        <f t="shared" si="272"/>
        <v>4.4150711256525366E-3</v>
      </c>
      <c r="J471">
        <v>1859.75</v>
      </c>
      <c r="K471">
        <v>1856.96</v>
      </c>
      <c r="L471" s="93">
        <f t="shared" ref="L471" si="813">+K471/J471-1</f>
        <v>-1.5002016400053053E-3</v>
      </c>
      <c r="M471" s="92">
        <f t="shared" ref="M471" si="814">WEEKDAY(A471,2)</f>
        <v>2</v>
      </c>
    </row>
    <row r="472" spans="1:14" x14ac:dyDescent="0.15">
      <c r="A472" s="90">
        <v>43061</v>
      </c>
      <c r="B472">
        <v>36.65</v>
      </c>
      <c r="C472" s="93">
        <f t="shared" ref="C472" si="815">B472/B471-1</f>
        <v>-6.7750677506774881E-3</v>
      </c>
      <c r="D472" s="26">
        <f t="shared" ref="D472" si="816">+F471*(1+L472)</f>
        <v>36.666973851886958</v>
      </c>
      <c r="E472" s="26">
        <f>D472*(1-VLOOKUP(A472,FX!A:M,13,0))</f>
        <v>36.822141563840681</v>
      </c>
      <c r="G472" s="42">
        <f t="shared" ref="G472" si="817">+B472/D472-1</f>
        <v>-4.6291935504483295E-4</v>
      </c>
      <c r="H472" s="93">
        <f>(B472/(D472*(1-VLOOKUP(A472,FX!A:M,13,0))))-1</f>
        <v>-4.6749470978549867E-3</v>
      </c>
      <c r="J472">
        <v>1856.96</v>
      </c>
      <c r="K472">
        <v>1853.38</v>
      </c>
      <c r="L472" s="93">
        <f t="shared" ref="L472" si="818">+K472/J472-1</f>
        <v>-1.9278821299327786E-3</v>
      </c>
      <c r="M472" s="92">
        <f t="shared" ref="M472" si="819">WEEKDAY(A472,2)</f>
        <v>3</v>
      </c>
    </row>
    <row r="473" spans="1:14" x14ac:dyDescent="0.15">
      <c r="A473" s="90">
        <v>43062</v>
      </c>
    </row>
    <row r="474" spans="1:14" x14ac:dyDescent="0.15">
      <c r="A474" s="90">
        <v>43063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O474"/>
  <sheetViews>
    <sheetView zoomScale="115" zoomScaleNormal="115" workbookViewId="0">
      <pane xSplit="1" ySplit="2" topLeftCell="D444" activePane="bottomRight" state="frozen"/>
      <selection pane="topRight" activeCell="B1" sqref="B1"/>
      <selection pane="bottomLeft" activeCell="A3" sqref="A3"/>
      <selection pane="bottomRight" activeCell="M472" sqref="M472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 collapsed="1"/>
    <col min="6" max="7" width="15" bestFit="1" customWidth="1" collapsed="1"/>
    <col min="8" max="8" width="15" customWidth="1" collapsed="1"/>
    <col min="9" max="9" width="16.125" bestFit="1" customWidth="1" collapsed="1"/>
    <col min="10" max="10" width="11.625" bestFit="1" customWidth="1" collapsed="1"/>
    <col min="11" max="11" width="12.875" bestFit="1" customWidth="1" collapsed="1"/>
    <col min="12" max="12" width="13.875" bestFit="1" customWidth="1" collapsed="1"/>
    <col min="14" max="14" width="44" style="50" customWidth="1" collapsed="1"/>
    <col min="15" max="15" width="40.875" style="50" customWidth="1" collapsed="1"/>
  </cols>
  <sheetData>
    <row r="1" spans="1:14" x14ac:dyDescent="0.15">
      <c r="J1" t="s">
        <v>218</v>
      </c>
    </row>
    <row r="2" spans="1:14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92</v>
      </c>
    </row>
    <row r="3" spans="1:14" x14ac:dyDescent="0.15">
      <c r="A3" s="1">
        <v>42401</v>
      </c>
      <c r="B3">
        <f>+B4-0.31</f>
        <v>21.43</v>
      </c>
      <c r="F3">
        <v>21.44</v>
      </c>
      <c r="I3" s="25">
        <f t="shared" ref="I3:I41" si="0">+B3/F3-1</f>
        <v>-4.664179104478805E-4</v>
      </c>
      <c r="M3">
        <f>WEEKDAY(A3,2)</f>
        <v>1</v>
      </c>
    </row>
    <row r="4" spans="1:14" x14ac:dyDescent="0.15">
      <c r="A4" s="1">
        <f>A5-1</f>
        <v>42402</v>
      </c>
      <c r="B4">
        <v>21.74</v>
      </c>
      <c r="C4" s="25">
        <f t="shared" ref="C4:C39" si="1">B4/B3-1</f>
        <v>1.4465702286514226E-2</v>
      </c>
      <c r="D4">
        <f t="shared" ref="D4:D13" si="2">+F3*(1+L4)</f>
        <v>21.88557041612663</v>
      </c>
      <c r="F4">
        <v>21.8826</v>
      </c>
      <c r="G4" s="25">
        <f t="shared" ref="G4:G13" si="3">+B4/D4-1</f>
        <v>-6.6514334951656151E-3</v>
      </c>
      <c r="H4" s="25"/>
      <c r="I4" s="25">
        <f t="shared" si="0"/>
        <v>-6.5165930922286286E-3</v>
      </c>
      <c r="J4">
        <v>2901.04</v>
      </c>
      <c r="K4">
        <v>2961.33</v>
      </c>
      <c r="L4" s="25">
        <f t="shared" ref="L4:L9" si="4">+K4/J4-1</f>
        <v>2.0782202244712167E-2</v>
      </c>
      <c r="M4">
        <f t="shared" ref="M4:M66" si="5">WEEKDAY(A4,2)</f>
        <v>2</v>
      </c>
    </row>
    <row r="5" spans="1:14" x14ac:dyDescent="0.15">
      <c r="A5" s="1">
        <v>42403</v>
      </c>
      <c r="B5">
        <v>22.16</v>
      </c>
      <c r="C5" s="25">
        <f t="shared" si="1"/>
        <v>1.931922723091084E-2</v>
      </c>
      <c r="D5">
        <f t="shared" si="2"/>
        <v>21.788754301768794</v>
      </c>
      <c r="F5">
        <v>21.8566</v>
      </c>
      <c r="G5" s="25">
        <f t="shared" si="3"/>
        <v>1.7038408579469255E-2</v>
      </c>
      <c r="H5" s="25"/>
      <c r="I5" s="25">
        <f t="shared" si="0"/>
        <v>1.3881390518195813E-2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</row>
    <row r="6" spans="1:14" x14ac:dyDescent="0.15">
      <c r="A6" s="1">
        <v>42404</v>
      </c>
      <c r="B6">
        <v>22.34</v>
      </c>
      <c r="C6" s="25">
        <f t="shared" si="1"/>
        <v>8.1227436823103627E-3</v>
      </c>
      <c r="D6">
        <f t="shared" si="2"/>
        <v>22.124337123555268</v>
      </c>
      <c r="F6">
        <v>22.246300000000002</v>
      </c>
      <c r="G6" s="25">
        <f t="shared" si="3"/>
        <v>9.7477666897021198E-3</v>
      </c>
      <c r="H6" s="25"/>
      <c r="I6" s="25">
        <f t="shared" si="0"/>
        <v>4.2119363669463894E-3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</row>
    <row r="7" spans="1:14" x14ac:dyDescent="0.15">
      <c r="A7" s="1">
        <v>42405</v>
      </c>
      <c r="B7">
        <v>21.64</v>
      </c>
      <c r="C7" s="25">
        <f t="shared" si="1"/>
        <v>-3.1333930170098445E-2</v>
      </c>
      <c r="D7">
        <f t="shared" si="2"/>
        <v>22.090004381256787</v>
      </c>
      <c r="F7">
        <v>22.1174</v>
      </c>
      <c r="G7" s="25">
        <f t="shared" si="3"/>
        <v>-2.0371402987978238E-2</v>
      </c>
      <c r="H7" s="25"/>
      <c r="I7" s="25">
        <f t="shared" si="0"/>
        <v>-2.1584815575067529E-2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</row>
    <row r="8" spans="1:14" x14ac:dyDescent="0.15">
      <c r="A8" s="1">
        <v>42408</v>
      </c>
      <c r="B8">
        <v>21.44</v>
      </c>
      <c r="C8" s="25">
        <f t="shared" si="1"/>
        <v>-9.2421441774491742E-3</v>
      </c>
      <c r="D8">
        <f t="shared" si="2"/>
        <v>22.1174</v>
      </c>
      <c r="F8">
        <v>22.117799999999999</v>
      </c>
      <c r="G8" s="25">
        <f t="shared" si="3"/>
        <v>-3.0627469774928251E-2</v>
      </c>
      <c r="H8" s="25"/>
      <c r="I8" s="25">
        <f t="shared" si="0"/>
        <v>-3.0645000859036542E-2</v>
      </c>
      <c r="J8">
        <v>2963.79</v>
      </c>
      <c r="K8">
        <v>2963.79</v>
      </c>
      <c r="L8" s="25">
        <f t="shared" si="4"/>
        <v>0</v>
      </c>
      <c r="M8">
        <f t="shared" si="5"/>
        <v>1</v>
      </c>
    </row>
    <row r="9" spans="1:14" x14ac:dyDescent="0.15">
      <c r="A9" s="1">
        <v>42409</v>
      </c>
      <c r="B9">
        <v>21.33</v>
      </c>
      <c r="C9" s="25">
        <f t="shared" si="1"/>
        <v>-5.1305970149254643E-3</v>
      </c>
      <c r="D9">
        <f t="shared" si="2"/>
        <v>22.117799999999999</v>
      </c>
      <c r="F9">
        <v>22.132400000000001</v>
      </c>
      <c r="G9" s="25">
        <f t="shared" si="3"/>
        <v>-3.5618370724032289E-2</v>
      </c>
      <c r="H9" s="25"/>
      <c r="I9" s="25">
        <f t="shared" si="0"/>
        <v>-3.6254540854132489E-2</v>
      </c>
      <c r="J9">
        <v>2963.79</v>
      </c>
      <c r="K9">
        <v>2963.79</v>
      </c>
      <c r="L9" s="25">
        <f t="shared" si="4"/>
        <v>0</v>
      </c>
      <c r="M9">
        <f t="shared" si="5"/>
        <v>2</v>
      </c>
    </row>
    <row r="10" spans="1:14" x14ac:dyDescent="0.15">
      <c r="A10" s="1">
        <v>42410</v>
      </c>
      <c r="B10">
        <v>21.57</v>
      </c>
      <c r="C10" s="25">
        <f t="shared" si="1"/>
        <v>1.1251758087201136E-2</v>
      </c>
      <c r="D10">
        <f t="shared" si="2"/>
        <v>22.132400000000001</v>
      </c>
      <c r="F10">
        <v>22.193999999999999</v>
      </c>
      <c r="G10" s="25">
        <f t="shared" si="3"/>
        <v>-2.5410710090184585E-2</v>
      </c>
      <c r="H10" s="25"/>
      <c r="I10" s="25">
        <f t="shared" si="0"/>
        <v>-2.8115706947823726E-2</v>
      </c>
      <c r="J10">
        <v>2963.79</v>
      </c>
      <c r="K10">
        <v>2963.79</v>
      </c>
      <c r="L10" s="25">
        <f t="shared" ref="L10:L17" si="6">+K10/J10-1</f>
        <v>0</v>
      </c>
      <c r="M10">
        <f t="shared" si="5"/>
        <v>3</v>
      </c>
    </row>
    <row r="11" spans="1:14" x14ac:dyDescent="0.15">
      <c r="A11" s="1">
        <v>42411</v>
      </c>
      <c r="B11">
        <v>21.08</v>
      </c>
      <c r="C11" s="25">
        <f t="shared" si="1"/>
        <v>-2.2716736207695987E-2</v>
      </c>
      <c r="D11">
        <f t="shared" si="2"/>
        <v>22.193999999999999</v>
      </c>
      <c r="F11">
        <v>22.250399999999999</v>
      </c>
      <c r="G11" s="25">
        <f t="shared" si="3"/>
        <v>-5.0193746057493049E-2</v>
      </c>
      <c r="H11" s="25"/>
      <c r="I11" s="25">
        <f t="shared" si="0"/>
        <v>-5.2601301549635049E-2</v>
      </c>
      <c r="J11">
        <v>2963.79</v>
      </c>
      <c r="K11">
        <v>2963.79</v>
      </c>
      <c r="L11" s="25">
        <f t="shared" si="6"/>
        <v>0</v>
      </c>
      <c r="M11">
        <f t="shared" si="5"/>
        <v>4</v>
      </c>
    </row>
    <row r="12" spans="1:14" x14ac:dyDescent="0.15">
      <c r="A12" s="1">
        <v>42412</v>
      </c>
      <c r="B12">
        <v>21.5</v>
      </c>
      <c r="C12" s="25">
        <f t="shared" si="1"/>
        <v>1.9924098671726842E-2</v>
      </c>
      <c r="D12" s="26">
        <f t="shared" si="2"/>
        <v>22.250399999999999</v>
      </c>
      <c r="E12" s="26"/>
      <c r="F12" s="26">
        <v>22.3109</v>
      </c>
      <c r="G12" s="25">
        <f t="shared" si="3"/>
        <v>-3.3725236400244496E-2</v>
      </c>
      <c r="H12" s="25"/>
      <c r="I12" s="25">
        <f t="shared" si="0"/>
        <v>-3.6345463428189784E-2</v>
      </c>
      <c r="J12">
        <v>2963.79</v>
      </c>
      <c r="K12">
        <v>2963.79</v>
      </c>
      <c r="L12" s="25">
        <f t="shared" si="6"/>
        <v>0</v>
      </c>
      <c r="M12">
        <f t="shared" si="5"/>
        <v>5</v>
      </c>
    </row>
    <row r="13" spans="1:14" x14ac:dyDescent="0.15">
      <c r="A13" s="1">
        <v>42415</v>
      </c>
      <c r="B13">
        <v>21.5</v>
      </c>
      <c r="C13" s="25">
        <f t="shared" si="1"/>
        <v>0</v>
      </c>
      <c r="D13" s="26">
        <f t="shared" si="2"/>
        <v>22.182324705529069</v>
      </c>
      <c r="E13" s="26"/>
      <c r="F13" s="31">
        <f>+F12*(1+L13)</f>
        <v>22.182324705529069</v>
      </c>
      <c r="G13" s="25">
        <f t="shared" si="3"/>
        <v>-3.0759837599843465E-2</v>
      </c>
      <c r="H13" s="25"/>
      <c r="I13" s="25">
        <f t="shared" si="0"/>
        <v>-3.0759837599843465E-2</v>
      </c>
      <c r="J13">
        <v>2963.79</v>
      </c>
      <c r="K13">
        <v>2946.71</v>
      </c>
      <c r="L13" s="25">
        <f t="shared" si="6"/>
        <v>-5.7628914329287406E-3</v>
      </c>
      <c r="M13">
        <f t="shared" si="5"/>
        <v>1</v>
      </c>
    </row>
    <row r="14" spans="1:14" x14ac:dyDescent="0.15">
      <c r="A14" s="1">
        <v>42416</v>
      </c>
      <c r="B14">
        <v>23.01</v>
      </c>
      <c r="C14" s="25">
        <f t="shared" si="1"/>
        <v>7.0232558139534884E-2</v>
      </c>
      <c r="D14" s="26">
        <f t="shared" ref="D14:D40" si="7">+F13*(1+L14)</f>
        <v>22.862313367681246</v>
      </c>
      <c r="E14" s="26"/>
      <c r="F14" s="38">
        <v>22.8796</v>
      </c>
      <c r="G14" s="25">
        <f t="shared" ref="G14:G20" si="8">+B14/D14-1</f>
        <v>6.4598288871120513E-3</v>
      </c>
      <c r="H14" s="25"/>
      <c r="I14" s="25">
        <f t="shared" si="0"/>
        <v>5.6994003391668269E-3</v>
      </c>
      <c r="J14">
        <v>2946.71</v>
      </c>
      <c r="K14">
        <v>3037.04</v>
      </c>
      <c r="L14" s="25">
        <f t="shared" si="6"/>
        <v>3.0654526573704155E-2</v>
      </c>
      <c r="M14">
        <f t="shared" si="5"/>
        <v>2</v>
      </c>
    </row>
    <row r="15" spans="1:14" x14ac:dyDescent="0.15">
      <c r="A15" s="1">
        <v>42417</v>
      </c>
      <c r="B15">
        <v>23.43</v>
      </c>
      <c r="C15" s="25">
        <f t="shared" si="1"/>
        <v>1.825293350717061E-2</v>
      </c>
      <c r="D15" s="26">
        <f t="shared" si="7"/>
        <v>23.07758089192108</v>
      </c>
      <c r="E15" s="26"/>
      <c r="F15" s="26">
        <v>23.071100000000001</v>
      </c>
      <c r="G15" s="25">
        <f t="shared" si="8"/>
        <v>1.5271059377037766E-2</v>
      </c>
      <c r="H15" s="25"/>
      <c r="I15" s="25">
        <f t="shared" si="0"/>
        <v>1.5556258695944125E-2</v>
      </c>
      <c r="J15">
        <v>3037.04</v>
      </c>
      <c r="K15">
        <v>3063.32</v>
      </c>
      <c r="L15" s="25">
        <f t="shared" si="6"/>
        <v>8.6531622895977822E-3</v>
      </c>
      <c r="M15">
        <f t="shared" si="5"/>
        <v>3</v>
      </c>
    </row>
    <row r="16" spans="1:14" x14ac:dyDescent="0.15">
      <c r="A16" s="1">
        <v>42418</v>
      </c>
      <c r="B16">
        <v>23.04</v>
      </c>
      <c r="C16" s="25">
        <f t="shared" si="1"/>
        <v>-1.6645326504481472E-2</v>
      </c>
      <c r="D16" s="26">
        <f t="shared" si="7"/>
        <v>22.998647895094212</v>
      </c>
      <c r="E16" s="26"/>
      <c r="F16" s="26">
        <v>23.009499999999999</v>
      </c>
      <c r="G16" s="25">
        <f t="shared" si="8"/>
        <v>1.7980233053007666E-3</v>
      </c>
      <c r="H16" s="25"/>
      <c r="I16" s="25">
        <f t="shared" si="0"/>
        <v>1.3255394510962581E-3</v>
      </c>
      <c r="J16">
        <v>3063.32</v>
      </c>
      <c r="K16">
        <v>3053.7</v>
      </c>
      <c r="L16" s="25">
        <f t="shared" si="6"/>
        <v>-3.1403836360550663E-3</v>
      </c>
      <c r="M16">
        <f t="shared" si="5"/>
        <v>4</v>
      </c>
    </row>
    <row r="17" spans="1:13" x14ac:dyDescent="0.15">
      <c r="A17" s="1">
        <v>42419</v>
      </c>
      <c r="B17">
        <v>23.12</v>
      </c>
      <c r="C17" s="25">
        <f t="shared" si="1"/>
        <v>3.4722222222223209E-3</v>
      </c>
      <c r="D17" s="26">
        <f t="shared" si="7"/>
        <v>22.993601239479975</v>
      </c>
      <c r="E17" s="26"/>
      <c r="F17" s="26">
        <v>22.962599999999998</v>
      </c>
      <c r="G17" s="25">
        <f t="shared" si="8"/>
        <v>5.4971276227491206E-3</v>
      </c>
      <c r="H17" s="25"/>
      <c r="I17" s="25">
        <f t="shared" si="0"/>
        <v>6.8546244763225683E-3</v>
      </c>
      <c r="J17">
        <v>3053.7</v>
      </c>
      <c r="K17">
        <v>3051.59</v>
      </c>
      <c r="L17" s="25">
        <f t="shared" si="6"/>
        <v>-6.9096505878107894E-4</v>
      </c>
      <c r="M17">
        <f t="shared" si="5"/>
        <v>5</v>
      </c>
    </row>
    <row r="18" spans="1:13" x14ac:dyDescent="0.15">
      <c r="A18" s="1">
        <v>42422</v>
      </c>
      <c r="B18">
        <v>23.81</v>
      </c>
      <c r="C18" s="25">
        <f t="shared" si="1"/>
        <v>2.9844290657439432E-2</v>
      </c>
      <c r="D18" s="26">
        <f t="shared" si="7"/>
        <v>23.468868446285374</v>
      </c>
      <c r="E18" s="26"/>
      <c r="F18" s="26">
        <v>23.544599999999999</v>
      </c>
      <c r="G18" s="25">
        <f t="shared" si="8"/>
        <v>1.4535492177451648E-2</v>
      </c>
      <c r="H18" s="25"/>
      <c r="I18" s="25">
        <f t="shared" si="0"/>
        <v>1.1272223779550394E-2</v>
      </c>
      <c r="J18">
        <v>3051.59</v>
      </c>
      <c r="K18">
        <v>3118.87</v>
      </c>
      <c r="L18" s="25">
        <f t="shared" ref="L18:L59" si="9">+K18/J18-1</f>
        <v>2.204752276681976E-2</v>
      </c>
      <c r="M18">
        <f t="shared" si="5"/>
        <v>1</v>
      </c>
    </row>
    <row r="19" spans="1:13" x14ac:dyDescent="0.15">
      <c r="A19" s="1">
        <v>42423</v>
      </c>
      <c r="B19">
        <v>23.13</v>
      </c>
      <c r="C19" s="25">
        <f t="shared" si="1"/>
        <v>-2.8559428811423815E-2</v>
      </c>
      <c r="D19" s="26">
        <f t="shared" si="7"/>
        <v>23.321826641059104</v>
      </c>
      <c r="E19" s="26"/>
      <c r="F19" s="26">
        <v>23.281400000000001</v>
      </c>
      <c r="G19" s="25">
        <f t="shared" si="8"/>
        <v>-8.2251979663284791E-3</v>
      </c>
      <c r="H19" s="25"/>
      <c r="I19" s="25">
        <f t="shared" si="0"/>
        <v>-6.5030453495066309E-3</v>
      </c>
      <c r="J19">
        <v>3118.87</v>
      </c>
      <c r="K19">
        <v>3089.36</v>
      </c>
      <c r="L19" s="25">
        <f t="shared" si="9"/>
        <v>-9.4617601887861946E-3</v>
      </c>
      <c r="M19">
        <f t="shared" si="5"/>
        <v>2</v>
      </c>
    </row>
    <row r="20" spans="1:13" x14ac:dyDescent="0.15">
      <c r="A20" s="1">
        <v>42424</v>
      </c>
      <c r="B20">
        <v>23.52</v>
      </c>
      <c r="C20" s="25">
        <f t="shared" si="1"/>
        <v>1.6861219195849486E-2</v>
      </c>
      <c r="D20" s="26">
        <f t="shared" si="7"/>
        <v>23.433476369215633</v>
      </c>
      <c r="E20" s="26"/>
      <c r="F20" s="26">
        <v>23.4373</v>
      </c>
      <c r="G20" s="25">
        <f t="shared" si="8"/>
        <v>3.6923087902582807E-3</v>
      </c>
      <c r="H20" s="25"/>
      <c r="I20" s="25">
        <f t="shared" si="0"/>
        <v>3.5285634437414171E-3</v>
      </c>
      <c r="J20">
        <v>3089.36</v>
      </c>
      <c r="K20">
        <v>3109.54</v>
      </c>
      <c r="L20" s="25">
        <f t="shared" si="9"/>
        <v>6.5320972628635232E-3</v>
      </c>
      <c r="M20">
        <f t="shared" si="5"/>
        <v>3</v>
      </c>
    </row>
    <row r="21" spans="1:13" x14ac:dyDescent="0.15">
      <c r="A21" s="1">
        <v>42425</v>
      </c>
      <c r="B21">
        <v>22.16</v>
      </c>
      <c r="C21" s="25">
        <f t="shared" si="1"/>
        <v>-5.7823129251700633E-2</v>
      </c>
      <c r="D21" s="26">
        <f t="shared" si="7"/>
        <v>21.999273003402433</v>
      </c>
      <c r="E21" s="26"/>
      <c r="F21" s="26"/>
      <c r="G21" s="25">
        <f>+B21/D21-1</f>
        <v>7.3060140020404507E-3</v>
      </c>
      <c r="H21" s="25"/>
      <c r="I21" s="25"/>
      <c r="J21">
        <v>3109.54</v>
      </c>
      <c r="K21">
        <v>2918.75</v>
      </c>
      <c r="L21" s="25">
        <f t="shared" si="9"/>
        <v>-6.1356342095615468E-2</v>
      </c>
      <c r="M21">
        <f t="shared" si="5"/>
        <v>4</v>
      </c>
    </row>
    <row r="22" spans="1:13" x14ac:dyDescent="0.15">
      <c r="A22" s="1">
        <v>42426</v>
      </c>
      <c r="B22">
        <v>22.3</v>
      </c>
      <c r="C22" s="25">
        <f t="shared" si="1"/>
        <v>6.3176895306860104E-3</v>
      </c>
      <c r="D22" s="26"/>
      <c r="E22" s="26"/>
      <c r="F22" s="26">
        <v>22.101900000000001</v>
      </c>
      <c r="I22" s="25">
        <f t="shared" si="0"/>
        <v>8.9630303277092871E-3</v>
      </c>
      <c r="J22">
        <v>2918.75</v>
      </c>
      <c r="K22">
        <v>2948.03</v>
      </c>
      <c r="L22" s="25">
        <f t="shared" si="9"/>
        <v>1.0031691648822338E-2</v>
      </c>
      <c r="M22">
        <f t="shared" si="5"/>
        <v>5</v>
      </c>
    </row>
    <row r="23" spans="1:13" x14ac:dyDescent="0.15">
      <c r="A23" s="1">
        <v>42429</v>
      </c>
      <c r="B23">
        <v>21.76</v>
      </c>
      <c r="C23" s="25">
        <f t="shared" si="1"/>
        <v>-2.4215246636771215E-2</v>
      </c>
      <c r="D23" s="26">
        <f t="shared" si="7"/>
        <v>21.572899255774193</v>
      </c>
      <c r="E23" s="26"/>
      <c r="F23" s="26">
        <v>21.503599999999999</v>
      </c>
      <c r="G23" s="25">
        <f t="shared" ref="G23:G34" si="10">+B23/D23-1</f>
        <v>8.6729531347404798E-3</v>
      </c>
      <c r="H23" s="25"/>
      <c r="I23" s="25">
        <f t="shared" si="0"/>
        <v>1.1923584888111849E-2</v>
      </c>
      <c r="J23">
        <v>2948.03</v>
      </c>
      <c r="K23">
        <v>2877.47</v>
      </c>
      <c r="L23" s="25">
        <f t="shared" si="9"/>
        <v>-2.3934627530927566E-2</v>
      </c>
      <c r="M23">
        <f t="shared" si="5"/>
        <v>1</v>
      </c>
    </row>
    <row r="24" spans="1:13" x14ac:dyDescent="0.15">
      <c r="A24" s="1">
        <v>42430</v>
      </c>
      <c r="B24">
        <v>22.46</v>
      </c>
      <c r="C24" s="25">
        <f t="shared" si="1"/>
        <v>3.2169117647058876E-2</v>
      </c>
      <c r="D24" s="26">
        <f t="shared" si="7"/>
        <v>21.901317992542058</v>
      </c>
      <c r="E24" s="26"/>
      <c r="F24" s="26">
        <v>21.943100000000001</v>
      </c>
      <c r="G24" s="25">
        <f t="shared" si="10"/>
        <v>2.5509058753824254E-2</v>
      </c>
      <c r="H24" s="25"/>
      <c r="I24" s="25">
        <f t="shared" si="0"/>
        <v>2.3556379909857705E-2</v>
      </c>
      <c r="J24">
        <v>2877.47</v>
      </c>
      <c r="K24">
        <v>2930.69</v>
      </c>
      <c r="L24" s="25">
        <f t="shared" si="9"/>
        <v>1.8495414374433139E-2</v>
      </c>
      <c r="M24">
        <f t="shared" si="5"/>
        <v>2</v>
      </c>
    </row>
    <row r="25" spans="1:13" x14ac:dyDescent="0.15">
      <c r="A25" s="1">
        <v>42431</v>
      </c>
      <c r="B25">
        <v>23.09</v>
      </c>
      <c r="C25" s="25">
        <f t="shared" si="1"/>
        <v>2.8049866429207482E-2</v>
      </c>
      <c r="D25" s="26">
        <f t="shared" si="7"/>
        <v>22.846373831077322</v>
      </c>
      <c r="E25" s="26"/>
      <c r="F25" s="26">
        <v>22.925899999999999</v>
      </c>
      <c r="G25" s="25">
        <f t="shared" si="10"/>
        <v>1.0663669023540212E-2</v>
      </c>
      <c r="H25" s="25"/>
      <c r="I25" s="25">
        <f t="shared" si="0"/>
        <v>7.1578433125853991E-3</v>
      </c>
      <c r="J25">
        <v>2930.69</v>
      </c>
      <c r="K25">
        <v>3051.33</v>
      </c>
      <c r="L25" s="25">
        <f t="shared" si="9"/>
        <v>4.1164367435654992E-2</v>
      </c>
      <c r="M25">
        <f t="shared" si="5"/>
        <v>3</v>
      </c>
    </row>
    <row r="26" spans="1:13" x14ac:dyDescent="0.15">
      <c r="A26" s="1">
        <v>42432</v>
      </c>
      <c r="B26">
        <v>23.19</v>
      </c>
      <c r="C26" s="25">
        <f t="shared" si="1"/>
        <v>4.3308791684713022E-3</v>
      </c>
      <c r="D26" s="26">
        <f t="shared" si="7"/>
        <v>22.979170092385942</v>
      </c>
      <c r="E26" s="26"/>
      <c r="F26" s="26">
        <v>23.0853</v>
      </c>
      <c r="G26" s="25">
        <f t="shared" si="10"/>
        <v>9.1748268874130012E-3</v>
      </c>
      <c r="H26" s="25"/>
      <c r="I26" s="25">
        <f t="shared" si="0"/>
        <v>4.5353536666190575E-3</v>
      </c>
      <c r="J26">
        <v>3051.33</v>
      </c>
      <c r="K26">
        <v>3058.42</v>
      </c>
      <c r="L26" s="25">
        <f t="shared" si="9"/>
        <v>2.3235769320264499E-3</v>
      </c>
      <c r="M26">
        <f t="shared" si="5"/>
        <v>4</v>
      </c>
    </row>
    <row r="27" spans="1:13" x14ac:dyDescent="0.15">
      <c r="A27" s="1">
        <v>42433</v>
      </c>
      <c r="B27">
        <v>23.88</v>
      </c>
      <c r="C27" s="25">
        <f t="shared" si="1"/>
        <v>2.9754204398447559E-2</v>
      </c>
      <c r="D27" s="26">
        <f t="shared" si="7"/>
        <v>23.353031570876468</v>
      </c>
      <c r="E27" s="26"/>
      <c r="F27" s="26">
        <v>23.435300000000002</v>
      </c>
      <c r="G27" s="25">
        <f t="shared" si="10"/>
        <v>2.2565311382557907E-2</v>
      </c>
      <c r="H27" s="25"/>
      <c r="I27" s="25">
        <f t="shared" si="0"/>
        <v>1.897564784747785E-2</v>
      </c>
      <c r="J27">
        <v>3058.42</v>
      </c>
      <c r="K27">
        <v>3093.89</v>
      </c>
      <c r="L27" s="25">
        <f t="shared" si="9"/>
        <v>1.1597491515226821E-2</v>
      </c>
      <c r="M27">
        <f t="shared" si="5"/>
        <v>5</v>
      </c>
    </row>
    <row r="28" spans="1:13" x14ac:dyDescent="0.15">
      <c r="A28" s="1">
        <v>42436</v>
      </c>
      <c r="B28">
        <v>23.51</v>
      </c>
      <c r="C28" s="25">
        <f t="shared" si="1"/>
        <v>-1.5494137353433746E-2</v>
      </c>
      <c r="D28" s="26">
        <f t="shared" si="7"/>
        <v>23.518243005407438</v>
      </c>
      <c r="E28" s="26"/>
      <c r="F28" s="26">
        <v>23.512499999999999</v>
      </c>
      <c r="G28" s="25">
        <f t="shared" si="10"/>
        <v>-3.5049409964604816E-4</v>
      </c>
      <c r="H28" s="25"/>
      <c r="I28" s="25">
        <f t="shared" si="0"/>
        <v>-1.0632642211583221E-4</v>
      </c>
      <c r="J28">
        <v>3093.89</v>
      </c>
      <c r="K28">
        <v>3104.84</v>
      </c>
      <c r="L28" s="25">
        <f t="shared" si="9"/>
        <v>3.5392337801281037E-3</v>
      </c>
      <c r="M28">
        <f t="shared" si="5"/>
        <v>1</v>
      </c>
    </row>
    <row r="29" spans="1:13" x14ac:dyDescent="0.15">
      <c r="A29" s="1">
        <v>42437</v>
      </c>
      <c r="B29">
        <v>23.16</v>
      </c>
      <c r="C29" s="25">
        <f t="shared" si="1"/>
        <v>-1.4887282007656322E-2</v>
      </c>
      <c r="D29" s="26">
        <f t="shared" si="7"/>
        <v>23.533931176807823</v>
      </c>
      <c r="E29" s="26"/>
      <c r="F29" s="26">
        <v>23.518599999999999</v>
      </c>
      <c r="G29" s="25">
        <f t="shared" si="10"/>
        <v>-1.5889023129987079E-2</v>
      </c>
      <c r="H29" s="25"/>
      <c r="I29" s="25">
        <f t="shared" si="0"/>
        <v>-1.5247506229112195E-2</v>
      </c>
      <c r="J29">
        <v>3104.84</v>
      </c>
      <c r="K29">
        <v>3107.67</v>
      </c>
      <c r="L29" s="25">
        <f t="shared" si="9"/>
        <v>9.1148014068354044E-4</v>
      </c>
      <c r="M29">
        <f t="shared" si="5"/>
        <v>2</v>
      </c>
    </row>
    <row r="30" spans="1:13" x14ac:dyDescent="0.15">
      <c r="A30" s="1">
        <v>42438</v>
      </c>
      <c r="B30">
        <v>23.08</v>
      </c>
      <c r="C30" s="25">
        <f t="shared" si="1"/>
        <v>-3.4542314335060942E-3</v>
      </c>
      <c r="D30" s="26">
        <f t="shared" si="7"/>
        <v>23.270674919151645</v>
      </c>
      <c r="E30" s="26"/>
      <c r="F30" s="26">
        <v>23.223199999999999</v>
      </c>
      <c r="G30" s="25">
        <f t="shared" si="10"/>
        <v>-8.1937855182155905E-3</v>
      </c>
      <c r="H30" s="25"/>
      <c r="I30" s="25">
        <f t="shared" si="0"/>
        <v>-6.1662475455579457E-3</v>
      </c>
      <c r="J30">
        <v>3107.67</v>
      </c>
      <c r="K30">
        <v>3074.91</v>
      </c>
      <c r="L30" s="25">
        <f t="shared" si="9"/>
        <v>-1.054165982874633E-2</v>
      </c>
      <c r="M30">
        <f t="shared" si="5"/>
        <v>3</v>
      </c>
    </row>
    <row r="31" spans="1:13" x14ac:dyDescent="0.15">
      <c r="A31" s="1">
        <v>42439</v>
      </c>
      <c r="B31">
        <v>22.53</v>
      </c>
      <c r="C31" s="25">
        <f t="shared" si="1"/>
        <v>-2.3830155979202683E-2</v>
      </c>
      <c r="D31" s="26">
        <f t="shared" si="7"/>
        <v>22.778982808741141</v>
      </c>
      <c r="E31" s="26"/>
      <c r="F31" s="26">
        <v>22.767099999999999</v>
      </c>
      <c r="G31" s="25">
        <f t="shared" si="10"/>
        <v>-1.0930374320559877E-2</v>
      </c>
      <c r="H31" s="25"/>
      <c r="I31" s="25">
        <f t="shared" si="0"/>
        <v>-1.0414150243113873E-2</v>
      </c>
      <c r="J31">
        <f>+K31+58.76</f>
        <v>3071.9100000000003</v>
      </c>
      <c r="K31">
        <v>3013.15</v>
      </c>
      <c r="L31" s="25">
        <f t="shared" si="9"/>
        <v>-1.9128164562112859E-2</v>
      </c>
      <c r="M31">
        <f t="shared" si="5"/>
        <v>4</v>
      </c>
    </row>
    <row r="32" spans="1:13" x14ac:dyDescent="0.15">
      <c r="A32" s="1">
        <v>42440</v>
      </c>
      <c r="B32">
        <v>23.11</v>
      </c>
      <c r="C32" s="25">
        <f t="shared" si="1"/>
        <v>2.5743453173546316E-2</v>
      </c>
      <c r="D32" s="26">
        <f t="shared" si="7"/>
        <v>22.805861834956772</v>
      </c>
      <c r="E32" s="26"/>
      <c r="F32" s="26">
        <v>22.859300000000001</v>
      </c>
      <c r="G32" s="25">
        <f t="shared" si="10"/>
        <v>1.3335964553509827E-2</v>
      </c>
      <c r="H32" s="25"/>
      <c r="I32" s="25">
        <f t="shared" si="0"/>
        <v>1.0967089980882916E-2</v>
      </c>
      <c r="J32">
        <v>3013.15</v>
      </c>
      <c r="K32">
        <v>3018.28</v>
      </c>
      <c r="L32" s="25">
        <f t="shared" si="9"/>
        <v>1.7025372118879556E-3</v>
      </c>
      <c r="M32">
        <f t="shared" si="5"/>
        <v>5</v>
      </c>
    </row>
    <row r="33" spans="1:13" x14ac:dyDescent="0.15">
      <c r="A33" s="1">
        <v>42443</v>
      </c>
      <c r="B33">
        <v>23.37</v>
      </c>
      <c r="C33" s="25">
        <f t="shared" si="1"/>
        <v>1.1250540891388994E-2</v>
      </c>
      <c r="D33" s="26">
        <f t="shared" si="7"/>
        <v>23.218365233510475</v>
      </c>
      <c r="E33" s="26"/>
      <c r="F33" s="26">
        <v>23.212800000000001</v>
      </c>
      <c r="G33" s="25">
        <f t="shared" si="10"/>
        <v>6.5308114918734006E-3</v>
      </c>
      <c r="H33" s="25"/>
      <c r="I33" s="25">
        <f t="shared" si="0"/>
        <v>6.7721257237385313E-3</v>
      </c>
      <c r="J33">
        <v>3018.28</v>
      </c>
      <c r="K33">
        <v>3065.69</v>
      </c>
      <c r="L33" s="25">
        <f t="shared" si="9"/>
        <v>1.5707621559298612E-2</v>
      </c>
      <c r="M33">
        <f t="shared" si="5"/>
        <v>1</v>
      </c>
    </row>
    <row r="34" spans="1:13" x14ac:dyDescent="0.15">
      <c r="A34" s="1">
        <v>42444</v>
      </c>
      <c r="B34">
        <v>23.2</v>
      </c>
      <c r="C34" s="25">
        <f t="shared" si="1"/>
        <v>-7.2742832691485848E-3</v>
      </c>
      <c r="D34" s="26">
        <f t="shared" si="7"/>
        <v>23.281627687078604</v>
      </c>
      <c r="E34" s="26"/>
      <c r="F34" s="26">
        <v>23.221599999999999</v>
      </c>
      <c r="G34" s="25">
        <f t="shared" si="10"/>
        <v>-3.5060988078555733E-3</v>
      </c>
      <c r="H34" s="25"/>
      <c r="I34" s="25">
        <f t="shared" si="0"/>
        <v>-9.3016846384397223E-4</v>
      </c>
      <c r="J34">
        <v>3065.69</v>
      </c>
      <c r="K34">
        <v>3074.78</v>
      </c>
      <c r="L34" s="25">
        <f t="shared" si="9"/>
        <v>2.9650747466312133E-3</v>
      </c>
      <c r="M34">
        <f t="shared" si="5"/>
        <v>2</v>
      </c>
    </row>
    <row r="35" spans="1:13" x14ac:dyDescent="0.15">
      <c r="A35" s="1">
        <v>42445</v>
      </c>
      <c r="B35">
        <v>23.79</v>
      </c>
      <c r="C35" s="25">
        <f t="shared" si="1"/>
        <v>2.543103448275863E-2</v>
      </c>
      <c r="D35" s="26">
        <f t="shared" si="7"/>
        <v>23.336772272487785</v>
      </c>
      <c r="E35" s="26"/>
      <c r="F35" s="26">
        <v>23.424900000000001</v>
      </c>
      <c r="G35" s="25">
        <f t="shared" ref="G35:G42" si="11">+B35/D35-1</f>
        <v>1.9421183110508222E-2</v>
      </c>
      <c r="H35" s="25"/>
      <c r="I35" s="25">
        <f t="shared" si="0"/>
        <v>1.5585979022322283E-2</v>
      </c>
      <c r="J35">
        <v>3074.78</v>
      </c>
      <c r="K35">
        <v>3090.03</v>
      </c>
      <c r="L35" s="25">
        <f t="shared" si="9"/>
        <v>4.9597044341382901E-3</v>
      </c>
      <c r="M35">
        <f t="shared" si="5"/>
        <v>3</v>
      </c>
    </row>
    <row r="36" spans="1:13" x14ac:dyDescent="0.15">
      <c r="A36" s="1">
        <v>42446</v>
      </c>
      <c r="B36">
        <v>24.16</v>
      </c>
      <c r="C36" s="25">
        <f t="shared" si="1"/>
        <v>1.5552753257671359E-2</v>
      </c>
      <c r="D36" s="26">
        <f t="shared" si="7"/>
        <v>23.683935942369487</v>
      </c>
      <c r="E36" s="26"/>
      <c r="F36" s="26">
        <v>23.835100000000001</v>
      </c>
      <c r="G36" s="25">
        <f t="shared" si="11"/>
        <v>2.010071547182557E-2</v>
      </c>
      <c r="H36" s="25"/>
      <c r="I36" s="25">
        <f t="shared" si="0"/>
        <v>1.3631157410709305E-2</v>
      </c>
      <c r="J36">
        <v>3090.03</v>
      </c>
      <c r="K36">
        <v>3124.2</v>
      </c>
      <c r="L36" s="25">
        <f t="shared" si="9"/>
        <v>1.105814506655256E-2</v>
      </c>
      <c r="M36">
        <f t="shared" si="5"/>
        <v>4</v>
      </c>
    </row>
    <row r="37" spans="1:13" x14ac:dyDescent="0.15">
      <c r="A37" s="1">
        <v>42447</v>
      </c>
      <c r="B37">
        <v>24.69</v>
      </c>
      <c r="C37" s="25">
        <f t="shared" si="1"/>
        <v>2.1937086092715274E-2</v>
      </c>
      <c r="D37" s="26">
        <f t="shared" si="7"/>
        <v>24.19946987900903</v>
      </c>
      <c r="E37" s="26"/>
      <c r="F37" s="26">
        <v>24.196300000000001</v>
      </c>
      <c r="G37" s="25">
        <f t="shared" si="11"/>
        <v>2.0270283747680917E-2</v>
      </c>
      <c r="H37" s="25"/>
      <c r="I37" s="25">
        <f t="shared" si="0"/>
        <v>2.0403946057868438E-2</v>
      </c>
      <c r="J37">
        <v>3124.2</v>
      </c>
      <c r="K37">
        <v>3171.96</v>
      </c>
      <c r="L37" s="25">
        <f t="shared" si="9"/>
        <v>1.5287113501056382E-2</v>
      </c>
      <c r="M37">
        <f t="shared" si="5"/>
        <v>5</v>
      </c>
    </row>
    <row r="38" spans="1:13" x14ac:dyDescent="0.15">
      <c r="A38" s="1">
        <v>42450</v>
      </c>
      <c r="B38">
        <v>25.06</v>
      </c>
      <c r="C38" s="25">
        <f t="shared" si="1"/>
        <v>1.4985824220332011E-2</v>
      </c>
      <c r="D38" s="26">
        <f t="shared" si="7"/>
        <v>24.787331830161794</v>
      </c>
      <c r="E38" s="26"/>
      <c r="F38" s="27">
        <v>24.699769296823412</v>
      </c>
      <c r="G38" s="25">
        <f t="shared" si="11"/>
        <v>1.100030336893365E-2</v>
      </c>
      <c r="H38" s="25"/>
      <c r="I38" s="35">
        <f t="shared" si="0"/>
        <v>1.4584375216124545E-2</v>
      </c>
      <c r="J38">
        <v>3171.96</v>
      </c>
      <c r="K38">
        <v>3249.44</v>
      </c>
      <c r="L38" s="25">
        <f t="shared" si="9"/>
        <v>2.4426537535151782E-2</v>
      </c>
      <c r="M38">
        <f t="shared" si="5"/>
        <v>1</v>
      </c>
    </row>
    <row r="39" spans="1:13" x14ac:dyDescent="0.15">
      <c r="A39" s="1">
        <v>42451</v>
      </c>
      <c r="B39">
        <v>24.55</v>
      </c>
      <c r="C39" s="25">
        <f t="shared" si="1"/>
        <v>-2.0351157222665561E-2</v>
      </c>
      <c r="D39">
        <v>24.52</v>
      </c>
      <c r="F39" s="26">
        <v>24.524100000000001</v>
      </c>
      <c r="G39" s="25">
        <f t="shared" si="11"/>
        <v>1.2234910277324484E-3</v>
      </c>
      <c r="H39" s="25"/>
      <c r="I39" s="25">
        <f t="shared" si="0"/>
        <v>1.0561039956613616E-3</v>
      </c>
      <c r="J39">
        <v>3249.44</v>
      </c>
      <c r="K39">
        <v>3225.79</v>
      </c>
      <c r="L39" s="25">
        <f t="shared" si="9"/>
        <v>-7.2781771628341874E-3</v>
      </c>
      <c r="M39">
        <f t="shared" si="5"/>
        <v>2</v>
      </c>
    </row>
    <row r="40" spans="1:13" x14ac:dyDescent="0.15">
      <c r="A40" s="1">
        <v>42452</v>
      </c>
      <c r="B40">
        <v>24.47</v>
      </c>
      <c r="C40" s="25">
        <f t="shared" ref="C40:C101" si="12">B40/B39-1</f>
        <v>-3.2586558044807035E-3</v>
      </c>
      <c r="D40" s="26">
        <f t="shared" si="7"/>
        <v>24.602405850659842</v>
      </c>
      <c r="E40" s="26"/>
      <c r="F40" s="26">
        <v>24.5517</v>
      </c>
      <c r="G40" s="25">
        <f t="shared" si="11"/>
        <v>-5.3818253167420282E-3</v>
      </c>
      <c r="H40" s="25"/>
      <c r="I40" s="25">
        <f t="shared" si="0"/>
        <v>-3.327671810913313E-3</v>
      </c>
      <c r="J40">
        <v>3225.79</v>
      </c>
      <c r="K40">
        <v>3236.09</v>
      </c>
      <c r="L40" s="25">
        <f t="shared" si="9"/>
        <v>3.1930162843831766E-3</v>
      </c>
      <c r="M40">
        <f t="shared" si="5"/>
        <v>3</v>
      </c>
    </row>
    <row r="41" spans="1:13" x14ac:dyDescent="0.15">
      <c r="A41" s="1">
        <v>42453</v>
      </c>
      <c r="B41">
        <v>23.93</v>
      </c>
      <c r="C41" s="25">
        <f t="shared" si="12"/>
        <v>-2.2067838169186671E-2</v>
      </c>
      <c r="D41" s="26">
        <f t="shared" ref="D41:D49" si="13">+F40*(1+L41)</f>
        <v>24.140189749049004</v>
      </c>
      <c r="E41" s="26"/>
      <c r="F41" s="26">
        <v>24.058599999999998</v>
      </c>
      <c r="G41" s="25">
        <f t="shared" si="11"/>
        <v>-8.7070462674090354E-3</v>
      </c>
      <c r="H41" s="25"/>
      <c r="I41" s="25">
        <f t="shared" si="0"/>
        <v>-5.3452819366047732E-3</v>
      </c>
      <c r="J41">
        <v>3236.09</v>
      </c>
      <c r="K41">
        <v>3181.85</v>
      </c>
      <c r="L41" s="25">
        <f t="shared" si="9"/>
        <v>-1.676096771103408E-2</v>
      </c>
      <c r="M41">
        <f t="shared" si="5"/>
        <v>4</v>
      </c>
    </row>
    <row r="42" spans="1:13" x14ac:dyDescent="0.15">
      <c r="A42" s="1">
        <v>42454</v>
      </c>
      <c r="B42">
        <v>23.93</v>
      </c>
      <c r="C42" s="25">
        <f t="shared" si="12"/>
        <v>0</v>
      </c>
      <c r="D42" s="26">
        <f>+F41*(1+L42)</f>
        <v>24.179352342819431</v>
      </c>
      <c r="E42" s="26"/>
      <c r="F42" s="27">
        <v>24.179352342819399</v>
      </c>
      <c r="G42" s="25">
        <f t="shared" si="11"/>
        <v>-1.0312614634340411E-2</v>
      </c>
      <c r="H42" s="25"/>
      <c r="I42" s="27">
        <v>-5.3452819366047732E-3</v>
      </c>
      <c r="J42">
        <v>3181.85</v>
      </c>
      <c r="K42">
        <v>3197.82</v>
      </c>
      <c r="L42" s="25">
        <f t="shared" si="9"/>
        <v>5.0190926662163626E-3</v>
      </c>
      <c r="M42">
        <f t="shared" si="5"/>
        <v>5</v>
      </c>
    </row>
    <row r="43" spans="1:13" x14ac:dyDescent="0.15">
      <c r="A43" s="1">
        <v>42457</v>
      </c>
      <c r="B43">
        <v>24.08</v>
      </c>
      <c r="C43" s="25">
        <f t="shared" si="12"/>
        <v>6.268282490597521E-3</v>
      </c>
      <c r="D43" s="26">
        <f t="shared" si="13"/>
        <v>23.96695827207439</v>
      </c>
      <c r="E43" s="26"/>
      <c r="F43" s="26">
        <v>23.980599999999999</v>
      </c>
      <c r="G43" s="25">
        <f t="shared" ref="G43:G51" si="14">+B43/D43-1</f>
        <v>4.7165654749490304E-3</v>
      </c>
      <c r="H43" s="25"/>
      <c r="I43" s="27">
        <v>-5.3452819366047732E-3</v>
      </c>
      <c r="J43">
        <v>3197.82</v>
      </c>
      <c r="K43">
        <v>3169.73</v>
      </c>
      <c r="L43" s="25">
        <f t="shared" si="9"/>
        <v>-8.7841091743751099E-3</v>
      </c>
      <c r="M43">
        <f t="shared" si="5"/>
        <v>1</v>
      </c>
    </row>
    <row r="44" spans="1:13" x14ac:dyDescent="0.15">
      <c r="A44" s="1">
        <v>42458</v>
      </c>
      <c r="B44">
        <v>23.91</v>
      </c>
      <c r="C44" s="25">
        <f t="shared" si="12"/>
        <v>-7.0598006644517763E-3</v>
      </c>
      <c r="D44" s="26">
        <f t="shared" si="13"/>
        <v>23.720951956791271</v>
      </c>
      <c r="E44" s="26"/>
      <c r="F44" s="26">
        <v>23.782900000000001</v>
      </c>
      <c r="G44" s="25">
        <f t="shared" si="14"/>
        <v>7.9696651109570915E-3</v>
      </c>
      <c r="H44" s="25"/>
      <c r="I44" s="25">
        <f t="shared" ref="I44:I60" si="15">+B44/F44-1</f>
        <v>5.3441758574437337E-3</v>
      </c>
      <c r="J44">
        <v>3169.73</v>
      </c>
      <c r="K44">
        <v>3135.41</v>
      </c>
      <c r="L44" s="25">
        <f t="shared" si="9"/>
        <v>-1.0827420632041229E-2</v>
      </c>
      <c r="M44">
        <f t="shared" si="5"/>
        <v>2</v>
      </c>
    </row>
    <row r="45" spans="1:13" x14ac:dyDescent="0.15">
      <c r="A45" s="1">
        <v>42459</v>
      </c>
      <c r="B45">
        <v>24.84</v>
      </c>
      <c r="C45" s="25">
        <f t="shared" si="12"/>
        <v>3.8895859473023764E-2</v>
      </c>
      <c r="D45" s="26">
        <f t="shared" si="13"/>
        <v>24.396319974740152</v>
      </c>
      <c r="E45" s="26"/>
      <c r="F45" s="26">
        <v>24.504200000000001</v>
      </c>
      <c r="G45" s="25">
        <f t="shared" si="14"/>
        <v>1.8186350470859258E-2</v>
      </c>
      <c r="H45" s="25"/>
      <c r="I45" s="25">
        <f t="shared" si="15"/>
        <v>1.370377323071148E-2</v>
      </c>
      <c r="J45">
        <v>3135.41</v>
      </c>
      <c r="K45">
        <v>3216.28</v>
      </c>
      <c r="L45" s="25">
        <f t="shared" si="9"/>
        <v>2.5792480090323311E-2</v>
      </c>
      <c r="M45">
        <f t="shared" si="5"/>
        <v>3</v>
      </c>
    </row>
    <row r="46" spans="1:13" x14ac:dyDescent="0.15">
      <c r="A46" s="1">
        <v>42460</v>
      </c>
      <c r="B46">
        <v>24.55</v>
      </c>
      <c r="C46" s="25">
        <f t="shared" si="12"/>
        <v>-1.1674718196457268E-2</v>
      </c>
      <c r="D46" s="26">
        <f t="shared" si="13"/>
        <v>24.517990031340556</v>
      </c>
      <c r="E46" s="26"/>
      <c r="F46" s="26">
        <v>24.555800000000001</v>
      </c>
      <c r="G46" s="25">
        <f t="shared" si="14"/>
        <v>1.3055706694768965E-3</v>
      </c>
      <c r="H46" s="25"/>
      <c r="I46" s="25">
        <f t="shared" si="15"/>
        <v>-2.3619674374286692E-4</v>
      </c>
      <c r="J46">
        <v>3216.28</v>
      </c>
      <c r="K46">
        <v>3218.09</v>
      </c>
      <c r="L46" s="25">
        <f t="shared" si="9"/>
        <v>5.6276194858662087E-4</v>
      </c>
      <c r="M46">
        <f t="shared" si="5"/>
        <v>4</v>
      </c>
    </row>
    <row r="47" spans="1:13" x14ac:dyDescent="0.15">
      <c r="A47" s="1">
        <v>42461</v>
      </c>
      <c r="B47">
        <v>24.7</v>
      </c>
      <c r="C47" s="25">
        <f t="shared" si="12"/>
        <v>6.109979633401208E-3</v>
      </c>
      <c r="D47" s="26">
        <f t="shared" si="13"/>
        <v>24.584872399466764</v>
      </c>
      <c r="E47" s="26"/>
      <c r="F47" s="26">
        <v>24.552399999999999</v>
      </c>
      <c r="G47" s="25">
        <f t="shared" si="14"/>
        <v>4.6828634561362215E-3</v>
      </c>
      <c r="H47" s="25"/>
      <c r="I47" s="25">
        <f t="shared" si="15"/>
        <v>6.0116322640557662E-3</v>
      </c>
      <c r="J47">
        <v>3218.09</v>
      </c>
      <c r="K47">
        <v>3221.9</v>
      </c>
      <c r="L47" s="25">
        <f t="shared" si="9"/>
        <v>1.1839320839379663E-3</v>
      </c>
      <c r="M47">
        <f t="shared" si="5"/>
        <v>5</v>
      </c>
    </row>
    <row r="48" spans="1:13" x14ac:dyDescent="0.15">
      <c r="A48" s="1">
        <v>42464</v>
      </c>
      <c r="B48">
        <v>24.49</v>
      </c>
      <c r="C48" s="25">
        <f t="shared" si="12"/>
        <v>-8.5020242914980448E-3</v>
      </c>
      <c r="D48" s="26">
        <f t="shared" si="13"/>
        <v>24.552399999999999</v>
      </c>
      <c r="E48" s="26"/>
      <c r="F48" s="26">
        <v>24.558900000000001</v>
      </c>
      <c r="G48" s="25">
        <f t="shared" si="14"/>
        <v>-2.5415030709828867E-3</v>
      </c>
      <c r="H48" s="25"/>
      <c r="I48" s="25">
        <f t="shared" si="15"/>
        <v>-2.8055002463466261E-3</v>
      </c>
      <c r="J48">
        <v>3221.9</v>
      </c>
      <c r="K48">
        <v>3221.9</v>
      </c>
      <c r="L48" s="25">
        <f t="shared" si="9"/>
        <v>0</v>
      </c>
      <c r="M48">
        <f t="shared" si="5"/>
        <v>1</v>
      </c>
    </row>
    <row r="49" spans="1:13" x14ac:dyDescent="0.15">
      <c r="A49" s="1">
        <v>42465</v>
      </c>
      <c r="B49">
        <v>24.71</v>
      </c>
      <c r="C49" s="25">
        <f t="shared" si="12"/>
        <v>8.9832584728462006E-3</v>
      </c>
      <c r="D49" s="26">
        <f t="shared" si="13"/>
        <v>24.88354184208076</v>
      </c>
      <c r="E49" s="26"/>
      <c r="F49" s="26">
        <v>24.851299999999998</v>
      </c>
      <c r="G49" s="25">
        <f t="shared" si="14"/>
        <v>-6.9741616037666265E-3</v>
      </c>
      <c r="H49" s="25"/>
      <c r="I49" s="25">
        <f t="shared" si="15"/>
        <v>-5.6858192529162244E-3</v>
      </c>
      <c r="J49">
        <v>3221.9</v>
      </c>
      <c r="K49">
        <v>3264.49</v>
      </c>
      <c r="L49" s="25">
        <f t="shared" si="9"/>
        <v>1.3218908097706317E-2</v>
      </c>
      <c r="M49">
        <f t="shared" si="5"/>
        <v>2</v>
      </c>
    </row>
    <row r="50" spans="1:13" x14ac:dyDescent="0.15">
      <c r="A50" s="1">
        <v>42466</v>
      </c>
      <c r="B50">
        <v>24.99</v>
      </c>
      <c r="C50" s="25">
        <f t="shared" si="12"/>
        <v>1.1331444759206777E-2</v>
      </c>
      <c r="D50" s="26">
        <f>+F49*(1+L50)</f>
        <v>24.798316211414342</v>
      </c>
      <c r="E50" s="26"/>
      <c r="F50" s="26">
        <v>24.809100000000001</v>
      </c>
      <c r="G50" s="25">
        <f t="shared" si="14"/>
        <v>7.7297098299531353E-3</v>
      </c>
      <c r="H50" s="25"/>
      <c r="I50" s="25">
        <f t="shared" si="15"/>
        <v>7.2916792628510141E-3</v>
      </c>
      <c r="J50">
        <v>3264.49</v>
      </c>
      <c r="K50">
        <v>3257.53</v>
      </c>
      <c r="L50" s="25">
        <f t="shared" si="9"/>
        <v>-2.1320328749665496E-3</v>
      </c>
      <c r="M50">
        <f t="shared" si="5"/>
        <v>3</v>
      </c>
    </row>
    <row r="51" spans="1:13" x14ac:dyDescent="0.15">
      <c r="A51" s="1">
        <v>42467</v>
      </c>
      <c r="B51">
        <v>24.15</v>
      </c>
      <c r="C51" s="25">
        <f t="shared" si="12"/>
        <v>-3.3613445378151252E-2</v>
      </c>
      <c r="D51" s="26">
        <f>+F50*(1+L51)</f>
        <v>24.441707839682213</v>
      </c>
      <c r="E51" s="26"/>
      <c r="G51" s="25">
        <f t="shared" si="14"/>
        <v>-1.1934838661667224E-2</v>
      </c>
      <c r="H51" s="25"/>
      <c r="J51">
        <v>3257.53</v>
      </c>
      <c r="K51">
        <v>3209.29</v>
      </c>
      <c r="L51" s="25">
        <f t="shared" si="9"/>
        <v>-1.4808766151040875E-2</v>
      </c>
      <c r="M51">
        <f t="shared" si="5"/>
        <v>4</v>
      </c>
    </row>
    <row r="52" spans="1:13" x14ac:dyDescent="0.15">
      <c r="A52" s="1">
        <v>42468</v>
      </c>
      <c r="B52">
        <v>24.36</v>
      </c>
      <c r="C52" s="25">
        <f t="shared" si="12"/>
        <v>8.6956521739129933E-3</v>
      </c>
      <c r="D52" s="26"/>
      <c r="E52" s="26"/>
      <c r="F52" s="26">
        <v>24.227399999999999</v>
      </c>
      <c r="I52" s="25">
        <f t="shared" si="15"/>
        <v>5.4731419797420244E-3</v>
      </c>
      <c r="J52">
        <v>3209.29</v>
      </c>
      <c r="K52">
        <v>3185.73</v>
      </c>
      <c r="L52" s="25">
        <f t="shared" si="9"/>
        <v>-7.3411876147060351E-3</v>
      </c>
      <c r="M52">
        <f t="shared" si="5"/>
        <v>5</v>
      </c>
    </row>
    <row r="53" spans="1:13" x14ac:dyDescent="0.15">
      <c r="A53" s="1">
        <v>42471</v>
      </c>
      <c r="B53">
        <v>24.63</v>
      </c>
      <c r="C53" s="25">
        <f t="shared" si="12"/>
        <v>1.1083743842364546E-2</v>
      </c>
      <c r="F53" s="26">
        <v>24.626300000000001</v>
      </c>
      <c r="I53" s="25">
        <f t="shared" si="15"/>
        <v>1.5024587534462341E-4</v>
      </c>
      <c r="J53">
        <v>3185.73</v>
      </c>
      <c r="K53">
        <v>3230.1</v>
      </c>
      <c r="L53" s="25">
        <f t="shared" si="9"/>
        <v>1.3927733988756019E-2</v>
      </c>
      <c r="M53">
        <f t="shared" si="5"/>
        <v>1</v>
      </c>
    </row>
    <row r="54" spans="1:13" x14ac:dyDescent="0.15">
      <c r="A54" s="1">
        <v>42472</v>
      </c>
      <c r="B54">
        <v>24.74</v>
      </c>
      <c r="C54" s="25">
        <f t="shared" si="12"/>
        <v>4.4660982541615546E-3</v>
      </c>
      <c r="D54" s="26">
        <f>+F53*(1+L54)</f>
        <v>24.537480336522087</v>
      </c>
      <c r="E54" s="26"/>
      <c r="F54" s="26">
        <v>24.515000000000001</v>
      </c>
      <c r="G54" s="25">
        <f>+B54/D54-1</f>
        <v>8.2534824562436881E-3</v>
      </c>
      <c r="H54" s="25"/>
      <c r="I54" s="25">
        <f t="shared" si="15"/>
        <v>9.1780542524984021E-3</v>
      </c>
      <c r="J54">
        <v>3230.1</v>
      </c>
      <c r="K54">
        <v>3218.45</v>
      </c>
      <c r="L54" s="25">
        <f t="shared" si="9"/>
        <v>-3.606699482988196E-3</v>
      </c>
      <c r="M54">
        <f t="shared" si="5"/>
        <v>2</v>
      </c>
    </row>
    <row r="55" spans="1:13" x14ac:dyDescent="0.15">
      <c r="A55" s="1">
        <v>42473</v>
      </c>
      <c r="B55">
        <v>25.19</v>
      </c>
      <c r="C55" s="25">
        <f t="shared" si="12"/>
        <v>1.8189167340339596E-2</v>
      </c>
      <c r="D55" s="26">
        <f>+F54*(1+L55)</f>
        <v>24.841998695024007</v>
      </c>
      <c r="E55" s="26"/>
      <c r="F55" s="26">
        <v>24.820399999999999</v>
      </c>
      <c r="G55" s="25">
        <f>+B55/D55-1</f>
        <v>1.4008587201387313E-2</v>
      </c>
      <c r="H55" s="25"/>
      <c r="I55" s="25">
        <f t="shared" si="15"/>
        <v>1.489097677716722E-2</v>
      </c>
      <c r="J55">
        <v>3218.45</v>
      </c>
      <c r="K55">
        <v>3261.38</v>
      </c>
      <c r="L55" s="25">
        <f t="shared" si="9"/>
        <v>1.3338718948562311E-2</v>
      </c>
      <c r="M55">
        <f t="shared" si="5"/>
        <v>3</v>
      </c>
    </row>
    <row r="56" spans="1:13" x14ac:dyDescent="0.15">
      <c r="A56" s="1">
        <v>42474</v>
      </c>
      <c r="B56">
        <v>25.04</v>
      </c>
      <c r="C56" s="25">
        <f t="shared" si="12"/>
        <v>-5.9547439460103657E-3</v>
      </c>
      <c r="D56" s="26">
        <f>+F55*(1+L56)</f>
        <v>24.930370251856573</v>
      </c>
      <c r="E56" s="26"/>
      <c r="G56" s="25">
        <f>+B56/D56-1</f>
        <v>4.3974376247084557E-3</v>
      </c>
      <c r="H56" s="25"/>
      <c r="J56">
        <v>3261.38</v>
      </c>
      <c r="K56">
        <v>3275.83</v>
      </c>
      <c r="L56" s="25">
        <f t="shared" si="9"/>
        <v>4.4306397905180539E-3</v>
      </c>
      <c r="M56">
        <f t="shared" si="5"/>
        <v>4</v>
      </c>
    </row>
    <row r="57" spans="1:13" x14ac:dyDescent="0.15">
      <c r="A57" s="1">
        <v>42475</v>
      </c>
      <c r="B57">
        <v>24.86</v>
      </c>
      <c r="C57" s="25">
        <f t="shared" si="12"/>
        <v>-7.1884984025558651E-3</v>
      </c>
      <c r="F57" s="26">
        <v>24.892299999999999</v>
      </c>
      <c r="I57" s="25">
        <f t="shared" si="15"/>
        <v>-1.2975900177966126E-3</v>
      </c>
      <c r="J57">
        <v>3275.83</v>
      </c>
      <c r="K57">
        <v>3272.21</v>
      </c>
      <c r="L57" s="25">
        <f t="shared" si="9"/>
        <v>-1.1050634495685108E-3</v>
      </c>
      <c r="M57">
        <f t="shared" si="5"/>
        <v>5</v>
      </c>
    </row>
    <row r="58" spans="1:13" x14ac:dyDescent="0.15">
      <c r="A58" s="1">
        <v>42478</v>
      </c>
      <c r="B58">
        <v>24.8</v>
      </c>
      <c r="C58" s="25">
        <f t="shared" si="12"/>
        <v>-2.4135156878519748E-3</v>
      </c>
      <c r="D58" s="26">
        <f>+F57*(1+L58)</f>
        <v>24.559409675723742</v>
      </c>
      <c r="E58" s="26"/>
      <c r="F58" s="26">
        <v>24.543600000000001</v>
      </c>
      <c r="G58" s="25">
        <f>+B58/D58-1</f>
        <v>9.796258438331984E-3</v>
      </c>
      <c r="H58" s="25"/>
      <c r="I58" s="25">
        <f t="shared" si="15"/>
        <v>1.0446715233298987E-2</v>
      </c>
      <c r="J58">
        <v>3272.21</v>
      </c>
      <c r="K58">
        <v>3228.45</v>
      </c>
      <c r="L58" s="25">
        <f t="shared" si="9"/>
        <v>-1.3373224823590268E-2</v>
      </c>
      <c r="M58">
        <f t="shared" si="5"/>
        <v>1</v>
      </c>
    </row>
    <row r="59" spans="1:13" x14ac:dyDescent="0.15">
      <c r="A59" s="1">
        <v>42479</v>
      </c>
      <c r="B59">
        <v>24.88</v>
      </c>
      <c r="C59" s="25">
        <f t="shared" si="12"/>
        <v>3.225806451612856E-3</v>
      </c>
      <c r="D59" s="26">
        <f>+F58*(1+L59)</f>
        <v>24.618482516377835</v>
      </c>
      <c r="E59" s="26"/>
      <c r="G59" s="25">
        <f>+B59/D59-1</f>
        <v>1.0622810867736643E-2</v>
      </c>
      <c r="H59" s="25"/>
      <c r="J59">
        <v>3228.45</v>
      </c>
      <c r="K59">
        <v>3238.3</v>
      </c>
      <c r="L59" s="25">
        <f t="shared" si="9"/>
        <v>3.0509997057412974E-3</v>
      </c>
      <c r="M59">
        <f t="shared" si="5"/>
        <v>2</v>
      </c>
    </row>
    <row r="60" spans="1:13" x14ac:dyDescent="0.15">
      <c r="A60" s="1">
        <v>42480</v>
      </c>
      <c r="B60">
        <v>24.19</v>
      </c>
      <c r="C60" s="25">
        <f t="shared" si="12"/>
        <v>-2.773311897106101E-2</v>
      </c>
      <c r="F60" s="26">
        <v>24.1709</v>
      </c>
      <c r="I60" s="25">
        <f t="shared" si="15"/>
        <v>7.902064052229818E-4</v>
      </c>
      <c r="M60">
        <f t="shared" si="5"/>
        <v>3</v>
      </c>
    </row>
    <row r="61" spans="1:13" x14ac:dyDescent="0.15">
      <c r="A61" s="1">
        <v>42481</v>
      </c>
      <c r="B61">
        <v>23.77</v>
      </c>
      <c r="C61" s="25">
        <f t="shared" si="12"/>
        <v>-1.7362546506821119E-2</v>
      </c>
      <c r="D61" s="26">
        <v>24.1709</v>
      </c>
      <c r="E61" s="26"/>
      <c r="G61" s="25">
        <f>+B61/D61-1</f>
        <v>-1.6586060097058875E-2</v>
      </c>
      <c r="H61" s="25"/>
      <c r="J61">
        <v>3181.02</v>
      </c>
      <c r="K61">
        <v>3160.6</v>
      </c>
      <c r="L61" s="25">
        <f t="shared" ref="L61:L84" si="16">+K61/J61-1</f>
        <v>-6.419324619147293E-3</v>
      </c>
      <c r="M61">
        <f t="shared" si="5"/>
        <v>4</v>
      </c>
    </row>
    <row r="62" spans="1:13" x14ac:dyDescent="0.15">
      <c r="A62" s="1">
        <v>42482</v>
      </c>
      <c r="B62">
        <v>23.98</v>
      </c>
      <c r="C62" s="25">
        <f t="shared" si="12"/>
        <v>8.8346655448043876E-3</v>
      </c>
      <c r="F62" s="26">
        <v>24.036100000000001</v>
      </c>
      <c r="I62" s="25">
        <f>+B62/F62-1</f>
        <v>-2.3339892911079518E-3</v>
      </c>
      <c r="J62">
        <v>3160.6</v>
      </c>
      <c r="K62">
        <v>3174.9</v>
      </c>
      <c r="L62" s="25">
        <f t="shared" si="16"/>
        <v>4.524457381509972E-3</v>
      </c>
      <c r="M62">
        <f t="shared" si="5"/>
        <v>5</v>
      </c>
    </row>
    <row r="63" spans="1:13" x14ac:dyDescent="0.15">
      <c r="A63" s="1">
        <v>42485</v>
      </c>
      <c r="B63">
        <v>23.86</v>
      </c>
      <c r="C63" s="25">
        <f t="shared" si="12"/>
        <v>-5.0041701417848916E-3</v>
      </c>
      <c r="D63" s="26">
        <f>+F62*(1+L63)</f>
        <v>23.938665558915243</v>
      </c>
      <c r="E63" s="26"/>
      <c r="F63">
        <v>23.916799999999999</v>
      </c>
      <c r="G63" s="25">
        <f>+B63/D63-1</f>
        <v>-3.2861296600531498E-3</v>
      </c>
      <c r="H63" s="25"/>
      <c r="I63" s="25">
        <f>+B63/F63-1</f>
        <v>-2.374899652127338E-3</v>
      </c>
      <c r="J63">
        <f>+K63+12.87</f>
        <v>3174.9</v>
      </c>
      <c r="K63">
        <v>3162.03</v>
      </c>
      <c r="L63" s="25">
        <f t="shared" si="16"/>
        <v>-4.0536709817631245E-3</v>
      </c>
      <c r="M63">
        <f t="shared" si="5"/>
        <v>1</v>
      </c>
    </row>
    <row r="64" spans="1:13" x14ac:dyDescent="0.15">
      <c r="A64" s="1">
        <v>42486</v>
      </c>
      <c r="B64">
        <v>24.2</v>
      </c>
      <c r="C64" s="25">
        <f t="shared" si="12"/>
        <v>1.4249790444258226E-2</v>
      </c>
      <c r="D64" s="26">
        <f>+F63*(1+L64)</f>
        <v>24.046367013595692</v>
      </c>
      <c r="E64" s="26"/>
      <c r="F64" s="26">
        <v>24.078700000000001</v>
      </c>
      <c r="G64" s="25">
        <f>+B64/D64-1</f>
        <v>6.3890310880410084E-3</v>
      </c>
      <c r="H64" s="25"/>
      <c r="I64" s="25">
        <f>+B64/F64-1</f>
        <v>5.0376473812954181E-3</v>
      </c>
      <c r="J64">
        <v>3162.03</v>
      </c>
      <c r="K64">
        <v>3179.16</v>
      </c>
      <c r="L64" s="25">
        <f t="shared" si="16"/>
        <v>5.4174059069647118E-3</v>
      </c>
      <c r="M64">
        <f t="shared" si="5"/>
        <v>2</v>
      </c>
    </row>
    <row r="65" spans="1:13" x14ac:dyDescent="0.15">
      <c r="A65" s="1">
        <v>42487</v>
      </c>
      <c r="B65">
        <v>24.1</v>
      </c>
      <c r="C65" s="25">
        <f t="shared" si="12"/>
        <v>-4.1322314049585529E-3</v>
      </c>
      <c r="D65" s="26">
        <f>+F64*(1+L65)</f>
        <v>23.978421313806166</v>
      </c>
      <c r="E65" s="26"/>
      <c r="F65">
        <v>23.958100000000002</v>
      </c>
      <c r="G65" s="25">
        <f>+B65/D65-1</f>
        <v>5.0703373922216244E-3</v>
      </c>
      <c r="H65" s="25"/>
      <c r="I65" s="25">
        <f>+B65/F65-1</f>
        <v>5.9228402920097345E-3</v>
      </c>
      <c r="J65">
        <v>3179.16</v>
      </c>
      <c r="K65">
        <v>3165.92</v>
      </c>
      <c r="L65" s="25">
        <f t="shared" si="16"/>
        <v>-4.1646221014355334E-3</v>
      </c>
      <c r="M65">
        <f t="shared" si="5"/>
        <v>3</v>
      </c>
    </row>
    <row r="66" spans="1:13" x14ac:dyDescent="0.15">
      <c r="A66" s="1">
        <v>42488</v>
      </c>
      <c r="B66">
        <v>23.85</v>
      </c>
      <c r="C66" s="25">
        <f t="shared" si="12"/>
        <v>-1.0373443983402453E-2</v>
      </c>
      <c r="D66" s="26">
        <f>+F65*(1+L66)</f>
        <v>23.917689549325317</v>
      </c>
      <c r="E66" s="26"/>
      <c r="G66" s="25">
        <f>+B66/D66-1</f>
        <v>-2.8301040192749705E-3</v>
      </c>
      <c r="H66" s="25"/>
      <c r="J66">
        <v>3165.92</v>
      </c>
      <c r="K66">
        <v>3160.58</v>
      </c>
      <c r="L66" s="25">
        <f t="shared" si="16"/>
        <v>-1.686713498761816E-3</v>
      </c>
      <c r="M66">
        <f t="shared" si="5"/>
        <v>4</v>
      </c>
    </row>
    <row r="67" spans="1:13" x14ac:dyDescent="0.15">
      <c r="A67" s="1">
        <v>42489</v>
      </c>
      <c r="B67">
        <v>23.92</v>
      </c>
      <c r="C67" s="25">
        <f t="shared" si="12"/>
        <v>2.9350104821803669E-3</v>
      </c>
      <c r="F67">
        <v>23.9697</v>
      </c>
      <c r="I67" s="25">
        <f>+B67/F67-1</f>
        <v>-2.0734510653032112E-3</v>
      </c>
      <c r="J67">
        <v>3160.58</v>
      </c>
      <c r="K67">
        <v>3156.75</v>
      </c>
      <c r="L67" s="25">
        <f t="shared" si="16"/>
        <v>-1.2118028969365646E-3</v>
      </c>
      <c r="M67">
        <f t="shared" ref="M67:M72" si="17">WEEKDAY(A67,2)</f>
        <v>5</v>
      </c>
    </row>
    <row r="68" spans="1:13" x14ac:dyDescent="0.15">
      <c r="A68" s="1">
        <v>42492</v>
      </c>
      <c r="B68">
        <v>23.95</v>
      </c>
      <c r="C68" s="25">
        <f t="shared" si="12"/>
        <v>1.2541806020065493E-3</v>
      </c>
      <c r="F68">
        <v>23.99</v>
      </c>
      <c r="I68" s="25">
        <f>+B68/F68-1</f>
        <v>-1.6673614005835447E-3</v>
      </c>
      <c r="J68">
        <v>3156.75</v>
      </c>
      <c r="K68">
        <v>3156.75</v>
      </c>
      <c r="L68" s="25">
        <f t="shared" si="16"/>
        <v>0</v>
      </c>
      <c r="M68">
        <f t="shared" si="17"/>
        <v>1</v>
      </c>
    </row>
    <row r="69" spans="1:13" x14ac:dyDescent="0.15">
      <c r="A69" s="1">
        <v>42493</v>
      </c>
      <c r="B69">
        <v>24.12</v>
      </c>
      <c r="C69" s="25">
        <f t="shared" si="12"/>
        <v>7.0981210855951549E-3</v>
      </c>
      <c r="D69" s="26">
        <f>+F68*(1+L69)</f>
        <v>24.421580612972203</v>
      </c>
      <c r="E69" s="26"/>
      <c r="F69">
        <v>24.382300000000001</v>
      </c>
      <c r="G69" s="25">
        <f>+B69/D69-1</f>
        <v>-1.234893915146551E-2</v>
      </c>
      <c r="H69" s="25"/>
      <c r="I69" s="25">
        <f>+B69/F69-1</f>
        <v>-1.0757803816703104E-2</v>
      </c>
      <c r="J69">
        <f>+K69-56.79</f>
        <v>3156.75</v>
      </c>
      <c r="K69">
        <v>3213.54</v>
      </c>
      <c r="L69" s="25">
        <f t="shared" si="16"/>
        <v>1.7990021382751298E-2</v>
      </c>
      <c r="M69">
        <f t="shared" si="17"/>
        <v>2</v>
      </c>
    </row>
    <row r="70" spans="1:13" x14ac:dyDescent="0.15">
      <c r="A70" s="1">
        <v>42494</v>
      </c>
      <c r="B70">
        <v>24.01</v>
      </c>
      <c r="C70" s="25">
        <f t="shared" si="12"/>
        <v>-4.560530679933672E-3</v>
      </c>
      <c r="D70" s="26">
        <f>+F69*(1+L70)</f>
        <v>24.351343551970725</v>
      </c>
      <c r="E70" s="26"/>
      <c r="G70" s="25">
        <f>+B70/D70-1</f>
        <v>-1.4017442250864987E-2</v>
      </c>
      <c r="H70" s="25"/>
      <c r="J70">
        <v>3213.54</v>
      </c>
      <c r="K70">
        <v>3209.46</v>
      </c>
      <c r="L70" s="25">
        <f t="shared" si="16"/>
        <v>-1.269627887003133E-3</v>
      </c>
      <c r="M70">
        <f t="shared" si="17"/>
        <v>3</v>
      </c>
    </row>
    <row r="71" spans="1:13" x14ac:dyDescent="0.15">
      <c r="A71" s="1">
        <v>42495</v>
      </c>
      <c r="B71">
        <v>24.14</v>
      </c>
      <c r="C71" s="25">
        <f t="shared" si="12"/>
        <v>5.414410662224034E-3</v>
      </c>
      <c r="J71">
        <v>3209.46</v>
      </c>
      <c r="K71">
        <v>3213.92</v>
      </c>
      <c r="L71" s="25">
        <f t="shared" si="16"/>
        <v>1.3896418712182612E-3</v>
      </c>
      <c r="M71">
        <f t="shared" si="17"/>
        <v>4</v>
      </c>
    </row>
    <row r="72" spans="1:13" x14ac:dyDescent="0.15">
      <c r="A72" s="1">
        <v>42496</v>
      </c>
      <c r="B72">
        <v>23.43</v>
      </c>
      <c r="C72" s="25">
        <f t="shared" si="12"/>
        <v>-2.9411764705882359E-2</v>
      </c>
      <c r="F72">
        <v>23.6557</v>
      </c>
      <c r="I72" s="25">
        <f t="shared" ref="I72:I94" si="18">+B72/F72-1</f>
        <v>-9.5410408485058218E-3</v>
      </c>
      <c r="J72">
        <v>3213.92</v>
      </c>
      <c r="K72">
        <v>3130.35</v>
      </c>
      <c r="L72" s="25">
        <f t="shared" si="16"/>
        <v>-2.6002514063822368E-2</v>
      </c>
      <c r="M72">
        <f t="shared" si="17"/>
        <v>5</v>
      </c>
    </row>
    <row r="73" spans="1:13" x14ac:dyDescent="0.15">
      <c r="A73" s="1">
        <v>42499</v>
      </c>
      <c r="B73">
        <v>22.72</v>
      </c>
      <c r="C73" s="25">
        <f t="shared" si="12"/>
        <v>-3.0303030303030387E-2</v>
      </c>
      <c r="D73" s="26">
        <f t="shared" ref="D73:D95" si="19">+F72*(1+L73)</f>
        <v>23.166542729726707</v>
      </c>
      <c r="E73" s="26"/>
      <c r="F73">
        <v>23.068300000000001</v>
      </c>
      <c r="G73" s="25">
        <f t="shared" ref="G73:G83" si="20">+B73/D73-1</f>
        <v>-1.9275328862675578E-2</v>
      </c>
      <c r="H73" s="25"/>
      <c r="I73" s="25">
        <f t="shared" si="18"/>
        <v>-1.5098641859174755E-2</v>
      </c>
      <c r="J73">
        <v>3130.35</v>
      </c>
      <c r="K73">
        <v>3065.62</v>
      </c>
      <c r="L73" s="25">
        <f t="shared" si="16"/>
        <v>-2.0678198923443025E-2</v>
      </c>
      <c r="M73">
        <f t="shared" ref="M73:M104" si="21">WEEKDAY(A73,2)</f>
        <v>1</v>
      </c>
    </row>
    <row r="74" spans="1:13" x14ac:dyDescent="0.15">
      <c r="A74" s="1">
        <v>42500</v>
      </c>
      <c r="B74">
        <v>23.22</v>
      </c>
      <c r="C74" s="25">
        <f t="shared" si="12"/>
        <v>2.2007042253521236E-2</v>
      </c>
      <c r="D74" s="26">
        <f t="shared" si="19"/>
        <v>23.09456169159909</v>
      </c>
      <c r="E74" s="26"/>
      <c r="F74">
        <v>23.1112</v>
      </c>
      <c r="G74" s="25">
        <f t="shared" si="20"/>
        <v>5.4315085116569684E-3</v>
      </c>
      <c r="H74" s="25"/>
      <c r="I74" s="25">
        <f t="shared" si="18"/>
        <v>4.7076742012530648E-3</v>
      </c>
      <c r="J74">
        <v>3065.62</v>
      </c>
      <c r="K74">
        <v>3069.11</v>
      </c>
      <c r="L74" s="25">
        <f t="shared" si="16"/>
        <v>1.1384320300624751E-3</v>
      </c>
      <c r="M74">
        <f t="shared" si="21"/>
        <v>2</v>
      </c>
    </row>
    <row r="75" spans="1:13" x14ac:dyDescent="0.15">
      <c r="A75" s="1">
        <v>42501</v>
      </c>
      <c r="B75">
        <v>22.95</v>
      </c>
      <c r="C75" s="25">
        <f t="shared" si="12"/>
        <v>-1.1627906976744207E-2</v>
      </c>
      <c r="D75" s="26">
        <f t="shared" si="19"/>
        <v>23.214364578656351</v>
      </c>
      <c r="E75" s="26"/>
      <c r="F75">
        <v>23.2347</v>
      </c>
      <c r="G75" s="25">
        <f t="shared" si="20"/>
        <v>-1.1387973931425766E-2</v>
      </c>
      <c r="H75" s="25"/>
      <c r="I75" s="25">
        <f t="shared" si="18"/>
        <v>-1.2253224702707621E-2</v>
      </c>
      <c r="J75">
        <v>3069.11</v>
      </c>
      <c r="K75">
        <v>3082.81</v>
      </c>
      <c r="L75" s="25">
        <f t="shared" si="16"/>
        <v>4.4638347924967903E-3</v>
      </c>
      <c r="M75">
        <f t="shared" si="21"/>
        <v>3</v>
      </c>
    </row>
    <row r="76" spans="1:13" x14ac:dyDescent="0.15">
      <c r="A76" s="1">
        <v>42502</v>
      </c>
      <c r="B76">
        <v>23.06</v>
      </c>
      <c r="C76" s="25">
        <f t="shared" si="12"/>
        <v>4.7930283224399961E-3</v>
      </c>
      <c r="D76" s="26">
        <f t="shared" si="19"/>
        <v>23.289945166260647</v>
      </c>
      <c r="E76" s="26"/>
      <c r="F76">
        <v>23.226299999999998</v>
      </c>
      <c r="G76" s="25">
        <f t="shared" si="20"/>
        <v>-9.8731518953407704E-3</v>
      </c>
      <c r="H76" s="25"/>
      <c r="I76" s="25">
        <f t="shared" si="18"/>
        <v>-7.1599867391706207E-3</v>
      </c>
      <c r="J76">
        <v>3082.81</v>
      </c>
      <c r="K76">
        <v>3090.14</v>
      </c>
      <c r="L76" s="25">
        <f t="shared" si="16"/>
        <v>2.3777008638221631E-3</v>
      </c>
      <c r="M76">
        <f t="shared" si="21"/>
        <v>4</v>
      </c>
    </row>
    <row r="77" spans="1:13" x14ac:dyDescent="0.15">
      <c r="A77" s="1">
        <v>42503</v>
      </c>
      <c r="B77">
        <v>22.8</v>
      </c>
      <c r="C77" s="25">
        <f t="shared" si="12"/>
        <v>-1.1274934952298254E-2</v>
      </c>
      <c r="D77" s="26">
        <f t="shared" si="19"/>
        <v>23.112052826732771</v>
      </c>
      <c r="E77" s="26"/>
      <c r="F77">
        <v>23.089099999999998</v>
      </c>
      <c r="G77" s="25">
        <f t="shared" si="20"/>
        <v>-1.3501735612676979E-2</v>
      </c>
      <c r="H77" s="25"/>
      <c r="I77" s="25">
        <f t="shared" si="18"/>
        <v>-1.2521059720820515E-2</v>
      </c>
      <c r="J77">
        <v>3090.14</v>
      </c>
      <c r="K77">
        <v>3074.94</v>
      </c>
      <c r="L77" s="25">
        <f t="shared" si="16"/>
        <v>-4.918870989663815E-3</v>
      </c>
      <c r="M77">
        <f t="shared" si="21"/>
        <v>5</v>
      </c>
    </row>
    <row r="78" spans="1:13" x14ac:dyDescent="0.15">
      <c r="A78" s="1">
        <v>42506</v>
      </c>
      <c r="B78">
        <v>23.23</v>
      </c>
      <c r="C78" s="25">
        <f t="shared" si="12"/>
        <v>1.8859649122807021E-2</v>
      </c>
      <c r="D78" s="26">
        <f t="shared" si="19"/>
        <v>23.24205419325255</v>
      </c>
      <c r="E78" s="26"/>
      <c r="F78">
        <v>23.275200000000002</v>
      </c>
      <c r="G78" s="25">
        <f t="shared" si="20"/>
        <v>-5.1863717175426594E-4</v>
      </c>
      <c r="H78" s="25"/>
      <c r="I78" s="25">
        <f t="shared" si="18"/>
        <v>-1.941981164501283E-3</v>
      </c>
      <c r="J78">
        <v>3074.94</v>
      </c>
      <c r="K78">
        <v>3095.31</v>
      </c>
      <c r="L78" s="25">
        <f t="shared" si="16"/>
        <v>6.6245195028196147E-3</v>
      </c>
      <c r="M78">
        <f t="shared" si="21"/>
        <v>1</v>
      </c>
    </row>
    <row r="79" spans="1:13" x14ac:dyDescent="0.15">
      <c r="A79" s="1">
        <v>42507</v>
      </c>
      <c r="B79">
        <v>22.94</v>
      </c>
      <c r="C79" s="25">
        <f t="shared" si="12"/>
        <v>-1.2483857081360239E-2</v>
      </c>
      <c r="D79" s="26">
        <f t="shared" si="19"/>
        <v>23.205343795613366</v>
      </c>
      <c r="E79" s="26"/>
      <c r="F79">
        <v>23.203800000000001</v>
      </c>
      <c r="G79" s="25">
        <f t="shared" si="20"/>
        <v>-1.1434598769595627E-2</v>
      </c>
      <c r="H79" s="25"/>
      <c r="I79" s="25">
        <f t="shared" si="18"/>
        <v>-1.136882751963042E-2</v>
      </c>
      <c r="J79">
        <v>3095.31</v>
      </c>
      <c r="K79">
        <v>3086.02</v>
      </c>
      <c r="L79" s="25">
        <f t="shared" si="16"/>
        <v>-3.0013148925309707E-3</v>
      </c>
      <c r="M79">
        <f t="shared" si="21"/>
        <v>2</v>
      </c>
    </row>
    <row r="80" spans="1:13" x14ac:dyDescent="0.15">
      <c r="A80" s="1">
        <v>42508</v>
      </c>
      <c r="B80">
        <v>22.75</v>
      </c>
      <c r="C80" s="25">
        <f t="shared" si="12"/>
        <v>-8.2824760244115669E-3</v>
      </c>
      <c r="D80" s="26">
        <f t="shared" si="19"/>
        <v>23.068608288993591</v>
      </c>
      <c r="E80" s="26"/>
      <c r="F80">
        <v>22.9361</v>
      </c>
      <c r="G80" s="25">
        <f t="shared" si="20"/>
        <v>-1.3811335517175727E-2</v>
      </c>
      <c r="H80" s="25"/>
      <c r="I80" s="25">
        <f t="shared" si="18"/>
        <v>-8.1138467306995921E-3</v>
      </c>
      <c r="J80">
        <v>3086.02</v>
      </c>
      <c r="K80">
        <v>3068.04</v>
      </c>
      <c r="L80" s="25">
        <f t="shared" si="16"/>
        <v>-5.8262746190886894E-3</v>
      </c>
      <c r="M80">
        <f t="shared" si="21"/>
        <v>3</v>
      </c>
    </row>
    <row r="81" spans="1:13" x14ac:dyDescent="0.15">
      <c r="A81" s="1">
        <v>42509</v>
      </c>
      <c r="B81">
        <v>22.72</v>
      </c>
      <c r="C81" s="25">
        <f t="shared" si="12"/>
        <v>-1.3186813186814028E-3</v>
      </c>
      <c r="D81" s="26">
        <f t="shared" si="19"/>
        <v>22.894683983911552</v>
      </c>
      <c r="E81" s="26"/>
      <c r="G81" s="25">
        <f t="shared" si="20"/>
        <v>-7.6298927748601475E-3</v>
      </c>
      <c r="H81" s="25"/>
      <c r="I81" s="25"/>
      <c r="J81">
        <v>3068.04</v>
      </c>
      <c r="K81">
        <v>3062.5</v>
      </c>
      <c r="L81" s="25">
        <f t="shared" si="16"/>
        <v>-1.8057130937014776E-3</v>
      </c>
      <c r="M81">
        <f t="shared" si="21"/>
        <v>4</v>
      </c>
    </row>
    <row r="82" spans="1:13" x14ac:dyDescent="0.15">
      <c r="A82" s="1">
        <v>42510</v>
      </c>
      <c r="B82">
        <v>23.11</v>
      </c>
      <c r="C82" s="25">
        <f t="shared" si="12"/>
        <v>1.7165492957746498E-2</v>
      </c>
      <c r="D82" s="26"/>
      <c r="E82" s="26"/>
      <c r="F82">
        <v>23.08</v>
      </c>
      <c r="G82" s="25"/>
      <c r="H82" s="25"/>
      <c r="I82" s="25">
        <f t="shared" si="18"/>
        <v>1.2998266897747968E-3</v>
      </c>
      <c r="J82">
        <v>3062.5</v>
      </c>
      <c r="K82">
        <v>3078.22</v>
      </c>
      <c r="L82" s="25">
        <f t="shared" si="16"/>
        <v>5.1330612244897544E-3</v>
      </c>
      <c r="M82">
        <f t="shared" si="21"/>
        <v>5</v>
      </c>
    </row>
    <row r="83" spans="1:13" x14ac:dyDescent="0.15">
      <c r="A83" s="1">
        <v>42513</v>
      </c>
      <c r="B83">
        <v>23.03</v>
      </c>
      <c r="C83" s="25">
        <f t="shared" si="12"/>
        <v>-3.4617048896581348E-3</v>
      </c>
      <c r="D83" s="26">
        <f t="shared" si="19"/>
        <v>23.147480556945247</v>
      </c>
      <c r="E83" s="26"/>
      <c r="F83">
        <v>23.171600000000002</v>
      </c>
      <c r="G83" s="25">
        <f t="shared" si="20"/>
        <v>-5.0753064315673946E-3</v>
      </c>
      <c r="H83" s="25"/>
      <c r="I83" s="25">
        <f t="shared" si="18"/>
        <v>-6.1109288957171826E-3</v>
      </c>
      <c r="J83">
        <v>3078.22</v>
      </c>
      <c r="K83">
        <v>3087.22</v>
      </c>
      <c r="L83" s="25">
        <f t="shared" si="16"/>
        <v>2.9237676319431305E-3</v>
      </c>
      <c r="M83">
        <f t="shared" si="21"/>
        <v>1</v>
      </c>
    </row>
    <row r="84" spans="1:13" x14ac:dyDescent="0.15">
      <c r="A84" s="1">
        <v>42514</v>
      </c>
      <c r="B84">
        <v>23.27</v>
      </c>
      <c r="C84" s="25">
        <f t="shared" si="12"/>
        <v>1.0421189752496618E-2</v>
      </c>
      <c r="D84" s="26">
        <f t="shared" si="19"/>
        <v>22.994016265766614</v>
      </c>
      <c r="E84" s="26"/>
      <c r="F84">
        <v>22.960899999999999</v>
      </c>
      <c r="G84" s="25">
        <f>+B84/D84-1</f>
        <v>1.2002415369439801E-2</v>
      </c>
      <c r="H84" s="25"/>
      <c r="I84" s="25">
        <f t="shared" si="18"/>
        <v>1.3462015861747556E-2</v>
      </c>
      <c r="J84">
        <v>3087.22</v>
      </c>
      <c r="K84">
        <v>3063.56</v>
      </c>
      <c r="L84" s="25">
        <f t="shared" si="16"/>
        <v>-7.663852916215852E-3</v>
      </c>
      <c r="M84">
        <f t="shared" si="21"/>
        <v>2</v>
      </c>
    </row>
    <row r="85" spans="1:13" x14ac:dyDescent="0.15">
      <c r="A85" s="1">
        <v>42515</v>
      </c>
      <c r="B85">
        <v>23.06</v>
      </c>
      <c r="C85" s="25">
        <f t="shared" si="12"/>
        <v>-9.0244950580146144E-3</v>
      </c>
      <c r="D85" s="26">
        <f t="shared" si="19"/>
        <v>22.92844733153586</v>
      </c>
      <c r="E85" s="26"/>
      <c r="G85" s="25">
        <f>+B85/D85-1</f>
        <v>5.737530612602848E-3</v>
      </c>
      <c r="H85" s="25"/>
      <c r="I85" s="25"/>
      <c r="J85">
        <v>3063.56</v>
      </c>
      <c r="K85">
        <v>3059.23</v>
      </c>
      <c r="L85" s="25">
        <f t="shared" ref="L85:L95" si="22">+K85/J85-1</f>
        <v>-1.4133883455847984E-3</v>
      </c>
      <c r="M85">
        <f t="shared" si="21"/>
        <v>3</v>
      </c>
    </row>
    <row r="86" spans="1:13" x14ac:dyDescent="0.15">
      <c r="A86" s="1">
        <v>42516</v>
      </c>
      <c r="B86">
        <v>23.04</v>
      </c>
      <c r="C86" s="25">
        <f t="shared" si="12"/>
        <v>-8.6730268863832727E-4</v>
      </c>
      <c r="D86" s="26"/>
      <c r="E86" s="26"/>
      <c r="F86">
        <v>22.9846</v>
      </c>
      <c r="I86" s="25">
        <f t="shared" si="18"/>
        <v>2.4103095115859396E-3</v>
      </c>
      <c r="J86">
        <v>3059.23</v>
      </c>
      <c r="K86">
        <v>3064.21</v>
      </c>
      <c r="L86" s="25">
        <f t="shared" si="22"/>
        <v>1.6278606054465072E-3</v>
      </c>
      <c r="M86">
        <f t="shared" si="21"/>
        <v>4</v>
      </c>
    </row>
    <row r="87" spans="1:13" x14ac:dyDescent="0.15">
      <c r="A87" s="1">
        <v>42517</v>
      </c>
      <c r="B87">
        <v>23.14</v>
      </c>
      <c r="C87" s="25">
        <f t="shared" si="12"/>
        <v>4.3402777777779011E-3</v>
      </c>
      <c r="D87" s="26">
        <f t="shared" si="19"/>
        <v>22.971773311881368</v>
      </c>
      <c r="E87" s="26"/>
      <c r="F87">
        <v>22.924600000000002</v>
      </c>
      <c r="G87" s="25">
        <f>+B87/D87-1</f>
        <v>7.3231911979396713E-3</v>
      </c>
      <c r="H87" s="25"/>
      <c r="I87" s="25">
        <f t="shared" si="18"/>
        <v>9.3960199959868262E-3</v>
      </c>
      <c r="J87">
        <v>3064.21</v>
      </c>
      <c r="K87">
        <v>3062.5</v>
      </c>
      <c r="L87" s="25">
        <f t="shared" si="22"/>
        <v>-5.5805574683198689E-4</v>
      </c>
      <c r="M87">
        <f t="shared" si="21"/>
        <v>5</v>
      </c>
    </row>
    <row r="88" spans="1:13" x14ac:dyDescent="0.15">
      <c r="A88" s="1">
        <v>42520</v>
      </c>
      <c r="B88">
        <v>23.14</v>
      </c>
      <c r="C88" s="25">
        <f t="shared" si="12"/>
        <v>0</v>
      </c>
      <c r="D88" s="26">
        <f t="shared" si="19"/>
        <v>22.956114307265306</v>
      </c>
      <c r="E88" s="26"/>
      <c r="F88">
        <v>22.96</v>
      </c>
      <c r="G88" s="25">
        <f>+B88/D88-1</f>
        <v>8.0103143882890304E-3</v>
      </c>
      <c r="H88" s="25"/>
      <c r="I88" s="25">
        <f t="shared" si="18"/>
        <v>7.8397212543552808E-3</v>
      </c>
      <c r="J88">
        <v>3062.5</v>
      </c>
      <c r="K88">
        <v>3066.71</v>
      </c>
      <c r="L88" s="25">
        <f t="shared" si="22"/>
        <v>1.3746938775509587E-3</v>
      </c>
      <c r="M88">
        <f t="shared" si="21"/>
        <v>1</v>
      </c>
    </row>
    <row r="89" spans="1:13" x14ac:dyDescent="0.15">
      <c r="A89" s="1">
        <v>42521</v>
      </c>
      <c r="B89">
        <v>24.22</v>
      </c>
      <c r="C89" s="25">
        <f t="shared" si="12"/>
        <v>4.6672428694900514E-2</v>
      </c>
      <c r="D89" s="26">
        <f t="shared" si="19"/>
        <v>23.730022597506771</v>
      </c>
      <c r="E89" s="26"/>
      <c r="F89">
        <v>23.743400000000001</v>
      </c>
      <c r="G89" s="25">
        <f>+B89/D89-1</f>
        <v>2.0647995613148229E-2</v>
      </c>
      <c r="H89" s="25"/>
      <c r="I89" s="25">
        <f t="shared" si="18"/>
        <v>2.0072946587261997E-2</v>
      </c>
      <c r="J89">
        <v>3066.71</v>
      </c>
      <c r="K89">
        <v>3169.56</v>
      </c>
      <c r="L89" s="25">
        <f t="shared" si="22"/>
        <v>3.3537569577821058E-2</v>
      </c>
      <c r="M89">
        <f t="shared" si="21"/>
        <v>2</v>
      </c>
    </row>
    <row r="90" spans="1:13" x14ac:dyDescent="0.15">
      <c r="A90" s="1">
        <v>42522</v>
      </c>
      <c r="B90">
        <v>23.8</v>
      </c>
      <c r="C90" s="25">
        <f t="shared" si="12"/>
        <v>-1.7341040462427681E-2</v>
      </c>
      <c r="D90" s="26">
        <f t="shared" si="19"/>
        <v>23.67590544744381</v>
      </c>
      <c r="E90" s="26"/>
      <c r="F90">
        <v>23.6723</v>
      </c>
      <c r="G90" s="25">
        <f>+B90/D90-1</f>
        <v>5.2413857130684249E-3</v>
      </c>
      <c r="H90" s="25"/>
      <c r="I90" s="25">
        <f t="shared" si="18"/>
        <v>5.3944906071654586E-3</v>
      </c>
      <c r="J90">
        <v>3169.56</v>
      </c>
      <c r="K90">
        <v>3160.55</v>
      </c>
      <c r="L90" s="25">
        <f t="shared" si="22"/>
        <v>-2.8426658589835174E-3</v>
      </c>
      <c r="M90">
        <f t="shared" si="21"/>
        <v>3</v>
      </c>
    </row>
    <row r="91" spans="1:13" x14ac:dyDescent="0.15">
      <c r="A91" s="1">
        <v>42523</v>
      </c>
      <c r="B91">
        <v>24.02</v>
      </c>
      <c r="C91" s="25">
        <f t="shared" si="12"/>
        <v>9.2436974789915638E-3</v>
      </c>
      <c r="D91" s="26">
        <f t="shared" si="19"/>
        <v>23.721359045102904</v>
      </c>
      <c r="E91" s="26"/>
      <c r="G91" s="25">
        <f>+B91/D91-1</f>
        <v>1.2589538159650582E-2</v>
      </c>
      <c r="H91" s="25"/>
      <c r="J91">
        <v>3160.55</v>
      </c>
      <c r="K91">
        <v>3167.1</v>
      </c>
      <c r="L91" s="25">
        <f t="shared" si="22"/>
        <v>2.0724241033995838E-3</v>
      </c>
      <c r="M91">
        <f t="shared" si="21"/>
        <v>4</v>
      </c>
    </row>
    <row r="92" spans="1:13" x14ac:dyDescent="0.15">
      <c r="A92" s="1">
        <v>42524</v>
      </c>
      <c r="B92">
        <v>24.29</v>
      </c>
      <c r="C92" s="25">
        <f t="shared" si="12"/>
        <v>1.1240632805995077E-2</v>
      </c>
      <c r="D92" s="26"/>
      <c r="E92" s="26"/>
      <c r="F92">
        <v>24.082100000000001</v>
      </c>
      <c r="I92" s="25">
        <f t="shared" si="18"/>
        <v>8.6329680551113785E-3</v>
      </c>
      <c r="J92">
        <v>3167.1</v>
      </c>
      <c r="K92">
        <v>3189.33</v>
      </c>
      <c r="L92" s="25">
        <f t="shared" si="22"/>
        <v>7.0190394998579375E-3</v>
      </c>
      <c r="M92">
        <f t="shared" si="21"/>
        <v>5</v>
      </c>
    </row>
    <row r="93" spans="1:13" x14ac:dyDescent="0.15">
      <c r="A93" s="1">
        <v>42527</v>
      </c>
      <c r="B93">
        <v>24.2</v>
      </c>
      <c r="C93" s="25">
        <f t="shared" si="12"/>
        <v>-3.7052284890901621E-3</v>
      </c>
      <c r="D93" s="26">
        <f t="shared" si="19"/>
        <v>24.002514214270711</v>
      </c>
      <c r="E93" s="26"/>
      <c r="F93">
        <v>23.9328</v>
      </c>
      <c r="G93" s="25">
        <f>+B93/D93-1</f>
        <v>8.2277124790481881E-3</v>
      </c>
      <c r="H93" s="25"/>
      <c r="I93" s="25">
        <f t="shared" si="18"/>
        <v>1.1164594197085043E-2</v>
      </c>
      <c r="J93">
        <v>3189.33</v>
      </c>
      <c r="K93">
        <v>3178.79</v>
      </c>
      <c r="L93" s="25">
        <f t="shared" si="22"/>
        <v>-3.3047693402689093E-3</v>
      </c>
      <c r="M93">
        <f t="shared" si="21"/>
        <v>1</v>
      </c>
    </row>
    <row r="94" spans="1:13" x14ac:dyDescent="0.15">
      <c r="A94" s="1">
        <v>42528</v>
      </c>
      <c r="B94">
        <v>24.08</v>
      </c>
      <c r="C94" s="25">
        <f t="shared" si="12"/>
        <v>-4.9586776859504855E-3</v>
      </c>
      <c r="D94" s="26">
        <f t="shared" si="19"/>
        <v>23.919699709637946</v>
      </c>
      <c r="E94" s="26"/>
      <c r="F94">
        <v>23.889199999999999</v>
      </c>
      <c r="G94" s="25">
        <f>+B94/D94-1</f>
        <v>6.7016012871374819E-3</v>
      </c>
      <c r="H94" s="25"/>
      <c r="I94" s="25">
        <f t="shared" si="18"/>
        <v>7.9868727290992592E-3</v>
      </c>
      <c r="J94">
        <v>3178.79</v>
      </c>
      <c r="K94">
        <v>3177.05</v>
      </c>
      <c r="L94" s="25">
        <f t="shared" si="22"/>
        <v>-5.4737809040539265E-4</v>
      </c>
      <c r="M94">
        <f t="shared" si="21"/>
        <v>2</v>
      </c>
    </row>
    <row r="95" spans="1:13" x14ac:dyDescent="0.15">
      <c r="A95" s="1">
        <v>42529</v>
      </c>
      <c r="B95">
        <v>23.91</v>
      </c>
      <c r="C95" s="25">
        <f t="shared" si="12"/>
        <v>-7.0598006644517763E-3</v>
      </c>
      <c r="D95" s="26">
        <f t="shared" si="19"/>
        <v>23.790997909381339</v>
      </c>
      <c r="E95" s="26"/>
      <c r="G95" s="25">
        <f>+B95/D95-1</f>
        <v>5.0019797854605752E-3</v>
      </c>
      <c r="H95" s="25"/>
      <c r="I95" s="25"/>
      <c r="J95">
        <v>3177.05</v>
      </c>
      <c r="K95">
        <v>3163.99</v>
      </c>
      <c r="L95" s="25">
        <f t="shared" si="22"/>
        <v>-4.1107316535781147E-3</v>
      </c>
      <c r="M95">
        <f t="shared" si="21"/>
        <v>3</v>
      </c>
    </row>
    <row r="96" spans="1:13" x14ac:dyDescent="0.15">
      <c r="A96" s="1">
        <v>42530</v>
      </c>
      <c r="B96">
        <v>23.82</v>
      </c>
      <c r="C96" s="25">
        <f t="shared" si="12"/>
        <v>-3.7641154328732496E-3</v>
      </c>
      <c r="J96">
        <v>3163.99</v>
      </c>
      <c r="K96">
        <v>3163.99</v>
      </c>
      <c r="L96" s="25">
        <f t="shared" ref="L96:L101" si="23">+K96/J96-1</f>
        <v>0</v>
      </c>
      <c r="M96">
        <f t="shared" si="21"/>
        <v>4</v>
      </c>
    </row>
    <row r="97" spans="1:13" x14ac:dyDescent="0.15">
      <c r="A97" s="1">
        <v>42531</v>
      </c>
      <c r="B97">
        <v>23.38</v>
      </c>
      <c r="C97" s="25">
        <f t="shared" si="12"/>
        <v>-1.8471872376154552E-2</v>
      </c>
      <c r="F97">
        <v>23.6873</v>
      </c>
      <c r="I97" s="25">
        <f t="shared" ref="I97:I139" si="24">+B97/F97-1</f>
        <v>-1.2973196607464876E-2</v>
      </c>
      <c r="J97">
        <v>3163.99</v>
      </c>
      <c r="K97">
        <v>3163.99</v>
      </c>
      <c r="L97" s="25">
        <f t="shared" si="23"/>
        <v>0</v>
      </c>
      <c r="M97">
        <f t="shared" si="21"/>
        <v>5</v>
      </c>
    </row>
    <row r="98" spans="1:13" x14ac:dyDescent="0.15">
      <c r="A98" s="1">
        <v>42534</v>
      </c>
      <c r="B98">
        <v>22.8</v>
      </c>
      <c r="C98" s="25">
        <f t="shared" si="12"/>
        <v>-2.4807527801539719E-2</v>
      </c>
      <c r="D98" s="26">
        <f>+F97*(1+L98)</f>
        <v>22.956240532365783</v>
      </c>
      <c r="E98" s="26"/>
      <c r="F98">
        <v>22.957699999999999</v>
      </c>
      <c r="G98" s="25">
        <f>+B98/D98-1</f>
        <v>-6.8060156516264181E-3</v>
      </c>
      <c r="H98" s="25"/>
      <c r="I98" s="25">
        <f t="shared" si="24"/>
        <v>-6.8691550111726896E-3</v>
      </c>
      <c r="J98">
        <v>3163.99</v>
      </c>
      <c r="K98">
        <v>3066.34</v>
      </c>
      <c r="L98" s="25">
        <f t="shared" si="23"/>
        <v>-3.0862929402431627E-2</v>
      </c>
      <c r="M98">
        <f t="shared" si="21"/>
        <v>1</v>
      </c>
    </row>
    <row r="99" spans="1:13" x14ac:dyDescent="0.15">
      <c r="A99" s="1">
        <v>42535</v>
      </c>
      <c r="B99">
        <v>23.1</v>
      </c>
      <c r="C99" s="25">
        <f t="shared" si="12"/>
        <v>1.3157894736842035E-2</v>
      </c>
      <c r="D99" s="26">
        <f>+F98*(1+L99)</f>
        <v>23.029874719046155</v>
      </c>
      <c r="E99" s="26"/>
      <c r="F99">
        <v>22.996600000000001</v>
      </c>
      <c r="G99" s="25">
        <f>+B99/D99-1</f>
        <v>3.0449701446204624E-3</v>
      </c>
      <c r="H99" s="25"/>
      <c r="I99" s="25">
        <f t="shared" si="24"/>
        <v>4.4963168468381554E-3</v>
      </c>
      <c r="J99">
        <v>3066.34</v>
      </c>
      <c r="K99">
        <v>3075.98</v>
      </c>
      <c r="L99" s="25">
        <f t="shared" si="23"/>
        <v>3.1438131453132012E-3</v>
      </c>
      <c r="M99">
        <f t="shared" si="21"/>
        <v>2</v>
      </c>
    </row>
    <row r="100" spans="1:13" x14ac:dyDescent="0.15">
      <c r="A100" s="1">
        <v>42536</v>
      </c>
      <c r="B100">
        <v>23.15</v>
      </c>
      <c r="C100" s="25">
        <f t="shared" si="12"/>
        <v>2.1645021645020357E-3</v>
      </c>
      <c r="D100" s="26">
        <f>+F99*(1+L100)</f>
        <v>23.298563170761838</v>
      </c>
      <c r="E100" s="26"/>
      <c r="F100">
        <v>23.362100000000002</v>
      </c>
      <c r="G100" s="25">
        <f>+B100/D100-1</f>
        <v>-6.3764949655039649E-3</v>
      </c>
      <c r="H100" s="25"/>
      <c r="I100" s="25">
        <f t="shared" si="24"/>
        <v>-9.0788071277839721E-3</v>
      </c>
      <c r="J100">
        <v>3075.98</v>
      </c>
      <c r="K100">
        <v>3116.37</v>
      </c>
      <c r="L100" s="25">
        <f t="shared" si="23"/>
        <v>1.313077458240941E-2</v>
      </c>
      <c r="M100">
        <f t="shared" si="21"/>
        <v>3</v>
      </c>
    </row>
    <row r="101" spans="1:13" x14ac:dyDescent="0.15">
      <c r="A101" s="1">
        <v>42537</v>
      </c>
      <c r="B101">
        <v>23.28</v>
      </c>
      <c r="C101" s="25">
        <f t="shared" si="12"/>
        <v>5.6155507559396689E-3</v>
      </c>
      <c r="D101" s="26">
        <f>+F100*(1+L101)</f>
        <v>23.199424332476568</v>
      </c>
      <c r="E101" s="26"/>
      <c r="F101">
        <v>23.205500000000001</v>
      </c>
      <c r="G101" s="25">
        <f>+B101/D101-1</f>
        <v>3.4731752981749242E-3</v>
      </c>
      <c r="H101" s="25"/>
      <c r="I101" s="25">
        <f t="shared" si="24"/>
        <v>3.2104457994872604E-3</v>
      </c>
      <c r="J101">
        <v>3116.37</v>
      </c>
      <c r="K101">
        <v>3094.67</v>
      </c>
      <c r="L101" s="25">
        <f t="shared" si="23"/>
        <v>-6.9632296550152795E-3</v>
      </c>
      <c r="M101">
        <f t="shared" si="21"/>
        <v>4</v>
      </c>
    </row>
    <row r="102" spans="1:13" x14ac:dyDescent="0.15">
      <c r="A102" s="1">
        <v>42538</v>
      </c>
      <c r="B102">
        <v>23.43</v>
      </c>
      <c r="C102" s="25">
        <f t="shared" ref="C102:C157" si="25">B102/B101-1</f>
        <v>6.4432989690721421E-3</v>
      </c>
      <c r="D102" s="26">
        <f t="shared" ref="D102:D130" si="26">+F101*(1+L102)</f>
        <v>23.205500000000001</v>
      </c>
      <c r="E102" s="26"/>
      <c r="F102">
        <v>23.3611</v>
      </c>
      <c r="I102" s="25">
        <f t="shared" si="24"/>
        <v>2.9493474194279834E-3</v>
      </c>
      <c r="M102">
        <f t="shared" si="21"/>
        <v>5</v>
      </c>
    </row>
    <row r="103" spans="1:13" x14ac:dyDescent="0.15">
      <c r="A103" s="1">
        <v>42541</v>
      </c>
      <c r="B103">
        <v>23.47</v>
      </c>
      <c r="C103" s="25">
        <f t="shared" si="25"/>
        <v>1.7072129748185727E-3</v>
      </c>
      <c r="D103" s="26">
        <f t="shared" si="26"/>
        <v>23.3611</v>
      </c>
      <c r="E103" s="26"/>
      <c r="F103">
        <v>23.4009</v>
      </c>
      <c r="G103" s="25">
        <f>+B103/D103-1</f>
        <v>4.6615955584281554E-3</v>
      </c>
      <c r="H103" s="25"/>
      <c r="I103" s="25">
        <f t="shared" si="24"/>
        <v>2.9528778807652589E-3</v>
      </c>
      <c r="K103">
        <v>3112.67</v>
      </c>
      <c r="M103">
        <f t="shared" si="21"/>
        <v>1</v>
      </c>
    </row>
    <row r="104" spans="1:13" x14ac:dyDescent="0.15">
      <c r="A104" s="1">
        <v>42542</v>
      </c>
      <c r="B104">
        <v>23.35</v>
      </c>
      <c r="C104" s="25">
        <f t="shared" si="25"/>
        <v>-5.112910097997303E-3</v>
      </c>
      <c r="D104" s="26">
        <f t="shared" si="26"/>
        <v>23.353161012249934</v>
      </c>
      <c r="E104" s="26"/>
      <c r="G104" s="25">
        <f>+B104/D104-1</f>
        <v>-1.3535693297683782E-4</v>
      </c>
      <c r="H104" s="25"/>
      <c r="J104">
        <v>3112.67</v>
      </c>
      <c r="K104">
        <v>3106.32</v>
      </c>
      <c r="L104" s="25">
        <f>+K104/J104-1</f>
        <v>-2.0400492181952279E-3</v>
      </c>
      <c r="M104">
        <f t="shared" si="21"/>
        <v>2</v>
      </c>
    </row>
    <row r="105" spans="1:13" x14ac:dyDescent="0.15">
      <c r="A105" s="1">
        <v>42543</v>
      </c>
      <c r="B105">
        <v>23.64</v>
      </c>
      <c r="C105" s="25">
        <f t="shared" si="25"/>
        <v>1.2419700214132634E-2</v>
      </c>
      <c r="D105" s="26"/>
      <c r="E105" s="26"/>
      <c r="F105">
        <v>23.605399999999999</v>
      </c>
      <c r="I105" s="25">
        <f t="shared" si="24"/>
        <v>1.4657663077093375E-3</v>
      </c>
      <c r="J105">
        <v>3106.32</v>
      </c>
      <c r="K105">
        <v>3133.96</v>
      </c>
      <c r="L105" s="25">
        <f>+K105/J105-1</f>
        <v>8.8979886167555033E-3</v>
      </c>
      <c r="M105">
        <f t="shared" ref="M105:M133" si="27">WEEKDAY(A105,2)</f>
        <v>3</v>
      </c>
    </row>
    <row r="106" spans="1:13" x14ac:dyDescent="0.15">
      <c r="A106" s="1">
        <v>42544</v>
      </c>
      <c r="B106">
        <v>23.78</v>
      </c>
      <c r="C106" s="25">
        <f t="shared" si="25"/>
        <v>5.9221658206429773E-3</v>
      </c>
      <c r="D106" s="26">
        <f t="shared" si="26"/>
        <v>23.480065325658273</v>
      </c>
      <c r="E106" s="26"/>
      <c r="F106">
        <v>23.491</v>
      </c>
      <c r="G106" s="25">
        <f t="shared" ref="G106:G157" si="28">+B106/D106-1</f>
        <v>1.2774013623120917E-2</v>
      </c>
      <c r="H106" s="25"/>
      <c r="I106" s="25">
        <f t="shared" si="24"/>
        <v>1.2302583968328396E-2</v>
      </c>
      <c r="J106">
        <v>3133.96</v>
      </c>
      <c r="K106">
        <v>3117.32</v>
      </c>
      <c r="L106" s="25">
        <f t="shared" ref="L106:L114" si="29">+K106/J106-1</f>
        <v>-5.3095763825957709E-3</v>
      </c>
      <c r="M106">
        <f t="shared" si="27"/>
        <v>4</v>
      </c>
    </row>
    <row r="107" spans="1:13" x14ac:dyDescent="0.15">
      <c r="A107" s="1">
        <v>42545</v>
      </c>
      <c r="B107">
        <v>22.92</v>
      </c>
      <c r="C107" s="25">
        <f t="shared" si="25"/>
        <v>-3.6164844407064689E-2</v>
      </c>
      <c r="D107" s="26">
        <f t="shared" si="26"/>
        <v>23.188368714151899</v>
      </c>
      <c r="E107" s="26"/>
      <c r="F107">
        <v>23.010300000000001</v>
      </c>
      <c r="G107" s="25">
        <f t="shared" si="28"/>
        <v>-1.1573419306038168E-2</v>
      </c>
      <c r="H107" s="25"/>
      <c r="I107" s="25">
        <f t="shared" si="24"/>
        <v>-3.9243295393801558E-3</v>
      </c>
      <c r="J107">
        <v>3117.32</v>
      </c>
      <c r="K107">
        <v>3077.16</v>
      </c>
      <c r="L107" s="25">
        <f t="shared" si="29"/>
        <v>-1.2882860918994599E-2</v>
      </c>
      <c r="M107">
        <f t="shared" si="27"/>
        <v>5</v>
      </c>
    </row>
    <row r="108" spans="1:13" x14ac:dyDescent="0.15">
      <c r="A108" s="1">
        <v>42548</v>
      </c>
      <c r="B108">
        <v>23.11</v>
      </c>
      <c r="C108" s="25">
        <f t="shared" si="25"/>
        <v>8.2897033158813027E-3</v>
      </c>
      <c r="D108" s="26">
        <f t="shared" si="26"/>
        <v>23.334685736848261</v>
      </c>
      <c r="E108" s="26"/>
      <c r="F108">
        <v>23.1877</v>
      </c>
      <c r="G108" s="25">
        <f t="shared" si="28"/>
        <v>-9.6288306335943208E-3</v>
      </c>
      <c r="H108" s="25"/>
      <c r="I108" s="25">
        <f t="shared" si="24"/>
        <v>-3.3509144934599222E-3</v>
      </c>
      <c r="J108">
        <v>3077.16</v>
      </c>
      <c r="K108">
        <v>3120.54</v>
      </c>
      <c r="L108" s="25">
        <f t="shared" si="29"/>
        <v>1.4097414499083527E-2</v>
      </c>
      <c r="M108">
        <f t="shared" si="27"/>
        <v>1</v>
      </c>
    </row>
    <row r="109" spans="1:13" x14ac:dyDescent="0.15">
      <c r="A109" s="1">
        <v>42549</v>
      </c>
      <c r="B109">
        <v>23.4</v>
      </c>
      <c r="C109" s="25">
        <f t="shared" si="25"/>
        <v>1.2548680225010767E-2</v>
      </c>
      <c r="D109" s="26">
        <f t="shared" si="26"/>
        <v>23.305550411146786</v>
      </c>
      <c r="E109" s="26"/>
      <c r="F109">
        <v>23.3049</v>
      </c>
      <c r="G109" s="25">
        <f t="shared" si="28"/>
        <v>4.0526650170011891E-3</v>
      </c>
      <c r="H109" s="25"/>
      <c r="I109" s="25">
        <f t="shared" si="24"/>
        <v>4.0806868941725138E-3</v>
      </c>
      <c r="J109">
        <v>3120.54</v>
      </c>
      <c r="K109">
        <v>3136.4</v>
      </c>
      <c r="L109" s="25">
        <f t="shared" si="29"/>
        <v>5.082453677889065E-3</v>
      </c>
      <c r="M109">
        <f t="shared" si="27"/>
        <v>2</v>
      </c>
    </row>
    <row r="110" spans="1:13" x14ac:dyDescent="0.15">
      <c r="A110" s="1">
        <v>42550</v>
      </c>
      <c r="B110">
        <v>23.76</v>
      </c>
      <c r="C110" s="25">
        <f t="shared" si="25"/>
        <v>1.5384615384615552E-2</v>
      </c>
      <c r="D110" s="26">
        <f t="shared" si="26"/>
        <v>23.416282620520342</v>
      </c>
      <c r="E110" s="26"/>
      <c r="F110">
        <v>23.526900000000001</v>
      </c>
      <c r="G110" s="25">
        <f t="shared" si="28"/>
        <v>1.4678562991824018E-2</v>
      </c>
      <c r="H110" s="25"/>
      <c r="I110" s="25">
        <f t="shared" si="24"/>
        <v>9.907807658467549E-3</v>
      </c>
      <c r="J110">
        <v>3136.4</v>
      </c>
      <c r="K110">
        <v>3151.39</v>
      </c>
      <c r="L110" s="25">
        <f t="shared" si="29"/>
        <v>4.779364876928982E-3</v>
      </c>
      <c r="M110">
        <f t="shared" si="27"/>
        <v>3</v>
      </c>
    </row>
    <row r="111" spans="1:13" x14ac:dyDescent="0.15">
      <c r="A111" s="1">
        <v>42551</v>
      </c>
      <c r="B111">
        <v>23.76</v>
      </c>
      <c r="C111" s="25">
        <f t="shared" si="25"/>
        <v>0</v>
      </c>
      <c r="D111" s="26">
        <f t="shared" si="26"/>
        <v>23.545787873922304</v>
      </c>
      <c r="E111" s="26"/>
      <c r="G111" s="25">
        <f t="shared" si="28"/>
        <v>9.0976835103040443E-3</v>
      </c>
      <c r="H111" s="25"/>
      <c r="J111">
        <v>3151.39</v>
      </c>
      <c r="K111">
        <v>3153.92</v>
      </c>
      <c r="L111" s="25">
        <f t="shared" si="29"/>
        <v>8.0282034276946135E-4</v>
      </c>
      <c r="M111">
        <f t="shared" si="27"/>
        <v>4</v>
      </c>
    </row>
    <row r="112" spans="1:13" x14ac:dyDescent="0.15">
      <c r="A112" s="1">
        <v>42552</v>
      </c>
      <c r="B112">
        <v>23.59</v>
      </c>
      <c r="C112" s="25">
        <f t="shared" si="25"/>
        <v>-7.1548821548822472E-3</v>
      </c>
      <c r="F112">
        <v>23.494499999999999</v>
      </c>
      <c r="I112" s="25">
        <f t="shared" si="24"/>
        <v>4.0647811189853389E-3</v>
      </c>
      <c r="J112">
        <v>3153.92</v>
      </c>
      <c r="K112">
        <v>3154.2</v>
      </c>
      <c r="L112" s="25">
        <f t="shared" si="29"/>
        <v>8.8778409090828347E-5</v>
      </c>
      <c r="M112">
        <f t="shared" si="27"/>
        <v>5</v>
      </c>
    </row>
    <row r="113" spans="1:13" x14ac:dyDescent="0.15">
      <c r="A113" s="1">
        <v>42555</v>
      </c>
      <c r="B113">
        <v>23.59</v>
      </c>
      <c r="C113" s="25">
        <f t="shared" si="25"/>
        <v>0</v>
      </c>
      <c r="D113" s="26">
        <f t="shared" si="26"/>
        <v>23.870656315389002</v>
      </c>
      <c r="E113" s="26"/>
      <c r="G113" s="25">
        <f t="shared" si="28"/>
        <v>-1.1757377412705217E-2</v>
      </c>
      <c r="H113" s="25"/>
      <c r="J113">
        <v>3154.2</v>
      </c>
      <c r="K113">
        <v>3204.7</v>
      </c>
      <c r="L113" s="25">
        <f t="shared" si="29"/>
        <v>1.6010398833301576E-2</v>
      </c>
      <c r="M113">
        <f t="shared" si="27"/>
        <v>1</v>
      </c>
    </row>
    <row r="114" spans="1:13" x14ac:dyDescent="0.15">
      <c r="A114" s="1">
        <v>42556</v>
      </c>
      <c r="B114">
        <v>23.84</v>
      </c>
      <c r="C114" s="25">
        <f t="shared" si="25"/>
        <v>1.0597710894446832E-2</v>
      </c>
      <c r="D114" s="26"/>
      <c r="E114" s="26"/>
      <c r="F114">
        <v>23.957599999999999</v>
      </c>
      <c r="I114" s="25">
        <f t="shared" si="24"/>
        <v>-4.908671987177371E-3</v>
      </c>
      <c r="J114">
        <f>+K114-2.68</f>
        <v>3204.7000000000003</v>
      </c>
      <c r="K114">
        <v>3207.38</v>
      </c>
      <c r="L114" s="25">
        <f t="shared" si="29"/>
        <v>8.3627172590250431E-4</v>
      </c>
      <c r="M114">
        <f t="shared" si="27"/>
        <v>2</v>
      </c>
    </row>
    <row r="115" spans="1:13" x14ac:dyDescent="0.15">
      <c r="A115" s="1">
        <v>42557</v>
      </c>
      <c r="B115">
        <v>24.09</v>
      </c>
      <c r="C115" s="25">
        <f t="shared" si="25"/>
        <v>1.0486577181208157E-2</v>
      </c>
      <c r="D115" s="26">
        <f t="shared" si="26"/>
        <v>24.027962910537575</v>
      </c>
      <c r="E115" s="26"/>
      <c r="F115">
        <v>24.016300000000001</v>
      </c>
      <c r="G115" s="25">
        <f t="shared" si="28"/>
        <v>2.5818705353177762E-3</v>
      </c>
      <c r="H115" s="25"/>
      <c r="I115" s="25">
        <f t="shared" si="24"/>
        <v>3.068749141208249E-3</v>
      </c>
      <c r="J115">
        <v>3207.38</v>
      </c>
      <c r="K115">
        <v>3216.8</v>
      </c>
      <c r="L115" s="25">
        <f t="shared" ref="L115:L124" si="30">+K115/J115-1</f>
        <v>2.93697659772163E-3</v>
      </c>
      <c r="M115">
        <f t="shared" si="27"/>
        <v>3</v>
      </c>
    </row>
    <row r="116" spans="1:13" x14ac:dyDescent="0.15">
      <c r="A116" s="1">
        <v>42558</v>
      </c>
      <c r="B116">
        <v>23.96</v>
      </c>
      <c r="C116" s="25">
        <f t="shared" si="25"/>
        <v>-5.3964300539642851E-3</v>
      </c>
      <c r="D116" s="26">
        <f t="shared" si="26"/>
        <v>23.965158600161651</v>
      </c>
      <c r="E116" s="26"/>
      <c r="G116" s="25">
        <f t="shared" si="28"/>
        <v>-2.1525416325074431E-4</v>
      </c>
      <c r="H116" s="25"/>
      <c r="J116">
        <v>3216.8</v>
      </c>
      <c r="K116">
        <v>3209.95</v>
      </c>
      <c r="L116" s="25">
        <f t="shared" si="30"/>
        <v>-2.1294454115892147E-3</v>
      </c>
      <c r="M116">
        <f t="shared" si="27"/>
        <v>4</v>
      </c>
    </row>
    <row r="117" spans="1:13" x14ac:dyDescent="0.15">
      <c r="A117" s="1">
        <v>42559</v>
      </c>
      <c r="B117">
        <v>24.11</v>
      </c>
      <c r="C117" s="25">
        <f t="shared" si="25"/>
        <v>6.2604340567611327E-3</v>
      </c>
      <c r="D117" s="26">
        <v>24.11</v>
      </c>
      <c r="E117" s="26"/>
      <c r="F117">
        <v>23.887799999999999</v>
      </c>
      <c r="I117" s="25">
        <f t="shared" si="24"/>
        <v>9.3018193387419679E-3</v>
      </c>
      <c r="J117">
        <v>3209.95</v>
      </c>
      <c r="K117">
        <v>3192.28</v>
      </c>
      <c r="L117" s="25">
        <f t="shared" si="30"/>
        <v>-5.5047586411002269E-3</v>
      </c>
      <c r="M117">
        <f t="shared" si="27"/>
        <v>5</v>
      </c>
    </row>
    <row r="118" spans="1:13" x14ac:dyDescent="0.15">
      <c r="A118" s="1">
        <v>42562</v>
      </c>
      <c r="B118">
        <v>24.08</v>
      </c>
      <c r="C118" s="25">
        <f t="shared" si="25"/>
        <v>-1.2442969722107344E-3</v>
      </c>
      <c r="D118" s="26">
        <f t="shared" si="26"/>
        <v>23.970487041863496</v>
      </c>
      <c r="E118" s="26"/>
      <c r="F118">
        <v>23.958600000000001</v>
      </c>
      <c r="G118" s="25">
        <f t="shared" si="28"/>
        <v>4.5686580312382929E-3</v>
      </c>
      <c r="H118" s="25"/>
      <c r="I118" s="25">
        <f t="shared" si="24"/>
        <v>5.0670740360454491E-3</v>
      </c>
      <c r="J118">
        <v>3192.28</v>
      </c>
      <c r="K118">
        <v>3203.33</v>
      </c>
      <c r="L118" s="25">
        <f t="shared" si="30"/>
        <v>3.461475810392578E-3</v>
      </c>
      <c r="M118">
        <f t="shared" si="27"/>
        <v>1</v>
      </c>
    </row>
    <row r="119" spans="1:13" x14ac:dyDescent="0.15">
      <c r="A119" s="1">
        <v>42563</v>
      </c>
      <c r="B119">
        <v>24.79</v>
      </c>
      <c r="C119" s="25">
        <f t="shared" si="25"/>
        <v>2.9485049833887E-2</v>
      </c>
      <c r="D119" s="26">
        <f t="shared" si="26"/>
        <v>24.481027664336796</v>
      </c>
      <c r="E119" s="26"/>
      <c r="F119">
        <v>24.532299999999999</v>
      </c>
      <c r="G119" s="25">
        <f t="shared" si="28"/>
        <v>1.262088911869097E-2</v>
      </c>
      <c r="H119" s="25"/>
      <c r="I119" s="25">
        <f t="shared" si="24"/>
        <v>1.050451853270995E-2</v>
      </c>
      <c r="J119">
        <v>3203.33</v>
      </c>
      <c r="K119">
        <v>3273.18</v>
      </c>
      <c r="L119" s="25">
        <f t="shared" si="30"/>
        <v>2.1805433720534451E-2</v>
      </c>
      <c r="M119">
        <f t="shared" si="27"/>
        <v>2</v>
      </c>
    </row>
    <row r="120" spans="1:13" x14ac:dyDescent="0.15">
      <c r="A120" s="1">
        <v>42564</v>
      </c>
      <c r="B120">
        <v>24.81</v>
      </c>
      <c r="C120" s="25">
        <f t="shared" si="25"/>
        <v>8.0677692617991958E-4</v>
      </c>
      <c r="D120" s="26">
        <f t="shared" si="26"/>
        <v>24.604926004985977</v>
      </c>
      <c r="E120" s="26"/>
      <c r="F120">
        <v>24.689299999999999</v>
      </c>
      <c r="G120" s="25">
        <f t="shared" si="28"/>
        <v>8.3346722917381211E-3</v>
      </c>
      <c r="H120" s="25"/>
      <c r="I120" s="25">
        <f t="shared" si="24"/>
        <v>4.8887574779357124E-3</v>
      </c>
      <c r="J120">
        <v>3273.18</v>
      </c>
      <c r="K120">
        <v>3282.87</v>
      </c>
      <c r="L120" s="25">
        <f t="shared" si="30"/>
        <v>2.9604238080398471E-3</v>
      </c>
      <c r="M120">
        <f t="shared" si="27"/>
        <v>3</v>
      </c>
    </row>
    <row r="121" spans="1:13" x14ac:dyDescent="0.15">
      <c r="A121" s="1">
        <v>42565</v>
      </c>
      <c r="B121">
        <v>24.72</v>
      </c>
      <c r="C121" s="25">
        <f t="shared" si="25"/>
        <v>-3.6275695284159193E-3</v>
      </c>
      <c r="D121" s="26">
        <f t="shared" si="26"/>
        <v>24.643348858772967</v>
      </c>
      <c r="E121" s="26"/>
      <c r="G121" s="25">
        <f t="shared" si="28"/>
        <v>3.1104190289359401E-3</v>
      </c>
      <c r="H121" s="25"/>
      <c r="J121">
        <v>3282.87</v>
      </c>
      <c r="K121">
        <v>3276.76</v>
      </c>
      <c r="L121" s="25">
        <f t="shared" si="30"/>
        <v>-1.8611763487434985E-3</v>
      </c>
      <c r="M121">
        <f t="shared" si="27"/>
        <v>4</v>
      </c>
    </row>
    <row r="122" spans="1:13" x14ac:dyDescent="0.15">
      <c r="A122" s="1">
        <v>42566</v>
      </c>
      <c r="B122">
        <v>24.62</v>
      </c>
      <c r="C122" s="25">
        <f t="shared" si="25"/>
        <v>-4.04530744336562E-3</v>
      </c>
      <c r="F122">
        <v>24.577500000000001</v>
      </c>
      <c r="I122" s="25">
        <f t="shared" si="24"/>
        <v>1.7292238836335017E-3</v>
      </c>
      <c r="J122">
        <v>3276.76</v>
      </c>
      <c r="K122">
        <v>3276.28</v>
      </c>
      <c r="L122" s="25">
        <f t="shared" si="30"/>
        <v>-1.4648616316115248E-4</v>
      </c>
      <c r="M122">
        <f t="shared" si="27"/>
        <v>5</v>
      </c>
    </row>
    <row r="123" spans="1:13" x14ac:dyDescent="0.15">
      <c r="A123" s="1">
        <v>42569</v>
      </c>
      <c r="B123">
        <v>24.45</v>
      </c>
      <c r="C123" s="25">
        <f t="shared" si="25"/>
        <v>-6.9049553208774261E-3</v>
      </c>
      <c r="D123" s="26">
        <f t="shared" si="26"/>
        <v>24.470526496514339</v>
      </c>
      <c r="E123" s="26"/>
      <c r="G123" s="25">
        <f t="shared" si="28"/>
        <v>-8.3882529120338223E-4</v>
      </c>
      <c r="H123" s="25"/>
      <c r="J123">
        <v>3276.28</v>
      </c>
      <c r="K123">
        <v>3262.02</v>
      </c>
      <c r="L123" s="25">
        <f t="shared" si="30"/>
        <v>-4.3524973445493442E-3</v>
      </c>
      <c r="M123">
        <f t="shared" si="27"/>
        <v>1</v>
      </c>
    </row>
    <row r="124" spans="1:13" x14ac:dyDescent="0.15">
      <c r="A124" s="1">
        <v>42570</v>
      </c>
      <c r="B124">
        <v>24.28</v>
      </c>
      <c r="C124" s="25">
        <f t="shared" si="25"/>
        <v>-6.952965235173747E-3</v>
      </c>
      <c r="F124">
        <v>24.367699999999999</v>
      </c>
      <c r="I124" s="25">
        <f t="shared" si="24"/>
        <v>-3.5990265802681165E-3</v>
      </c>
      <c r="J124">
        <v>3262.02</v>
      </c>
      <c r="K124">
        <v>3248.23</v>
      </c>
      <c r="L124" s="25">
        <f t="shared" si="30"/>
        <v>-4.227441891833883E-3</v>
      </c>
      <c r="M124">
        <f t="shared" si="27"/>
        <v>2</v>
      </c>
    </row>
    <row r="125" spans="1:13" x14ac:dyDescent="0.15">
      <c r="A125" s="1">
        <v>42571</v>
      </c>
      <c r="B125">
        <v>24.48</v>
      </c>
      <c r="C125" s="25">
        <f t="shared" si="25"/>
        <v>8.2372322899506578E-3</v>
      </c>
      <c r="D125" s="26">
        <f t="shared" si="26"/>
        <v>24.287955446504711</v>
      </c>
      <c r="E125" s="26"/>
      <c r="F125">
        <v>24.399100000000001</v>
      </c>
      <c r="G125" s="25">
        <f t="shared" si="28"/>
        <v>7.9069872274049047E-3</v>
      </c>
      <c r="H125" s="25"/>
      <c r="I125" s="25">
        <f t="shared" si="24"/>
        <v>3.3156960707567684E-3</v>
      </c>
      <c r="J125">
        <v>3248.23</v>
      </c>
      <c r="K125">
        <v>3237.6</v>
      </c>
      <c r="L125" s="25">
        <f t="shared" ref="L125:L133" si="31">+K125/J125-1</f>
        <v>-3.27255151267003E-3</v>
      </c>
      <c r="M125">
        <f t="shared" si="27"/>
        <v>3</v>
      </c>
    </row>
    <row r="126" spans="1:13" x14ac:dyDescent="0.15">
      <c r="A126" s="1">
        <v>42572</v>
      </c>
      <c r="B126">
        <v>24.45</v>
      </c>
      <c r="C126" s="25">
        <f t="shared" si="25"/>
        <v>-1.225490196078427E-3</v>
      </c>
      <c r="D126" s="26">
        <f t="shared" si="26"/>
        <v>24.511539638003462</v>
      </c>
      <c r="E126" s="26"/>
      <c r="G126" s="25">
        <f t="shared" si="28"/>
        <v>-2.5106394340096427E-3</v>
      </c>
      <c r="H126" s="25"/>
      <c r="J126">
        <v>3237.6</v>
      </c>
      <c r="K126">
        <v>3252.52</v>
      </c>
      <c r="L126" s="25">
        <f t="shared" si="31"/>
        <v>4.6083518655795075E-3</v>
      </c>
      <c r="M126">
        <f t="shared" si="27"/>
        <v>4</v>
      </c>
    </row>
    <row r="127" spans="1:13" x14ac:dyDescent="0.15">
      <c r="A127" s="1">
        <v>42573</v>
      </c>
      <c r="B127">
        <v>24.34</v>
      </c>
      <c r="C127" s="25">
        <f t="shared" si="25"/>
        <v>-4.4989775051124115E-3</v>
      </c>
      <c r="D127" s="26"/>
      <c r="E127" s="26"/>
      <c r="F127">
        <v>24.2881</v>
      </c>
      <c r="I127" s="25">
        <f t="shared" si="24"/>
        <v>2.1368489095483501E-3</v>
      </c>
      <c r="J127">
        <v>3252.52</v>
      </c>
      <c r="K127">
        <v>3225.16</v>
      </c>
      <c r="L127" s="25">
        <f t="shared" si="31"/>
        <v>-8.4119390503364366E-3</v>
      </c>
      <c r="M127">
        <f t="shared" si="27"/>
        <v>5</v>
      </c>
    </row>
    <row r="128" spans="1:13" x14ac:dyDescent="0.15">
      <c r="A128" s="1">
        <v>42576</v>
      </c>
      <c r="B128">
        <v>24.28</v>
      </c>
      <c r="C128" s="25">
        <f t="shared" si="25"/>
        <v>-2.4650780608052036E-3</v>
      </c>
      <c r="D128" s="26">
        <f t="shared" si="26"/>
        <v>24.331251599610564</v>
      </c>
      <c r="E128" s="26"/>
      <c r="F128">
        <v>24.319600000000001</v>
      </c>
      <c r="G128" s="25">
        <f t="shared" si="28"/>
        <v>-2.106410325861896E-3</v>
      </c>
      <c r="H128" s="25"/>
      <c r="I128" s="25">
        <f t="shared" si="24"/>
        <v>-1.6283162552015451E-3</v>
      </c>
      <c r="J128">
        <v>3225.16</v>
      </c>
      <c r="K128">
        <v>3230.89</v>
      </c>
      <c r="L128" s="25">
        <f t="shared" si="31"/>
        <v>1.7766560418708277E-3</v>
      </c>
      <c r="M128">
        <f t="shared" si="27"/>
        <v>1</v>
      </c>
    </row>
    <row r="129" spans="1:13" x14ac:dyDescent="0.15">
      <c r="A129" s="1">
        <v>42577</v>
      </c>
      <c r="B129">
        <v>24.72</v>
      </c>
      <c r="C129" s="25">
        <f t="shared" si="25"/>
        <v>1.8121911037891181E-2</v>
      </c>
      <c r="D129" s="26">
        <f t="shared" si="26"/>
        <v>24.610903176524118</v>
      </c>
      <c r="E129" s="26"/>
      <c r="F129">
        <v>24.658799999999999</v>
      </c>
      <c r="G129" s="25">
        <f t="shared" si="28"/>
        <v>4.4328654943450729E-3</v>
      </c>
      <c r="H129" s="25"/>
      <c r="I129" s="25">
        <f t="shared" si="24"/>
        <v>2.4818725972066691E-3</v>
      </c>
      <c r="J129">
        <v>3230.89</v>
      </c>
      <c r="K129">
        <v>3269.59</v>
      </c>
      <c r="L129" s="25">
        <f t="shared" si="31"/>
        <v>1.1978123674900809E-2</v>
      </c>
      <c r="M129">
        <f t="shared" si="27"/>
        <v>2</v>
      </c>
    </row>
    <row r="130" spans="1:13" x14ac:dyDescent="0.15">
      <c r="A130" s="1">
        <v>42578</v>
      </c>
      <c r="B130">
        <v>24.22</v>
      </c>
      <c r="C130" s="25">
        <f t="shared" si="25"/>
        <v>-2.0226537216828433E-2</v>
      </c>
      <c r="D130" s="26">
        <f t="shared" si="26"/>
        <v>24.271525332534047</v>
      </c>
      <c r="E130" s="26"/>
      <c r="F130">
        <v>24.2818</v>
      </c>
      <c r="G130" s="25">
        <f t="shared" si="28"/>
        <v>-2.1228716295379479E-3</v>
      </c>
      <c r="H130" s="25"/>
      <c r="I130" s="25">
        <f t="shared" si="24"/>
        <v>-2.5451160951824869E-3</v>
      </c>
      <c r="J130">
        <v>3269.59</v>
      </c>
      <c r="K130">
        <v>3218.24</v>
      </c>
      <c r="L130" s="25">
        <f t="shared" si="31"/>
        <v>-1.5705333084576445E-2</v>
      </c>
      <c r="M130">
        <f t="shared" si="27"/>
        <v>3</v>
      </c>
    </row>
    <row r="131" spans="1:13" x14ac:dyDescent="0.15">
      <c r="A131" s="1">
        <v>42579</v>
      </c>
      <c r="B131">
        <v>24.33</v>
      </c>
      <c r="C131" s="25">
        <f t="shared" si="25"/>
        <v>4.5417010734929431E-3</v>
      </c>
      <c r="D131" s="26">
        <f>+F130*(1+L131)</f>
        <v>24.303680661479568</v>
      </c>
      <c r="E131" s="26"/>
      <c r="F131">
        <v>24.339099999999998</v>
      </c>
      <c r="G131" s="25">
        <f t="shared" si="28"/>
        <v>1.0829363209230447E-3</v>
      </c>
      <c r="H131" s="25"/>
      <c r="I131" s="25">
        <f t="shared" si="24"/>
        <v>-3.7388399735405198E-4</v>
      </c>
      <c r="J131">
        <v>3218.24</v>
      </c>
      <c r="K131">
        <v>3221.14</v>
      </c>
      <c r="L131" s="25">
        <f t="shared" si="31"/>
        <v>9.0111365218259465E-4</v>
      </c>
      <c r="M131">
        <f t="shared" si="27"/>
        <v>4</v>
      </c>
    </row>
    <row r="132" spans="1:13" x14ac:dyDescent="0.15">
      <c r="A132" s="1">
        <v>42580</v>
      </c>
      <c r="B132">
        <v>24.29</v>
      </c>
      <c r="C132" s="25">
        <f t="shared" si="25"/>
        <v>-1.6440608302507043E-3</v>
      </c>
      <c r="D132" s="26">
        <f>+F131*(1+L132)</f>
        <v>24.209060352235543</v>
      </c>
      <c r="E132" s="26"/>
      <c r="F132">
        <v>24.345700000000001</v>
      </c>
      <c r="G132" s="25">
        <f t="shared" si="28"/>
        <v>3.3433618069766968E-3</v>
      </c>
      <c r="H132" s="25"/>
      <c r="I132" s="25">
        <f t="shared" si="24"/>
        <v>-2.2878783522347623E-3</v>
      </c>
      <c r="J132">
        <v>3221.14</v>
      </c>
      <c r="K132">
        <v>3203.93</v>
      </c>
      <c r="L132" s="25">
        <f t="shared" si="31"/>
        <v>-5.3428289363393056E-3</v>
      </c>
      <c r="M132">
        <f t="shared" si="27"/>
        <v>5</v>
      </c>
    </row>
    <row r="133" spans="1:13" x14ac:dyDescent="0.15">
      <c r="A133" s="1">
        <v>42583</v>
      </c>
      <c r="B133">
        <v>23.85</v>
      </c>
      <c r="C133" s="25">
        <f t="shared" si="25"/>
        <v>-1.8114450391107373E-2</v>
      </c>
      <c r="D133" s="26">
        <f>+F132*(1+L133)</f>
        <v>24.13962328047117</v>
      </c>
      <c r="E133" s="26"/>
      <c r="F133">
        <v>24.0688</v>
      </c>
      <c r="G133" s="25">
        <f t="shared" si="28"/>
        <v>-1.1997837625969621E-2</v>
      </c>
      <c r="H133" s="25"/>
      <c r="I133" s="25">
        <f t="shared" si="24"/>
        <v>-9.0906069268097411E-3</v>
      </c>
      <c r="J133">
        <v>3203.93</v>
      </c>
      <c r="K133">
        <v>3176.81</v>
      </c>
      <c r="L133" s="25">
        <f t="shared" si="31"/>
        <v>-8.4646044077117955E-3</v>
      </c>
      <c r="M133">
        <f t="shared" si="27"/>
        <v>1</v>
      </c>
    </row>
    <row r="134" spans="1:13" x14ac:dyDescent="0.15">
      <c r="A134" s="1">
        <v>42584</v>
      </c>
      <c r="B134">
        <v>24.05</v>
      </c>
      <c r="C134" s="25">
        <f t="shared" si="25"/>
        <v>8.3857442348007627E-3</v>
      </c>
      <c r="D134" s="26">
        <f>+F133*(1+L134)</f>
        <v>24.16161096445806</v>
      </c>
      <c r="E134" s="26"/>
      <c r="F134">
        <v>24.226400000000002</v>
      </c>
      <c r="G134" s="25">
        <f t="shared" si="28"/>
        <v>-4.6193511112416763E-3</v>
      </c>
      <c r="H134" s="25"/>
      <c r="I134" s="25">
        <f t="shared" si="24"/>
        <v>-7.2813129478586092E-3</v>
      </c>
      <c r="J134">
        <v>3176.81</v>
      </c>
      <c r="K134">
        <v>3189.06</v>
      </c>
      <c r="L134" s="25">
        <f t="shared" ref="L134:L139" si="32">+K134/J134-1</f>
        <v>3.8560694533196216E-3</v>
      </c>
      <c r="M134">
        <f t="shared" ref="M134:M139" si="33">WEEKDAY(A134,2)</f>
        <v>2</v>
      </c>
    </row>
    <row r="135" spans="1:13" x14ac:dyDescent="0.15">
      <c r="A135" s="1">
        <v>42585</v>
      </c>
      <c r="B135">
        <v>24.17</v>
      </c>
      <c r="C135" s="25">
        <f t="shared" si="25"/>
        <v>4.9896049896049899E-3</v>
      </c>
      <c r="D135" s="26">
        <f>+F134*(1+L135)</f>
        <v>24.260205409744572</v>
      </c>
      <c r="E135" s="26"/>
      <c r="G135" s="25">
        <f t="shared" si="28"/>
        <v>-3.7182459184099681E-3</v>
      </c>
      <c r="H135" s="25"/>
      <c r="J135">
        <v>3189.06</v>
      </c>
      <c r="K135">
        <v>3193.51</v>
      </c>
      <c r="L135" s="25">
        <f t="shared" si="32"/>
        <v>1.3953955083945146E-3</v>
      </c>
      <c r="M135">
        <f t="shared" si="33"/>
        <v>3</v>
      </c>
    </row>
    <row r="136" spans="1:13" x14ac:dyDescent="0.15">
      <c r="A136" s="1">
        <v>42586</v>
      </c>
      <c r="B136">
        <v>24.22</v>
      </c>
      <c r="C136" s="25">
        <f t="shared" si="25"/>
        <v>2.0686801820437584E-3</v>
      </c>
      <c r="D136" s="26"/>
      <c r="E136" s="26"/>
      <c r="F136">
        <v>24.256399999999999</v>
      </c>
      <c r="G136" s="25"/>
      <c r="H136" s="25"/>
      <c r="I136" s="25">
        <f t="shared" si="24"/>
        <v>-1.5006348839894379E-3</v>
      </c>
      <c r="J136">
        <v>3193.51</v>
      </c>
      <c r="K136">
        <v>3201.29</v>
      </c>
      <c r="L136" s="25">
        <f t="shared" si="32"/>
        <v>2.4361908996684001E-3</v>
      </c>
      <c r="M136">
        <f t="shared" si="33"/>
        <v>4</v>
      </c>
    </row>
    <row r="137" spans="1:13" x14ac:dyDescent="0.15">
      <c r="A137" s="1">
        <v>42587</v>
      </c>
      <c r="B137">
        <v>24.26</v>
      </c>
      <c r="C137" s="25">
        <f t="shared" si="25"/>
        <v>1.6515276630884035E-3</v>
      </c>
      <c r="D137" s="26">
        <f>+F136*(1+L137)</f>
        <v>24.285344409285006</v>
      </c>
      <c r="E137" s="26"/>
      <c r="F137">
        <v>24.220400000000001</v>
      </c>
      <c r="G137" s="25">
        <f t="shared" si="28"/>
        <v>-1.0436092178834899E-3</v>
      </c>
      <c r="H137" s="25"/>
      <c r="I137" s="25">
        <f t="shared" si="24"/>
        <v>1.6349853842214657E-3</v>
      </c>
      <c r="J137">
        <v>3201.29</v>
      </c>
      <c r="K137">
        <v>3205.1099999999997</v>
      </c>
      <c r="L137" s="25">
        <f t="shared" si="32"/>
        <v>1.1932689634490679E-3</v>
      </c>
      <c r="M137">
        <f t="shared" si="33"/>
        <v>5</v>
      </c>
    </row>
    <row r="138" spans="1:13" x14ac:dyDescent="0.15">
      <c r="A138" s="1">
        <v>42590</v>
      </c>
      <c r="B138">
        <v>24.41</v>
      </c>
      <c r="C138" s="25">
        <f t="shared" si="25"/>
        <v>6.1830173124484133E-3</v>
      </c>
      <c r="D138" s="26">
        <f>+F137*(1+L138)</f>
        <v>24.440076400497954</v>
      </c>
      <c r="E138" s="26"/>
      <c r="F138">
        <v>24.4361</v>
      </c>
      <c r="G138" s="25">
        <f t="shared" si="28"/>
        <v>-1.2306181046692899E-3</v>
      </c>
      <c r="H138" s="25"/>
      <c r="I138" s="25">
        <f t="shared" si="24"/>
        <v>-1.068091880455535E-3</v>
      </c>
      <c r="J138">
        <v>3205.1099999999997</v>
      </c>
      <c r="K138">
        <v>3234.18</v>
      </c>
      <c r="L138" s="25">
        <f t="shared" si="32"/>
        <v>9.0698915169837857E-3</v>
      </c>
      <c r="M138">
        <f t="shared" si="33"/>
        <v>1</v>
      </c>
    </row>
    <row r="139" spans="1:13" x14ac:dyDescent="0.15">
      <c r="A139" s="1">
        <v>42591</v>
      </c>
      <c r="B139">
        <v>24.7</v>
      </c>
      <c r="C139" s="25">
        <f t="shared" si="25"/>
        <v>1.1880376894715328E-2</v>
      </c>
      <c r="D139" s="26">
        <f>+F138*(1+L139)</f>
        <v>24.608367183644699</v>
      </c>
      <c r="E139" s="26"/>
      <c r="F139">
        <v>24.642900000000001</v>
      </c>
      <c r="G139" s="25">
        <f t="shared" si="28"/>
        <v>3.7236447128521366E-3</v>
      </c>
      <c r="H139" s="25"/>
      <c r="I139" s="25">
        <f t="shared" si="24"/>
        <v>2.3170974195405591E-3</v>
      </c>
      <c r="J139">
        <v>3234.18</v>
      </c>
      <c r="K139">
        <v>3256.98</v>
      </c>
      <c r="L139" s="25">
        <f t="shared" si="32"/>
        <v>7.0497003877336706E-3</v>
      </c>
      <c r="M139">
        <f t="shared" si="33"/>
        <v>2</v>
      </c>
    </row>
    <row r="140" spans="1:13" x14ac:dyDescent="0.15">
      <c r="A140" s="1">
        <v>42592</v>
      </c>
      <c r="B140">
        <v>24.55</v>
      </c>
      <c r="C140" s="25">
        <f t="shared" si="25"/>
        <v>-6.0728744939270163E-3</v>
      </c>
      <c r="D140" s="26">
        <f>+F139*(1+L140)</f>
        <v>24.539697291969862</v>
      </c>
      <c r="E140" s="26"/>
      <c r="G140" s="25">
        <f t="shared" si="28"/>
        <v>4.1983843189097314E-4</v>
      </c>
      <c r="H140" s="25"/>
      <c r="J140">
        <v>3256.98</v>
      </c>
      <c r="K140">
        <v>3243.34</v>
      </c>
      <c r="L140" s="25">
        <f>+K140/J140-1</f>
        <v>-4.1879286946803207E-3</v>
      </c>
      <c r="M140">
        <f t="shared" ref="M140:M155" si="34">WEEKDAY(A140,2)</f>
        <v>3</v>
      </c>
    </row>
    <row r="141" spans="1:13" x14ac:dyDescent="0.15">
      <c r="A141" s="1">
        <v>42593</v>
      </c>
      <c r="B141">
        <v>24.57</v>
      </c>
      <c r="C141" s="25">
        <f t="shared" si="25"/>
        <v>8.1466395112017587E-4</v>
      </c>
      <c r="D141" s="26"/>
      <c r="E141" s="26"/>
      <c r="F141">
        <v>24.522200000000002</v>
      </c>
      <c r="I141" s="25">
        <f t="shared" ref="I141:I157" si="35">+B141/F141-1</f>
        <v>1.9492541452235113E-3</v>
      </c>
      <c r="J141">
        <v>3243.34</v>
      </c>
      <c r="K141">
        <v>3233.36</v>
      </c>
      <c r="L141" s="25">
        <f>+K141/J141-1</f>
        <v>-3.0770748672664938E-3</v>
      </c>
      <c r="M141">
        <f t="shared" si="34"/>
        <v>4</v>
      </c>
    </row>
    <row r="142" spans="1:13" x14ac:dyDescent="0.15">
      <c r="A142" s="1">
        <v>42594</v>
      </c>
      <c r="B142">
        <v>25.03</v>
      </c>
      <c r="C142" s="25">
        <f t="shared" si="25"/>
        <v>1.872201872201873E-2</v>
      </c>
      <c r="D142" s="26">
        <f t="shared" ref="D142:D155" si="36">+F141*(1+L142)</f>
        <v>24.98384556807779</v>
      </c>
      <c r="E142" s="26"/>
      <c r="F142">
        <v>24.9574</v>
      </c>
      <c r="G142" s="25">
        <f t="shared" si="28"/>
        <v>1.8473710060544768E-3</v>
      </c>
      <c r="H142" s="25"/>
      <c r="I142" s="25">
        <f t="shared" si="35"/>
        <v>2.9089568624938167E-3</v>
      </c>
      <c r="J142">
        <v>3233.36</v>
      </c>
      <c r="K142">
        <v>3294.23</v>
      </c>
      <c r="L142" s="25">
        <f>+K142/J142-1</f>
        <v>1.8825617933047933E-2</v>
      </c>
      <c r="M142">
        <f t="shared" si="34"/>
        <v>5</v>
      </c>
    </row>
    <row r="143" spans="1:13" x14ac:dyDescent="0.15">
      <c r="A143" s="1">
        <v>42597</v>
      </c>
      <c r="B143">
        <v>26.02</v>
      </c>
      <c r="C143" s="25">
        <f t="shared" si="25"/>
        <v>3.9552536955653084E-2</v>
      </c>
      <c r="D143" s="26">
        <f t="shared" si="36"/>
        <v>25.70887288015712</v>
      </c>
      <c r="E143" s="26"/>
      <c r="F143">
        <v>25.741900000000001</v>
      </c>
      <c r="G143" s="25">
        <f t="shared" si="28"/>
        <v>1.2101935440468781E-2</v>
      </c>
      <c r="H143" s="25"/>
      <c r="I143" s="25">
        <f t="shared" si="35"/>
        <v>1.0803398350549109E-2</v>
      </c>
      <c r="J143">
        <v>3294.23</v>
      </c>
      <c r="K143">
        <v>3393.42</v>
      </c>
      <c r="L143" s="25">
        <f>+K143/J143-1</f>
        <v>3.0110223026321714E-2</v>
      </c>
      <c r="M143">
        <f t="shared" si="34"/>
        <v>1</v>
      </c>
    </row>
    <row r="144" spans="1:13" x14ac:dyDescent="0.15">
      <c r="A144" s="1">
        <v>42598</v>
      </c>
      <c r="B144">
        <v>25.91</v>
      </c>
      <c r="C144" s="25">
        <f t="shared" si="25"/>
        <v>-4.2275172943888606E-3</v>
      </c>
      <c r="D144" s="26">
        <f t="shared" si="36"/>
        <v>25.626822991259555</v>
      </c>
      <c r="E144" s="26"/>
      <c r="F144">
        <v>25.6996</v>
      </c>
      <c r="G144" s="25">
        <f t="shared" si="28"/>
        <v>1.1050023986080015E-2</v>
      </c>
      <c r="H144" s="25"/>
      <c r="I144" s="25">
        <f t="shared" si="35"/>
        <v>8.1868978505501566E-3</v>
      </c>
      <c r="J144">
        <v>3393.42</v>
      </c>
      <c r="K144">
        <v>3378.25</v>
      </c>
      <c r="L144" s="25">
        <f t="shared" ref="L144:L155" si="37">+K144/J144-1</f>
        <v>-4.4704162762051469E-3</v>
      </c>
      <c r="M144">
        <f t="shared" si="34"/>
        <v>2</v>
      </c>
    </row>
    <row r="145" spans="1:13" x14ac:dyDescent="0.15">
      <c r="A145" s="1">
        <v>42599</v>
      </c>
      <c r="B145">
        <v>25.65</v>
      </c>
      <c r="C145" s="25">
        <f t="shared" si="25"/>
        <v>-1.0034735623311475E-2</v>
      </c>
      <c r="D145" s="26">
        <f t="shared" si="36"/>
        <v>25.660041672463553</v>
      </c>
      <c r="E145" s="26"/>
      <c r="F145">
        <v>25.6309</v>
      </c>
      <c r="G145" s="25">
        <f t="shared" si="28"/>
        <v>-3.9133500216914641E-4</v>
      </c>
      <c r="H145" s="25"/>
      <c r="I145" s="25">
        <f t="shared" si="35"/>
        <v>7.451942772200848E-4</v>
      </c>
      <c r="J145">
        <v>3378.25</v>
      </c>
      <c r="K145">
        <v>3373.05</v>
      </c>
      <c r="L145" s="25">
        <f t="shared" si="37"/>
        <v>-1.5392584918226815E-3</v>
      </c>
      <c r="M145">
        <f t="shared" si="34"/>
        <v>3</v>
      </c>
    </row>
    <row r="146" spans="1:13" x14ac:dyDescent="0.15">
      <c r="A146" s="1">
        <v>42600</v>
      </c>
      <c r="B146">
        <v>25.67</v>
      </c>
      <c r="C146" s="25">
        <f t="shared" si="25"/>
        <v>7.79727095516769E-4</v>
      </c>
      <c r="D146" s="26">
        <f t="shared" si="36"/>
        <v>25.565854861623752</v>
      </c>
      <c r="E146" s="26"/>
      <c r="F146">
        <v>25.503799999999998</v>
      </c>
      <c r="G146" s="25">
        <f t="shared" si="28"/>
        <v>4.0736028167234206E-3</v>
      </c>
      <c r="H146" s="25"/>
      <c r="I146" s="25">
        <f t="shared" si="35"/>
        <v>6.5166759463297641E-3</v>
      </c>
      <c r="J146">
        <v>3373.05</v>
      </c>
      <c r="K146">
        <v>3364.49</v>
      </c>
      <c r="L146" s="25">
        <f t="shared" si="37"/>
        <v>-2.5377625591083142E-3</v>
      </c>
      <c r="M146">
        <f t="shared" si="34"/>
        <v>4</v>
      </c>
    </row>
    <row r="147" spans="1:13" x14ac:dyDescent="0.15">
      <c r="A147" s="1">
        <v>42601</v>
      </c>
      <c r="B147">
        <v>25.51</v>
      </c>
      <c r="C147" s="25">
        <f t="shared" si="25"/>
        <v>-6.2329567588624846E-3</v>
      </c>
      <c r="D147" s="26">
        <f t="shared" si="36"/>
        <v>25.507817552140146</v>
      </c>
      <c r="E147" s="26"/>
      <c r="F147">
        <v>25.503799999999998</v>
      </c>
      <c r="G147" s="25">
        <f t="shared" si="28"/>
        <v>8.5559960407932678E-5</v>
      </c>
      <c r="H147" s="25"/>
      <c r="I147" s="25">
        <f t="shared" si="35"/>
        <v>2.4310102808211553E-4</v>
      </c>
      <c r="J147">
        <v>3364.49</v>
      </c>
      <c r="K147">
        <v>3365.02</v>
      </c>
      <c r="L147" s="25">
        <f t="shared" si="37"/>
        <v>1.5752758961995461E-4</v>
      </c>
      <c r="M147">
        <f t="shared" si="34"/>
        <v>5</v>
      </c>
    </row>
    <row r="148" spans="1:13" x14ac:dyDescent="0.15">
      <c r="A148" s="1">
        <v>42604</v>
      </c>
      <c r="B148">
        <v>25.36</v>
      </c>
      <c r="C148" s="25">
        <f t="shared" si="25"/>
        <v>-5.8800470403763683E-3</v>
      </c>
      <c r="D148" s="26">
        <f t="shared" si="36"/>
        <v>25.28984220064071</v>
      </c>
      <c r="E148" s="26"/>
      <c r="F148">
        <v>25.262</v>
      </c>
      <c r="G148" s="25">
        <f t="shared" si="28"/>
        <v>2.77414935224507E-3</v>
      </c>
      <c r="H148" s="25"/>
      <c r="I148" s="25">
        <f t="shared" si="35"/>
        <v>3.8793444699547486E-3</v>
      </c>
      <c r="J148">
        <v>3365.02</v>
      </c>
      <c r="K148">
        <v>3336.79</v>
      </c>
      <c r="L148" s="25">
        <f t="shared" si="37"/>
        <v>-8.3892517726491533E-3</v>
      </c>
      <c r="M148">
        <f t="shared" si="34"/>
        <v>1</v>
      </c>
    </row>
    <row r="149" spans="1:13" x14ac:dyDescent="0.15">
      <c r="A149" s="1">
        <v>42605</v>
      </c>
      <c r="B149">
        <v>25.37</v>
      </c>
      <c r="C149" s="25">
        <f t="shared" si="25"/>
        <v>3.9432176656162277E-4</v>
      </c>
      <c r="D149" s="26">
        <f t="shared" si="36"/>
        <v>25.300156575631071</v>
      </c>
      <c r="E149" s="26"/>
      <c r="F149">
        <v>25.315899999999999</v>
      </c>
      <c r="G149" s="25">
        <f t="shared" si="28"/>
        <v>2.7605925742058002E-3</v>
      </c>
      <c r="H149" s="25"/>
      <c r="I149" s="25">
        <f t="shared" si="35"/>
        <v>2.1369969070821337E-3</v>
      </c>
      <c r="J149">
        <v>3336.79</v>
      </c>
      <c r="K149">
        <v>3341.83</v>
      </c>
      <c r="L149" s="25">
        <f t="shared" si="37"/>
        <v>1.5104336802735929E-3</v>
      </c>
      <c r="M149">
        <f t="shared" si="34"/>
        <v>2</v>
      </c>
    </row>
    <row r="150" spans="1:13" x14ac:dyDescent="0.15">
      <c r="A150" s="1">
        <v>42606</v>
      </c>
      <c r="B150">
        <v>25.24</v>
      </c>
      <c r="C150" s="25">
        <f t="shared" si="25"/>
        <v>-5.124162396531462E-3</v>
      </c>
      <c r="D150" s="26">
        <f t="shared" si="36"/>
        <v>25.26332276649115</v>
      </c>
      <c r="E150" s="26"/>
      <c r="G150" s="25">
        <f t="shared" si="28"/>
        <v>-9.2318681539738101E-4</v>
      </c>
      <c r="H150" s="25"/>
      <c r="J150">
        <v>3336.79</v>
      </c>
      <c r="K150">
        <v>3329.86</v>
      </c>
      <c r="L150" s="25">
        <f t="shared" si="37"/>
        <v>-2.0768463103760793E-3</v>
      </c>
      <c r="M150">
        <f t="shared" si="34"/>
        <v>3</v>
      </c>
    </row>
    <row r="151" spans="1:13" x14ac:dyDescent="0.15">
      <c r="A151" s="1">
        <v>42607</v>
      </c>
      <c r="B151">
        <v>25.07</v>
      </c>
      <c r="C151" s="25">
        <f t="shared" si="25"/>
        <v>-6.7353407290015044E-3</v>
      </c>
      <c r="D151" s="26">
        <f t="shared" si="36"/>
        <v>0</v>
      </c>
      <c r="E151" s="26"/>
      <c r="F151">
        <v>25.027100000000001</v>
      </c>
      <c r="I151" s="25">
        <f t="shared" si="35"/>
        <v>1.7141418702126821E-3</v>
      </c>
      <c r="J151">
        <v>3329.86</v>
      </c>
      <c r="K151">
        <v>3308.97</v>
      </c>
      <c r="L151" s="25">
        <f t="shared" si="37"/>
        <v>-6.2735370255807554E-3</v>
      </c>
      <c r="M151">
        <f t="shared" si="34"/>
        <v>4</v>
      </c>
    </row>
    <row r="152" spans="1:13" x14ac:dyDescent="0.15">
      <c r="A152" s="1">
        <v>42608</v>
      </c>
      <c r="B152">
        <v>24.9</v>
      </c>
      <c r="C152" s="25">
        <f t="shared" si="25"/>
        <v>-6.7810131631432791E-3</v>
      </c>
      <c r="D152" s="26">
        <f t="shared" si="36"/>
        <v>25.012880787374925</v>
      </c>
      <c r="E152" s="26"/>
      <c r="F152">
        <v>24.9148</v>
      </c>
      <c r="G152" s="25">
        <f t="shared" si="28"/>
        <v>-4.5129063035355133E-3</v>
      </c>
      <c r="H152" s="25"/>
      <c r="I152" s="25">
        <f t="shared" si="35"/>
        <v>-5.9402443527545312E-4</v>
      </c>
      <c r="J152">
        <v>3308.97</v>
      </c>
      <c r="K152">
        <v>3307.09</v>
      </c>
      <c r="L152" s="25">
        <f t="shared" si="37"/>
        <v>-5.6815262755471885E-4</v>
      </c>
      <c r="M152">
        <f t="shared" si="34"/>
        <v>5</v>
      </c>
    </row>
    <row r="153" spans="1:13" x14ac:dyDescent="0.15">
      <c r="A153" s="1">
        <v>42611</v>
      </c>
      <c r="B153">
        <v>25.07</v>
      </c>
      <c r="C153" s="25">
        <f t="shared" si="25"/>
        <v>6.8273092369479649E-3</v>
      </c>
      <c r="D153" s="26">
        <f t="shared" si="36"/>
        <v>24.919998289735087</v>
      </c>
      <c r="E153" s="26"/>
      <c r="F153">
        <v>24.9405</v>
      </c>
      <c r="G153" s="25">
        <f t="shared" si="28"/>
        <v>6.0193306805602642E-3</v>
      </c>
      <c r="H153" s="25"/>
      <c r="I153" s="25">
        <f t="shared" si="35"/>
        <v>5.1923578115915525E-3</v>
      </c>
      <c r="J153">
        <v>3307.09</v>
      </c>
      <c r="K153">
        <v>3307.78</v>
      </c>
      <c r="L153" s="25">
        <f t="shared" si="37"/>
        <v>2.0864264353259721E-4</v>
      </c>
      <c r="M153">
        <f t="shared" si="34"/>
        <v>1</v>
      </c>
    </row>
    <row r="154" spans="1:13" x14ac:dyDescent="0.15">
      <c r="A154" s="1">
        <v>42612</v>
      </c>
      <c r="B154">
        <v>25.02</v>
      </c>
      <c r="C154" s="25">
        <f t="shared" si="25"/>
        <v>-1.994415636218605E-3</v>
      </c>
      <c r="D154" s="26">
        <f t="shared" si="36"/>
        <v>24.972243194831574</v>
      </c>
      <c r="E154" s="26"/>
      <c r="F154">
        <v>24.959399999999999</v>
      </c>
      <c r="G154" s="25">
        <f t="shared" si="28"/>
        <v>1.9123954862938497E-3</v>
      </c>
      <c r="H154" s="25"/>
      <c r="I154" s="25">
        <f t="shared" si="35"/>
        <v>2.427942979398523E-3</v>
      </c>
      <c r="J154">
        <v>3307.78</v>
      </c>
      <c r="K154">
        <v>3311.99</v>
      </c>
      <c r="L154" s="25">
        <f t="shared" si="37"/>
        <v>1.2727569548154349E-3</v>
      </c>
      <c r="M154">
        <f t="shared" si="34"/>
        <v>2</v>
      </c>
    </row>
    <row r="155" spans="1:13" x14ac:dyDescent="0.15">
      <c r="A155" s="1">
        <v>42613</v>
      </c>
      <c r="B155">
        <v>25.15</v>
      </c>
      <c r="C155" s="25">
        <f t="shared" si="25"/>
        <v>5.1958433253396219E-3</v>
      </c>
      <c r="D155" s="26">
        <f t="shared" si="36"/>
        <v>25.078469960960028</v>
      </c>
      <c r="E155" s="26"/>
      <c r="F155">
        <v>25.086400000000001</v>
      </c>
      <c r="G155" s="25">
        <f t="shared" si="28"/>
        <v>2.8522489271205487E-3</v>
      </c>
      <c r="H155" s="25"/>
      <c r="I155" s="25">
        <f t="shared" si="35"/>
        <v>2.5352382167229681E-3</v>
      </c>
      <c r="J155">
        <v>3311.99</v>
      </c>
      <c r="K155">
        <v>3327.79</v>
      </c>
      <c r="L155" s="25">
        <f t="shared" si="37"/>
        <v>4.7705458047881955E-3</v>
      </c>
      <c r="M155">
        <f t="shared" si="34"/>
        <v>3</v>
      </c>
    </row>
    <row r="156" spans="1:13" x14ac:dyDescent="0.15">
      <c r="A156" s="1">
        <v>42614</v>
      </c>
      <c r="B156">
        <v>24.96</v>
      </c>
      <c r="C156" s="25">
        <f t="shared" si="25"/>
        <v>-7.5546719681908181E-3</v>
      </c>
      <c r="D156" s="26">
        <f t="shared" ref="D156:D165" si="38">+F155*(1+L156)</f>
        <v>24.888817056364733</v>
      </c>
      <c r="E156" s="26"/>
      <c r="F156" s="27">
        <v>24.89</v>
      </c>
      <c r="G156" s="25">
        <f t="shared" si="28"/>
        <v>2.8600372397797891E-3</v>
      </c>
      <c r="H156" s="25"/>
      <c r="I156" s="25">
        <f t="shared" si="35"/>
        <v>2.8123744475692103E-3</v>
      </c>
      <c r="J156">
        <v>3327.79</v>
      </c>
      <c r="K156">
        <v>3301.58</v>
      </c>
      <c r="L156" s="25">
        <f t="shared" ref="L156:L162" si="39">+K156/J156-1</f>
        <v>-7.8760979508923912E-3</v>
      </c>
      <c r="M156">
        <f t="shared" ref="M156:M162" si="40">WEEKDAY(A156,2)</f>
        <v>4</v>
      </c>
    </row>
    <row r="157" spans="1:13" x14ac:dyDescent="0.15">
      <c r="A157" s="1">
        <v>42615</v>
      </c>
      <c r="B157">
        <v>25.12</v>
      </c>
      <c r="C157" s="25">
        <f t="shared" si="25"/>
        <v>6.4102564102563875E-3</v>
      </c>
      <c r="D157" s="31">
        <f t="shared" si="38"/>
        <v>24.984461348808754</v>
      </c>
      <c r="E157" s="31"/>
      <c r="F157">
        <v>24.933599999999998</v>
      </c>
      <c r="G157" s="25">
        <f t="shared" si="28"/>
        <v>5.4249178839194112E-3</v>
      </c>
      <c r="H157" s="25"/>
      <c r="I157" s="25">
        <f t="shared" si="35"/>
        <v>7.4758558731993219E-3</v>
      </c>
      <c r="J157">
        <v>3301.58</v>
      </c>
      <c r="K157">
        <v>3314.11</v>
      </c>
      <c r="L157" s="25">
        <f t="shared" si="39"/>
        <v>3.7951526238952926E-3</v>
      </c>
      <c r="M157">
        <f t="shared" si="40"/>
        <v>5</v>
      </c>
    </row>
    <row r="158" spans="1:13" x14ac:dyDescent="0.15">
      <c r="A158" s="1">
        <v>42618</v>
      </c>
      <c r="B158">
        <v>25.12</v>
      </c>
      <c r="C158" s="25">
        <f t="shared" ref="C158:C237" si="41">B158/B157-1</f>
        <v>0</v>
      </c>
      <c r="D158" s="31">
        <f t="shared" si="38"/>
        <v>24.975505715863378</v>
      </c>
      <c r="E158" s="31"/>
      <c r="F158" s="31">
        <v>24.98</v>
      </c>
      <c r="G158" s="25">
        <f t="shared" ref="G158:G165" si="42">+B158/D158-1</f>
        <v>5.7854397736918362E-3</v>
      </c>
      <c r="H158" s="25"/>
      <c r="I158" s="25">
        <f>+B158/F158-1</f>
        <v>5.6044835868696019E-3</v>
      </c>
      <c r="J158">
        <v>3314.11</v>
      </c>
      <c r="K158">
        <v>3319.68</v>
      </c>
      <c r="L158" s="25">
        <f t="shared" si="39"/>
        <v>1.6806925539585293E-3</v>
      </c>
      <c r="M158">
        <f t="shared" si="40"/>
        <v>1</v>
      </c>
    </row>
    <row r="159" spans="1:13" x14ac:dyDescent="0.15">
      <c r="A159" s="1">
        <v>42619</v>
      </c>
      <c r="B159">
        <v>25.34</v>
      </c>
      <c r="C159" s="25">
        <f t="shared" si="41"/>
        <v>8.7579617834394607E-3</v>
      </c>
      <c r="D159" s="31">
        <f t="shared" si="38"/>
        <v>25.152694657316367</v>
      </c>
      <c r="E159" s="31"/>
      <c r="F159">
        <v>25.232299999999999</v>
      </c>
      <c r="G159" s="25">
        <f t="shared" si="42"/>
        <v>7.446730667847179E-3</v>
      </c>
      <c r="H159" s="25"/>
      <c r="I159" s="25">
        <f>+B159/F159-1</f>
        <v>4.2683385977497768E-3</v>
      </c>
      <c r="J159">
        <v>3319.68</v>
      </c>
      <c r="K159">
        <v>3342.63</v>
      </c>
      <c r="L159" s="25">
        <f t="shared" si="39"/>
        <v>6.9133169462116673E-3</v>
      </c>
      <c r="M159">
        <f t="shared" si="40"/>
        <v>2</v>
      </c>
    </row>
    <row r="160" spans="1:13" x14ac:dyDescent="0.15">
      <c r="A160" s="1">
        <v>42620</v>
      </c>
      <c r="B160">
        <v>25.25</v>
      </c>
      <c r="C160" s="25">
        <f t="shared" si="41"/>
        <v>-3.5516969218626349E-3</v>
      </c>
      <c r="D160" s="38">
        <f t="shared" si="38"/>
        <v>25.218636967298202</v>
      </c>
      <c r="E160" s="38"/>
      <c r="F160">
        <v>25.2315</v>
      </c>
      <c r="G160" s="25">
        <f t="shared" si="42"/>
        <v>1.2436450369013308E-3</v>
      </c>
      <c r="H160" s="25"/>
      <c r="I160" s="25">
        <f>+B160/F160-1</f>
        <v>7.332104710382481E-4</v>
      </c>
      <c r="J160">
        <v>3342.63</v>
      </c>
      <c r="K160">
        <v>3340.82</v>
      </c>
      <c r="L160" s="25">
        <f t="shared" si="39"/>
        <v>-5.4148978498969047E-4</v>
      </c>
      <c r="M160">
        <f t="shared" si="40"/>
        <v>3</v>
      </c>
    </row>
    <row r="161" spans="1:13" x14ac:dyDescent="0.15">
      <c r="A161" s="1">
        <v>42621</v>
      </c>
      <c r="B161">
        <v>25.27</v>
      </c>
      <c r="C161" s="25">
        <f t="shared" si="41"/>
        <v>7.9207920792079278E-4</v>
      </c>
      <c r="D161" s="38">
        <f t="shared" si="38"/>
        <v>25.221983866236432</v>
      </c>
      <c r="E161" s="38"/>
      <c r="F161">
        <v>25.22</v>
      </c>
      <c r="G161" s="25">
        <f t="shared" si="42"/>
        <v>1.9037413558828931E-3</v>
      </c>
      <c r="H161" s="25"/>
      <c r="I161" s="25">
        <f>+B161/F161-1</f>
        <v>1.9825535289452745E-3</v>
      </c>
      <c r="J161">
        <v>3340.82</v>
      </c>
      <c r="K161">
        <v>3339.56</v>
      </c>
      <c r="L161" s="25">
        <f t="shared" si="39"/>
        <v>-3.7715291455397981E-4</v>
      </c>
      <c r="M161">
        <f t="shared" si="40"/>
        <v>4</v>
      </c>
    </row>
    <row r="162" spans="1:13" x14ac:dyDescent="0.15">
      <c r="A162" s="1">
        <v>42622</v>
      </c>
      <c r="B162">
        <v>24.73</v>
      </c>
      <c r="C162" s="25">
        <f t="shared" si="41"/>
        <v>-2.13692125049465E-2</v>
      </c>
      <c r="D162" s="38">
        <f t="shared" si="38"/>
        <v>25.057483261267951</v>
      </c>
      <c r="E162" s="38"/>
      <c r="F162">
        <v>24.973600000000001</v>
      </c>
      <c r="G162" s="25">
        <f t="shared" si="42"/>
        <v>-1.3069279857572558E-2</v>
      </c>
      <c r="H162" s="25"/>
      <c r="I162" s="25">
        <f>+B162/F162-1</f>
        <v>-9.7543005413717188E-3</v>
      </c>
      <c r="J162">
        <v>3339.56</v>
      </c>
      <c r="K162">
        <v>3318.04</v>
      </c>
      <c r="L162" s="25">
        <f t="shared" si="39"/>
        <v>-6.4439626777179626E-3</v>
      </c>
      <c r="M162">
        <f t="shared" si="40"/>
        <v>5</v>
      </c>
    </row>
    <row r="163" spans="1:13" x14ac:dyDescent="0.15">
      <c r="A163" s="1">
        <v>42625</v>
      </c>
      <c r="B163">
        <v>24.67</v>
      </c>
      <c r="C163" s="25">
        <f t="shared" si="41"/>
        <v>-2.4262029923169948E-3</v>
      </c>
      <c r="D163" s="38">
        <f t="shared" si="38"/>
        <v>24.556324625381251</v>
      </c>
      <c r="E163" s="38"/>
      <c r="G163" s="25">
        <f t="shared" si="42"/>
        <v>4.6291689148487691E-3</v>
      </c>
      <c r="H163" s="25"/>
      <c r="J163">
        <v>3318.04</v>
      </c>
      <c r="K163">
        <v>3262.6</v>
      </c>
      <c r="L163" s="25">
        <f t="shared" ref="L163:L192" si="43">+K163/J163-1</f>
        <v>-1.6708659329001452E-2</v>
      </c>
      <c r="M163">
        <f t="shared" ref="M163:M169" si="44">WEEKDAY(A163,2)</f>
        <v>1</v>
      </c>
    </row>
    <row r="164" spans="1:13" x14ac:dyDescent="0.15">
      <c r="A164" s="1">
        <v>42626</v>
      </c>
      <c r="B164">
        <v>24.39</v>
      </c>
      <c r="C164" s="25">
        <f t="shared" si="41"/>
        <v>-1.1349817592217315E-2</v>
      </c>
      <c r="D164" s="38"/>
      <c r="E164" s="38"/>
      <c r="F164">
        <v>24.55</v>
      </c>
      <c r="G164" s="25"/>
      <c r="H164" s="25"/>
      <c r="I164" s="25">
        <f t="shared" ref="I164:I215" si="45">+B164/F164-1</f>
        <v>-6.5173116089612959E-3</v>
      </c>
      <c r="J164">
        <v>3262.6</v>
      </c>
      <c r="K164">
        <v>3260.33</v>
      </c>
      <c r="L164" s="25">
        <f t="shared" si="43"/>
        <v>-6.9576411450988918E-4</v>
      </c>
      <c r="M164">
        <f t="shared" si="44"/>
        <v>2</v>
      </c>
    </row>
    <row r="165" spans="1:13" x14ac:dyDescent="0.15">
      <c r="A165" s="1">
        <v>42627</v>
      </c>
      <c r="B165">
        <v>24.35</v>
      </c>
      <c r="C165" s="25">
        <f t="shared" si="41"/>
        <v>-1.6400164001639794E-3</v>
      </c>
      <c r="D165" s="38">
        <f t="shared" si="38"/>
        <v>24.387353887489919</v>
      </c>
      <c r="E165" s="38"/>
      <c r="F165">
        <v>24.463799999999999</v>
      </c>
      <c r="G165" s="25">
        <f t="shared" si="42"/>
        <v>-1.5316908780775851E-3</v>
      </c>
      <c r="H165" s="25"/>
      <c r="I165" s="25">
        <f t="shared" si="45"/>
        <v>-4.651771188449727E-3</v>
      </c>
      <c r="J165">
        <v>3260.33</v>
      </c>
      <c r="K165">
        <v>3238.73</v>
      </c>
      <c r="L165" s="25">
        <f t="shared" si="43"/>
        <v>-6.6250962325898888E-3</v>
      </c>
      <c r="M165">
        <f t="shared" si="44"/>
        <v>3</v>
      </c>
    </row>
    <row r="166" spans="1:13" x14ac:dyDescent="0.15">
      <c r="A166" s="1">
        <v>42628</v>
      </c>
      <c r="B166">
        <v>24.61</v>
      </c>
      <c r="C166" s="25">
        <f t="shared" si="41"/>
        <v>1.0677618069815153E-2</v>
      </c>
      <c r="D166" s="26">
        <f>+F165*(1+L166)</f>
        <v>24.463799999999999</v>
      </c>
      <c r="E166" s="26"/>
      <c r="F166">
        <v>24.5334</v>
      </c>
      <c r="G166" s="25">
        <f>+B166/D166-1</f>
        <v>5.9761770452668728E-3</v>
      </c>
      <c r="H166" s="25"/>
      <c r="I166" s="25">
        <f t="shared" si="45"/>
        <v>3.1222741242551422E-3</v>
      </c>
      <c r="J166">
        <v>3238.73</v>
      </c>
      <c r="K166">
        <v>3238.73</v>
      </c>
      <c r="L166" s="25">
        <f t="shared" si="43"/>
        <v>0</v>
      </c>
      <c r="M166">
        <f t="shared" si="44"/>
        <v>4</v>
      </c>
    </row>
    <row r="167" spans="1:13" x14ac:dyDescent="0.15">
      <c r="A167" s="1">
        <v>42629</v>
      </c>
      <c r="B167">
        <v>24.65</v>
      </c>
      <c r="C167" s="25">
        <f t="shared" si="41"/>
        <v>1.6253555465257641E-3</v>
      </c>
      <c r="D167" s="26">
        <f>+F166*(1+L167)</f>
        <v>24.5334</v>
      </c>
      <c r="E167" s="26"/>
      <c r="F167">
        <v>24.5108</v>
      </c>
      <c r="G167" s="25">
        <f t="shared" ref="G167:G203" si="46">+B167/D167-1</f>
        <v>4.7527044763464588E-3</v>
      </c>
      <c r="H167" s="25"/>
      <c r="I167" s="25">
        <f t="shared" si="45"/>
        <v>5.6791292001892035E-3</v>
      </c>
      <c r="J167">
        <v>3238.73</v>
      </c>
      <c r="K167">
        <v>3238.73</v>
      </c>
      <c r="L167" s="25">
        <f t="shared" si="43"/>
        <v>0</v>
      </c>
      <c r="M167">
        <f t="shared" si="44"/>
        <v>5</v>
      </c>
    </row>
    <row r="168" spans="1:13" x14ac:dyDescent="0.15">
      <c r="A168" s="1">
        <v>42632</v>
      </c>
      <c r="B168">
        <v>24.69</v>
      </c>
      <c r="C168" s="25">
        <f t="shared" si="41"/>
        <v>1.6227180527383922E-3</v>
      </c>
      <c r="D168" s="26">
        <f>+F167*(1+L168)</f>
        <v>24.695384208007457</v>
      </c>
      <c r="E168" s="26"/>
      <c r="F168">
        <v>24.658200000000001</v>
      </c>
      <c r="G168" s="25">
        <f t="shared" si="46"/>
        <v>-2.1802487307365226E-4</v>
      </c>
      <c r="H168" s="25"/>
      <c r="I168" s="25">
        <f t="shared" si="45"/>
        <v>1.289631846606909E-3</v>
      </c>
      <c r="J168">
        <v>3238.73</v>
      </c>
      <c r="K168">
        <v>3263.12</v>
      </c>
      <c r="L168" s="25">
        <f t="shared" si="43"/>
        <v>7.5307296378517297E-3</v>
      </c>
      <c r="M168">
        <f t="shared" si="44"/>
        <v>1</v>
      </c>
    </row>
    <row r="169" spans="1:13" x14ac:dyDescent="0.15">
      <c r="A169" s="1">
        <v>42633</v>
      </c>
      <c r="B169">
        <v>24.59</v>
      </c>
      <c r="C169" s="25">
        <f t="shared" si="41"/>
        <v>-4.050222762251976E-3</v>
      </c>
      <c r="D169" s="26">
        <f>+F168*(1+L169)</f>
        <v>24.614976059721986</v>
      </c>
      <c r="E169" s="26"/>
      <c r="F169">
        <v>24.5486</v>
      </c>
      <c r="G169" s="25">
        <f t="shared" si="46"/>
        <v>-1.0146692672536872E-3</v>
      </c>
      <c r="H169" s="25"/>
      <c r="I169" s="25">
        <f t="shared" si="45"/>
        <v>1.6864505511515748E-3</v>
      </c>
      <c r="J169">
        <v>3263.12</v>
      </c>
      <c r="K169">
        <v>3257.4</v>
      </c>
      <c r="L169" s="25">
        <f t="shared" si="43"/>
        <v>-1.7529235823383615E-3</v>
      </c>
      <c r="M169">
        <f t="shared" si="44"/>
        <v>2</v>
      </c>
    </row>
    <row r="170" spans="1:13" x14ac:dyDescent="0.15">
      <c r="A170" s="1">
        <v>42634</v>
      </c>
      <c r="B170">
        <v>24.84</v>
      </c>
      <c r="C170" s="25">
        <f t="shared" si="41"/>
        <v>1.0166734444896353E-2</v>
      </c>
      <c r="D170" s="26">
        <f>+F169*(1+L170)</f>
        <v>24.618235004604902</v>
      </c>
      <c r="E170" s="26"/>
      <c r="F170">
        <v>24.674099999999999</v>
      </c>
      <c r="G170" s="25">
        <f t="shared" si="46"/>
        <v>9.0081598194839962E-3</v>
      </c>
      <c r="H170" s="25"/>
      <c r="I170" s="25">
        <f t="shared" si="45"/>
        <v>6.7236494948144099E-3</v>
      </c>
      <c r="J170">
        <v>3257.4</v>
      </c>
      <c r="K170">
        <v>3266.64</v>
      </c>
      <c r="L170" s="25">
        <f t="shared" si="43"/>
        <v>2.8366181617240915E-3</v>
      </c>
      <c r="M170">
        <f t="shared" ref="M170:M191" si="47">WEEKDAY(A170,2)</f>
        <v>3</v>
      </c>
    </row>
    <row r="171" spans="1:13" x14ac:dyDescent="0.15">
      <c r="A171" s="1">
        <v>42635</v>
      </c>
      <c r="B171">
        <v>24.9</v>
      </c>
      <c r="C171" s="25">
        <f t="shared" si="41"/>
        <v>2.4154589371980784E-3</v>
      </c>
      <c r="D171" s="26">
        <f t="shared" ref="D171:D202" si="48">+F170*(1+L171)</f>
        <v>24.859006193519946</v>
      </c>
      <c r="E171" s="26"/>
      <c r="F171">
        <v>24.814800000000002</v>
      </c>
      <c r="G171" s="25">
        <f t="shared" si="46"/>
        <v>1.6490525068029172E-3</v>
      </c>
      <c r="H171" s="25"/>
      <c r="I171" s="25">
        <f t="shared" si="45"/>
        <v>3.4334348856326358E-3</v>
      </c>
      <c r="J171">
        <v>3266.64</v>
      </c>
      <c r="K171">
        <v>3291.12</v>
      </c>
      <c r="L171" s="25">
        <f t="shared" si="43"/>
        <v>7.4939387260304358E-3</v>
      </c>
      <c r="M171">
        <f t="shared" si="47"/>
        <v>4</v>
      </c>
    </row>
    <row r="172" spans="1:13" x14ac:dyDescent="0.15">
      <c r="A172" s="1">
        <v>42636</v>
      </c>
      <c r="B172">
        <v>24.6</v>
      </c>
      <c r="C172" s="25">
        <f t="shared" si="41"/>
        <v>-1.2048192771084265E-2</v>
      </c>
      <c r="D172" s="26">
        <f t="shared" si="48"/>
        <v>24.698308149201491</v>
      </c>
      <c r="E172" s="26"/>
      <c r="F172">
        <v>24.703099999999999</v>
      </c>
      <c r="G172" s="25">
        <f t="shared" si="46"/>
        <v>-3.9803596508559691E-3</v>
      </c>
      <c r="H172" s="25"/>
      <c r="I172" s="25">
        <f t="shared" si="45"/>
        <v>-4.1735652610400686E-3</v>
      </c>
      <c r="J172">
        <v>3291.12</v>
      </c>
      <c r="K172">
        <v>3275.67</v>
      </c>
      <c r="L172" s="25">
        <f t="shared" si="43"/>
        <v>-4.6944505214030485E-3</v>
      </c>
      <c r="M172">
        <f t="shared" si="47"/>
        <v>5</v>
      </c>
    </row>
    <row r="173" spans="1:13" x14ac:dyDescent="0.15">
      <c r="A173" s="1">
        <v>42639</v>
      </c>
      <c r="B173">
        <v>24.12</v>
      </c>
      <c r="C173" s="25">
        <f t="shared" si="41"/>
        <v>-1.9512195121951237E-2</v>
      </c>
      <c r="D173" s="26">
        <f t="shared" si="48"/>
        <v>24.285382492131379</v>
      </c>
      <c r="E173" s="26"/>
      <c r="F173">
        <v>24.2729</v>
      </c>
      <c r="G173" s="25">
        <f t="shared" si="46"/>
        <v>-6.8099603613392956E-3</v>
      </c>
      <c r="H173" s="25"/>
      <c r="I173" s="25">
        <f t="shared" si="45"/>
        <v>-6.2992061105182628E-3</v>
      </c>
      <c r="J173">
        <v>3275.67</v>
      </c>
      <c r="K173">
        <v>3220.28</v>
      </c>
      <c r="L173" s="25">
        <f t="shared" si="43"/>
        <v>-1.6909517747514258E-2</v>
      </c>
      <c r="M173">
        <f t="shared" si="47"/>
        <v>1</v>
      </c>
    </row>
    <row r="174" spans="1:13" x14ac:dyDescent="0.15">
      <c r="A174" s="1">
        <v>42640</v>
      </c>
      <c r="B174">
        <v>24.37</v>
      </c>
      <c r="C174" s="25">
        <f t="shared" si="41"/>
        <v>1.0364842454394729E-2</v>
      </c>
      <c r="D174" s="26">
        <f t="shared" si="48"/>
        <v>24.427192876085311</v>
      </c>
      <c r="E174" s="26"/>
      <c r="F174">
        <v>24.424900000000001</v>
      </c>
      <c r="G174" s="25">
        <f t="shared" si="46"/>
        <v>-2.3413609732170215E-3</v>
      </c>
      <c r="H174" s="25"/>
      <c r="I174" s="25">
        <f t="shared" si="45"/>
        <v>-2.2477062342117771E-3</v>
      </c>
      <c r="J174">
        <v>3220.28</v>
      </c>
      <c r="K174">
        <v>3240.75</v>
      </c>
      <c r="L174" s="25">
        <f t="shared" si="43"/>
        <v>6.3565901101767519E-3</v>
      </c>
      <c r="M174">
        <f t="shared" si="47"/>
        <v>2</v>
      </c>
    </row>
    <row r="175" spans="1:13" x14ac:dyDescent="0.15">
      <c r="A175" s="1">
        <v>42641</v>
      </c>
      <c r="B175">
        <v>24.47</v>
      </c>
      <c r="C175" s="25">
        <f t="shared" si="41"/>
        <v>4.103405826836104E-3</v>
      </c>
      <c r="D175" s="26">
        <f t="shared" si="48"/>
        <v>24.350587105145411</v>
      </c>
      <c r="E175" s="26"/>
      <c r="F175">
        <v>24.3508</v>
      </c>
      <c r="G175" s="25">
        <f t="shared" si="46"/>
        <v>4.9039020841248337E-3</v>
      </c>
      <c r="H175" s="25"/>
      <c r="I175" s="25">
        <f t="shared" si="45"/>
        <v>4.8951163822132937E-3</v>
      </c>
      <c r="J175">
        <v>3240.75</v>
      </c>
      <c r="K175">
        <v>3230.89</v>
      </c>
      <c r="L175" s="25">
        <f t="shared" si="43"/>
        <v>-3.0425055928412492E-3</v>
      </c>
      <c r="M175">
        <f t="shared" si="47"/>
        <v>3</v>
      </c>
    </row>
    <row r="176" spans="1:13" x14ac:dyDescent="0.15">
      <c r="A176" s="1">
        <v>42642</v>
      </c>
      <c r="B176">
        <v>24.43</v>
      </c>
      <c r="C176" s="25">
        <f t="shared" si="41"/>
        <v>-1.634654679198988E-3</v>
      </c>
      <c r="D176" s="26">
        <f t="shared" si="48"/>
        <v>24.452547753714921</v>
      </c>
      <c r="E176" s="26"/>
      <c r="F176">
        <v>24.5044</v>
      </c>
      <c r="G176" s="25">
        <f t="shared" si="46"/>
        <v>-9.2210243047152751E-4</v>
      </c>
      <c r="H176" s="25"/>
      <c r="I176" s="25">
        <f t="shared" si="45"/>
        <v>-3.036189419043156E-3</v>
      </c>
      <c r="J176">
        <v>3230.89</v>
      </c>
      <c r="K176">
        <v>3244.39</v>
      </c>
      <c r="L176" s="25">
        <f t="shared" si="43"/>
        <v>4.1784152354304993E-3</v>
      </c>
      <c r="M176">
        <f t="shared" si="47"/>
        <v>4</v>
      </c>
    </row>
    <row r="177" spans="1:13" x14ac:dyDescent="0.15">
      <c r="A177" s="1">
        <v>42643</v>
      </c>
      <c r="B177">
        <v>24.58</v>
      </c>
      <c r="C177" s="25">
        <f t="shared" si="41"/>
        <v>6.1399918133442366E-3</v>
      </c>
      <c r="D177" s="26">
        <f t="shared" si="48"/>
        <v>24.571544861129521</v>
      </c>
      <c r="E177" s="26"/>
      <c r="F177">
        <v>24.5656</v>
      </c>
      <c r="G177" s="25">
        <f t="shared" si="46"/>
        <v>3.4410286037211968E-4</v>
      </c>
      <c r="H177" s="25"/>
      <c r="I177" s="25">
        <f t="shared" si="45"/>
        <v>5.8618556029554902E-4</v>
      </c>
      <c r="J177">
        <v>3244.39</v>
      </c>
      <c r="K177">
        <v>3253.28</v>
      </c>
      <c r="L177" s="25">
        <f t="shared" si="43"/>
        <v>2.7401144745238248E-3</v>
      </c>
      <c r="M177">
        <f t="shared" si="47"/>
        <v>5</v>
      </c>
    </row>
    <row r="178" spans="1:13" x14ac:dyDescent="0.15">
      <c r="A178" s="1">
        <v>42646</v>
      </c>
      <c r="B178">
        <v>24.55</v>
      </c>
      <c r="C178" s="25">
        <f t="shared" si="41"/>
        <v>-1.2205044751829597E-3</v>
      </c>
      <c r="D178" s="26">
        <f t="shared" si="48"/>
        <v>24.5656</v>
      </c>
      <c r="E178" s="26"/>
      <c r="F178">
        <v>24.546299999999999</v>
      </c>
      <c r="G178" s="25">
        <f t="shared" si="46"/>
        <v>-6.350343569869743E-4</v>
      </c>
      <c r="H178" s="25"/>
      <c r="I178" s="25">
        <f t="shared" si="45"/>
        <v>1.5073554873867856E-4</v>
      </c>
      <c r="J178">
        <v>3253.28</v>
      </c>
      <c r="K178">
        <v>3253.28</v>
      </c>
      <c r="L178" s="25">
        <f t="shared" si="43"/>
        <v>0</v>
      </c>
      <c r="M178">
        <f t="shared" si="47"/>
        <v>1</v>
      </c>
    </row>
    <row r="179" spans="1:13" x14ac:dyDescent="0.15">
      <c r="A179" s="1">
        <v>42647</v>
      </c>
      <c r="B179">
        <v>24.44</v>
      </c>
      <c r="C179" s="25">
        <f t="shared" si="41"/>
        <v>-4.4806517311608562E-3</v>
      </c>
      <c r="D179" s="26">
        <f t="shared" si="48"/>
        <v>24.546299999999999</v>
      </c>
      <c r="E179" s="26"/>
      <c r="F179">
        <v>24.488800000000001</v>
      </c>
      <c r="G179" s="25">
        <f t="shared" si="46"/>
        <v>-4.3305915759196401E-3</v>
      </c>
      <c r="H179" s="25"/>
      <c r="I179" s="25">
        <f t="shared" si="45"/>
        <v>-1.9927477050732945E-3</v>
      </c>
      <c r="J179">
        <v>3253.28</v>
      </c>
      <c r="K179">
        <v>3253.28</v>
      </c>
      <c r="L179" s="25">
        <f t="shared" si="43"/>
        <v>0</v>
      </c>
      <c r="M179">
        <f t="shared" si="47"/>
        <v>2</v>
      </c>
    </row>
    <row r="180" spans="1:13" x14ac:dyDescent="0.15">
      <c r="A180" s="1">
        <v>42648</v>
      </c>
      <c r="B180">
        <v>24.52</v>
      </c>
      <c r="C180" s="25">
        <f t="shared" si="41"/>
        <v>3.2733224222585289E-3</v>
      </c>
      <c r="D180" s="26">
        <f t="shared" si="48"/>
        <v>24.488800000000001</v>
      </c>
      <c r="E180" s="26"/>
      <c r="F180">
        <v>24.468299999999999</v>
      </c>
      <c r="G180" s="25">
        <f t="shared" si="46"/>
        <v>1.2740518114402466E-3</v>
      </c>
      <c r="H180" s="25"/>
      <c r="I180" s="25">
        <f t="shared" si="45"/>
        <v>2.1129379646318558E-3</v>
      </c>
      <c r="J180">
        <v>3253.28</v>
      </c>
      <c r="K180">
        <v>3253.28</v>
      </c>
      <c r="L180" s="25">
        <f t="shared" si="43"/>
        <v>0</v>
      </c>
      <c r="M180">
        <f t="shared" si="47"/>
        <v>3</v>
      </c>
    </row>
    <row r="181" spans="1:13" x14ac:dyDescent="0.15">
      <c r="A181" s="1">
        <v>42649</v>
      </c>
      <c r="B181">
        <v>24.57</v>
      </c>
      <c r="C181" s="25">
        <f t="shared" si="41"/>
        <v>2.0391517128874881E-3</v>
      </c>
      <c r="D181" s="26">
        <f t="shared" si="48"/>
        <v>24.468299999999999</v>
      </c>
      <c r="E181" s="26"/>
      <c r="F181">
        <v>24.435600000000001</v>
      </c>
      <c r="G181" s="25">
        <f t="shared" si="46"/>
        <v>4.1563982785890463E-3</v>
      </c>
      <c r="H181" s="25"/>
      <c r="I181" s="25">
        <f t="shared" si="45"/>
        <v>5.5001718803713295E-3</v>
      </c>
      <c r="J181">
        <v>3253.28</v>
      </c>
      <c r="K181">
        <v>3253.28</v>
      </c>
      <c r="L181" s="25">
        <f t="shared" si="43"/>
        <v>0</v>
      </c>
      <c r="M181">
        <f t="shared" si="47"/>
        <v>4</v>
      </c>
    </row>
    <row r="182" spans="1:13" x14ac:dyDescent="0.15">
      <c r="A182" s="1">
        <v>42650</v>
      </c>
      <c r="B182">
        <v>24.66</v>
      </c>
      <c r="C182" s="25">
        <f t="shared" si="41"/>
        <v>3.66300366300365E-3</v>
      </c>
      <c r="D182" s="26">
        <f t="shared" si="48"/>
        <v>24.435600000000001</v>
      </c>
      <c r="E182" s="26"/>
      <c r="F182">
        <v>24.433199999999999</v>
      </c>
      <c r="G182" s="25">
        <f t="shared" si="46"/>
        <v>9.1833226931199441E-3</v>
      </c>
      <c r="H182" s="25"/>
      <c r="I182" s="25">
        <f t="shared" si="45"/>
        <v>9.2824517459850764E-3</v>
      </c>
      <c r="J182">
        <v>3253.28</v>
      </c>
      <c r="K182">
        <v>3253.28</v>
      </c>
      <c r="L182" s="25">
        <f t="shared" si="43"/>
        <v>0</v>
      </c>
      <c r="M182">
        <f t="shared" si="47"/>
        <v>5</v>
      </c>
    </row>
    <row r="183" spans="1:13" x14ac:dyDescent="0.15">
      <c r="A183" s="1">
        <v>42653</v>
      </c>
      <c r="B183">
        <v>24.75</v>
      </c>
      <c r="C183" s="25">
        <f t="shared" si="41"/>
        <v>3.6496350364962904E-3</v>
      </c>
      <c r="D183" s="26">
        <f t="shared" si="48"/>
        <v>24.738044215069095</v>
      </c>
      <c r="E183" s="26"/>
      <c r="F183">
        <v>24.74</v>
      </c>
      <c r="G183" s="25">
        <f t="shared" si="46"/>
        <v>4.832954790994215E-4</v>
      </c>
      <c r="H183" s="25"/>
      <c r="I183" s="25">
        <f t="shared" si="45"/>
        <v>4.0420371867422311E-4</v>
      </c>
      <c r="J183">
        <v>3253.28</v>
      </c>
      <c r="K183">
        <v>3293.87</v>
      </c>
      <c r="L183" s="25">
        <f t="shared" si="43"/>
        <v>1.2476638961294251E-2</v>
      </c>
      <c r="M183">
        <f t="shared" si="47"/>
        <v>1</v>
      </c>
    </row>
    <row r="184" spans="1:13" x14ac:dyDescent="0.15">
      <c r="A184" s="1">
        <v>42654</v>
      </c>
      <c r="B184">
        <v>24.61</v>
      </c>
      <c r="C184" s="25">
        <f t="shared" si="41"/>
        <v>-5.656565656565693E-3</v>
      </c>
      <c r="D184" s="31">
        <f t="shared" si="48"/>
        <v>24.835313597682966</v>
      </c>
      <c r="E184" s="31"/>
      <c r="F184">
        <v>24.771799999999999</v>
      </c>
      <c r="G184" s="35">
        <f t="shared" si="46"/>
        <v>-9.0723073335375881E-3</v>
      </c>
      <c r="H184" s="35"/>
      <c r="I184" s="25">
        <f t="shared" si="45"/>
        <v>-6.531620633139279E-3</v>
      </c>
      <c r="J184">
        <v>3293.87</v>
      </c>
      <c r="K184">
        <v>3306.56</v>
      </c>
      <c r="L184" s="25">
        <f t="shared" si="43"/>
        <v>3.8526110623673393E-3</v>
      </c>
      <c r="M184">
        <f t="shared" si="47"/>
        <v>2</v>
      </c>
    </row>
    <row r="185" spans="1:13" x14ac:dyDescent="0.15">
      <c r="A185" s="1">
        <v>42655</v>
      </c>
      <c r="B185">
        <v>24.65</v>
      </c>
      <c r="C185" s="25">
        <f t="shared" si="41"/>
        <v>1.6253555465257641E-3</v>
      </c>
      <c r="D185" s="26">
        <f t="shared" si="48"/>
        <v>24.722729276952485</v>
      </c>
      <c r="E185" s="26"/>
      <c r="F185">
        <v>24.727</v>
      </c>
      <c r="G185" s="25">
        <f t="shared" si="46"/>
        <v>-2.941798057073286E-3</v>
      </c>
      <c r="H185" s="25"/>
      <c r="I185" s="25">
        <f t="shared" si="45"/>
        <v>-3.114004933878034E-3</v>
      </c>
      <c r="J185">
        <v>3306.56</v>
      </c>
      <c r="K185">
        <v>3300.01</v>
      </c>
      <c r="L185" s="25">
        <f t="shared" si="43"/>
        <v>-1.9809106745377614E-3</v>
      </c>
      <c r="M185">
        <f t="shared" si="47"/>
        <v>3</v>
      </c>
    </row>
    <row r="186" spans="1:13" x14ac:dyDescent="0.15">
      <c r="A186" s="1">
        <v>42656</v>
      </c>
      <c r="B186">
        <v>24.55</v>
      </c>
      <c r="C186" s="25">
        <f t="shared" si="41"/>
        <v>-4.0567951318457585E-3</v>
      </c>
      <c r="D186" s="26">
        <f t="shared" si="48"/>
        <v>24.746781540055938</v>
      </c>
      <c r="E186" s="26"/>
      <c r="F186">
        <v>24.711200000000002</v>
      </c>
      <c r="G186" s="25">
        <f t="shared" si="46"/>
        <v>-7.9518033380389097E-3</v>
      </c>
      <c r="H186" s="25"/>
      <c r="I186" s="25">
        <f t="shared" si="45"/>
        <v>-6.5233578296480799E-3</v>
      </c>
      <c r="J186">
        <v>3300.01</v>
      </c>
      <c r="K186">
        <v>3302.65</v>
      </c>
      <c r="L186" s="25">
        <f t="shared" si="43"/>
        <v>7.9999757576487696E-4</v>
      </c>
      <c r="M186">
        <f t="shared" si="47"/>
        <v>4</v>
      </c>
    </row>
    <row r="187" spans="1:13" x14ac:dyDescent="0.15">
      <c r="A187" s="1">
        <v>42657</v>
      </c>
      <c r="B187">
        <v>24.7</v>
      </c>
      <c r="C187" s="25">
        <f t="shared" si="41"/>
        <v>6.109979633401208E-3</v>
      </c>
      <c r="D187" s="26">
        <f t="shared" si="48"/>
        <v>24.735143148683633</v>
      </c>
      <c r="E187" s="26"/>
      <c r="F187">
        <v>24.7303</v>
      </c>
      <c r="G187" s="25">
        <f t="shared" si="46"/>
        <v>-1.4207780594754915E-3</v>
      </c>
      <c r="H187" s="25"/>
      <c r="I187" s="25">
        <f t="shared" si="45"/>
        <v>-1.2252176479864429E-3</v>
      </c>
      <c r="J187">
        <v>3302.65</v>
      </c>
      <c r="K187">
        <v>3305.85</v>
      </c>
      <c r="L187" s="25">
        <f t="shared" si="43"/>
        <v>9.6891889846029144E-4</v>
      </c>
      <c r="M187">
        <f t="shared" si="47"/>
        <v>5</v>
      </c>
    </row>
    <row r="188" spans="1:13" x14ac:dyDescent="0.15">
      <c r="A188" s="1">
        <v>42660</v>
      </c>
      <c r="B188">
        <v>24.38</v>
      </c>
      <c r="C188" s="25">
        <f t="shared" si="41"/>
        <v>-1.2955465587044523E-2</v>
      </c>
      <c r="D188" s="26">
        <f t="shared" si="48"/>
        <v>24.521062892750731</v>
      </c>
      <c r="E188" s="26"/>
      <c r="F188">
        <v>24.4773</v>
      </c>
      <c r="G188" s="25">
        <f t="shared" si="46"/>
        <v>-5.752723418544603E-3</v>
      </c>
      <c r="H188" s="25"/>
      <c r="I188" s="25">
        <f t="shared" si="45"/>
        <v>-3.9751116340446258E-3</v>
      </c>
      <c r="J188">
        <v>3305.85</v>
      </c>
      <c r="K188">
        <v>3277.88</v>
      </c>
      <c r="L188" s="25">
        <f t="shared" si="43"/>
        <v>-8.460758957605452E-3</v>
      </c>
      <c r="M188">
        <f t="shared" si="47"/>
        <v>1</v>
      </c>
    </row>
    <row r="189" spans="1:13" x14ac:dyDescent="0.15">
      <c r="A189" s="1">
        <v>42661</v>
      </c>
      <c r="B189">
        <v>24.86</v>
      </c>
      <c r="C189" s="25">
        <f t="shared" si="41"/>
        <v>1.9688269073010689E-2</v>
      </c>
      <c r="D189" s="26">
        <f t="shared" si="48"/>
        <v>24.801759310590988</v>
      </c>
      <c r="E189" s="26"/>
      <c r="F189">
        <v>24.823399999999999</v>
      </c>
      <c r="G189" s="25">
        <f t="shared" si="46"/>
        <v>2.3482483109229513E-3</v>
      </c>
      <c r="H189" s="25"/>
      <c r="I189" s="25">
        <f t="shared" si="45"/>
        <v>1.4744152694634582E-3</v>
      </c>
      <c r="J189">
        <v>3277.88</v>
      </c>
      <c r="K189">
        <v>3321.33</v>
      </c>
      <c r="L189" s="25">
        <f t="shared" si="43"/>
        <v>1.3255518810938671E-2</v>
      </c>
      <c r="M189">
        <f t="shared" si="47"/>
        <v>2</v>
      </c>
    </row>
    <row r="190" spans="1:13" x14ac:dyDescent="0.15">
      <c r="A190" s="1">
        <v>42662</v>
      </c>
      <c r="B190">
        <v>24.75</v>
      </c>
      <c r="C190" s="25">
        <f t="shared" si="41"/>
        <v>-4.4247787610619538E-3</v>
      </c>
      <c r="D190" s="26">
        <f t="shared" si="48"/>
        <v>24.785357677797748</v>
      </c>
      <c r="E190" s="26"/>
      <c r="F190">
        <v>24.790900000000001</v>
      </c>
      <c r="G190" s="25">
        <f t="shared" si="46"/>
        <v>-1.4265550756776824E-3</v>
      </c>
      <c r="H190" s="25"/>
      <c r="I190" s="25">
        <f t="shared" si="45"/>
        <v>-1.6497989181514239E-3</v>
      </c>
      <c r="J190">
        <v>3321.33</v>
      </c>
      <c r="K190">
        <v>3316.24</v>
      </c>
      <c r="L190" s="25">
        <f t="shared" si="43"/>
        <v>-1.5325185994767843E-3</v>
      </c>
      <c r="M190">
        <f t="shared" si="47"/>
        <v>3</v>
      </c>
    </row>
    <row r="191" spans="1:13" x14ac:dyDescent="0.15">
      <c r="A191" s="1">
        <v>42663</v>
      </c>
      <c r="B191">
        <v>24.76</v>
      </c>
      <c r="C191" s="25">
        <f t="shared" si="41"/>
        <v>4.0404040404040664E-4</v>
      </c>
      <c r="D191" s="26">
        <f t="shared" si="48"/>
        <v>24.808542427568575</v>
      </c>
      <c r="E191" s="26"/>
      <c r="F191">
        <v>24.776299999999999</v>
      </c>
      <c r="G191" s="25">
        <f t="shared" si="46"/>
        <v>-1.9566819659114776E-3</v>
      </c>
      <c r="H191" s="25"/>
      <c r="I191" s="25">
        <f t="shared" si="45"/>
        <v>-6.5788677082523339E-4</v>
      </c>
      <c r="J191">
        <v>3316.24</v>
      </c>
      <c r="K191">
        <v>3318.6</v>
      </c>
      <c r="L191" s="25">
        <f t="shared" si="43"/>
        <v>7.1164933780432094E-4</v>
      </c>
      <c r="M191">
        <f t="shared" si="47"/>
        <v>4</v>
      </c>
    </row>
    <row r="192" spans="1:13" x14ac:dyDescent="0.15">
      <c r="A192" s="1">
        <v>42664</v>
      </c>
      <c r="B192">
        <v>24.7</v>
      </c>
      <c r="C192" s="25">
        <f t="shared" si="41"/>
        <v>-2.4232633279483995E-3</v>
      </c>
      <c r="D192" s="26">
        <f t="shared" si="48"/>
        <v>24.844538227565838</v>
      </c>
      <c r="E192" s="26"/>
      <c r="F192">
        <v>24.7636</v>
      </c>
      <c r="G192" s="25">
        <f t="shared" si="46"/>
        <v>-5.8177063401995133E-3</v>
      </c>
      <c r="H192" s="25"/>
      <c r="I192" s="25">
        <f t="shared" si="45"/>
        <v>-2.5682857096707146E-3</v>
      </c>
      <c r="J192">
        <v>3318.6</v>
      </c>
      <c r="K192">
        <v>3327.74</v>
      </c>
      <c r="L192" s="25">
        <f t="shared" si="43"/>
        <v>2.7541734466340895E-3</v>
      </c>
      <c r="M192">
        <f>WEEKDAY(A192,2)</f>
        <v>5</v>
      </c>
    </row>
    <row r="193" spans="1:13" x14ac:dyDescent="0.15">
      <c r="A193" s="1">
        <v>42667</v>
      </c>
      <c r="B193">
        <v>25.03</v>
      </c>
      <c r="C193" s="25">
        <f t="shared" si="41"/>
        <v>1.3360323886639769E-2</v>
      </c>
      <c r="D193" s="26">
        <f t="shared" si="48"/>
        <v>25.059997611592255</v>
      </c>
      <c r="E193" s="26"/>
      <c r="F193">
        <v>25.009599999999999</v>
      </c>
      <c r="G193" s="25">
        <f t="shared" si="46"/>
        <v>-1.1970317019653898E-3</v>
      </c>
      <c r="H193" s="25"/>
      <c r="I193" s="25">
        <f t="shared" si="45"/>
        <v>8.1568677627807951E-4</v>
      </c>
      <c r="J193">
        <v>3327.74</v>
      </c>
      <c r="K193">
        <v>3367.57</v>
      </c>
      <c r="L193" s="25">
        <f t="shared" ref="L193:L221" si="49">+K193/J193-1</f>
        <v>1.196908412315878E-2</v>
      </c>
      <c r="M193">
        <f t="shared" ref="M193:M216" si="50">WEEKDAY(A193,2)</f>
        <v>1</v>
      </c>
    </row>
    <row r="194" spans="1:13" x14ac:dyDescent="0.15">
      <c r="A194" s="1">
        <v>42668</v>
      </c>
      <c r="B194">
        <v>24.9</v>
      </c>
      <c r="C194" s="25">
        <f t="shared" si="41"/>
        <v>-5.1937674790252242E-3</v>
      </c>
      <c r="D194" s="26">
        <f t="shared" si="48"/>
        <v>25.008708807834726</v>
      </c>
      <c r="E194" s="26"/>
      <c r="F194">
        <v>25.0351</v>
      </c>
      <c r="G194" s="25">
        <f t="shared" si="46"/>
        <v>-4.3468380822871966E-3</v>
      </c>
      <c r="H194" s="25"/>
      <c r="I194" s="25">
        <f t="shared" si="45"/>
        <v>-5.3964234215162499E-3</v>
      </c>
      <c r="J194">
        <v>3367.57</v>
      </c>
      <c r="K194">
        <v>3367.45</v>
      </c>
      <c r="L194" s="25">
        <f t="shared" si="49"/>
        <v>-3.563400315376164E-5</v>
      </c>
      <c r="M194">
        <f t="shared" si="50"/>
        <v>2</v>
      </c>
    </row>
    <row r="195" spans="1:13" x14ac:dyDescent="0.15">
      <c r="A195" s="1">
        <v>42669</v>
      </c>
      <c r="B195">
        <v>24.8</v>
      </c>
      <c r="C195" s="25">
        <f t="shared" si="41"/>
        <v>-4.0160642570280514E-3</v>
      </c>
      <c r="D195" s="26">
        <f t="shared" si="48"/>
        <v>24.941054352700117</v>
      </c>
      <c r="E195" s="26"/>
      <c r="F195">
        <v>24.899899999999999</v>
      </c>
      <c r="G195" s="25">
        <f t="shared" si="46"/>
        <v>-5.6555088131166054E-3</v>
      </c>
      <c r="H195" s="25"/>
      <c r="I195" s="25">
        <f t="shared" si="45"/>
        <v>-4.0120643054790683E-3</v>
      </c>
      <c r="J195">
        <v>3367.45</v>
      </c>
      <c r="K195">
        <v>3354.8</v>
      </c>
      <c r="L195" s="25">
        <f t="shared" si="49"/>
        <v>-3.756551693417709E-3</v>
      </c>
      <c r="M195">
        <f t="shared" si="50"/>
        <v>3</v>
      </c>
    </row>
    <row r="196" spans="1:13" x14ac:dyDescent="0.15">
      <c r="A196" s="1">
        <v>42670</v>
      </c>
      <c r="B196">
        <v>24.67</v>
      </c>
      <c r="C196" s="25">
        <f t="shared" si="41"/>
        <v>-5.2419354838709742E-3</v>
      </c>
      <c r="D196" s="26">
        <f t="shared" si="48"/>
        <v>24.832358241922019</v>
      </c>
      <c r="E196" s="26"/>
      <c r="F196">
        <v>24.796600000000002</v>
      </c>
      <c r="G196" s="25">
        <f t="shared" si="46"/>
        <v>-6.5381725062231277E-3</v>
      </c>
      <c r="H196" s="25"/>
      <c r="I196" s="25">
        <f t="shared" si="45"/>
        <v>-5.1055386625585841E-3</v>
      </c>
      <c r="J196">
        <v>3354.8</v>
      </c>
      <c r="K196">
        <v>3345.7</v>
      </c>
      <c r="L196" s="25">
        <f t="shared" si="49"/>
        <v>-2.7125312984381811E-3</v>
      </c>
      <c r="M196">
        <f t="shared" si="50"/>
        <v>4</v>
      </c>
    </row>
    <row r="197" spans="1:13" x14ac:dyDescent="0.15">
      <c r="A197" s="1">
        <v>42671</v>
      </c>
      <c r="B197">
        <v>24.65</v>
      </c>
      <c r="C197" s="25">
        <f t="shared" si="41"/>
        <v>-8.1070125658710968E-4</v>
      </c>
      <c r="D197" s="26">
        <f t="shared" si="48"/>
        <v>24.755318037480951</v>
      </c>
      <c r="E197" s="26"/>
      <c r="F197">
        <v>24.65</v>
      </c>
      <c r="G197" s="25">
        <f t="shared" si="46"/>
        <v>-4.254360106442423E-3</v>
      </c>
      <c r="H197" s="25"/>
      <c r="I197" s="25">
        <f t="shared" si="45"/>
        <v>0</v>
      </c>
      <c r="J197">
        <v>3345.7</v>
      </c>
      <c r="K197">
        <v>3340.13</v>
      </c>
      <c r="L197" s="25">
        <f t="shared" si="49"/>
        <v>-1.6648235047971305E-3</v>
      </c>
      <c r="M197">
        <f t="shared" si="50"/>
        <v>5</v>
      </c>
    </row>
    <row r="198" spans="1:13" x14ac:dyDescent="0.15">
      <c r="A198" s="1">
        <v>42674</v>
      </c>
      <c r="B198">
        <v>24.64</v>
      </c>
      <c r="C198" s="25">
        <f t="shared" si="41"/>
        <v>-4.0567951318448703E-4</v>
      </c>
      <c r="D198" s="26">
        <f t="shared" si="48"/>
        <v>24.621587183732366</v>
      </c>
      <c r="E198" s="26"/>
      <c r="F198">
        <v>24.779199999999999</v>
      </c>
      <c r="G198" s="25">
        <f t="shared" si="46"/>
        <v>7.4783222260332849E-4</v>
      </c>
      <c r="H198" s="25"/>
      <c r="I198" s="25">
        <f t="shared" si="45"/>
        <v>-5.6176147736810567E-3</v>
      </c>
      <c r="J198">
        <v>3340.13</v>
      </c>
      <c r="K198">
        <v>3336.28</v>
      </c>
      <c r="L198" s="25">
        <f t="shared" si="49"/>
        <v>-1.1526497471655572E-3</v>
      </c>
      <c r="M198">
        <f t="shared" si="50"/>
        <v>1</v>
      </c>
    </row>
    <row r="199" spans="1:13" x14ac:dyDescent="0.15">
      <c r="A199" s="1">
        <f>A198+1</f>
        <v>42675</v>
      </c>
      <c r="B199">
        <v>24.82</v>
      </c>
      <c r="C199" s="25">
        <f t="shared" si="41"/>
        <v>7.3051948051947591E-3</v>
      </c>
      <c r="D199" s="26">
        <f t="shared" si="48"/>
        <v>24.770064550936969</v>
      </c>
      <c r="E199" s="26"/>
      <c r="F199" s="27">
        <v>24.77</v>
      </c>
      <c r="G199" s="25">
        <f t="shared" si="46"/>
        <v>2.0159595854238876E-3</v>
      </c>
      <c r="H199" s="25"/>
      <c r="I199" s="25">
        <f t="shared" si="45"/>
        <v>2.0185708518369871E-3</v>
      </c>
      <c r="J199">
        <v>3336.28</v>
      </c>
      <c r="K199">
        <v>3335.05</v>
      </c>
      <c r="L199" s="25">
        <f t="shared" si="49"/>
        <v>-3.6867409210261659E-4</v>
      </c>
      <c r="M199">
        <f t="shared" si="50"/>
        <v>2</v>
      </c>
    </row>
    <row r="200" spans="1:13" x14ac:dyDescent="0.15">
      <c r="A200" s="1">
        <f>A199+1</f>
        <v>42676</v>
      </c>
      <c r="B200">
        <v>24.64</v>
      </c>
      <c r="C200" s="25">
        <f t="shared" si="41"/>
        <v>-7.2522159548751297E-3</v>
      </c>
      <c r="D200" s="31">
        <f t="shared" si="48"/>
        <v>24.757373802491713</v>
      </c>
      <c r="E200" s="31"/>
      <c r="F200">
        <v>24.790299999999998</v>
      </c>
      <c r="G200" s="35">
        <f t="shared" si="46"/>
        <v>-4.7409633763294545E-3</v>
      </c>
      <c r="H200" s="35"/>
      <c r="I200" s="25">
        <f t="shared" si="45"/>
        <v>-6.0628552296663196E-3</v>
      </c>
      <c r="J200">
        <v>3335.05</v>
      </c>
      <c r="K200">
        <v>3333.35</v>
      </c>
      <c r="L200" s="25">
        <f t="shared" si="49"/>
        <v>-5.0973748519522744E-4</v>
      </c>
      <c r="M200">
        <f t="shared" si="50"/>
        <v>3</v>
      </c>
    </row>
    <row r="201" spans="1:13" x14ac:dyDescent="0.15">
      <c r="A201" s="1">
        <f>A200+1</f>
        <v>42677</v>
      </c>
      <c r="B201">
        <v>24.9</v>
      </c>
      <c r="C201" s="25">
        <f t="shared" si="41"/>
        <v>1.0551948051948035E-2</v>
      </c>
      <c r="D201" s="26">
        <f t="shared" si="48"/>
        <v>25.026277685811568</v>
      </c>
      <c r="E201" s="26"/>
      <c r="F201">
        <v>25.023700000000002</v>
      </c>
      <c r="G201" s="25">
        <f t="shared" si="46"/>
        <v>-5.0458037506376785E-3</v>
      </c>
      <c r="H201" s="25"/>
      <c r="I201" s="25">
        <f t="shared" si="45"/>
        <v>-4.9433137385759274E-3</v>
      </c>
      <c r="J201">
        <v>3333.35</v>
      </c>
      <c r="K201">
        <v>3365.08</v>
      </c>
      <c r="L201" s="25">
        <f t="shared" si="49"/>
        <v>9.5189524052379237E-3</v>
      </c>
      <c r="M201">
        <f t="shared" si="50"/>
        <v>4</v>
      </c>
    </row>
    <row r="202" spans="1:13" x14ac:dyDescent="0.15">
      <c r="A202" s="1">
        <f>A201+1</f>
        <v>42678</v>
      </c>
      <c r="B202">
        <v>24.74</v>
      </c>
      <c r="C202" s="25">
        <f t="shared" si="41"/>
        <v>-6.4257028112449932E-3</v>
      </c>
      <c r="D202" s="26">
        <f t="shared" si="48"/>
        <v>24.942570110963189</v>
      </c>
      <c r="E202" s="26"/>
      <c r="F202">
        <v>24.937200000000001</v>
      </c>
      <c r="G202" s="25">
        <f t="shared" si="46"/>
        <v>-8.1214610227416939E-3</v>
      </c>
      <c r="H202" s="25"/>
      <c r="I202" s="25">
        <f t="shared" si="45"/>
        <v>-7.9078645557641991E-3</v>
      </c>
      <c r="J202">
        <v>3365.08</v>
      </c>
      <c r="K202">
        <v>3354.17</v>
      </c>
      <c r="L202" s="25">
        <f t="shared" si="49"/>
        <v>-3.2421220297882414E-3</v>
      </c>
      <c r="M202">
        <f t="shared" si="50"/>
        <v>5</v>
      </c>
    </row>
    <row r="203" spans="1:13" x14ac:dyDescent="0.15">
      <c r="A203" s="1">
        <v>42681</v>
      </c>
      <c r="B203">
        <v>24.9</v>
      </c>
      <c r="C203" s="25">
        <f t="shared" si="41"/>
        <v>6.4672594987873477E-3</v>
      </c>
      <c r="D203" s="26">
        <f t="shared" ref="D203:D215" si="51">+F202*(1+L203)</f>
        <v>24.955191939585649</v>
      </c>
      <c r="E203" s="26"/>
      <c r="F203">
        <v>24.873000000000001</v>
      </c>
      <c r="G203" s="25">
        <f t="shared" si="46"/>
        <v>-2.2116415581681093E-3</v>
      </c>
      <c r="H203" s="25"/>
      <c r="I203" s="25">
        <f t="shared" si="45"/>
        <v>1.0855144132191352E-3</v>
      </c>
      <c r="J203">
        <v>3354.17</v>
      </c>
      <c r="K203">
        <v>3356.59</v>
      </c>
      <c r="L203" s="25">
        <f t="shared" si="49"/>
        <v>7.2148996622112271E-4</v>
      </c>
      <c r="M203">
        <f t="shared" si="50"/>
        <v>1</v>
      </c>
    </row>
    <row r="204" spans="1:13" x14ac:dyDescent="0.15">
      <c r="A204" s="1">
        <v>42682</v>
      </c>
      <c r="B204">
        <v>24.98</v>
      </c>
      <c r="C204" s="25">
        <f t="shared" si="41"/>
        <v>3.2128514056226631E-3</v>
      </c>
      <c r="D204" s="26">
        <f t="shared" si="51"/>
        <v>24.98067019206993</v>
      </c>
      <c r="E204" s="26"/>
      <c r="F204">
        <v>24.967300000000002</v>
      </c>
      <c r="G204" s="25">
        <f t="shared" ref="G204:G215" si="52">+B204/D204-1</f>
        <v>-2.682842633028315E-5</v>
      </c>
      <c r="H204" s="25"/>
      <c r="I204" s="25">
        <f t="shared" si="45"/>
        <v>5.0866533425719673E-4</v>
      </c>
      <c r="J204">
        <v>3356.59</v>
      </c>
      <c r="K204">
        <v>3371.12</v>
      </c>
      <c r="L204" s="25">
        <f t="shared" si="49"/>
        <v>4.3287979765178619E-3</v>
      </c>
      <c r="M204">
        <f t="shared" si="50"/>
        <v>2</v>
      </c>
    </row>
    <row r="205" spans="1:13" x14ac:dyDescent="0.15">
      <c r="A205" s="1">
        <v>42683</v>
      </c>
      <c r="B205">
        <v>24.9</v>
      </c>
      <c r="C205" s="25">
        <f t="shared" si="41"/>
        <v>-3.2025620496397567E-3</v>
      </c>
      <c r="D205" s="26">
        <f t="shared" si="51"/>
        <v>24.833469370713594</v>
      </c>
      <c r="E205" s="26"/>
      <c r="F205">
        <v>24.696999999999999</v>
      </c>
      <c r="G205" s="25">
        <f t="shared" si="52"/>
        <v>2.6790710670843154E-3</v>
      </c>
      <c r="H205" s="25"/>
      <c r="I205" s="25">
        <f t="shared" si="45"/>
        <v>8.2196218164150014E-3</v>
      </c>
      <c r="J205">
        <v>3371.12</v>
      </c>
      <c r="K205">
        <v>3353.05</v>
      </c>
      <c r="L205" s="25">
        <f t="shared" si="49"/>
        <v>-5.3602363606159997E-3</v>
      </c>
      <c r="M205">
        <f t="shared" si="50"/>
        <v>3</v>
      </c>
    </row>
    <row r="206" spans="1:13" x14ac:dyDescent="0.15">
      <c r="A206" s="1">
        <v>42684</v>
      </c>
      <c r="B206">
        <v>24.79</v>
      </c>
      <c r="C206" s="25">
        <f t="shared" si="41"/>
        <v>-4.417670682730912E-3</v>
      </c>
      <c r="D206" s="26">
        <f t="shared" si="51"/>
        <v>24.973649414711979</v>
      </c>
      <c r="E206" s="26"/>
      <c r="F206">
        <v>24.990600000000001</v>
      </c>
      <c r="G206" s="25">
        <f t="shared" si="52"/>
        <v>-7.3537275895204646E-3</v>
      </c>
      <c r="H206" s="25"/>
      <c r="I206" s="25">
        <f t="shared" si="45"/>
        <v>-8.0270181588277811E-3</v>
      </c>
      <c r="J206">
        <v>3353.05</v>
      </c>
      <c r="K206">
        <v>3390.61</v>
      </c>
      <c r="L206" s="25">
        <f t="shared" si="49"/>
        <v>1.1201741697857148E-2</v>
      </c>
      <c r="M206">
        <f t="shared" si="50"/>
        <v>4</v>
      </c>
    </row>
    <row r="207" spans="1:13" x14ac:dyDescent="0.15">
      <c r="A207" s="1">
        <v>42685</v>
      </c>
      <c r="B207">
        <v>25.11</v>
      </c>
      <c r="C207" s="25">
        <f t="shared" si="41"/>
        <v>1.2908430818878491E-2</v>
      </c>
      <c r="D207" s="26">
        <f t="shared" si="51"/>
        <v>25.186729860408597</v>
      </c>
      <c r="E207" s="26"/>
      <c r="F207">
        <v>25.2121</v>
      </c>
      <c r="G207" s="25">
        <f t="shared" si="52"/>
        <v>-3.0464399639752449E-3</v>
      </c>
      <c r="H207" s="25"/>
      <c r="I207" s="25">
        <f t="shared" si="45"/>
        <v>-4.0496428302283505E-3</v>
      </c>
      <c r="J207">
        <v>3390.61</v>
      </c>
      <c r="K207">
        <v>3417.22</v>
      </c>
      <c r="L207" s="25">
        <f t="shared" si="49"/>
        <v>7.8481453189838124E-3</v>
      </c>
      <c r="M207">
        <f t="shared" si="50"/>
        <v>5</v>
      </c>
    </row>
    <row r="208" spans="1:13" x14ac:dyDescent="0.15">
      <c r="A208" s="1">
        <v>42688</v>
      </c>
      <c r="B208">
        <v>25.03</v>
      </c>
      <c r="C208" s="25">
        <f t="shared" si="41"/>
        <v>-3.1859816806052432E-3</v>
      </c>
      <c r="D208" s="26">
        <f>+F207*(1+L208)</f>
        <v>25.308234771246802</v>
      </c>
      <c r="E208" s="26"/>
      <c r="F208">
        <v>25.180199999999999</v>
      </c>
      <c r="G208" s="25">
        <f t="shared" si="52"/>
        <v>-1.0993843456948982E-2</v>
      </c>
      <c r="H208" s="25"/>
      <c r="I208" s="25">
        <f t="shared" si="45"/>
        <v>-5.9650042493704092E-3</v>
      </c>
      <c r="J208">
        <v>3417.22</v>
      </c>
      <c r="K208">
        <v>3430.25</v>
      </c>
      <c r="L208" s="25">
        <f t="shared" si="49"/>
        <v>3.8130410099437295E-3</v>
      </c>
      <c r="M208">
        <f t="shared" si="50"/>
        <v>1</v>
      </c>
    </row>
    <row r="209" spans="1:14" x14ac:dyDescent="0.15">
      <c r="A209" s="1">
        <v>42689</v>
      </c>
      <c r="B209">
        <v>25.07</v>
      </c>
      <c r="C209" s="25">
        <f t="shared" si="41"/>
        <v>1.5980823012384793E-3</v>
      </c>
      <c r="D209" s="26">
        <f t="shared" si="51"/>
        <v>25.177410560163253</v>
      </c>
      <c r="E209" s="26"/>
      <c r="F209">
        <v>25.116700000000002</v>
      </c>
      <c r="G209" s="25">
        <f t="shared" si="52"/>
        <v>-4.2661480181445111E-3</v>
      </c>
      <c r="H209" s="25"/>
      <c r="I209" s="25">
        <f t="shared" si="45"/>
        <v>-1.8593206910143545E-3</v>
      </c>
      <c r="J209">
        <v>3430.25</v>
      </c>
      <c r="K209">
        <v>3429.87</v>
      </c>
      <c r="L209" s="25">
        <f t="shared" si="49"/>
        <v>-1.1077909773338224E-4</v>
      </c>
      <c r="M209">
        <f t="shared" si="50"/>
        <v>2</v>
      </c>
    </row>
    <row r="210" spans="1:14" x14ac:dyDescent="0.15">
      <c r="A210" s="1">
        <v>42690</v>
      </c>
      <c r="B210">
        <v>24.92</v>
      </c>
      <c r="C210" s="25">
        <f t="shared" si="41"/>
        <v>-5.9832469086557039E-3</v>
      </c>
      <c r="D210" s="26">
        <f t="shared" si="51"/>
        <v>25.114649579430129</v>
      </c>
      <c r="E210" s="26"/>
      <c r="F210">
        <v>25.060400000000001</v>
      </c>
      <c r="G210" s="25">
        <f t="shared" si="52"/>
        <v>-7.7504397907089961E-3</v>
      </c>
      <c r="H210" s="25"/>
      <c r="I210" s="25">
        <f t="shared" si="45"/>
        <v>-5.602464445898736E-3</v>
      </c>
      <c r="J210">
        <v>3429.87</v>
      </c>
      <c r="K210">
        <v>3429.59</v>
      </c>
      <c r="L210" s="25">
        <f t="shared" si="49"/>
        <v>-8.1635747127384306E-5</v>
      </c>
      <c r="M210">
        <f t="shared" si="50"/>
        <v>3</v>
      </c>
    </row>
    <row r="211" spans="1:14" x14ac:dyDescent="0.15">
      <c r="A211" s="1">
        <v>42691</v>
      </c>
      <c r="B211">
        <v>25.08</v>
      </c>
      <c r="C211" s="25">
        <f t="shared" si="41"/>
        <v>6.4205457463883953E-3</v>
      </c>
      <c r="D211" s="26">
        <f t="shared" si="51"/>
        <v>25.111184431958339</v>
      </c>
      <c r="E211" s="26"/>
      <c r="G211" s="25">
        <f t="shared" si="52"/>
        <v>-1.241854283808852E-3</v>
      </c>
      <c r="H211" s="25"/>
      <c r="J211">
        <v>3429.59</v>
      </c>
      <c r="K211">
        <v>3436.54</v>
      </c>
      <c r="L211" s="25">
        <f t="shared" si="49"/>
        <v>2.0264812995138826E-3</v>
      </c>
      <c r="M211">
        <f t="shared" si="50"/>
        <v>4</v>
      </c>
    </row>
    <row r="212" spans="1:14" x14ac:dyDescent="0.15">
      <c r="A212" s="1">
        <v>42692</v>
      </c>
      <c r="B212">
        <v>24.83</v>
      </c>
      <c r="C212" s="25">
        <f t="shared" si="41"/>
        <v>-9.9681020733651815E-3</v>
      </c>
      <c r="D212" s="26"/>
      <c r="E212" s="26"/>
      <c r="F212">
        <v>24.906300000000002</v>
      </c>
      <c r="G212" s="25"/>
      <c r="H212" s="25"/>
      <c r="I212" s="25">
        <f t="shared" si="45"/>
        <v>-3.0634819302748362E-3</v>
      </c>
      <c r="J212">
        <v>3436.54</v>
      </c>
      <c r="K212">
        <v>3417.46</v>
      </c>
      <c r="L212" s="25">
        <f t="shared" si="49"/>
        <v>-5.5520960035384537E-3</v>
      </c>
      <c r="M212">
        <f t="shared" si="50"/>
        <v>5</v>
      </c>
    </row>
    <row r="213" spans="1:14" x14ac:dyDescent="0.15">
      <c r="A213" s="1">
        <v>42695</v>
      </c>
      <c r="B213">
        <v>25.14</v>
      </c>
      <c r="C213" s="25">
        <f t="shared" si="41"/>
        <v>1.2484897301651365E-2</v>
      </c>
      <c r="D213" s="26">
        <f t="shared" si="51"/>
        <v>25.07866017246727</v>
      </c>
      <c r="E213" s="26"/>
      <c r="F213">
        <v>25.090599999999998</v>
      </c>
      <c r="G213" s="25">
        <f t="shared" si="52"/>
        <v>2.445897313129608E-3</v>
      </c>
      <c r="H213" s="25"/>
      <c r="I213" s="25">
        <f t="shared" si="45"/>
        <v>1.9688648338422876E-3</v>
      </c>
      <c r="J213">
        <v>3417.46</v>
      </c>
      <c r="K213">
        <v>3441.11</v>
      </c>
      <c r="L213" s="25">
        <f t="shared" si="49"/>
        <v>6.9203443493119909E-3</v>
      </c>
      <c r="M213">
        <f t="shared" si="50"/>
        <v>1</v>
      </c>
    </row>
    <row r="214" spans="1:14" x14ac:dyDescent="0.15">
      <c r="A214" s="1">
        <v>42696</v>
      </c>
      <c r="B214">
        <v>25.41</v>
      </c>
      <c r="C214" s="25">
        <f t="shared" si="41"/>
        <v>1.0739856801909253E-2</v>
      </c>
      <c r="D214" s="26">
        <f t="shared" si="51"/>
        <v>25.289291367029822</v>
      </c>
      <c r="E214" s="26"/>
      <c r="F214">
        <v>25.256399999999999</v>
      </c>
      <c r="G214" s="25">
        <f t="shared" si="52"/>
        <v>4.7731125090972881E-3</v>
      </c>
      <c r="H214" s="25"/>
      <c r="I214" s="25">
        <f t="shared" si="45"/>
        <v>6.0816268351784331E-3</v>
      </c>
      <c r="J214">
        <v>3441.11</v>
      </c>
      <c r="K214">
        <v>3468.36</v>
      </c>
      <c r="L214" s="25">
        <f t="shared" si="49"/>
        <v>7.9189563832600118E-3</v>
      </c>
      <c r="M214">
        <f t="shared" si="50"/>
        <v>2</v>
      </c>
    </row>
    <row r="215" spans="1:14" x14ac:dyDescent="0.15">
      <c r="A215" s="1">
        <v>42697</v>
      </c>
      <c r="B215">
        <v>25.25</v>
      </c>
      <c r="C215" s="25">
        <f t="shared" si="41"/>
        <v>-6.2967335694608106E-3</v>
      </c>
      <c r="D215" s="26">
        <f t="shared" si="51"/>
        <v>25.302785977234194</v>
      </c>
      <c r="E215" s="26"/>
      <c r="F215">
        <v>25.157499999999999</v>
      </c>
      <c r="G215" s="25">
        <f t="shared" si="52"/>
        <v>-2.0861725377468998E-3</v>
      </c>
      <c r="H215" s="25"/>
      <c r="I215" s="25">
        <f t="shared" si="45"/>
        <v>3.6768359336183387E-3</v>
      </c>
      <c r="J215">
        <v>3468.36</v>
      </c>
      <c r="K215">
        <v>3474.73</v>
      </c>
      <c r="L215" s="25">
        <f t="shared" si="49"/>
        <v>1.8366028901266596E-3</v>
      </c>
      <c r="M215">
        <f t="shared" si="50"/>
        <v>3</v>
      </c>
    </row>
    <row r="216" spans="1:14" x14ac:dyDescent="0.15">
      <c r="A216" s="1">
        <v>42698</v>
      </c>
      <c r="B216">
        <v>25.25</v>
      </c>
      <c r="C216" s="25">
        <f t="shared" si="41"/>
        <v>0</v>
      </c>
      <c r="D216" s="26">
        <f>+F215*(1+L216)</f>
        <v>25.258934233739023</v>
      </c>
      <c r="E216" s="26"/>
      <c r="F216">
        <v>25.157499999999999</v>
      </c>
      <c r="G216" s="25">
        <f>+B216/D216-1</f>
        <v>-3.537058870476395E-4</v>
      </c>
      <c r="H216" s="25"/>
      <c r="I216" s="25">
        <f>+B216/F216-1</f>
        <v>3.6768359336183387E-3</v>
      </c>
      <c r="J216">
        <v>3474.73</v>
      </c>
      <c r="K216">
        <v>3488.74</v>
      </c>
      <c r="L216" s="25">
        <f t="shared" si="49"/>
        <v>4.0319679514666529E-3</v>
      </c>
      <c r="M216">
        <f t="shared" si="50"/>
        <v>4</v>
      </c>
    </row>
    <row r="217" spans="1:14" x14ac:dyDescent="0.15">
      <c r="A217" s="1">
        <v>42699</v>
      </c>
      <c r="B217">
        <v>25.7</v>
      </c>
      <c r="C217" s="25">
        <f t="shared" si="41"/>
        <v>1.7821782178217838E-2</v>
      </c>
      <c r="D217" s="26">
        <f>+F216*(1+L217+L216)</f>
        <v>25.493726221677363</v>
      </c>
      <c r="E217" s="26"/>
      <c r="F217">
        <v>25.520499999999998</v>
      </c>
      <c r="G217" s="25">
        <f>+B217/D217-1</f>
        <v>8.0911584492988631E-3</v>
      </c>
      <c r="H217" s="25"/>
      <c r="I217" s="25">
        <f>+B217/F217-1</f>
        <v>7.0335612546776893E-3</v>
      </c>
      <c r="J217">
        <v>3488.74</v>
      </c>
      <c r="K217">
        <v>3521.3</v>
      </c>
      <c r="L217" s="25">
        <f t="shared" si="49"/>
        <v>9.3328823586740217E-3</v>
      </c>
      <c r="M217">
        <f>WEEKDAY(A217,2)</f>
        <v>5</v>
      </c>
      <c r="N217" s="50" t="s">
        <v>91</v>
      </c>
    </row>
    <row r="218" spans="1:14" x14ac:dyDescent="0.15">
      <c r="A218" s="1">
        <v>42702</v>
      </c>
      <c r="B218">
        <v>25.73</v>
      </c>
      <c r="C218" s="25">
        <f t="shared" si="41"/>
        <v>1.1673151750972721E-3</v>
      </c>
      <c r="D218" s="26">
        <f t="shared" ref="D218:D237" si="53">+F217*(1+L218)</f>
        <v>25.620370073552376</v>
      </c>
      <c r="E218" s="26"/>
      <c r="F218">
        <v>25.688300000000002</v>
      </c>
      <c r="G218" s="25">
        <f>+B218/D218-1</f>
        <v>4.2790141646233959E-3</v>
      </c>
      <c r="H218" s="25"/>
      <c r="I218" s="25">
        <f t="shared" ref="I218:I244" si="54">+B218/F218-1</f>
        <v>1.6233071086837469E-3</v>
      </c>
      <c r="J218">
        <v>3521.3</v>
      </c>
      <c r="K218">
        <v>3535.08</v>
      </c>
      <c r="L218" s="25">
        <f t="shared" si="49"/>
        <v>3.9133274642886295E-3</v>
      </c>
      <c r="M218">
        <f>WEEKDAY(A218,2)</f>
        <v>1</v>
      </c>
    </row>
    <row r="219" spans="1:14" x14ac:dyDescent="0.15">
      <c r="A219" s="1">
        <v>42703</v>
      </c>
      <c r="B219">
        <v>26.13</v>
      </c>
      <c r="C219" s="25">
        <f t="shared" si="41"/>
        <v>1.5546055188495833E-2</v>
      </c>
      <c r="D219" s="26">
        <f t="shared" si="53"/>
        <v>25.898743092659856</v>
      </c>
      <c r="E219" s="26"/>
      <c r="F219">
        <v>25.9573</v>
      </c>
      <c r="G219" s="25">
        <f>+B219/D219-1</f>
        <v>8.9292714520066152E-3</v>
      </c>
      <c r="H219" s="25"/>
      <c r="I219" s="25">
        <f t="shared" si="54"/>
        <v>6.6532343502598845E-3</v>
      </c>
      <c r="J219">
        <v>3535.08</v>
      </c>
      <c r="K219">
        <v>3564.04</v>
      </c>
      <c r="L219" s="25">
        <f t="shared" si="49"/>
        <v>8.1921766975570076E-3</v>
      </c>
      <c r="M219">
        <f>WEEKDAY(A219,2)</f>
        <v>2</v>
      </c>
    </row>
    <row r="220" spans="1:14" x14ac:dyDescent="0.15">
      <c r="A220" s="1">
        <v>42704</v>
      </c>
      <c r="B220">
        <v>25.88</v>
      </c>
      <c r="C220" s="25">
        <f t="shared" si="41"/>
        <v>-9.567546880979716E-3</v>
      </c>
      <c r="D220" s="26">
        <f t="shared" si="53"/>
        <v>25.767647781730844</v>
      </c>
      <c r="E220" s="26"/>
      <c r="F220">
        <v>25.757999999999999</v>
      </c>
      <c r="G220" s="25">
        <f>+B220/D220-1</f>
        <v>4.3602046729624977E-3</v>
      </c>
      <c r="H220" s="25"/>
      <c r="I220" s="25">
        <f t="shared" si="54"/>
        <v>4.7363925770633752E-3</v>
      </c>
      <c r="J220">
        <v>3564.04</v>
      </c>
      <c r="K220">
        <v>3538</v>
      </c>
      <c r="L220" s="25">
        <f t="shared" si="49"/>
        <v>-7.3063153051031726E-3</v>
      </c>
      <c r="M220">
        <f>WEEKDAY(A220,2)</f>
        <v>3</v>
      </c>
    </row>
    <row r="221" spans="1:14" x14ac:dyDescent="0.15">
      <c r="A221" s="1">
        <v>42705</v>
      </c>
      <c r="B221">
        <v>26.18</v>
      </c>
      <c r="C221" s="25">
        <f t="shared" si="41"/>
        <v>1.1591962905718622E-2</v>
      </c>
      <c r="D221" s="26">
        <f t="shared" si="53"/>
        <v>25.954861594120974</v>
      </c>
      <c r="E221" s="26"/>
      <c r="F221">
        <v>26.0991</v>
      </c>
      <c r="G221" s="25">
        <f t="shared" ref="G221:G226" si="55">+B221/D221-1</f>
        <v>8.6742287206040825E-3</v>
      </c>
      <c r="H221" s="25"/>
      <c r="I221" s="25">
        <f t="shared" si="54"/>
        <v>3.0997237452632387E-3</v>
      </c>
      <c r="J221">
        <v>3538</v>
      </c>
      <c r="K221">
        <v>3565.04</v>
      </c>
      <c r="L221" s="25">
        <f t="shared" si="49"/>
        <v>7.6427360090447483E-3</v>
      </c>
      <c r="M221">
        <f>WEEKDAY(A221,2)</f>
        <v>4</v>
      </c>
    </row>
    <row r="222" spans="1:14" x14ac:dyDescent="0.15">
      <c r="A222" s="1">
        <v>42706</v>
      </c>
      <c r="B222">
        <v>25.93</v>
      </c>
      <c r="C222" s="25">
        <f t="shared" si="41"/>
        <v>-9.5492742551566145E-3</v>
      </c>
      <c r="D222" s="26">
        <f t="shared" si="53"/>
        <v>25.834890757186454</v>
      </c>
      <c r="E222" s="26"/>
      <c r="F222">
        <v>25.855799999999999</v>
      </c>
      <c r="G222" s="25">
        <f t="shared" si="55"/>
        <v>3.68142616539191E-3</v>
      </c>
      <c r="H222" s="25"/>
      <c r="I222" s="25">
        <f t="shared" si="54"/>
        <v>2.8697622970474956E-3</v>
      </c>
      <c r="J222">
        <v>3565.04</v>
      </c>
      <c r="K222">
        <v>3528.95</v>
      </c>
      <c r="L222" s="25">
        <f t="shared" ref="L222:L258" si="56">+K222/J222-1</f>
        <v>-1.0123308574377932E-2</v>
      </c>
      <c r="M222">
        <f t="shared" ref="M222:M246" si="57">WEEKDAY(A222,2)</f>
        <v>5</v>
      </c>
    </row>
    <row r="223" spans="1:14" x14ac:dyDescent="0.15">
      <c r="A223" s="1">
        <v>42709</v>
      </c>
      <c r="B223">
        <v>25.55</v>
      </c>
      <c r="C223" s="25">
        <f t="shared" si="41"/>
        <v>-1.4654839953721521E-2</v>
      </c>
      <c r="D223" s="26">
        <f t="shared" si="53"/>
        <v>25.419564198415959</v>
      </c>
      <c r="E223" s="26"/>
      <c r="F223">
        <v>25.4649</v>
      </c>
      <c r="G223" s="25">
        <f t="shared" si="55"/>
        <v>5.1313154138248329E-3</v>
      </c>
      <c r="H223" s="25"/>
      <c r="I223" s="25">
        <f t="shared" si="54"/>
        <v>3.3418548668953107E-3</v>
      </c>
      <c r="J223">
        <v>3528.95</v>
      </c>
      <c r="K223">
        <v>3469.41</v>
      </c>
      <c r="L223" s="25">
        <f t="shared" si="56"/>
        <v>-1.6871874070190862E-2</v>
      </c>
      <c r="M223">
        <f t="shared" si="57"/>
        <v>1</v>
      </c>
    </row>
    <row r="224" spans="1:14" x14ac:dyDescent="0.15">
      <c r="A224" s="1">
        <v>42710</v>
      </c>
      <c r="B224">
        <v>25.35</v>
      </c>
      <c r="C224" s="25">
        <f t="shared" si="41"/>
        <v>-7.8277886497064575E-3</v>
      </c>
      <c r="D224" s="26">
        <f t="shared" si="53"/>
        <v>25.389593283872475</v>
      </c>
      <c r="E224" s="26"/>
      <c r="F224">
        <v>25.282499999999999</v>
      </c>
      <c r="G224" s="25">
        <f t="shared" si="55"/>
        <v>-1.5594296225935889E-3</v>
      </c>
      <c r="H224" s="25"/>
      <c r="I224" s="25">
        <f t="shared" si="54"/>
        <v>2.6698309107091589E-3</v>
      </c>
      <c r="J224">
        <v>3469.41</v>
      </c>
      <c r="K224">
        <v>3459.15</v>
      </c>
      <c r="L224" s="25">
        <f t="shared" si="56"/>
        <v>-2.9572751562945143E-3</v>
      </c>
      <c r="M224">
        <f t="shared" si="57"/>
        <v>2</v>
      </c>
    </row>
    <row r="225" spans="1:14" x14ac:dyDescent="0.15">
      <c r="A225" s="1">
        <v>42711</v>
      </c>
      <c r="B225">
        <v>25.58</v>
      </c>
      <c r="C225" s="25">
        <f t="shared" si="41"/>
        <v>9.0729783037473144E-3</v>
      </c>
      <c r="D225" s="26">
        <f t="shared" si="53"/>
        <v>25.403827349204285</v>
      </c>
      <c r="E225" s="26"/>
      <c r="F225">
        <v>25.3673</v>
      </c>
      <c r="G225" s="25">
        <f t="shared" si="55"/>
        <v>6.9348861639635384E-3</v>
      </c>
      <c r="H225" s="25"/>
      <c r="I225" s="25">
        <f t="shared" si="54"/>
        <v>8.3848103661010587E-3</v>
      </c>
      <c r="J225">
        <v>3459.15</v>
      </c>
      <c r="K225">
        <v>3475.75</v>
      </c>
      <c r="L225" s="25">
        <f t="shared" si="56"/>
        <v>4.7988667736293955E-3</v>
      </c>
      <c r="M225">
        <f t="shared" si="57"/>
        <v>3</v>
      </c>
    </row>
    <row r="226" spans="1:14" x14ac:dyDescent="0.15">
      <c r="A226" s="1">
        <v>42712</v>
      </c>
      <c r="B226">
        <v>25.28</v>
      </c>
      <c r="C226" s="25">
        <f t="shared" si="41"/>
        <v>-1.1727912431587106E-2</v>
      </c>
      <c r="D226" s="26">
        <f t="shared" si="53"/>
        <v>25.326356159677765</v>
      </c>
      <c r="E226" s="26"/>
      <c r="F226">
        <v>25.2667</v>
      </c>
      <c r="G226" s="25">
        <f t="shared" si="55"/>
        <v>-1.8303525144121036E-3</v>
      </c>
      <c r="H226" s="25"/>
      <c r="I226" s="25">
        <f t="shared" si="54"/>
        <v>5.2638452983577722E-4</v>
      </c>
      <c r="J226">
        <v>3475.75</v>
      </c>
      <c r="K226">
        <v>3470.14</v>
      </c>
      <c r="L226" s="25">
        <f t="shared" si="56"/>
        <v>-1.6140401352227052E-3</v>
      </c>
      <c r="M226">
        <f t="shared" si="57"/>
        <v>4</v>
      </c>
    </row>
    <row r="227" spans="1:14" x14ac:dyDescent="0.15">
      <c r="A227" s="1">
        <v>42713</v>
      </c>
      <c r="B227">
        <v>25.44</v>
      </c>
      <c r="C227" s="25">
        <f t="shared" si="41"/>
        <v>6.3291139240506666E-3</v>
      </c>
      <c r="D227" s="26">
        <f t="shared" si="53"/>
        <v>25.438244505985349</v>
      </c>
      <c r="E227" s="26"/>
      <c r="F227">
        <v>25.387699999999999</v>
      </c>
      <c r="G227" s="25">
        <f t="shared" ref="G227:G233" si="58">+B227/D227-1</f>
        <v>6.9010029927207839E-5</v>
      </c>
      <c r="H227" s="25"/>
      <c r="I227" s="25">
        <f t="shared" si="54"/>
        <v>2.060052702686832E-3</v>
      </c>
      <c r="J227">
        <v>3470.14</v>
      </c>
      <c r="K227">
        <v>3493.7</v>
      </c>
      <c r="L227" s="25">
        <f t="shared" si="56"/>
        <v>6.789351438270419E-3</v>
      </c>
      <c r="M227">
        <f t="shared" si="57"/>
        <v>5</v>
      </c>
    </row>
    <row r="228" spans="1:14" x14ac:dyDescent="0.15">
      <c r="A228" s="1">
        <v>42716</v>
      </c>
      <c r="B228">
        <v>24.6</v>
      </c>
      <c r="C228" s="25">
        <f t="shared" si="41"/>
        <v>-3.301886792452835E-2</v>
      </c>
      <c r="D228" s="26">
        <f t="shared" si="53"/>
        <v>24.773517785156137</v>
      </c>
      <c r="E228" s="26"/>
      <c r="F228">
        <v>24.7591</v>
      </c>
      <c r="G228" s="25">
        <f t="shared" si="58"/>
        <v>-7.0041641506441987E-3</v>
      </c>
      <c r="H228" s="25"/>
      <c r="I228" s="25">
        <f t="shared" si="54"/>
        <v>-6.4259201667264954E-3</v>
      </c>
      <c r="J228">
        <v>3493.7</v>
      </c>
      <c r="K228">
        <v>3409.18</v>
      </c>
      <c r="L228" s="25">
        <f t="shared" si="56"/>
        <v>-2.4192117239602684E-2</v>
      </c>
      <c r="M228">
        <f t="shared" si="57"/>
        <v>1</v>
      </c>
      <c r="N228" s="50" t="s">
        <v>110</v>
      </c>
    </row>
    <row r="229" spans="1:14" x14ac:dyDescent="0.15">
      <c r="A229" s="1">
        <v>42717</v>
      </c>
      <c r="B229">
        <v>24.63</v>
      </c>
      <c r="C229" s="25">
        <f t="shared" si="41"/>
        <v>1.2195121951219523E-3</v>
      </c>
      <c r="D229" s="26">
        <f t="shared" si="53"/>
        <v>24.729033334702187</v>
      </c>
      <c r="E229" s="26"/>
      <c r="F229">
        <v>24.747399999999999</v>
      </c>
      <c r="G229" s="25">
        <f t="shared" si="58"/>
        <v>-4.0047394235671607E-3</v>
      </c>
      <c r="H229" s="25"/>
      <c r="I229" s="25">
        <f t="shared" si="54"/>
        <v>-4.7439326959599626E-3</v>
      </c>
      <c r="J229">
        <v>3409.18</v>
      </c>
      <c r="K229">
        <v>3405.04</v>
      </c>
      <c r="L229" s="25">
        <f t="shared" si="56"/>
        <v>-1.214368264509269E-3</v>
      </c>
      <c r="M229">
        <f t="shared" si="57"/>
        <v>2</v>
      </c>
    </row>
    <row r="230" spans="1:14" x14ac:dyDescent="0.15">
      <c r="A230" s="1">
        <v>42718</v>
      </c>
      <c r="B230">
        <v>24.26</v>
      </c>
      <c r="C230" s="25">
        <f t="shared" si="41"/>
        <v>-1.5022330491270663E-2</v>
      </c>
      <c r="D230" s="26">
        <f t="shared" si="53"/>
        <v>24.557781180250448</v>
      </c>
      <c r="E230" s="26"/>
      <c r="F230">
        <v>24.5184</v>
      </c>
      <c r="G230" s="25">
        <f t="shared" si="58"/>
        <v>-1.2125736362938344E-2</v>
      </c>
      <c r="H230" s="25"/>
      <c r="I230" s="25">
        <f t="shared" si="54"/>
        <v>-1.0539023753589061E-2</v>
      </c>
      <c r="J230">
        <v>3405.04</v>
      </c>
      <c r="K230">
        <v>3378.95</v>
      </c>
      <c r="L230" s="25">
        <f t="shared" si="56"/>
        <v>-7.6621713694994265E-3</v>
      </c>
      <c r="M230">
        <f t="shared" si="57"/>
        <v>3</v>
      </c>
    </row>
    <row r="231" spans="1:14" x14ac:dyDescent="0.15">
      <c r="A231" s="1">
        <v>42719</v>
      </c>
      <c r="B231">
        <v>24.05</v>
      </c>
      <c r="C231" s="25">
        <f t="shared" si="41"/>
        <v>-8.6562242374278453E-3</v>
      </c>
      <c r="D231" s="26">
        <f t="shared" si="53"/>
        <v>24.238890457686558</v>
      </c>
      <c r="E231" s="26"/>
      <c r="F231">
        <v>24.233499999999999</v>
      </c>
      <c r="G231" s="25">
        <f t="shared" si="58"/>
        <v>-7.7928673350911026E-3</v>
      </c>
      <c r="H231" s="25"/>
      <c r="I231" s="25">
        <f t="shared" si="54"/>
        <v>-7.572162502321067E-3</v>
      </c>
      <c r="J231">
        <v>3378.95</v>
      </c>
      <c r="K231">
        <v>3340.43</v>
      </c>
      <c r="L231" s="25">
        <f t="shared" si="56"/>
        <v>-1.1399991121502251E-2</v>
      </c>
      <c r="M231">
        <f t="shared" si="57"/>
        <v>4</v>
      </c>
    </row>
    <row r="232" spans="1:14" x14ac:dyDescent="0.15">
      <c r="A232" s="1">
        <v>42720</v>
      </c>
      <c r="B232">
        <v>23.95</v>
      </c>
      <c r="C232" s="25">
        <f t="shared" si="41"/>
        <v>-4.1580041580042693E-3</v>
      </c>
      <c r="D232" s="26">
        <f t="shared" si="53"/>
        <v>24.274125787697994</v>
      </c>
      <c r="E232" s="26"/>
      <c r="F232">
        <v>24.164899999999999</v>
      </c>
      <c r="G232" s="25">
        <f t="shared" si="58"/>
        <v>-1.3352727531067643E-2</v>
      </c>
      <c r="H232" s="25"/>
      <c r="I232" s="25">
        <f t="shared" si="54"/>
        <v>-8.8930639067408279E-3</v>
      </c>
      <c r="J232">
        <v>3340.43</v>
      </c>
      <c r="K232">
        <v>3346.03</v>
      </c>
      <c r="L232" s="25">
        <f t="shared" si="56"/>
        <v>1.6764308786594295E-3</v>
      </c>
      <c r="M232">
        <f t="shared" si="57"/>
        <v>5</v>
      </c>
    </row>
    <row r="233" spans="1:14" x14ac:dyDescent="0.15">
      <c r="A233" s="1">
        <v>42723</v>
      </c>
      <c r="B233">
        <v>23.95</v>
      </c>
      <c r="C233" s="25">
        <f t="shared" si="41"/>
        <v>0</v>
      </c>
      <c r="D233" s="26">
        <f t="shared" si="53"/>
        <v>24.041765555598722</v>
      </c>
      <c r="E233" s="26"/>
      <c r="F233">
        <v>24.159500000000001</v>
      </c>
      <c r="G233" s="25">
        <f t="shared" si="58"/>
        <v>-3.8169224879307517E-3</v>
      </c>
      <c r="H233" s="25"/>
      <c r="I233" s="25">
        <f t="shared" si="54"/>
        <v>-8.67153707651247E-3</v>
      </c>
      <c r="J233">
        <v>3346.03</v>
      </c>
      <c r="K233">
        <v>3328.98</v>
      </c>
      <c r="L233" s="25">
        <f t="shared" si="56"/>
        <v>-5.0955908942836858E-3</v>
      </c>
      <c r="M233">
        <f t="shared" si="57"/>
        <v>1</v>
      </c>
    </row>
    <row r="234" spans="1:14" x14ac:dyDescent="0.15">
      <c r="A234" s="1">
        <v>42724</v>
      </c>
      <c r="B234">
        <v>23.81</v>
      </c>
      <c r="C234" s="25">
        <f t="shared" si="41"/>
        <v>-5.8455114822547616E-3</v>
      </c>
      <c r="D234" s="26">
        <f t="shared" si="53"/>
        <v>24.014934024836435</v>
      </c>
      <c r="E234" s="26"/>
      <c r="F234">
        <v>23.9682</v>
      </c>
      <c r="G234" s="25">
        <f t="shared" ref="G234:G243" si="59">+B234/D234-1</f>
        <v>-8.5336076553236273E-3</v>
      </c>
      <c r="H234" s="25"/>
      <c r="I234" s="25">
        <f t="shared" si="54"/>
        <v>-6.6004122128486831E-3</v>
      </c>
      <c r="J234">
        <v>3328.98</v>
      </c>
      <c r="K234">
        <v>3309.06</v>
      </c>
      <c r="L234" s="25">
        <f t="shared" si="56"/>
        <v>-5.9838148622101128E-3</v>
      </c>
      <c r="M234">
        <f t="shared" si="57"/>
        <v>2</v>
      </c>
    </row>
    <row r="235" spans="1:14" x14ac:dyDescent="0.15">
      <c r="A235" s="1">
        <v>42725</v>
      </c>
      <c r="B235">
        <v>23.86</v>
      </c>
      <c r="C235" s="25">
        <f t="shared" si="41"/>
        <v>2.0999580008400631E-3</v>
      </c>
      <c r="D235" s="26">
        <f t="shared" si="53"/>
        <v>24.181729683958586</v>
      </c>
      <c r="E235" s="26"/>
      <c r="F235">
        <v>24.052099999999999</v>
      </c>
      <c r="G235" s="25">
        <f t="shared" si="59"/>
        <v>-1.3304659681644404E-2</v>
      </c>
      <c r="H235" s="25"/>
      <c r="I235" s="25">
        <f t="shared" si="54"/>
        <v>-7.9868285929295402E-3</v>
      </c>
      <c r="J235">
        <v>3309.06</v>
      </c>
      <c r="K235">
        <v>3338.54</v>
      </c>
      <c r="L235" s="25">
        <f t="shared" si="56"/>
        <v>8.9088744235523709E-3</v>
      </c>
      <c r="M235">
        <f t="shared" si="57"/>
        <v>3</v>
      </c>
    </row>
    <row r="236" spans="1:14" x14ac:dyDescent="0.15">
      <c r="A236" s="1">
        <v>42726</v>
      </c>
      <c r="B236">
        <v>23.77</v>
      </c>
      <c r="C236" s="25">
        <f t="shared" si="41"/>
        <v>-3.7720033528918506E-3</v>
      </c>
      <c r="D236" s="26">
        <f t="shared" si="53"/>
        <v>24.031423438688769</v>
      </c>
      <c r="E236" s="26"/>
      <c r="F236">
        <v>23.961600000000001</v>
      </c>
      <c r="G236" s="25">
        <f t="shared" si="59"/>
        <v>-1.0878400081282602E-2</v>
      </c>
      <c r="H236" s="25"/>
      <c r="I236" s="25">
        <f t="shared" si="54"/>
        <v>-7.9961271367521292E-3</v>
      </c>
      <c r="J236">
        <v>3338.54</v>
      </c>
      <c r="K236">
        <v>3335.67</v>
      </c>
      <c r="L236" s="25">
        <f t="shared" si="56"/>
        <v>-8.5965721542946572E-4</v>
      </c>
      <c r="M236">
        <f t="shared" si="57"/>
        <v>4</v>
      </c>
    </row>
    <row r="237" spans="1:14" x14ac:dyDescent="0.15">
      <c r="A237" s="1">
        <v>42727</v>
      </c>
      <c r="B237">
        <v>23.52</v>
      </c>
      <c r="C237" s="25">
        <f t="shared" si="41"/>
        <v>-1.0517458981909922E-2</v>
      </c>
      <c r="D237" s="26">
        <f t="shared" si="53"/>
        <v>23.759960715538408</v>
      </c>
      <c r="E237" s="26"/>
      <c r="F237">
        <v>23.7273</v>
      </c>
      <c r="G237" s="25">
        <f t="shared" si="59"/>
        <v>-1.0099373412746471E-2</v>
      </c>
      <c r="H237" s="25"/>
      <c r="I237" s="25">
        <f t="shared" si="54"/>
        <v>-8.7367715669292023E-3</v>
      </c>
      <c r="J237">
        <v>3335.67</v>
      </c>
      <c r="K237">
        <v>3307.6</v>
      </c>
      <c r="L237" s="25">
        <f t="shared" si="56"/>
        <v>-8.4151010141890747E-3</v>
      </c>
      <c r="M237">
        <f t="shared" si="57"/>
        <v>5</v>
      </c>
    </row>
    <row r="238" spans="1:14" x14ac:dyDescent="0.15">
      <c r="A238" s="1">
        <v>42731</v>
      </c>
      <c r="B238">
        <v>23.71</v>
      </c>
      <c r="C238" s="25">
        <f t="shared" ref="C238:C247" si="60">B238/B237-1</f>
        <v>8.0782312925171684E-3</v>
      </c>
      <c r="D238" s="26">
        <f t="shared" ref="D238:D247" si="61">+F237*(1+L238)</f>
        <v>23.790355679949208</v>
      </c>
      <c r="E238" s="26"/>
      <c r="F238">
        <v>23.7851</v>
      </c>
      <c r="G238" s="25">
        <f t="shared" si="59"/>
        <v>-3.3776577799100593E-3</v>
      </c>
      <c r="H238" s="25"/>
      <c r="I238" s="25">
        <f t="shared" si="54"/>
        <v>-3.1574389008244275E-3</v>
      </c>
      <c r="J238">
        <v>3307.6</v>
      </c>
      <c r="K238">
        <v>3316.39</v>
      </c>
      <c r="L238" s="25">
        <f t="shared" si="56"/>
        <v>2.6575160237030104E-3</v>
      </c>
      <c r="M238">
        <f t="shared" si="57"/>
        <v>2</v>
      </c>
    </row>
    <row r="239" spans="1:14" x14ac:dyDescent="0.15">
      <c r="A239" s="1">
        <v>42732</v>
      </c>
      <c r="B239">
        <v>23.46</v>
      </c>
      <c r="C239" s="25">
        <f t="shared" si="60"/>
        <v>-1.0544074230282585E-2</v>
      </c>
      <c r="D239" s="26">
        <f t="shared" si="61"/>
        <v>23.681106214588755</v>
      </c>
      <c r="E239" s="26"/>
      <c r="F239">
        <v>23.636900000000001</v>
      </c>
      <c r="G239" s="25">
        <f t="shared" si="59"/>
        <v>-9.3368195127870868E-3</v>
      </c>
      <c r="H239" s="25"/>
      <c r="I239" s="25">
        <f t="shared" si="54"/>
        <v>-7.4840609386171986E-3</v>
      </c>
      <c r="J239">
        <v>3316.39</v>
      </c>
      <c r="K239">
        <v>3301.89</v>
      </c>
      <c r="L239" s="25">
        <f t="shared" si="56"/>
        <v>-4.3722240146665259E-3</v>
      </c>
      <c r="M239">
        <f t="shared" si="57"/>
        <v>3</v>
      </c>
    </row>
    <row r="240" spans="1:14" x14ac:dyDescent="0.15">
      <c r="A240" s="1">
        <v>42733</v>
      </c>
      <c r="B240">
        <v>23.54</v>
      </c>
      <c r="C240" s="25">
        <f t="shared" si="60"/>
        <v>3.4100596760442414E-3</v>
      </c>
      <c r="D240" s="26">
        <f t="shared" si="61"/>
        <v>23.607334994200297</v>
      </c>
      <c r="E240" s="26"/>
      <c r="F240">
        <v>23.6111</v>
      </c>
      <c r="G240" s="25">
        <f t="shared" si="59"/>
        <v>-2.8522912144399726E-3</v>
      </c>
      <c r="H240" s="25"/>
      <c r="I240" s="25">
        <f t="shared" si="54"/>
        <v>-3.0112955347273429E-3</v>
      </c>
      <c r="J240">
        <v>3301.89</v>
      </c>
      <c r="K240">
        <v>3297.76</v>
      </c>
      <c r="L240" s="25">
        <f t="shared" si="56"/>
        <v>-1.2507987849381674E-3</v>
      </c>
      <c r="M240">
        <f t="shared" si="57"/>
        <v>4</v>
      </c>
    </row>
    <row r="241" spans="1:14" x14ac:dyDescent="0.15">
      <c r="A241" s="1">
        <v>42734</v>
      </c>
      <c r="B241">
        <v>23.45</v>
      </c>
      <c r="C241" s="25">
        <f t="shared" si="60"/>
        <v>-3.8232795242141293E-3</v>
      </c>
      <c r="D241" s="26">
        <f t="shared" si="61"/>
        <v>23.6993079811751</v>
      </c>
      <c r="E241" s="26"/>
      <c r="F241">
        <v>23.686</v>
      </c>
      <c r="G241" s="25">
        <f t="shared" si="59"/>
        <v>-1.0519631264049201E-2</v>
      </c>
      <c r="H241" s="25"/>
      <c r="I241" s="25">
        <f t="shared" si="54"/>
        <v>-9.9636916321877989E-3</v>
      </c>
      <c r="J241">
        <v>3297.76</v>
      </c>
      <c r="K241">
        <v>3310.08</v>
      </c>
      <c r="L241" s="25">
        <f t="shared" si="56"/>
        <v>3.7358691960602819E-3</v>
      </c>
      <c r="M241">
        <f t="shared" si="57"/>
        <v>5</v>
      </c>
    </row>
    <row r="242" spans="1:14" x14ac:dyDescent="0.15">
      <c r="A242" s="1">
        <v>42738</v>
      </c>
      <c r="B242">
        <v>23.89</v>
      </c>
      <c r="C242" s="25">
        <f t="shared" si="60"/>
        <v>1.8763326226012955E-2</v>
      </c>
      <c r="D242" s="26">
        <f t="shared" si="61"/>
        <v>23.916056343049114</v>
      </c>
      <c r="E242" s="26"/>
      <c r="F242">
        <v>23.973099999999999</v>
      </c>
      <c r="G242" s="25">
        <f t="shared" si="59"/>
        <v>-1.0894916233413765E-3</v>
      </c>
      <c r="H242" s="25"/>
      <c r="I242" s="25">
        <f t="shared" si="54"/>
        <v>-3.4663852401232154E-3</v>
      </c>
      <c r="J242">
        <v>3310.08</v>
      </c>
      <c r="K242">
        <v>3342.23</v>
      </c>
      <c r="L242" s="25">
        <f t="shared" si="56"/>
        <v>9.7127561871617196E-3</v>
      </c>
      <c r="M242">
        <f t="shared" si="57"/>
        <v>2</v>
      </c>
    </row>
    <row r="243" spans="1:14" ht="27" x14ac:dyDescent="0.15">
      <c r="A243" s="1">
        <v>42739</v>
      </c>
      <c r="B243">
        <v>24.47</v>
      </c>
      <c r="C243" s="25">
        <f t="shared" si="60"/>
        <v>2.4277940560904154E-2</v>
      </c>
      <c r="D243" s="26">
        <f t="shared" si="61"/>
        <v>24.160166254566558</v>
      </c>
      <c r="E243" s="26">
        <f>D243*((1-VLOOKUP(A243,FX!A:M,13,0)))</f>
        <v>24.483895123870777</v>
      </c>
      <c r="F243">
        <v>24.478100000000001</v>
      </c>
      <c r="G243" s="25">
        <f t="shared" si="59"/>
        <v>1.2824156182074109E-2</v>
      </c>
      <c r="H243" s="25">
        <f>(B243/(D243*(1-VLOOKUP(A243,FX!A:M,13,0))))-1</f>
        <v>-5.6752096839485233E-4</v>
      </c>
      <c r="I243" s="25">
        <f t="shared" si="54"/>
        <v>-3.3090803616309117E-4</v>
      </c>
      <c r="J243">
        <v>3342.23</v>
      </c>
      <c r="K243">
        <v>3368.31</v>
      </c>
      <c r="L243" s="25">
        <f t="shared" si="56"/>
        <v>7.8031733303811635E-3</v>
      </c>
      <c r="M243">
        <f t="shared" si="57"/>
        <v>3</v>
      </c>
      <c r="N243" s="50" t="s">
        <v>109</v>
      </c>
    </row>
    <row r="244" spans="1:14" ht="27" x14ac:dyDescent="0.15">
      <c r="A244" s="1">
        <v>42740</v>
      </c>
      <c r="B244">
        <v>24.66</v>
      </c>
      <c r="C244" s="25">
        <f t="shared" si="60"/>
        <v>7.764609726195415E-3</v>
      </c>
      <c r="D244" s="26">
        <f t="shared" si="61"/>
        <v>24.47432106872586</v>
      </c>
      <c r="E244" s="26">
        <f>D244*((1-VLOOKUP(A244,FX!A:M,13,0)))</f>
        <v>24.728255125875702</v>
      </c>
      <c r="F244" s="26">
        <v>24.728255125875702</v>
      </c>
      <c r="G244" s="25">
        <f t="shared" ref="G244:G250" si="62">+B244/D244-1</f>
        <v>7.5866836408959859E-3</v>
      </c>
      <c r="H244" s="25">
        <f>(B244/(D244*(1-VLOOKUP(A244,FX!A:M,13,0))))-1</f>
        <v>-2.7602079292800008E-3</v>
      </c>
      <c r="I244" s="25">
        <f t="shared" si="54"/>
        <v>-2.7602079292800008E-3</v>
      </c>
      <c r="J244">
        <v>3368.31</v>
      </c>
      <c r="K244">
        <v>3367.79</v>
      </c>
      <c r="L244" s="25">
        <f t="shared" si="56"/>
        <v>-1.5438008971857542E-4</v>
      </c>
      <c r="M244">
        <f t="shared" si="57"/>
        <v>4</v>
      </c>
      <c r="N244" s="50" t="s">
        <v>114</v>
      </c>
    </row>
    <row r="245" spans="1:14" x14ac:dyDescent="0.15">
      <c r="A245" s="1">
        <v>42741</v>
      </c>
      <c r="B245">
        <v>24.25</v>
      </c>
      <c r="C245" s="25">
        <f t="shared" si="60"/>
        <v>-1.6626115166261113E-2</v>
      </c>
      <c r="D245" s="26">
        <f t="shared" si="61"/>
        <v>24.58052249019099</v>
      </c>
      <c r="E245" s="26">
        <f>D245*((1-VLOOKUP(A245,FX!A:M,13,0)))</f>
        <v>24.387853896776029</v>
      </c>
      <c r="F245">
        <v>24.3947</v>
      </c>
      <c r="G245" s="25">
        <f t="shared" si="62"/>
        <v>-1.3446520118638117E-2</v>
      </c>
      <c r="H245" s="25">
        <f>(B245/(D245*(1-VLOOKUP(A245,FX!A:M,13,0))))-1</f>
        <v>-5.6525636638430354E-3</v>
      </c>
      <c r="I245" s="25">
        <f t="shared" ref="I245:I312" si="63">+B245/F245-1</f>
        <v>-5.9316162937032013E-3</v>
      </c>
      <c r="J245">
        <v>3367.79</v>
      </c>
      <c r="K245">
        <v>3347.67</v>
      </c>
      <c r="L245" s="25">
        <f t="shared" si="56"/>
        <v>-5.9742442373188487E-3</v>
      </c>
      <c r="M245">
        <f t="shared" si="57"/>
        <v>5</v>
      </c>
    </row>
    <row r="246" spans="1:14" x14ac:dyDescent="0.15">
      <c r="A246" s="1">
        <v>42744</v>
      </c>
      <c r="B246">
        <v>24.28</v>
      </c>
      <c r="C246" s="25">
        <f t="shared" si="60"/>
        <v>1.2371134020618957E-3</v>
      </c>
      <c r="D246" s="26">
        <f t="shared" si="61"/>
        <v>24.512969118819957</v>
      </c>
      <c r="E246" s="26">
        <f>D246*((1-VLOOKUP(A246,FX!A:M,13,0)))</f>
        <v>24.399597840539812</v>
      </c>
      <c r="F246">
        <v>24.424800000000001</v>
      </c>
      <c r="G246" s="25">
        <f t="shared" si="62"/>
        <v>-9.5039127121117062E-3</v>
      </c>
      <c r="H246" s="25">
        <f>(B246/(D246*(1-VLOOKUP(A246,FX!A:M,13,0))))-1</f>
        <v>-4.90163163021895E-3</v>
      </c>
      <c r="I246" s="25">
        <f t="shared" si="63"/>
        <v>-5.9284006419704216E-3</v>
      </c>
      <c r="J246">
        <v>3347.67</v>
      </c>
      <c r="K246">
        <v>3363.9</v>
      </c>
      <c r="L246" s="25">
        <f t="shared" si="56"/>
        <v>4.8481481149575956E-3</v>
      </c>
      <c r="M246">
        <f t="shared" si="57"/>
        <v>1</v>
      </c>
    </row>
    <row r="247" spans="1:14" ht="27" x14ac:dyDescent="0.15">
      <c r="A247" s="1">
        <v>42745</v>
      </c>
      <c r="B247">
        <v>24.33</v>
      </c>
      <c r="C247" s="25">
        <f t="shared" si="60"/>
        <v>2.0593080724875534E-3</v>
      </c>
      <c r="D247" s="26">
        <f t="shared" si="61"/>
        <v>24.383921369838582</v>
      </c>
      <c r="E247" s="26">
        <f>D247*((1-VLOOKUP(A247,FX!A:M,13,0)))</f>
        <v>24.281015702633589</v>
      </c>
      <c r="F247">
        <v>24.263999999999999</v>
      </c>
      <c r="G247" s="25">
        <f t="shared" si="62"/>
        <v>-2.2113493978569432E-3</v>
      </c>
      <c r="H247" s="25">
        <f>(B247/(D247*(1-VLOOKUP(A247,FX!A:M,13,0))))-1</f>
        <v>2.0173907865435048E-3</v>
      </c>
      <c r="I247" s="25">
        <f t="shared" si="63"/>
        <v>2.7200791295747262E-3</v>
      </c>
      <c r="J247">
        <v>3363.9</v>
      </c>
      <c r="K247">
        <v>3358.27</v>
      </c>
      <c r="L247" s="25">
        <f t="shared" si="56"/>
        <v>-1.6736526056065903E-3</v>
      </c>
      <c r="M247">
        <f t="shared" ref="M247:M252" si="64">WEEKDAY(A247,2)</f>
        <v>2</v>
      </c>
      <c r="N247" s="50" t="s">
        <v>124</v>
      </c>
    </row>
    <row r="248" spans="1:14" x14ac:dyDescent="0.15">
      <c r="A248" s="1">
        <v>42746</v>
      </c>
      <c r="B248">
        <v>24.09</v>
      </c>
      <c r="C248" s="25">
        <f t="shared" ref="C248:C279" si="65">B248/B247-1</f>
        <v>-9.8643649815042256E-3</v>
      </c>
      <c r="D248" s="26">
        <f t="shared" ref="D248:D279" si="66">+F247*(1+L248)</f>
        <v>24.092224980600129</v>
      </c>
      <c r="E248" s="26">
        <f>D248*((1-VLOOKUP(A248,FX!A:M,13,0)))</f>
        <v>24.170714292568309</v>
      </c>
      <c r="F248">
        <v>24.162199999999999</v>
      </c>
      <c r="G248" s="25">
        <f t="shared" si="62"/>
        <v>-9.235264081752792E-5</v>
      </c>
      <c r="H248" s="25">
        <f>(B248/(D248*(1-VLOOKUP(A248,FX!A:M,13,0))))-1</f>
        <v>-3.3393424617628176E-3</v>
      </c>
      <c r="I248" s="25">
        <f t="shared" si="63"/>
        <v>-2.988138497322157E-3</v>
      </c>
      <c r="J248">
        <v>3358.27</v>
      </c>
      <c r="K248">
        <v>3334.4953999999998</v>
      </c>
      <c r="L248" s="25">
        <f t="shared" si="56"/>
        <v>-7.0794188674526692E-3</v>
      </c>
      <c r="M248">
        <f t="shared" si="64"/>
        <v>3</v>
      </c>
      <c r="N248" s="50" t="s">
        <v>125</v>
      </c>
    </row>
    <row r="249" spans="1:14" x14ac:dyDescent="0.15">
      <c r="A249" s="1">
        <v>42747</v>
      </c>
      <c r="B249">
        <v>24.1599</v>
      </c>
      <c r="C249" s="25">
        <f t="shared" si="65"/>
        <v>2.901618929016303E-3</v>
      </c>
      <c r="D249" s="26">
        <f t="shared" si="66"/>
        <v>24.03994830192898</v>
      </c>
      <c r="E249" s="26">
        <f>D249*((1-VLOOKUP(A249,FX!A:M,13,0)))</f>
        <v>24.146817179701188</v>
      </c>
      <c r="F249">
        <v>24.1495</v>
      </c>
      <c r="G249" s="25">
        <f t="shared" si="62"/>
        <v>4.9896820311130519E-3</v>
      </c>
      <c r="H249" s="25">
        <f>(B249/(D249*(1-VLOOKUP(A249,FX!A:M,13,0))))-1</f>
        <v>5.418030956814146E-4</v>
      </c>
      <c r="I249" s="25">
        <f t="shared" si="63"/>
        <v>4.3065073811043852E-4</v>
      </c>
      <c r="J249">
        <v>3334.4953999999998</v>
      </c>
      <c r="K249">
        <v>3317.6241</v>
      </c>
      <c r="L249" s="25">
        <f t="shared" si="56"/>
        <v>-5.0596261131443665E-3</v>
      </c>
      <c r="M249">
        <f t="shared" si="64"/>
        <v>4</v>
      </c>
    </row>
    <row r="250" spans="1:14" ht="27" x14ac:dyDescent="0.15">
      <c r="A250" s="1">
        <v>42748</v>
      </c>
      <c r="B250">
        <v>24.28</v>
      </c>
      <c r="C250" s="25">
        <f t="shared" si="65"/>
        <v>4.971047065592149E-3</v>
      </c>
      <c r="D250" s="26">
        <f t="shared" si="66"/>
        <v>24.166155434517133</v>
      </c>
      <c r="E250" s="26">
        <f>D250*((1-VLOOKUP(A250,FX!A:M,13,0)))</f>
        <v>24.21969680216948</v>
      </c>
      <c r="F250">
        <v>24.2013</v>
      </c>
      <c r="G250" s="25">
        <f t="shared" si="62"/>
        <v>4.710909262805707E-3</v>
      </c>
      <c r="H250" s="25">
        <f>(B250/(D250*(1-VLOOKUP(A250,FX!A:M,13,0))))-1</f>
        <v>2.4898411537968013E-3</v>
      </c>
      <c r="I250" s="25">
        <f t="shared" si="63"/>
        <v>3.251891427320075E-3</v>
      </c>
      <c r="J250">
        <v>3317.6241</v>
      </c>
      <c r="K250">
        <v>3319.9122000000002</v>
      </c>
      <c r="L250" s="25">
        <f t="shared" si="56"/>
        <v>6.8968030464944263E-4</v>
      </c>
      <c r="M250">
        <f t="shared" si="64"/>
        <v>5</v>
      </c>
      <c r="N250" s="50" t="s">
        <v>127</v>
      </c>
    </row>
    <row r="251" spans="1:14" x14ac:dyDescent="0.15">
      <c r="A251" s="1">
        <v>42752</v>
      </c>
      <c r="B251">
        <v>24.51</v>
      </c>
      <c r="C251" s="25">
        <f t="shared" si="65"/>
        <v>9.4728171334432787E-3</v>
      </c>
      <c r="D251" s="26">
        <f t="shared" si="66"/>
        <v>24.248275819821377</v>
      </c>
      <c r="E251" s="26">
        <f>D251*((1-VLOOKUP(A251,FX!A:M,13,0)))</f>
        <v>24.44264150121791</v>
      </c>
      <c r="F251">
        <v>24.407800000000002</v>
      </c>
      <c r="G251" s="25">
        <f t="shared" ref="G251:G256" si="67">+B251/D251-1</f>
        <v>1.079351711945975E-2</v>
      </c>
      <c r="H251" s="25">
        <f>(B251/(D251*(1-VLOOKUP(A251,FX!A:M,13,0))))-1</f>
        <v>2.7557782074714154E-3</v>
      </c>
      <c r="I251" s="25">
        <f t="shared" si="63"/>
        <v>4.1871860634714597E-3</v>
      </c>
      <c r="J251">
        <v>3319.9122000000002</v>
      </c>
      <c r="K251">
        <v>3326.3562999999999</v>
      </c>
      <c r="L251" s="25">
        <f t="shared" si="56"/>
        <v>1.9410453083668067E-3</v>
      </c>
      <c r="M251">
        <f t="shared" si="64"/>
        <v>2</v>
      </c>
    </row>
    <row r="252" spans="1:14" x14ac:dyDescent="0.15">
      <c r="A252" s="1">
        <v>42753</v>
      </c>
      <c r="B252">
        <v>24.43</v>
      </c>
      <c r="C252" s="25">
        <f t="shared" si="65"/>
        <v>-3.2639738882089819E-3</v>
      </c>
      <c r="D252" s="26">
        <f t="shared" si="66"/>
        <v>24.503256121221892</v>
      </c>
      <c r="E252" s="26">
        <f>D252*((1-VLOOKUP(A252,FX!A:M,13,0)))</f>
        <v>24.376441150359643</v>
      </c>
      <c r="F252">
        <v>24.346299999999999</v>
      </c>
      <c r="G252" s="25">
        <f t="shared" si="67"/>
        <v>-2.9896484311914273E-3</v>
      </c>
      <c r="H252" s="25">
        <f>(B252/(D252*(1-VLOOKUP(A252,FX!A:M,13,0))))-1</f>
        <v>2.1971562341687179E-3</v>
      </c>
      <c r="I252" s="25">
        <f t="shared" si="63"/>
        <v>3.4378940537165281E-3</v>
      </c>
      <c r="J252">
        <v>3326.3562999999999</v>
      </c>
      <c r="K252">
        <v>3339.3652999999999</v>
      </c>
      <c r="L252" s="25">
        <f t="shared" si="56"/>
        <v>3.910885914416351E-3</v>
      </c>
      <c r="M252">
        <f t="shared" si="64"/>
        <v>3</v>
      </c>
    </row>
    <row r="253" spans="1:14" x14ac:dyDescent="0.15">
      <c r="A253" s="1">
        <v>42754</v>
      </c>
      <c r="B253">
        <v>24.35</v>
      </c>
      <c r="C253" s="25">
        <f t="shared" si="65"/>
        <v>-3.2746623004501485E-3</v>
      </c>
      <c r="D253" s="26">
        <f t="shared" si="66"/>
        <v>24.272837480622442</v>
      </c>
      <c r="E253" s="26">
        <f>D253*((1-VLOOKUP(A253,FX!A:M,13,0)))</f>
        <v>24.240912833901113</v>
      </c>
      <c r="F253">
        <v>24.2685</v>
      </c>
      <c r="G253" s="25">
        <f t="shared" si="67"/>
        <v>3.1789657652987469E-3</v>
      </c>
      <c r="H253" s="25">
        <f>(B253/(D253*(1-VLOOKUP(A253,FX!A:M,13,0))))-1</f>
        <v>4.5001261646520074E-3</v>
      </c>
      <c r="I253" s="25">
        <f t="shared" si="63"/>
        <v>3.3582627686095101E-3</v>
      </c>
      <c r="J253">
        <v>3339.3652999999999</v>
      </c>
      <c r="K253">
        <v>3329.2891</v>
      </c>
      <c r="L253" s="25">
        <f t="shared" si="56"/>
        <v>-3.0173997435979372E-3</v>
      </c>
      <c r="M253">
        <f t="shared" ref="M253:M258" si="68">WEEKDAY(A253,2)</f>
        <v>4</v>
      </c>
    </row>
    <row r="254" spans="1:14" ht="40.5" x14ac:dyDescent="0.15">
      <c r="A254" s="1">
        <v>42755</v>
      </c>
      <c r="B254">
        <v>24.67</v>
      </c>
      <c r="C254" s="25">
        <f t="shared" si="65"/>
        <v>1.3141683778234103E-2</v>
      </c>
      <c r="D254" s="26">
        <f t="shared" si="66"/>
        <v>24.455108486478387</v>
      </c>
      <c r="E254" s="26">
        <f>D254*((1-VLOOKUP(A254,FX!A:M,13,0)))</f>
        <v>24.488882193488294</v>
      </c>
      <c r="F254">
        <v>24.491499999999998</v>
      </c>
      <c r="G254" s="25">
        <f t="shared" si="67"/>
        <v>8.787182998612808E-3</v>
      </c>
      <c r="H254" s="25">
        <f>(B254/(D254*(1-VLOOKUP(A254,FX!A:M,13,0))))-1</f>
        <v>7.3959197108584007E-3</v>
      </c>
      <c r="I254" s="25">
        <f t="shared" si="63"/>
        <v>7.2882428597678128E-3</v>
      </c>
      <c r="J254">
        <v>3329.2891</v>
      </c>
      <c r="K254">
        <v>3354.8890999999999</v>
      </c>
      <c r="L254" s="25">
        <f t="shared" si="56"/>
        <v>7.6893292324777818E-3</v>
      </c>
      <c r="M254">
        <f t="shared" si="68"/>
        <v>5</v>
      </c>
      <c r="N254" s="50" t="s">
        <v>143</v>
      </c>
    </row>
    <row r="255" spans="1:14" x14ac:dyDescent="0.15">
      <c r="A255" s="1">
        <v>42758</v>
      </c>
      <c r="B255">
        <v>24.74</v>
      </c>
      <c r="C255" s="25">
        <f t="shared" si="65"/>
        <v>2.8374543980542732E-3</v>
      </c>
      <c r="D255" s="26">
        <f t="shared" si="66"/>
        <v>24.558601628053815</v>
      </c>
      <c r="E255" s="26">
        <f>D255*((1-VLOOKUP(A255,FX!A:M,13,0)))</f>
        <v>24.650176882261203</v>
      </c>
      <c r="F255">
        <v>24.654199999999999</v>
      </c>
      <c r="G255" s="25">
        <f t="shared" si="67"/>
        <v>7.3863477527551513E-3</v>
      </c>
      <c r="H255" s="25">
        <f>(B255/(D255*(1-VLOOKUP(A255,FX!A:M,13,0))))-1</f>
        <v>3.6439137198822635E-3</v>
      </c>
      <c r="I255" s="25">
        <f t="shared" si="63"/>
        <v>3.4801372585604451E-3</v>
      </c>
      <c r="J255">
        <v>3354.8890999999999</v>
      </c>
      <c r="K255">
        <v>3364.0808000000002</v>
      </c>
      <c r="L255" s="25">
        <f t="shared" si="56"/>
        <v>2.7397925016359181E-3</v>
      </c>
      <c r="M255">
        <f t="shared" si="68"/>
        <v>1</v>
      </c>
    </row>
    <row r="256" spans="1:14" x14ac:dyDescent="0.15">
      <c r="A256" s="1">
        <v>42759</v>
      </c>
      <c r="B256">
        <v>24.74</v>
      </c>
      <c r="C256" s="25">
        <f t="shared" si="65"/>
        <v>0</v>
      </c>
      <c r="D256" s="26">
        <f t="shared" si="66"/>
        <v>24.656912336582401</v>
      </c>
      <c r="E256" s="26">
        <f>D256*((1-VLOOKUP(A256,FX!A:M,13,0)))</f>
        <v>24.631047270158355</v>
      </c>
      <c r="F256">
        <v>24.6145</v>
      </c>
      <c r="G256" s="25">
        <f t="shared" si="67"/>
        <v>3.3697513412627167E-3</v>
      </c>
      <c r="H256" s="25">
        <f>(B256/(D256*(1-VLOOKUP(A256,FX!A:M,13,0))))-1</f>
        <v>4.4233900672849824E-3</v>
      </c>
      <c r="I256" s="25">
        <f t="shared" si="63"/>
        <v>5.098620731682546E-3</v>
      </c>
      <c r="J256">
        <v>3364.0808000000002</v>
      </c>
      <c r="K256">
        <v>3364.4508999999998</v>
      </c>
      <c r="L256" s="25">
        <f t="shared" si="56"/>
        <v>1.1001519345188449E-4</v>
      </c>
      <c r="M256">
        <f t="shared" si="68"/>
        <v>2</v>
      </c>
    </row>
    <row r="257" spans="1:14" x14ac:dyDescent="0.15">
      <c r="A257" s="1">
        <v>42760</v>
      </c>
      <c r="B257">
        <v>24.85</v>
      </c>
      <c r="C257" s="25">
        <f t="shared" si="65"/>
        <v>4.4462409054164542E-3</v>
      </c>
      <c r="D257" s="26">
        <f t="shared" si="66"/>
        <v>24.698292946079253</v>
      </c>
      <c r="E257" s="26">
        <f>D257*((1-VLOOKUP(A257,FX!A:M,13,0)))</f>
        <v>24.675848836444732</v>
      </c>
      <c r="F257">
        <v>24.707899999999999</v>
      </c>
      <c r="G257" s="25">
        <f t="shared" ref="G257:G288" si="69">+B257/D257-1</f>
        <v>6.1424104998653029E-3</v>
      </c>
      <c r="H257" s="25">
        <f>(B257/(D257*(1-VLOOKUP(A257,FX!A:M,13,0))))-1</f>
        <v>7.0575551305072093E-3</v>
      </c>
      <c r="I257" s="25">
        <f t="shared" si="63"/>
        <v>5.7511969855796874E-3</v>
      </c>
      <c r="J257">
        <v>3364.4508999999998</v>
      </c>
      <c r="K257">
        <v>3375.9041999999999</v>
      </c>
      <c r="L257" s="25">
        <f t="shared" si="56"/>
        <v>3.4042107732943361E-3</v>
      </c>
      <c r="M257">
        <f t="shared" si="68"/>
        <v>3</v>
      </c>
    </row>
    <row r="258" spans="1:14" ht="27" x14ac:dyDescent="0.15">
      <c r="A258" s="1">
        <v>42761</v>
      </c>
      <c r="B258">
        <v>24.85</v>
      </c>
      <c r="C258" s="25">
        <f t="shared" si="65"/>
        <v>0</v>
      </c>
      <c r="D258" s="26">
        <f t="shared" si="66"/>
        <v>24.796139567212837</v>
      </c>
      <c r="E258" s="26">
        <f>D258*((1-VLOOKUP(A258,FX!A:M,13,0)))</f>
        <v>24.706935593708437</v>
      </c>
      <c r="F258">
        <v>24.7075</v>
      </c>
      <c r="G258" s="25">
        <f t="shared" si="69"/>
        <v>2.172129764037134E-3</v>
      </c>
      <c r="H258" s="25">
        <f>(B258/(D258*(1-VLOOKUP(A258,FX!A:M,13,0))))-1</f>
        <v>5.7904553055132535E-3</v>
      </c>
      <c r="I258" s="25">
        <f t="shared" si="63"/>
        <v>5.7674795102702348E-3</v>
      </c>
      <c r="J258">
        <v>3375.9041999999999</v>
      </c>
      <c r="K258">
        <v>3387.9605999999999</v>
      </c>
      <c r="L258" s="25">
        <f t="shared" si="56"/>
        <v>3.5713098730705273E-3</v>
      </c>
      <c r="M258">
        <f t="shared" si="68"/>
        <v>4</v>
      </c>
      <c r="N258" s="50" t="s">
        <v>147</v>
      </c>
    </row>
    <row r="259" spans="1:14" x14ac:dyDescent="0.15">
      <c r="A259" s="1">
        <v>42762</v>
      </c>
      <c r="B259">
        <v>24.91</v>
      </c>
      <c r="C259" s="25">
        <f t="shared" si="65"/>
        <v>2.4144869215290132E-3</v>
      </c>
      <c r="D259" s="26">
        <f t="shared" si="66"/>
        <v>24.7075</v>
      </c>
      <c r="E259" s="26">
        <f>D259*((1-VLOOKUP(A259,FX!A:M,13,0)))</f>
        <v>24.641405104124949</v>
      </c>
      <c r="F259">
        <v>24.621400000000001</v>
      </c>
      <c r="G259" s="25">
        <f t="shared" si="69"/>
        <v>8.1958919356470705E-3</v>
      </c>
      <c r="H259" s="25">
        <f>(B259/(D259*(1-VLOOKUP(A259,FX!A:M,13,0))))-1</f>
        <v>1.0900145293666341E-2</v>
      </c>
      <c r="I259" s="25">
        <f t="shared" si="63"/>
        <v>1.1721510555857906E-2</v>
      </c>
      <c r="J259">
        <v>3387.9605999999999</v>
      </c>
      <c r="K259">
        <v>3387.9605999999999</v>
      </c>
      <c r="L259" s="25">
        <f>+K259/J259-1</f>
        <v>0</v>
      </c>
      <c r="M259">
        <f>WEEKDAY(A259,2)</f>
        <v>5</v>
      </c>
    </row>
    <row r="260" spans="1:14" x14ac:dyDescent="0.15">
      <c r="A260" s="1">
        <v>42765</v>
      </c>
      <c r="B260">
        <v>24.88</v>
      </c>
      <c r="C260" s="25">
        <f t="shared" si="65"/>
        <v>-1.2043356081895551E-3</v>
      </c>
      <c r="D260" s="26">
        <f t="shared" si="66"/>
        <v>24.621400000000001</v>
      </c>
      <c r="E260" s="26">
        <f>D260*((1-VLOOKUP(A260,FX!A:M,13,0)))</f>
        <v>24.644172440931097</v>
      </c>
      <c r="F260">
        <v>24.665800000000001</v>
      </c>
      <c r="G260" s="25">
        <f t="shared" si="69"/>
        <v>1.0503058315124214E-2</v>
      </c>
      <c r="H260" s="25">
        <f>(B260/(D260*(1-VLOOKUP(A260,FX!A:M,13,0))))-1</f>
        <v>9.5693032352435203E-3</v>
      </c>
      <c r="I260" s="25">
        <f t="shared" si="63"/>
        <v>8.6840889004207167E-3</v>
      </c>
      <c r="J260">
        <v>3387.9605999999999</v>
      </c>
      <c r="K260">
        <v>3387.9605999999999</v>
      </c>
      <c r="L260" s="25">
        <f>+K260/J260-1</f>
        <v>0</v>
      </c>
      <c r="M260">
        <f>WEEKDAY(A260,2)</f>
        <v>1</v>
      </c>
    </row>
    <row r="261" spans="1:14" x14ac:dyDescent="0.15">
      <c r="A261" s="1">
        <v>42766</v>
      </c>
      <c r="B261">
        <v>24.94</v>
      </c>
      <c r="C261" s="25">
        <f t="shared" si="65"/>
        <v>2.411575562700996E-3</v>
      </c>
      <c r="D261" s="26">
        <f t="shared" si="66"/>
        <v>24.665800000000001</v>
      </c>
      <c r="E261" s="26">
        <f>D261*((1-VLOOKUP(A261,FX!A:M,13,0)))</f>
        <v>24.792176706964121</v>
      </c>
      <c r="F261">
        <v>24.771699999999999</v>
      </c>
      <c r="G261" s="25">
        <f t="shared" si="69"/>
        <v>1.1116606799698392E-2</v>
      </c>
      <c r="H261" s="25">
        <f>(B261/(D261*(1-VLOOKUP(A261,FX!A:M,13,0))))-1</f>
        <v>5.9624975565117921E-3</v>
      </c>
      <c r="I261" s="25">
        <f t="shared" si="63"/>
        <v>6.7940432025255237E-3</v>
      </c>
      <c r="J261">
        <v>3387.9605999999999</v>
      </c>
      <c r="K261">
        <v>3387.9605999999999</v>
      </c>
      <c r="L261" s="25">
        <f>+K261/J261-1</f>
        <v>0</v>
      </c>
      <c r="M261">
        <f>WEEKDAY(A261,2)</f>
        <v>2</v>
      </c>
    </row>
    <row r="262" spans="1:14" ht="27" x14ac:dyDescent="0.15">
      <c r="A262" s="1">
        <v>42767</v>
      </c>
      <c r="B262">
        <v>24.91</v>
      </c>
      <c r="C262" s="25">
        <f t="shared" si="65"/>
        <v>-1.2028869286287991E-3</v>
      </c>
      <c r="D262" s="26">
        <f t="shared" si="66"/>
        <v>24.771699999999999</v>
      </c>
      <c r="E262" s="26">
        <f>D262*((1-VLOOKUP(A262,FX!A:M,13,0)))</f>
        <v>24.768180784988989</v>
      </c>
      <c r="F262">
        <v>24.7591</v>
      </c>
      <c r="G262" s="25">
        <f t="shared" si="69"/>
        <v>5.5829838081360439E-3</v>
      </c>
      <c r="H262" s="25">
        <f>(B262/(D262*(1-VLOOKUP(A262,FX!A:M,13,0))))-1</f>
        <v>5.7258632049779212E-3</v>
      </c>
      <c r="I262" s="25">
        <f t="shared" si="63"/>
        <v>6.0947288067820793E-3</v>
      </c>
      <c r="J262">
        <v>3387.9605999999999</v>
      </c>
      <c r="K262">
        <v>3387.9605999999999</v>
      </c>
      <c r="L262" s="25">
        <f>+K262/J262-1</f>
        <v>0</v>
      </c>
      <c r="M262">
        <f>WEEKDAY(A262,2)</f>
        <v>3</v>
      </c>
      <c r="N262" s="50" t="s">
        <v>149</v>
      </c>
    </row>
    <row r="263" spans="1:14" ht="27" x14ac:dyDescent="0.15">
      <c r="A263" s="1">
        <v>42768</v>
      </c>
      <c r="B263">
        <v>24.98</v>
      </c>
      <c r="C263" s="25">
        <f t="shared" si="65"/>
        <v>2.8101164191087769E-3</v>
      </c>
      <c r="D263" s="26">
        <f t="shared" si="66"/>
        <v>24.7591</v>
      </c>
      <c r="E263" s="26">
        <f>D263*((1-VLOOKUP(A263,FX!A:M,13,0)))</f>
        <v>24.825180462148957</v>
      </c>
      <c r="F263">
        <v>24.829000000000001</v>
      </c>
      <c r="G263" s="25">
        <f t="shared" si="69"/>
        <v>8.9219721233808613E-3</v>
      </c>
      <c r="H263" s="25">
        <f>(B263/(D263*(1-VLOOKUP(A263,FX!A:M,13,0))))-1</f>
        <v>6.2363912353868844E-3</v>
      </c>
      <c r="I263" s="25">
        <f t="shared" si="63"/>
        <v>6.0815981312174472E-3</v>
      </c>
      <c r="J263">
        <v>3387.9605999999999</v>
      </c>
      <c r="K263">
        <v>3387.9605999999999</v>
      </c>
      <c r="L263" s="25">
        <f t="shared" ref="L263:L274" si="70">+K263/J263-1</f>
        <v>0</v>
      </c>
      <c r="M263">
        <f t="shared" ref="M263:M279" si="71">WEEKDAY(A263,2)</f>
        <v>4</v>
      </c>
      <c r="N263" s="50" t="s">
        <v>157</v>
      </c>
    </row>
    <row r="264" spans="1:14" x14ac:dyDescent="0.15">
      <c r="A264" s="1">
        <v>42769</v>
      </c>
      <c r="B264">
        <v>24.78</v>
      </c>
      <c r="C264" s="25">
        <f t="shared" si="65"/>
        <v>-8.0064051240992251E-3</v>
      </c>
      <c r="D264" s="26">
        <f t="shared" si="66"/>
        <v>24.657010272403994</v>
      </c>
      <c r="E264" s="26">
        <f>D264*((1-VLOOKUP(A264,FX!A:M,13,0)))</f>
        <v>24.692518228441891</v>
      </c>
      <c r="F264">
        <v>24.689800000000002</v>
      </c>
      <c r="G264" s="25">
        <f t="shared" si="69"/>
        <v>4.9880227260827859E-3</v>
      </c>
      <c r="H264" s="25">
        <f>(B264/(D264*(1-VLOOKUP(A264,FX!A:M,13,0))))-1</f>
        <v>3.5428452759971307E-3</v>
      </c>
      <c r="I264" s="25">
        <f t="shared" si="63"/>
        <v>3.65333052515604E-3</v>
      </c>
      <c r="J264">
        <v>3387.9605999999999</v>
      </c>
      <c r="K264">
        <v>3364.4922999999999</v>
      </c>
      <c r="L264" s="25">
        <f t="shared" si="70"/>
        <v>-6.9269695757382399E-3</v>
      </c>
      <c r="M264">
        <f t="shared" si="71"/>
        <v>5</v>
      </c>
      <c r="N264" t="s">
        <v>162</v>
      </c>
    </row>
    <row r="265" spans="1:14" x14ac:dyDescent="0.15">
      <c r="A265" s="1">
        <v>42772</v>
      </c>
      <c r="B265">
        <v>24.76</v>
      </c>
      <c r="C265" s="25">
        <f t="shared" si="65"/>
        <v>-8.0710250201776468E-4</v>
      </c>
      <c r="D265" s="26">
        <f t="shared" si="66"/>
        <v>24.753737518727569</v>
      </c>
      <c r="E265" s="26">
        <f>D265*((1-VLOOKUP(A265,FX!A:M,13,0)))</f>
        <v>24.754829571293588</v>
      </c>
      <c r="F265">
        <v>24.758199999999999</v>
      </c>
      <c r="G265" s="25">
        <f t="shared" si="69"/>
        <v>2.529913419213603E-4</v>
      </c>
      <c r="H265" s="25">
        <f>(B265/(D265*(1-VLOOKUP(A265,FX!A:M,13,0))))-1</f>
        <v>2.0886545356835207E-4</v>
      </c>
      <c r="I265" s="25">
        <f t="shared" si="63"/>
        <v>7.2703185207467769E-5</v>
      </c>
      <c r="J265">
        <v>3364.4922999999999</v>
      </c>
      <c r="K265">
        <v>3373.2051000000001</v>
      </c>
      <c r="L265" s="25">
        <f t="shared" si="70"/>
        <v>2.5896329143033636E-3</v>
      </c>
      <c r="M265">
        <f t="shared" si="71"/>
        <v>1</v>
      </c>
      <c r="N265" s="50" t="s">
        <v>164</v>
      </c>
    </row>
    <row r="266" spans="1:14" x14ac:dyDescent="0.15">
      <c r="A266" s="1">
        <v>42773</v>
      </c>
      <c r="B266">
        <v>24.529900000000001</v>
      </c>
      <c r="C266" s="25">
        <f t="shared" si="65"/>
        <v>-9.2932148626817535E-3</v>
      </c>
      <c r="D266" s="26">
        <f t="shared" si="66"/>
        <v>24.703004241034733</v>
      </c>
      <c r="E266" s="26">
        <f>D266*((1-VLOOKUP(A266,FX!A:M,13,0)))</f>
        <v>24.575821108655497</v>
      </c>
      <c r="F266">
        <v>24.5793</v>
      </c>
      <c r="G266" s="25">
        <f t="shared" si="69"/>
        <v>-7.0074165613907002E-3</v>
      </c>
      <c r="H266" s="25">
        <f>(B266/(D266*(1-VLOOKUP(A266,FX!A:M,13,0))))-1</f>
        <v>-1.8685482960046906E-3</v>
      </c>
      <c r="I266" s="25">
        <f>+B266/F266-1</f>
        <v>-2.0098212723713704E-3</v>
      </c>
      <c r="J266">
        <v>3373.2051000000001</v>
      </c>
      <c r="K266">
        <v>3365.6849000000002</v>
      </c>
      <c r="L266" s="25">
        <f>+K266/J266-1</f>
        <v>-2.22939304817249E-3</v>
      </c>
      <c r="M266">
        <f t="shared" si="71"/>
        <v>2</v>
      </c>
    </row>
    <row r="267" spans="1:14" ht="27" x14ac:dyDescent="0.15">
      <c r="A267" s="1">
        <v>42774</v>
      </c>
      <c r="B267">
        <v>24.68</v>
      </c>
      <c r="C267" s="25">
        <f t="shared" si="65"/>
        <v>6.1190628579814721E-3</v>
      </c>
      <c r="D267" s="26">
        <f t="shared" si="66"/>
        <v>24.707852426274364</v>
      </c>
      <c r="E267" s="26">
        <f>D267*((1-VLOOKUP(A267,FX!A:M,13,0)))</f>
        <v>24.6807559244108</v>
      </c>
      <c r="F267">
        <v>24.686800000000002</v>
      </c>
      <c r="G267" s="25">
        <f t="shared" si="69"/>
        <v>-1.1272702213789287E-3</v>
      </c>
      <c r="H267" s="25">
        <f>(B267/(D267*(1-VLOOKUP(A267,FX!A:M,13,0))))-1</f>
        <v>-3.0628089881634679E-5</v>
      </c>
      <c r="I267" s="25">
        <f t="shared" si="63"/>
        <v>-2.7545084822666599E-4</v>
      </c>
      <c r="J267">
        <v>3365.6849000000002</v>
      </c>
      <c r="K267">
        <v>3383.2878000000001</v>
      </c>
      <c r="L267" s="25">
        <f t="shared" si="70"/>
        <v>5.2301093307931534E-3</v>
      </c>
      <c r="M267">
        <f t="shared" si="71"/>
        <v>3</v>
      </c>
      <c r="N267" s="50" t="s">
        <v>176</v>
      </c>
    </row>
    <row r="268" spans="1:14" x14ac:dyDescent="0.15">
      <c r="A268" s="1">
        <v>42775</v>
      </c>
      <c r="B268">
        <v>24.74</v>
      </c>
      <c r="C268" s="25">
        <f t="shared" si="65"/>
        <v>2.4311183144245518E-3</v>
      </c>
      <c r="D268" s="26">
        <f t="shared" si="66"/>
        <v>24.781690526097126</v>
      </c>
      <c r="E268" s="26">
        <f>D268*((1-VLOOKUP(A268,FX!A:M,13,0)))</f>
        <v>24.706112829533396</v>
      </c>
      <c r="F268">
        <v>24.7075</v>
      </c>
      <c r="G268" s="25">
        <f t="shared" si="69"/>
        <v>-1.6823116265302085E-3</v>
      </c>
      <c r="H268" s="25">
        <f>(B268/(D268*(1-VLOOKUP(A268,FX!A:M,13,0))))-1</f>
        <v>1.3716107710028957E-3</v>
      </c>
      <c r="I268" s="25">
        <f t="shared" si="63"/>
        <v>1.3153900637457028E-3</v>
      </c>
      <c r="J268">
        <v>3383.2878000000001</v>
      </c>
      <c r="K268">
        <v>3396.2923999999998</v>
      </c>
      <c r="L268" s="25">
        <f t="shared" si="70"/>
        <v>3.8437758679588097E-3</v>
      </c>
      <c r="M268">
        <f t="shared" si="71"/>
        <v>4</v>
      </c>
    </row>
    <row r="269" spans="1:14" ht="40.5" x14ac:dyDescent="0.15">
      <c r="A269" s="1">
        <v>42776</v>
      </c>
      <c r="B269">
        <v>24.9</v>
      </c>
      <c r="C269" s="25">
        <f t="shared" si="65"/>
        <v>6.4672594987873477E-3</v>
      </c>
      <c r="D269" s="26">
        <f t="shared" si="66"/>
        <v>24.832586590895414</v>
      </c>
      <c r="E269" s="26">
        <f>D269*((1-VLOOKUP(A269,FX!A:M,13,0)))</f>
        <v>24.820288217048365</v>
      </c>
      <c r="F269">
        <v>24.828099999999999</v>
      </c>
      <c r="G269" s="25">
        <f t="shared" si="69"/>
        <v>2.7147155556199731E-3</v>
      </c>
      <c r="H269" s="25">
        <f>(B269/(D269*(1-VLOOKUP(A269,FX!A:M,13,0))))-1</f>
        <v>3.2115575070914559E-3</v>
      </c>
      <c r="I269" s="25">
        <f t="shared" si="63"/>
        <v>2.8959122929261838E-3</v>
      </c>
      <c r="J269">
        <v>3396.2923999999998</v>
      </c>
      <c r="K269">
        <v>3413.4868000000001</v>
      </c>
      <c r="L269" s="25">
        <f t="shared" si="70"/>
        <v>5.0626971929743636E-3</v>
      </c>
      <c r="M269">
        <f t="shared" si="71"/>
        <v>5</v>
      </c>
      <c r="N269" s="50" t="s">
        <v>181</v>
      </c>
    </row>
    <row r="270" spans="1:14" x14ac:dyDescent="0.15">
      <c r="A270" s="1">
        <v>42779</v>
      </c>
      <c r="B270">
        <v>24.984999999999999</v>
      </c>
      <c r="C270" s="25">
        <f t="shared" si="65"/>
        <v>3.4136546184739824E-3</v>
      </c>
      <c r="D270" s="26">
        <f t="shared" si="66"/>
        <v>24.993850665395865</v>
      </c>
      <c r="E270" s="26">
        <f>D270*((1-VLOOKUP(A270,FX!A:M,13,0)))</f>
        <v>24.974385544508703</v>
      </c>
      <c r="F270">
        <v>24.965499999999999</v>
      </c>
      <c r="G270" s="25">
        <f t="shared" si="69"/>
        <v>-3.5411371838434125E-4</v>
      </c>
      <c r="H270" s="25">
        <f>(B270/(D270*(1-VLOOKUP(A270,FX!A:M,13,0))))-1</f>
        <v>4.2501367941083501E-4</v>
      </c>
      <c r="I270" s="25">
        <f t="shared" si="63"/>
        <v>7.8107788748482676E-4</v>
      </c>
      <c r="J270">
        <v>3413.4868000000001</v>
      </c>
      <c r="K270">
        <v>3436.2750000000001</v>
      </c>
      <c r="L270" s="25">
        <f t="shared" si="70"/>
        <v>6.6759303126644465E-3</v>
      </c>
      <c r="M270">
        <f t="shared" si="71"/>
        <v>1</v>
      </c>
    </row>
    <row r="271" spans="1:14" x14ac:dyDescent="0.15">
      <c r="A271" s="1">
        <v>42780</v>
      </c>
      <c r="B271">
        <v>25.05</v>
      </c>
      <c r="C271" s="25">
        <f t="shared" si="65"/>
        <v>2.6015609365619419E-3</v>
      </c>
      <c r="D271" s="26">
        <f t="shared" si="66"/>
        <v>24.96207950618038</v>
      </c>
      <c r="E271" s="26">
        <f>D271*((1-VLOOKUP(A271,FX!A:M,13,0)))</f>
        <v>25.0146215117868</v>
      </c>
      <c r="F271">
        <v>25.017399999999999</v>
      </c>
      <c r="G271" s="25">
        <f t="shared" si="69"/>
        <v>3.5221622380399165E-3</v>
      </c>
      <c r="H271" s="25">
        <f>(B271/(D271*(1-VLOOKUP(A271,FX!A:M,13,0))))-1</f>
        <v>1.4143123531382695E-3</v>
      </c>
      <c r="I271" s="25">
        <f t="shared" si="63"/>
        <v>1.303093047239301E-3</v>
      </c>
      <c r="J271">
        <v>3436.2750000000001</v>
      </c>
      <c r="K271">
        <v>3435.8042</v>
      </c>
      <c r="L271" s="25">
        <f t="shared" si="70"/>
        <v>-1.3700882496314737E-4</v>
      </c>
      <c r="M271">
        <f t="shared" si="71"/>
        <v>2</v>
      </c>
    </row>
    <row r="272" spans="1:14" x14ac:dyDescent="0.15">
      <c r="A272" s="1">
        <v>42781</v>
      </c>
      <c r="B272">
        <v>24.93</v>
      </c>
      <c r="C272" s="25">
        <f t="shared" si="65"/>
        <v>-4.7904191616766623E-3</v>
      </c>
      <c r="D272" s="26">
        <f t="shared" si="66"/>
        <v>24.914797329818736</v>
      </c>
      <c r="E272" s="26">
        <f>D272*((1-VLOOKUP(A272,FX!A:M,13,0)))</f>
        <v>24.960979965127688</v>
      </c>
      <c r="F272">
        <v>24.965800000000002</v>
      </c>
      <c r="G272" s="25">
        <f t="shared" si="69"/>
        <v>6.1018638763199462E-4</v>
      </c>
      <c r="H272" s="25">
        <f>(B272/(D272*(1-VLOOKUP(A272,FX!A:M,13,0))))-1</f>
        <v>-1.2411357715510496E-3</v>
      </c>
      <c r="I272" s="25">
        <f t="shared" si="63"/>
        <v>-1.4339616595503424E-3</v>
      </c>
      <c r="J272">
        <v>3435.8042</v>
      </c>
      <c r="K272">
        <v>3421.7130999999999</v>
      </c>
      <c r="L272" s="25">
        <f t="shared" si="70"/>
        <v>-4.1012523356249719E-3</v>
      </c>
      <c r="M272">
        <f t="shared" si="71"/>
        <v>3</v>
      </c>
    </row>
    <row r="273" spans="1:14" x14ac:dyDescent="0.15">
      <c r="A273" s="1">
        <v>42782</v>
      </c>
      <c r="B273">
        <v>25.16</v>
      </c>
      <c r="C273" s="25">
        <f t="shared" si="65"/>
        <v>9.2258323305254297E-3</v>
      </c>
      <c r="D273" s="26">
        <f t="shared" si="66"/>
        <v>25.106034631594333</v>
      </c>
      <c r="E273" s="26">
        <f>D273*((1-VLOOKUP(A273,FX!A:M,13,0)))</f>
        <v>25.08971849966796</v>
      </c>
      <c r="F273">
        <v>25.082999999999998</v>
      </c>
      <c r="G273" s="25">
        <f t="shared" si="69"/>
        <v>2.149497887561802E-3</v>
      </c>
      <c r="H273" s="25">
        <f>(B273/(D273*(1-VLOOKUP(A273,FX!A:M,13,0))))-1</f>
        <v>2.8012072089598217E-3</v>
      </c>
      <c r="I273" s="25">
        <f t="shared" si="63"/>
        <v>3.069808236654481E-3</v>
      </c>
      <c r="J273">
        <v>3421.7130999999999</v>
      </c>
      <c r="K273">
        <v>3440.9331000000002</v>
      </c>
      <c r="L273" s="25">
        <f t="shared" si="70"/>
        <v>5.6170694147326117E-3</v>
      </c>
      <c r="M273">
        <f t="shared" si="71"/>
        <v>4</v>
      </c>
    </row>
    <row r="274" spans="1:14" x14ac:dyDescent="0.15">
      <c r="A274" s="1">
        <v>42783</v>
      </c>
      <c r="B274">
        <v>24.920100000000001</v>
      </c>
      <c r="C274" s="25">
        <f t="shared" si="65"/>
        <v>-9.5349761526231092E-3</v>
      </c>
      <c r="D274" s="26">
        <f t="shared" si="66"/>
        <v>24.940917095336722</v>
      </c>
      <c r="E274" s="26">
        <f>D274*((1-VLOOKUP(A274,FX!A:M,13,0)))</f>
        <v>24.932361627740406</v>
      </c>
      <c r="F274">
        <v>24.922499999999999</v>
      </c>
      <c r="G274" s="25">
        <f t="shared" si="69"/>
        <v>-8.3465637037916096E-4</v>
      </c>
      <c r="H274" s="25">
        <f>(B274/(D274*(1-VLOOKUP(A274,FX!A:M,13,0))))-1</f>
        <v>-4.9179567998736129E-4</v>
      </c>
      <c r="I274" s="25">
        <f t="shared" si="63"/>
        <v>-9.6298525428695214E-5</v>
      </c>
      <c r="J274">
        <v>3440.9331000000002</v>
      </c>
      <c r="K274">
        <v>3421.4418999999998</v>
      </c>
      <c r="L274" s="25">
        <f t="shared" si="70"/>
        <v>-5.6645100132869386E-3</v>
      </c>
      <c r="M274">
        <f t="shared" si="71"/>
        <v>5</v>
      </c>
    </row>
    <row r="275" spans="1:14" x14ac:dyDescent="0.15">
      <c r="A275" s="1">
        <v>42786</v>
      </c>
      <c r="B275">
        <v>24.93</v>
      </c>
      <c r="C275" s="25">
        <f t="shared" si="65"/>
        <v>3.9726967387765377E-4</v>
      </c>
      <c r="D275" s="26">
        <f t="shared" si="66"/>
        <v>25.286351369432872</v>
      </c>
      <c r="E275" s="26">
        <f>D275*((1-VLOOKUP(A275,FX!A:M,13,0)))</f>
        <v>25.266707544197633</v>
      </c>
      <c r="F275" s="27">
        <v>25.27</v>
      </c>
      <c r="G275" s="25">
        <f t="shared" si="69"/>
        <v>-1.4092636941826386E-2</v>
      </c>
      <c r="H275" s="25">
        <f>(B275/(D275*(1-VLOOKUP(A275,FX!A:M,13,0))))-1</f>
        <v>-1.3326134543198753E-2</v>
      </c>
      <c r="I275" s="25">
        <f t="shared" si="63"/>
        <v>-1.3454689354966409E-2</v>
      </c>
      <c r="J275">
        <v>3421.4418999999998</v>
      </c>
      <c r="K275">
        <v>3471.3926000000001</v>
      </c>
      <c r="L275" s="25">
        <f>+K275/J275-1</f>
        <v>1.4599312646519147E-2</v>
      </c>
      <c r="M275">
        <f t="shared" si="71"/>
        <v>1</v>
      </c>
    </row>
    <row r="276" spans="1:14" x14ac:dyDescent="0.15">
      <c r="A276" s="1">
        <v>42787</v>
      </c>
      <c r="B276">
        <v>25.44</v>
      </c>
      <c r="C276" s="25">
        <f t="shared" si="65"/>
        <v>2.0457280385078214E-2</v>
      </c>
      <c r="D276" s="26">
        <f t="shared" si="66"/>
        <v>25.353207588793037</v>
      </c>
      <c r="E276" s="26">
        <f>D276*((1-VLOOKUP(A276,FX!A:M,13,0)))</f>
        <v>25.33740656268451</v>
      </c>
      <c r="F276">
        <v>25.349900000000002</v>
      </c>
      <c r="G276" s="25">
        <f t="shared" si="69"/>
        <v>3.4233305944817438E-3</v>
      </c>
      <c r="H276" s="25">
        <f>(B276/(D276*(1-VLOOKUP(A276,FX!A:M,13,0))))-1</f>
        <v>4.0490899122480606E-3</v>
      </c>
      <c r="I276" s="25">
        <f t="shared" si="63"/>
        <v>3.5542546518920748E-3</v>
      </c>
      <c r="J276">
        <v>3471.3926000000001</v>
      </c>
      <c r="K276">
        <v>3482.8229999999999</v>
      </c>
      <c r="L276" s="25">
        <f>+K276/J276-1</f>
        <v>3.2927419387827062E-3</v>
      </c>
      <c r="M276">
        <f t="shared" si="71"/>
        <v>2</v>
      </c>
    </row>
    <row r="277" spans="1:14" x14ac:dyDescent="0.15">
      <c r="A277" s="1">
        <v>42788</v>
      </c>
      <c r="B277">
        <v>25.5</v>
      </c>
      <c r="C277" s="25">
        <f t="shared" si="65"/>
        <v>2.3584905660376521E-3</v>
      </c>
      <c r="D277" s="26">
        <f t="shared" si="66"/>
        <v>25.400367279454052</v>
      </c>
      <c r="E277" s="26">
        <f>D277*((1-VLOOKUP(A277,FX!A:M,13,0)))</f>
        <v>25.413419717193886</v>
      </c>
      <c r="F277">
        <v>25.418199999999999</v>
      </c>
      <c r="G277" s="25">
        <f t="shared" si="69"/>
        <v>3.9224913344673151E-3</v>
      </c>
      <c r="H277" s="25">
        <f>(B277/(D277*(1-VLOOKUP(A277,FX!A:M,13,0))))-1</f>
        <v>3.4068725802980371E-3</v>
      </c>
      <c r="I277" s="25">
        <f t="shared" si="63"/>
        <v>3.2181665106105761E-3</v>
      </c>
      <c r="J277">
        <v>3482.8229999999999</v>
      </c>
      <c r="K277">
        <v>3489.7566999999999</v>
      </c>
      <c r="L277" s="25">
        <f>+K277/J277-1</f>
        <v>1.9908275556925759E-3</v>
      </c>
      <c r="M277">
        <f t="shared" si="71"/>
        <v>3</v>
      </c>
    </row>
    <row r="278" spans="1:14" x14ac:dyDescent="0.15">
      <c r="A278" s="1">
        <v>42789</v>
      </c>
      <c r="B278">
        <v>25.4</v>
      </c>
      <c r="C278" s="25">
        <f t="shared" si="65"/>
        <v>-3.9215686274510775E-3</v>
      </c>
      <c r="D278" s="26">
        <f t="shared" si="66"/>
        <v>25.298506892907465</v>
      </c>
      <c r="E278" s="26">
        <f>D278*((1-VLOOKUP(A278,FX!A:M,13,0)))</f>
        <v>25.328866452085375</v>
      </c>
      <c r="F278">
        <v>25.320599999999999</v>
      </c>
      <c r="G278" s="25">
        <f t="shared" si="69"/>
        <v>4.011822022626399E-3</v>
      </c>
      <c r="H278" s="25">
        <f>(B278/(D278*(1-VLOOKUP(A278,FX!A:M,13,0))))-1</f>
        <v>2.8083983959246162E-3</v>
      </c>
      <c r="I278" s="25">
        <f t="shared" si="63"/>
        <v>3.1357866717218741E-3</v>
      </c>
      <c r="J278">
        <v>3489.7566999999999</v>
      </c>
      <c r="K278">
        <v>3473.3236000000002</v>
      </c>
      <c r="L278" s="25">
        <f>+K278/J278-1</f>
        <v>-4.7089529192678725E-3</v>
      </c>
      <c r="M278">
        <f t="shared" si="71"/>
        <v>4</v>
      </c>
    </row>
    <row r="279" spans="1:14" x14ac:dyDescent="0.15">
      <c r="A279" s="1">
        <v>42790</v>
      </c>
      <c r="B279">
        <v>25.34</v>
      </c>
      <c r="C279" s="25">
        <f t="shared" si="65"/>
        <v>-2.3622047244094002E-3</v>
      </c>
      <c r="D279" s="26">
        <f t="shared" si="66"/>
        <v>25.324449859788473</v>
      </c>
      <c r="E279" s="26">
        <f>D279*((1-VLOOKUP(A279,FX!A:M,13,0)))</f>
        <v>25.310866532498853</v>
      </c>
      <c r="F279">
        <v>25.306799999999999</v>
      </c>
      <c r="G279" s="25">
        <f t="shared" si="69"/>
        <v>6.1403664433479221E-4</v>
      </c>
      <c r="H279" s="25">
        <f>(B279/(D279*(1-VLOOKUP(A279,FX!A:M,13,0))))-1</f>
        <v>1.1510260805864814E-3</v>
      </c>
      <c r="I279" s="25">
        <f t="shared" si="63"/>
        <v>1.3119003587969136E-3</v>
      </c>
      <c r="J279">
        <v>3473.3236000000002</v>
      </c>
      <c r="K279">
        <v>3473.8517000000002</v>
      </c>
      <c r="L279" s="25">
        <f>+K279/J279-1</f>
        <v>1.5204457194828436E-4</v>
      </c>
      <c r="M279">
        <f t="shared" si="71"/>
        <v>5</v>
      </c>
      <c r="N279" s="50" t="s">
        <v>206</v>
      </c>
    </row>
    <row r="280" spans="1:14" x14ac:dyDescent="0.15">
      <c r="A280" s="1">
        <v>42793</v>
      </c>
      <c r="B280">
        <v>25.14</v>
      </c>
      <c r="C280" s="25">
        <f t="shared" ref="C280:C311" si="72">B280/B279-1</f>
        <v>-7.8926598263614478E-3</v>
      </c>
      <c r="D280" s="26">
        <f t="shared" ref="D280:D315" si="73">+F279*(1+L280)</f>
        <v>25.105525130805091</v>
      </c>
      <c r="E280" s="26">
        <f>D280*((1-VLOOKUP(A280,FX!A:M,13,0)))</f>
        <v>25.076876875492335</v>
      </c>
      <c r="F280">
        <v>25.061199999999999</v>
      </c>
      <c r="G280" s="25">
        <f t="shared" si="69"/>
        <v>1.3731984897862315E-3</v>
      </c>
      <c r="H280" s="25">
        <f>(B280/(D280*(1-VLOOKUP(A280,FX!A:M,13,0))))-1</f>
        <v>2.5171844492866136E-3</v>
      </c>
      <c r="I280" s="25">
        <f t="shared" si="63"/>
        <v>3.1443027468756046E-3</v>
      </c>
      <c r="J280">
        <v>3473.8517000000002</v>
      </c>
      <c r="K280">
        <v>3446.2228</v>
      </c>
      <c r="L280" s="25">
        <f t="shared" ref="L280:L287" si="74">+K280/J280-1</f>
        <v>-7.9533907564333095E-3</v>
      </c>
      <c r="M280">
        <f t="shared" ref="M280:M287" si="75">WEEKDAY(A280,2)</f>
        <v>1</v>
      </c>
    </row>
    <row r="281" spans="1:14" x14ac:dyDescent="0.15">
      <c r="A281" s="1">
        <v>42794</v>
      </c>
      <c r="B281">
        <v>25.16</v>
      </c>
      <c r="C281" s="25">
        <f t="shared" si="72"/>
        <v>7.9554494828948386E-4</v>
      </c>
      <c r="D281" s="26">
        <f t="shared" si="73"/>
        <v>25.109104811900149</v>
      </c>
      <c r="E281" s="26">
        <f>D281*((1-VLOOKUP(A281,FX!A:M,13,0)))</f>
        <v>25.127592356601031</v>
      </c>
      <c r="F281">
        <v>25.135200000000001</v>
      </c>
      <c r="G281" s="25">
        <f t="shared" si="69"/>
        <v>2.0269614739800712E-3</v>
      </c>
      <c r="H281" s="25">
        <f>(B281/(D281*(1-VLOOKUP(A281,FX!A:M,13,0))))-1</f>
        <v>1.2897233821311804E-3</v>
      </c>
      <c r="I281" s="25">
        <f t="shared" si="63"/>
        <v>9.8666412043657559E-4</v>
      </c>
      <c r="J281">
        <v>3446.2228</v>
      </c>
      <c r="K281">
        <v>3452.8103000000001</v>
      </c>
      <c r="L281" s="25">
        <f t="shared" si="74"/>
        <v>1.9115130919569179E-3</v>
      </c>
      <c r="M281">
        <f t="shared" si="75"/>
        <v>2</v>
      </c>
    </row>
    <row r="282" spans="1:14" x14ac:dyDescent="0.15">
      <c r="A282" s="1">
        <v>42795</v>
      </c>
      <c r="B282">
        <v>25.29</v>
      </c>
      <c r="C282" s="25">
        <f t="shared" si="72"/>
        <v>5.1669316375198004E-3</v>
      </c>
      <c r="D282" s="26">
        <f t="shared" si="73"/>
        <v>25.17616469214078</v>
      </c>
      <c r="E282" s="26">
        <f>D282*((1-VLOOKUP(A282,FX!A:M,13,0)))</f>
        <v>25.130672659160428</v>
      </c>
      <c r="F282">
        <v>25.126899999999999</v>
      </c>
      <c r="G282" s="25">
        <f t="shared" si="69"/>
        <v>4.5215508101101864E-3</v>
      </c>
      <c r="H282" s="25">
        <f>(B282/(D282*(1-VLOOKUP(A282,FX!A:M,13,0))))-1</f>
        <v>6.3399552809619841E-3</v>
      </c>
      <c r="I282" s="25">
        <f t="shared" si="63"/>
        <v>6.4910514229770122E-3</v>
      </c>
      <c r="J282">
        <v>3452.8103000000001</v>
      </c>
      <c r="K282">
        <v>3458.4376000000002</v>
      </c>
      <c r="L282" s="25">
        <f t="shared" si="74"/>
        <v>1.6297738685500107E-3</v>
      </c>
      <c r="M282">
        <f t="shared" si="75"/>
        <v>3</v>
      </c>
      <c r="N282" s="50" t="s">
        <v>209</v>
      </c>
    </row>
    <row r="283" spans="1:14" x14ac:dyDescent="0.15">
      <c r="A283" s="1">
        <v>42796</v>
      </c>
      <c r="B283">
        <v>24.83</v>
      </c>
      <c r="C283" s="25">
        <f t="shared" si="72"/>
        <v>-1.8189007512851019E-2</v>
      </c>
      <c r="D283" s="26">
        <f t="shared" si="73"/>
        <v>24.957316338588846</v>
      </c>
      <c r="E283" s="26">
        <f>D283*((1-VLOOKUP(A283,FX!A:M,13,0)))</f>
        <v>24.89725362336436</v>
      </c>
      <c r="F283">
        <v>24.8874</v>
      </c>
      <c r="G283" s="25">
        <f t="shared" si="69"/>
        <v>-5.1013633381723489E-3</v>
      </c>
      <c r="H283" s="25">
        <f>(B283/(D283*(1-VLOOKUP(A283,FX!A:M,13,0))))-1</f>
        <v>-2.7012466668713264E-3</v>
      </c>
      <c r="I283" s="25">
        <f t="shared" si="63"/>
        <v>-2.3063879714233515E-3</v>
      </c>
      <c r="J283">
        <v>3458.4376000000002</v>
      </c>
      <c r="K283">
        <v>3435.0963000000002</v>
      </c>
      <c r="L283" s="25">
        <f t="shared" si="74"/>
        <v>-6.749088085325039E-3</v>
      </c>
      <c r="M283">
        <f t="shared" si="75"/>
        <v>4</v>
      </c>
    </row>
    <row r="284" spans="1:14" x14ac:dyDescent="0.15">
      <c r="A284" s="1">
        <v>42797</v>
      </c>
      <c r="B284">
        <v>24.89</v>
      </c>
      <c r="C284" s="25">
        <f t="shared" si="72"/>
        <v>2.4164317358035259E-3</v>
      </c>
      <c r="D284" s="26">
        <f t="shared" si="73"/>
        <v>24.834993024422634</v>
      </c>
      <c r="E284" s="26">
        <f>D284*((1-VLOOKUP(A284,FX!A:M,13,0)))</f>
        <v>24.788865810356356</v>
      </c>
      <c r="F284">
        <v>24.798100000000002</v>
      </c>
      <c r="G284" s="25">
        <f t="shared" si="69"/>
        <v>2.2148979676890335E-3</v>
      </c>
      <c r="H284" s="25">
        <f>(B284/(D284*(1-VLOOKUP(A284,FX!A:M,13,0))))-1</f>
        <v>4.0798231922896111E-3</v>
      </c>
      <c r="I284" s="25">
        <f t="shared" si="63"/>
        <v>3.7059290832766045E-3</v>
      </c>
      <c r="J284">
        <v>3435.0963000000002</v>
      </c>
      <c r="K284">
        <v>3427.8627999999999</v>
      </c>
      <c r="L284" s="25">
        <f t="shared" si="74"/>
        <v>-2.1057633813643672E-3</v>
      </c>
      <c r="M284">
        <f t="shared" si="75"/>
        <v>5</v>
      </c>
    </row>
    <row r="285" spans="1:14" x14ac:dyDescent="0.15">
      <c r="A285" s="1">
        <v>42800</v>
      </c>
      <c r="B285">
        <v>24.93</v>
      </c>
      <c r="C285" s="25">
        <f t="shared" si="72"/>
        <v>1.6070711128968185E-3</v>
      </c>
      <c r="D285" s="26">
        <f t="shared" si="73"/>
        <v>24.932810869909968</v>
      </c>
      <c r="E285" s="26">
        <f>D285*((1-VLOOKUP(A285,FX!A:M,13,0)))</f>
        <v>24.922150301357259</v>
      </c>
      <c r="F285">
        <v>24.919899999999998</v>
      </c>
      <c r="G285" s="25">
        <f t="shared" si="69"/>
        <v>-1.1273778655096489E-4</v>
      </c>
      <c r="H285" s="25">
        <f>(B285/(D285*(1-VLOOKUP(A285,FX!A:M,13,0))))-1</f>
        <v>3.1496875461467511E-4</v>
      </c>
      <c r="I285" s="25">
        <f t="shared" si="63"/>
        <v>4.0529857663962332E-4</v>
      </c>
      <c r="J285">
        <v>3427.8627999999999</v>
      </c>
      <c r="K285">
        <v>3446.4839999999999</v>
      </c>
      <c r="L285" s="25">
        <f t="shared" si="74"/>
        <v>5.4323061004659667E-3</v>
      </c>
      <c r="M285">
        <f t="shared" si="75"/>
        <v>1</v>
      </c>
    </row>
    <row r="286" spans="1:14" x14ac:dyDescent="0.15">
      <c r="A286" s="1">
        <f>+A285+1</f>
        <v>42801</v>
      </c>
      <c r="B286">
        <v>25.01</v>
      </c>
      <c r="C286" s="25">
        <f t="shared" si="72"/>
        <v>3.2089851584438112E-3</v>
      </c>
      <c r="D286" s="26">
        <f t="shared" si="73"/>
        <v>24.973930122510357</v>
      </c>
      <c r="E286" s="26">
        <f>D286*((1-VLOOKUP(A286,FX!A:M,13,0)))</f>
        <v>25.003804222807823</v>
      </c>
      <c r="F286">
        <v>24.996400000000001</v>
      </c>
      <c r="G286" s="25">
        <f t="shared" si="69"/>
        <v>1.4443012098097618E-3</v>
      </c>
      <c r="H286" s="25">
        <f>(B286/(D286*(1-VLOOKUP(A286,FX!A:M,13,0))))-1</f>
        <v>2.4779338123792627E-4</v>
      </c>
      <c r="I286" s="25">
        <f t="shared" si="63"/>
        <v>5.4407834728209536E-4</v>
      </c>
      <c r="J286">
        <v>3446.4839999999999</v>
      </c>
      <c r="K286">
        <v>3453.9564999999998</v>
      </c>
      <c r="L286" s="25">
        <f t="shared" si="74"/>
        <v>2.1681516583276217E-3</v>
      </c>
      <c r="M286">
        <f t="shared" si="75"/>
        <v>2</v>
      </c>
    </row>
    <row r="287" spans="1:14" x14ac:dyDescent="0.15">
      <c r="A287" s="1">
        <f>+A286+1</f>
        <v>42802</v>
      </c>
      <c r="B287">
        <v>24.81</v>
      </c>
      <c r="C287" s="25">
        <f t="shared" si="72"/>
        <v>-7.9968012794883192E-3</v>
      </c>
      <c r="D287" s="26">
        <f t="shared" si="73"/>
        <v>24.958585050888743</v>
      </c>
      <c r="E287" s="26">
        <f>D287*((1-VLOOKUP(A287,FX!A:M,13,0)))</f>
        <v>24.871650535166065</v>
      </c>
      <c r="F287">
        <v>24.886700000000001</v>
      </c>
      <c r="G287" s="25">
        <f t="shared" si="69"/>
        <v>-5.9532642009068049E-3</v>
      </c>
      <c r="H287" s="25">
        <f>(B287/(D287*(1-VLOOKUP(A287,FX!A:M,13,0))))-1</f>
        <v>-2.4787472419209866E-3</v>
      </c>
      <c r="I287" s="25">
        <f t="shared" si="63"/>
        <v>-3.0819674766040528E-3</v>
      </c>
      <c r="J287">
        <v>3453.9564999999998</v>
      </c>
      <c r="K287">
        <v>3448.7312999999999</v>
      </c>
      <c r="L287" s="25">
        <f t="shared" si="74"/>
        <v>-1.512815809926904E-3</v>
      </c>
      <c r="M287">
        <f t="shared" si="75"/>
        <v>3</v>
      </c>
    </row>
    <row r="288" spans="1:14" x14ac:dyDescent="0.15">
      <c r="A288" s="1">
        <f>+A287+1</f>
        <v>42803</v>
      </c>
      <c r="B288">
        <v>24.59</v>
      </c>
      <c r="C288" s="25">
        <f t="shared" si="72"/>
        <v>-8.8673921805723088E-3</v>
      </c>
      <c r="D288" s="26">
        <f t="shared" si="73"/>
        <v>24.729477262395019</v>
      </c>
      <c r="E288" s="26">
        <f>D288*((1-VLOOKUP(A288,FX!A:M,13,0)))</f>
        <v>24.775552518126482</v>
      </c>
      <c r="F288">
        <v>24.78</v>
      </c>
      <c r="G288" s="25">
        <f t="shared" si="69"/>
        <v>-5.640121742771953E-3</v>
      </c>
      <c r="H288" s="25">
        <f>(B288/(D288*(1-VLOOKUP(A288,FX!A:M,13,0))))-1</f>
        <v>-7.4893392585584362E-3</v>
      </c>
      <c r="I288" s="25">
        <f t="shared" si="63"/>
        <v>-7.6674737691687644E-3</v>
      </c>
      <c r="J288">
        <v>3448.7312999999999</v>
      </c>
      <c r="K288">
        <v>3426.9438</v>
      </c>
      <c r="L288" s="25">
        <f t="shared" ref="L288:L324" si="76">+K288/J288-1</f>
        <v>-6.317540598190341E-3</v>
      </c>
      <c r="M288">
        <f t="shared" ref="M288:M324" si="77">WEEKDAY(A288,2)</f>
        <v>4</v>
      </c>
    </row>
    <row r="289" spans="1:14" x14ac:dyDescent="0.15">
      <c r="A289" s="1">
        <f>+A288+1</f>
        <v>42804</v>
      </c>
      <c r="B289">
        <v>24.74</v>
      </c>
      <c r="C289" s="25">
        <f t="shared" si="72"/>
        <v>6.1000406669378116E-3</v>
      </c>
      <c r="D289" s="26">
        <f t="shared" si="73"/>
        <v>24.786853478017349</v>
      </c>
      <c r="E289" s="26">
        <f>D289*((1-VLOOKUP(A289,FX!A:M,13,0)))</f>
        <v>24.856693496925185</v>
      </c>
      <c r="F289">
        <v>24.836500000000001</v>
      </c>
      <c r="G289" s="25">
        <f t="shared" ref="G289:G324" si="78">+B289/D289-1</f>
        <v>-1.8902551733281925E-3</v>
      </c>
      <c r="H289" s="25">
        <f>(B289/(D289*(1-VLOOKUP(A289,FX!A:M,13,0))))-1</f>
        <v>-4.6946508367905482E-3</v>
      </c>
      <c r="I289" s="25">
        <f t="shared" si="63"/>
        <v>-3.8854105852275111E-3</v>
      </c>
      <c r="J289">
        <v>3426.9438</v>
      </c>
      <c r="K289">
        <v>3427.8915999999999</v>
      </c>
      <c r="L289" s="25">
        <f t="shared" si="76"/>
        <v>2.7657296276628607E-4</v>
      </c>
      <c r="M289">
        <f t="shared" si="77"/>
        <v>5</v>
      </c>
      <c r="N289" s="50" t="s">
        <v>232</v>
      </c>
    </row>
    <row r="290" spans="1:14" x14ac:dyDescent="0.15">
      <c r="A290" s="1">
        <v>42807</v>
      </c>
      <c r="B290">
        <v>24.89</v>
      </c>
      <c r="C290" s="25">
        <f t="shared" si="72"/>
        <v>6.0630557801133467E-3</v>
      </c>
      <c r="D290" s="26">
        <f t="shared" si="73"/>
        <v>25.055357928179525</v>
      </c>
      <c r="E290" s="26">
        <f>D290*((1-VLOOKUP(A290,FX!A:M,13,0)))</f>
        <v>25.012085985033604</v>
      </c>
      <c r="F290">
        <v>25.032599999999999</v>
      </c>
      <c r="G290" s="25">
        <f t="shared" si="78"/>
        <v>-6.5997032911491171E-3</v>
      </c>
      <c r="H290" s="25">
        <f>(B290/(D290*(1-VLOOKUP(A290,FX!A:M,13,0))))-1</f>
        <v>-4.8810796950984336E-3</v>
      </c>
      <c r="I290" s="25">
        <f t="shared" si="63"/>
        <v>-5.6965716705414948E-3</v>
      </c>
      <c r="J290">
        <v>3427.8915999999999</v>
      </c>
      <c r="K290">
        <v>3458.098</v>
      </c>
      <c r="L290" s="25">
        <f t="shared" si="76"/>
        <v>8.8119472622762984E-3</v>
      </c>
      <c r="M290">
        <f t="shared" si="77"/>
        <v>1</v>
      </c>
    </row>
    <row r="291" spans="1:14" x14ac:dyDescent="0.15">
      <c r="A291" s="1">
        <v>42808</v>
      </c>
      <c r="B291">
        <v>24.82</v>
      </c>
      <c r="C291" s="25">
        <f t="shared" si="72"/>
        <v>-2.8123744475693213E-3</v>
      </c>
      <c r="D291" s="26">
        <f t="shared" si="73"/>
        <v>25.022432332698493</v>
      </c>
      <c r="E291" s="26">
        <f>D291*((1-VLOOKUP(A291,FX!A:M,13,0)))</f>
        <v>25.008194972268171</v>
      </c>
      <c r="F291">
        <v>25.004300000000001</v>
      </c>
      <c r="G291" s="25">
        <f t="shared" si="78"/>
        <v>-8.090034174414007E-3</v>
      </c>
      <c r="H291" s="25">
        <f>(B291/(D291*(1-VLOOKUP(A291,FX!A:M,13,0))))-1</f>
        <v>-7.525332095213666E-3</v>
      </c>
      <c r="I291" s="25">
        <f t="shared" si="63"/>
        <v>-7.3707322340557102E-3</v>
      </c>
      <c r="J291">
        <v>3458.098</v>
      </c>
      <c r="K291">
        <v>3456.6934000000001</v>
      </c>
      <c r="L291" s="25">
        <f t="shared" si="76"/>
        <v>-4.0617703720369214E-4</v>
      </c>
      <c r="M291">
        <f t="shared" si="77"/>
        <v>2</v>
      </c>
    </row>
    <row r="292" spans="1:14" x14ac:dyDescent="0.15">
      <c r="A292" s="1">
        <v>42809</v>
      </c>
      <c r="B292">
        <v>25.27</v>
      </c>
      <c r="C292" s="25">
        <f t="shared" si="72"/>
        <v>1.8130539887187824E-2</v>
      </c>
      <c r="D292" s="26">
        <f t="shared" si="73"/>
        <v>25.054574891565448</v>
      </c>
      <c r="E292" s="26">
        <f>D292*((1-VLOOKUP(A292,FX!A:M,13,0)))</f>
        <v>25.245564316501014</v>
      </c>
      <c r="F292">
        <v>25.232199999999999</v>
      </c>
      <c r="G292" s="25">
        <f t="shared" si="78"/>
        <v>8.598234428917495E-3</v>
      </c>
      <c r="H292" s="25">
        <f>(B292/(D292*(1-VLOOKUP(A292,FX!A:M,13,0))))-1</f>
        <v>9.6791987664190948E-4</v>
      </c>
      <c r="I292" s="25">
        <f t="shared" si="63"/>
        <v>1.4980857792821212E-3</v>
      </c>
      <c r="J292">
        <v>3456.6934000000001</v>
      </c>
      <c r="K292">
        <v>3463.6435999999999</v>
      </c>
      <c r="L292" s="25">
        <f t="shared" si="76"/>
        <v>2.0106498308469778E-3</v>
      </c>
      <c r="M292">
        <f t="shared" si="77"/>
        <v>3</v>
      </c>
      <c r="N292" s="50" t="s">
        <v>239</v>
      </c>
    </row>
    <row r="293" spans="1:14" x14ac:dyDescent="0.15">
      <c r="A293" s="1">
        <v>42810</v>
      </c>
      <c r="B293">
        <v>25.42</v>
      </c>
      <c r="C293" s="25">
        <f t="shared" si="72"/>
        <v>5.9358923624852622E-3</v>
      </c>
      <c r="D293" s="26">
        <f t="shared" si="73"/>
        <v>25.362329667093928</v>
      </c>
      <c r="E293" s="26">
        <f>D293*((1-VLOOKUP(A293,FX!A:M,13,0)))</f>
        <v>25.280148094503726</v>
      </c>
      <c r="F293">
        <v>25.290500000000002</v>
      </c>
      <c r="G293" s="25">
        <f t="shared" si="78"/>
        <v>2.2738578696459566E-3</v>
      </c>
      <c r="H293" s="25">
        <f>(B293/(D293*(1-VLOOKUP(A293,FX!A:M,13,0))))-1</f>
        <v>5.5320841070025661E-3</v>
      </c>
      <c r="I293" s="25">
        <f t="shared" si="63"/>
        <v>5.1204997924121365E-3</v>
      </c>
      <c r="J293">
        <v>3463.6435999999999</v>
      </c>
      <c r="K293">
        <v>3481.5066000000002</v>
      </c>
      <c r="L293" s="25">
        <f t="shared" si="76"/>
        <v>5.1572858131248012E-3</v>
      </c>
      <c r="M293">
        <f t="shared" si="77"/>
        <v>4</v>
      </c>
      <c r="N293" s="50" t="s">
        <v>241</v>
      </c>
    </row>
    <row r="294" spans="1:14" x14ac:dyDescent="0.15">
      <c r="A294" s="1">
        <v>42811</v>
      </c>
      <c r="B294">
        <v>24.96</v>
      </c>
      <c r="C294" s="25">
        <f t="shared" si="72"/>
        <v>-1.8095987411487102E-2</v>
      </c>
      <c r="D294" s="26">
        <f t="shared" si="73"/>
        <v>25.03115573055355</v>
      </c>
      <c r="E294" s="26">
        <f>D294*((1-VLOOKUP(A294,FX!A:M,13,0)))</f>
        <v>24.965658160362107</v>
      </c>
      <c r="F294">
        <v>24.967500000000001</v>
      </c>
      <c r="G294" s="25">
        <f t="shared" si="78"/>
        <v>-2.8426865830527559E-3</v>
      </c>
      <c r="H294" s="25">
        <f>(B294/(D294*(1-VLOOKUP(A294,FX!A:M,13,0))))-1</f>
        <v>-2.2663774076225884E-4</v>
      </c>
      <c r="I294" s="25">
        <f t="shared" si="63"/>
        <v>-3.0039050765995334E-4</v>
      </c>
      <c r="J294">
        <v>3481.5066000000002</v>
      </c>
      <c r="K294">
        <v>3445.8051</v>
      </c>
      <c r="L294" s="25">
        <f t="shared" si="76"/>
        <v>-1.0254612184276812E-2</v>
      </c>
      <c r="M294">
        <f t="shared" si="77"/>
        <v>5</v>
      </c>
    </row>
    <row r="295" spans="1:14" x14ac:dyDescent="0.15">
      <c r="A295" s="1">
        <v>42814</v>
      </c>
      <c r="B295">
        <v>25.04</v>
      </c>
      <c r="C295" s="25">
        <f t="shared" si="72"/>
        <v>3.2051282051281937E-3</v>
      </c>
      <c r="D295" s="26">
        <f t="shared" si="73"/>
        <v>24.995088256877906</v>
      </c>
      <c r="E295" s="26">
        <f>D295*((1-VLOOKUP(A295,FX!A:M,13,0)))</f>
        <v>24.991822585184039</v>
      </c>
      <c r="F295">
        <v>24.9831</v>
      </c>
      <c r="G295" s="25">
        <f t="shared" si="78"/>
        <v>1.7968227461542252E-3</v>
      </c>
      <c r="H295" s="25">
        <f>(B295/(D295*(1-VLOOKUP(A295,FX!A:M,13,0))))-1</f>
        <v>1.9277271456192846E-3</v>
      </c>
      <c r="I295" s="25">
        <f t="shared" si="63"/>
        <v>2.2775396167808992E-3</v>
      </c>
      <c r="J295">
        <v>3445.8051</v>
      </c>
      <c r="K295">
        <v>3449.6125999999999</v>
      </c>
      <c r="L295" s="25">
        <f t="shared" si="76"/>
        <v>1.1049667318676626E-3</v>
      </c>
      <c r="M295">
        <f t="shared" si="77"/>
        <v>1</v>
      </c>
      <c r="N295" s="50" t="s">
        <v>253</v>
      </c>
    </row>
    <row r="296" spans="1:14" x14ac:dyDescent="0.15">
      <c r="A296" s="1">
        <v>42815</v>
      </c>
      <c r="B296">
        <v>25.11</v>
      </c>
      <c r="C296" s="25">
        <f t="shared" si="72"/>
        <v>2.7955271565496265E-3</v>
      </c>
      <c r="D296" s="26">
        <f t="shared" si="73"/>
        <v>25.104293954364614</v>
      </c>
      <c r="E296" s="26">
        <f>D296*((1-VLOOKUP(A296,FX!A:M,13,0)))</f>
        <v>25.164311733340771</v>
      </c>
      <c r="F296">
        <v>25.174900000000001</v>
      </c>
      <c r="G296" s="25">
        <f t="shared" si="78"/>
        <v>2.2729361143380977E-4</v>
      </c>
      <c r="H296" s="25">
        <f>(B296/(D296*(1-VLOOKUP(A296,FX!A:M,13,0))))-1</f>
        <v>-2.1582840777167878E-3</v>
      </c>
      <c r="I296" s="25">
        <f t="shared" si="63"/>
        <v>-2.5779645599387502E-3</v>
      </c>
      <c r="J296">
        <v>3449.6125999999999</v>
      </c>
      <c r="K296">
        <v>3466.3467999999998</v>
      </c>
      <c r="L296" s="25">
        <f t="shared" si="76"/>
        <v>4.8510374759183073E-3</v>
      </c>
      <c r="M296">
        <f t="shared" si="77"/>
        <v>2</v>
      </c>
    </row>
    <row r="297" spans="1:14" ht="27" x14ac:dyDescent="0.15">
      <c r="A297" s="1">
        <v>42816</v>
      </c>
      <c r="B297">
        <v>25.21</v>
      </c>
      <c r="C297" s="25">
        <f t="shared" si="72"/>
        <v>3.9824771007568316E-3</v>
      </c>
      <c r="D297" s="26">
        <f t="shared" si="73"/>
        <v>25.05654332681889</v>
      </c>
      <c r="E297" s="26">
        <f>D297*((1-VLOOKUP(A297,FX!A:M,13,0)))</f>
        <v>25.088830458093007</v>
      </c>
      <c r="F297">
        <v>25.079000000000001</v>
      </c>
      <c r="G297" s="25">
        <f t="shared" si="78"/>
        <v>6.1244151349824083E-3</v>
      </c>
      <c r="H297" s="25">
        <f>(B297/(D297*(1-VLOOKUP(A297,FX!A:M,13,0))))-1</f>
        <v>4.8296209785223532E-3</v>
      </c>
      <c r="I297" s="25">
        <f t="shared" si="63"/>
        <v>5.223493759719311E-3</v>
      </c>
      <c r="J297">
        <v>3466.3467999999998</v>
      </c>
      <c r="K297">
        <v>3450.0502000000001</v>
      </c>
      <c r="L297" s="25">
        <f t="shared" si="76"/>
        <v>-4.7013761000485044E-3</v>
      </c>
      <c r="M297">
        <f t="shared" si="77"/>
        <v>3</v>
      </c>
      <c r="N297" s="50" t="s">
        <v>256</v>
      </c>
    </row>
    <row r="298" spans="1:14" x14ac:dyDescent="0.15">
      <c r="A298" s="1">
        <v>42817</v>
      </c>
      <c r="B298">
        <v>25.21</v>
      </c>
      <c r="C298" s="25">
        <f t="shared" si="72"/>
        <v>0</v>
      </c>
      <c r="D298" s="26">
        <f t="shared" si="73"/>
        <v>25.165706654877077</v>
      </c>
      <c r="E298" s="26">
        <f>D298*((1-VLOOKUP(A298,FX!A:M,13,0)))</f>
        <v>25.140786664599357</v>
      </c>
      <c r="F298">
        <v>25.146899999999999</v>
      </c>
      <c r="G298" s="25">
        <f t="shared" si="78"/>
        <v>1.7600676082878408E-3</v>
      </c>
      <c r="H298" s="25">
        <f>(B298/(D298*(1-VLOOKUP(A298,FX!A:M,13,0))))-1</f>
        <v>2.7530298205864501E-3</v>
      </c>
      <c r="I298" s="25">
        <f t="shared" si="63"/>
        <v>2.5092556140120514E-3</v>
      </c>
      <c r="J298">
        <v>3450.0502000000001</v>
      </c>
      <c r="K298">
        <v>3461.9782</v>
      </c>
      <c r="L298" s="25">
        <f t="shared" si="76"/>
        <v>3.4573409975309222E-3</v>
      </c>
      <c r="M298">
        <f t="shared" si="77"/>
        <v>4</v>
      </c>
      <c r="N298" s="50" t="s">
        <v>262</v>
      </c>
    </row>
    <row r="299" spans="1:14" x14ac:dyDescent="0.15">
      <c r="A299" s="1">
        <v>42818</v>
      </c>
      <c r="B299">
        <v>25.4</v>
      </c>
      <c r="C299" s="25">
        <f t="shared" si="72"/>
        <v>7.5366917889725382E-3</v>
      </c>
      <c r="D299" s="26">
        <f t="shared" si="73"/>
        <v>25.34753531837087</v>
      </c>
      <c r="E299" s="26">
        <f>D299*((1-VLOOKUP(A299,FX!A:M,13,0)))</f>
        <v>25.343661790649389</v>
      </c>
      <c r="F299">
        <v>25.3398</v>
      </c>
      <c r="G299" s="25">
        <f t="shared" si="78"/>
        <v>2.0698139274750726E-3</v>
      </c>
      <c r="H299" s="25">
        <f>(B299/(D299*(1-VLOOKUP(A299,FX!A:M,13,0))))-1</f>
        <v>2.2229703748413154E-3</v>
      </c>
      <c r="I299" s="25">
        <f t="shared" si="63"/>
        <v>2.3757093584004796E-3</v>
      </c>
      <c r="J299">
        <v>3461.9782</v>
      </c>
      <c r="K299">
        <v>3489.5997000000002</v>
      </c>
      <c r="L299" s="25">
        <f t="shared" si="76"/>
        <v>7.9785308873407956E-3</v>
      </c>
      <c r="M299">
        <f t="shared" si="77"/>
        <v>5</v>
      </c>
    </row>
    <row r="300" spans="1:14" ht="27" x14ac:dyDescent="0.15">
      <c r="A300" s="1">
        <v>42821</v>
      </c>
      <c r="B300">
        <v>25.39</v>
      </c>
      <c r="C300" s="25">
        <f t="shared" si="72"/>
        <v>-3.9370078740152969E-4</v>
      </c>
      <c r="D300" s="26">
        <f t="shared" si="73"/>
        <v>25.255848108394783</v>
      </c>
      <c r="E300" s="26">
        <f>D300*((1-VLOOKUP(A300,FX!A:M,13,0)))</f>
        <v>25.313158201595567</v>
      </c>
      <c r="F300">
        <v>25.325199999999999</v>
      </c>
      <c r="G300" s="25">
        <f t="shared" si="78"/>
        <v>5.311715964930297E-3</v>
      </c>
      <c r="H300" s="25">
        <f>(B300/(D300*(1-VLOOKUP(A300,FX!A:M,13,0))))-1</f>
        <v>3.0356464330709709E-3</v>
      </c>
      <c r="I300" s="25">
        <f t="shared" si="63"/>
        <v>2.5587162194178337E-3</v>
      </c>
      <c r="J300">
        <v>3489.5997000000002</v>
      </c>
      <c r="K300">
        <v>3478.0385000000001</v>
      </c>
      <c r="L300" s="25">
        <f t="shared" si="76"/>
        <v>-3.3130447598330726E-3</v>
      </c>
      <c r="M300">
        <f t="shared" si="77"/>
        <v>1</v>
      </c>
      <c r="N300" s="50" t="s">
        <v>267</v>
      </c>
    </row>
    <row r="301" spans="1:14" x14ac:dyDescent="0.15">
      <c r="A301" s="1">
        <v>42822</v>
      </c>
      <c r="B301">
        <v>25.21</v>
      </c>
      <c r="C301" s="25">
        <f t="shared" si="72"/>
        <v>-7.0894052776683258E-3</v>
      </c>
      <c r="D301" s="26">
        <f t="shared" si="73"/>
        <v>25.265279405147467</v>
      </c>
      <c r="E301" s="26">
        <f>D301*((1-VLOOKUP(A301,FX!A:M,13,0)))</f>
        <v>25.19958452594738</v>
      </c>
      <c r="F301">
        <v>25.186800000000002</v>
      </c>
      <c r="G301" s="25">
        <f t="shared" si="78"/>
        <v>-2.1879593833505906E-3</v>
      </c>
      <c r="H301" s="25">
        <f>(B301/(D301*(1-VLOOKUP(A301,FX!A:M,13,0))))-1</f>
        <v>4.1331927682763947E-4</v>
      </c>
      <c r="I301" s="25">
        <f t="shared" si="63"/>
        <v>9.2111741070710629E-4</v>
      </c>
      <c r="J301">
        <v>3478.0385000000001</v>
      </c>
      <c r="K301">
        <v>3469.8092999999999</v>
      </c>
      <c r="L301" s="25">
        <f t="shared" si="76"/>
        <v>-2.3660462642952629E-3</v>
      </c>
      <c r="M301">
        <f t="shared" si="77"/>
        <v>2</v>
      </c>
    </row>
    <row r="302" spans="1:14" x14ac:dyDescent="0.15">
      <c r="A302" s="1">
        <v>42823</v>
      </c>
      <c r="B302">
        <v>25.17</v>
      </c>
      <c r="C302" s="25">
        <f t="shared" si="72"/>
        <v>-1.5866719555731601E-3</v>
      </c>
      <c r="D302" s="26">
        <f t="shared" si="73"/>
        <v>25.153293181974007</v>
      </c>
      <c r="E302" s="26">
        <f>D302*((1-VLOOKUP(A302,FX!A:M,13,0)))</f>
        <v>25.17809725235831</v>
      </c>
      <c r="F302">
        <v>25.179500000000001</v>
      </c>
      <c r="G302" s="25">
        <f t="shared" si="78"/>
        <v>6.6420002761180541E-4</v>
      </c>
      <c r="H302" s="25">
        <f>(B302/(D302*(1-VLOOKUP(A302,FX!A:M,13,0))))-1</f>
        <v>-3.2159905798878619E-4</v>
      </c>
      <c r="I302" s="25">
        <f t="shared" si="63"/>
        <v>-3.772910502590765E-4</v>
      </c>
      <c r="J302">
        <v>3469.8092999999999</v>
      </c>
      <c r="K302">
        <v>3465.1932999999999</v>
      </c>
      <c r="L302" s="25">
        <f t="shared" si="76"/>
        <v>-1.3303324767732772E-3</v>
      </c>
      <c r="M302">
        <f t="shared" si="77"/>
        <v>3</v>
      </c>
      <c r="N302" s="50" t="s">
        <v>273</v>
      </c>
    </row>
    <row r="303" spans="1:14" x14ac:dyDescent="0.15">
      <c r="A303" s="1">
        <v>42824</v>
      </c>
      <c r="B303">
        <v>24.89</v>
      </c>
      <c r="C303" s="25">
        <f t="shared" si="72"/>
        <v>-1.1124354390147029E-2</v>
      </c>
      <c r="D303" s="26">
        <f t="shared" si="73"/>
        <v>24.972877576843981</v>
      </c>
      <c r="E303" s="26">
        <f>D303*((1-VLOOKUP(A303,FX!A:M,13,0)))</f>
        <v>24.910949537765887</v>
      </c>
      <c r="F303">
        <v>24.911200000000001</v>
      </c>
      <c r="G303" s="25">
        <f t="shared" si="78"/>
        <v>-3.3187035250126229E-3</v>
      </c>
      <c r="H303" s="25">
        <f>(B303/(D303*(1-VLOOKUP(A303,FX!A:M,13,0))))-1</f>
        <v>-8.4097708656694081E-4</v>
      </c>
      <c r="I303" s="25">
        <f t="shared" si="63"/>
        <v>-8.5102283310323212E-4</v>
      </c>
      <c r="J303">
        <v>3465.1932999999999</v>
      </c>
      <c r="K303">
        <v>3436.7579999999998</v>
      </c>
      <c r="L303" s="25">
        <f t="shared" si="76"/>
        <v>-8.2059780041707775E-3</v>
      </c>
      <c r="M303">
        <f t="shared" si="77"/>
        <v>4</v>
      </c>
    </row>
    <row r="304" spans="1:14" x14ac:dyDescent="0.15">
      <c r="A304" s="1">
        <v>42825</v>
      </c>
      <c r="B304">
        <v>25.13</v>
      </c>
      <c r="C304" s="25">
        <f t="shared" si="72"/>
        <v>9.6424266773804668E-3</v>
      </c>
      <c r="D304" s="26">
        <f t="shared" si="73"/>
        <v>25.051004656015934</v>
      </c>
      <c r="E304" s="26">
        <f>D304*((1-VLOOKUP(A304,FX!A:M,13,0)))</f>
        <v>25.092705807029812</v>
      </c>
      <c r="F304">
        <v>25.0946</v>
      </c>
      <c r="G304" s="25">
        <f t="shared" si="78"/>
        <v>3.1533802763112906E-3</v>
      </c>
      <c r="H304" s="25">
        <f>(B304/(D304*(1-VLOOKUP(A304,FX!A:M,13,0))))-1</f>
        <v>1.4862563350874769E-3</v>
      </c>
      <c r="I304" s="25">
        <f t="shared" si="63"/>
        <v>1.4106620547846838E-3</v>
      </c>
      <c r="J304">
        <v>3436.7579999999998</v>
      </c>
      <c r="K304">
        <v>3456.0455000000002</v>
      </c>
      <c r="L304" s="25">
        <f t="shared" si="76"/>
        <v>5.6121204926271595E-3</v>
      </c>
      <c r="M304">
        <f t="shared" si="77"/>
        <v>5</v>
      </c>
    </row>
    <row r="305" spans="1:14" ht="27" x14ac:dyDescent="0.15">
      <c r="A305" s="1">
        <v>42828</v>
      </c>
      <c r="B305">
        <v>25.22</v>
      </c>
      <c r="C305" s="25">
        <f t="shared" si="72"/>
        <v>3.5813768404298063E-3</v>
      </c>
      <c r="D305" s="26">
        <f t="shared" si="73"/>
        <v>25.0946</v>
      </c>
      <c r="E305" s="26">
        <f>D305*((1-VLOOKUP(A305,FX!A:M,13,0)))</f>
        <v>25.090127435666894</v>
      </c>
      <c r="F305">
        <v>25.1035</v>
      </c>
      <c r="G305" s="25">
        <f t="shared" si="78"/>
        <v>4.9970910076271302E-3</v>
      </c>
      <c r="H305" s="25">
        <f>(B305/(D305*(1-VLOOKUP(A305,FX!A:M,13,0))))-1</f>
        <v>5.176241717628205E-3</v>
      </c>
      <c r="I305" s="25">
        <f t="shared" si="63"/>
        <v>4.6407871412352808E-3</v>
      </c>
      <c r="J305">
        <v>3456.0455000000002</v>
      </c>
      <c r="K305">
        <v>3456.0455000000002</v>
      </c>
      <c r="L305" s="25">
        <f t="shared" si="76"/>
        <v>0</v>
      </c>
      <c r="M305">
        <f t="shared" si="77"/>
        <v>1</v>
      </c>
      <c r="N305" s="50" t="s">
        <v>281</v>
      </c>
    </row>
    <row r="306" spans="1:14" x14ac:dyDescent="0.15">
      <c r="A306" s="1">
        <v>42829</v>
      </c>
      <c r="B306">
        <v>25.29</v>
      </c>
      <c r="C306" s="25">
        <f t="shared" si="72"/>
        <v>2.7755749405233843E-3</v>
      </c>
      <c r="D306" s="26">
        <f t="shared" si="73"/>
        <v>25.1035</v>
      </c>
      <c r="E306" s="26">
        <f>D306*((1-VLOOKUP(A306,FX!A:M,13,0)))</f>
        <v>25.085246426247984</v>
      </c>
      <c r="F306">
        <v>25.086300000000001</v>
      </c>
      <c r="G306" s="25">
        <f t="shared" si="78"/>
        <v>7.4292429342521782E-3</v>
      </c>
      <c r="H306" s="25">
        <f>(B306/(D306*(1-VLOOKUP(A306,FX!A:M,13,0))))-1</f>
        <v>8.1623106376094157E-3</v>
      </c>
      <c r="I306" s="25">
        <f t="shared" si="63"/>
        <v>8.1199698640292972E-3</v>
      </c>
      <c r="J306">
        <v>3456.0455000000002</v>
      </c>
      <c r="K306">
        <v>3456.0455000000002</v>
      </c>
      <c r="L306" s="25">
        <f t="shared" si="76"/>
        <v>0</v>
      </c>
      <c r="M306">
        <f t="shared" si="77"/>
        <v>2</v>
      </c>
      <c r="N306" s="50" t="s">
        <v>282</v>
      </c>
    </row>
    <row r="307" spans="1:14" ht="27" x14ac:dyDescent="0.15">
      <c r="A307" s="1">
        <v>42830</v>
      </c>
      <c r="B307">
        <v>25.5</v>
      </c>
      <c r="C307" s="25">
        <f t="shared" si="72"/>
        <v>8.3036773428233346E-3</v>
      </c>
      <c r="D307" s="26">
        <f t="shared" si="73"/>
        <v>25.433610750541334</v>
      </c>
      <c r="E307" s="26">
        <f>D307*((1-VLOOKUP(A307,FX!A:M,13,0)))</f>
        <v>25.420673221403668</v>
      </c>
      <c r="F307">
        <v>25.423100000000002</v>
      </c>
      <c r="G307" s="25">
        <f t="shared" si="78"/>
        <v>2.6102958840499291E-3</v>
      </c>
      <c r="H307" s="25">
        <f>(B307/(D307*(1-VLOOKUP(A307,FX!A:M,13,0))))-1</f>
        <v>3.120561674564204E-3</v>
      </c>
      <c r="I307" s="25">
        <f t="shared" si="63"/>
        <v>3.0248081469215204E-3</v>
      </c>
      <c r="J307">
        <v>3456.0455000000002</v>
      </c>
      <c r="K307">
        <v>3503.8932</v>
      </c>
      <c r="L307" s="25">
        <f t="shared" si="76"/>
        <v>1.3844638330137604E-2</v>
      </c>
      <c r="M307">
        <f t="shared" si="77"/>
        <v>3</v>
      </c>
      <c r="N307" s="50" t="s">
        <v>291</v>
      </c>
    </row>
    <row r="308" spans="1:14" ht="27" x14ac:dyDescent="0.15">
      <c r="A308" s="1">
        <v>42831</v>
      </c>
      <c r="B308">
        <v>25.45</v>
      </c>
      <c r="C308" s="25">
        <f t="shared" si="72"/>
        <v>-1.9607843137254832E-3</v>
      </c>
      <c r="D308" s="26">
        <f t="shared" si="73"/>
        <v>25.496771917417462</v>
      </c>
      <c r="E308" s="26">
        <f>D308*((1-VLOOKUP(A308,FX!A:M,13,0)))</f>
        <v>25.469649609701026</v>
      </c>
      <c r="F308">
        <v>25.464500000000001</v>
      </c>
      <c r="G308" s="25">
        <f t="shared" si="78"/>
        <v>-1.8344250624727776E-3</v>
      </c>
      <c r="H308" s="25">
        <f>(B308/(D308*(1-VLOOKUP(A308,FX!A:M,13,0))))-1</f>
        <v>-7.7149116702190934E-4</v>
      </c>
      <c r="I308" s="25">
        <f t="shared" si="63"/>
        <v>-5.6942017318228899E-4</v>
      </c>
      <c r="J308">
        <v>3503.8932</v>
      </c>
      <c r="K308">
        <v>3514.0468999999998</v>
      </c>
      <c r="L308" s="25">
        <f t="shared" si="76"/>
        <v>2.8978337581750946E-3</v>
      </c>
      <c r="M308">
        <f t="shared" si="77"/>
        <v>4</v>
      </c>
      <c r="N308" s="50" t="s">
        <v>293</v>
      </c>
    </row>
    <row r="309" spans="1:14" x14ac:dyDescent="0.15">
      <c r="A309" s="1">
        <v>42832</v>
      </c>
      <c r="B309">
        <v>25.44</v>
      </c>
      <c r="C309" s="25">
        <f t="shared" si="72"/>
        <v>-3.9292730844786572E-4</v>
      </c>
      <c r="D309" s="26">
        <f t="shared" si="73"/>
        <v>25.489257627523415</v>
      </c>
      <c r="E309" s="26">
        <f>D309*((1-VLOOKUP(A309,FX!A:M,13,0)))</f>
        <v>25.46420485008986</v>
      </c>
      <c r="F309">
        <v>25.460899999999999</v>
      </c>
      <c r="G309" s="25">
        <f t="shared" si="78"/>
        <v>-1.9324857649140048E-3</v>
      </c>
      <c r="H309" s="25">
        <f>(B309/(D309*(1-VLOOKUP(A309,FX!A:M,13,0))))-1</f>
        <v>-9.505441160387873E-4</v>
      </c>
      <c r="I309" s="25">
        <f t="shared" si="63"/>
        <v>-8.2086650511170589E-4</v>
      </c>
      <c r="J309">
        <v>3514.0468999999998</v>
      </c>
      <c r="K309">
        <v>3517.4634000000001</v>
      </c>
      <c r="L309" s="25">
        <f t="shared" si="76"/>
        <v>9.7224086565272927E-4</v>
      </c>
      <c r="M309">
        <f t="shared" si="77"/>
        <v>5</v>
      </c>
    </row>
    <row r="310" spans="1:14" x14ac:dyDescent="0.15">
      <c r="A310" s="1">
        <v>42835</v>
      </c>
      <c r="B310">
        <v>25.23</v>
      </c>
      <c r="C310" s="25">
        <f t="shared" si="72"/>
        <v>-8.2547169811321153E-3</v>
      </c>
      <c r="D310" s="26">
        <f t="shared" si="73"/>
        <v>25.371692185135455</v>
      </c>
      <c r="E310" s="26">
        <f>D310*((1-VLOOKUP(A310,FX!A:M,13,0)))</f>
        <v>25.335388411340698</v>
      </c>
      <c r="F310">
        <v>25.3432</v>
      </c>
      <c r="G310" s="25">
        <f t="shared" si="78"/>
        <v>-5.5846564786272701E-3</v>
      </c>
      <c r="H310" s="25">
        <f>(B310/(D310*(1-VLOOKUP(A310,FX!A:M,13,0))))-1</f>
        <v>-4.1597314250577666E-3</v>
      </c>
      <c r="I310" s="25">
        <f t="shared" si="63"/>
        <v>-4.4666813977713993E-3</v>
      </c>
      <c r="J310">
        <v>3517.4634000000001</v>
      </c>
      <c r="K310">
        <v>3505.1392000000001</v>
      </c>
      <c r="L310" s="25">
        <f t="shared" si="76"/>
        <v>-3.5037180486370278E-3</v>
      </c>
      <c r="M310">
        <f t="shared" si="77"/>
        <v>1</v>
      </c>
      <c r="N310" s="50" t="s">
        <v>297</v>
      </c>
    </row>
    <row r="311" spans="1:14" x14ac:dyDescent="0.15">
      <c r="A311" s="1">
        <v>42836</v>
      </c>
      <c r="B311">
        <v>25.38</v>
      </c>
      <c r="C311" s="25">
        <f t="shared" si="72"/>
        <v>5.9453032104637149E-3</v>
      </c>
      <c r="D311" s="26">
        <f t="shared" si="73"/>
        <v>25.431328652967618</v>
      </c>
      <c r="E311" s="26">
        <f>D311*((1-VLOOKUP(A311,FX!A:M,13,0)))</f>
        <v>25.451773843160446</v>
      </c>
      <c r="F311">
        <v>25.447900000000001</v>
      </c>
      <c r="G311" s="25">
        <f t="shared" si="78"/>
        <v>-2.0183236852483466E-3</v>
      </c>
      <c r="H311" s="25">
        <f>(B311/(D311*(1-VLOOKUP(A311,FX!A:M,13,0))))-1</f>
        <v>-2.8199937498554206E-3</v>
      </c>
      <c r="I311" s="25">
        <f t="shared" si="63"/>
        <v>-2.6681965898954774E-3</v>
      </c>
      <c r="J311">
        <v>3505.1392000000001</v>
      </c>
      <c r="K311">
        <v>3517.328</v>
      </c>
      <c r="L311" s="25">
        <f t="shared" si="76"/>
        <v>3.4774082581370269E-3</v>
      </c>
      <c r="M311">
        <f t="shared" si="77"/>
        <v>2</v>
      </c>
      <c r="N311" s="50" t="s">
        <v>302</v>
      </c>
    </row>
    <row r="312" spans="1:14" x14ac:dyDescent="0.15">
      <c r="A312" s="1">
        <v>42837</v>
      </c>
      <c r="B312">
        <v>25.4</v>
      </c>
      <c r="C312" s="25">
        <f t="shared" ref="C312:C324" si="79">B312/B311-1</f>
        <v>7.8802206461769941E-4</v>
      </c>
      <c r="D312" s="26">
        <f t="shared" si="73"/>
        <v>25.390820842904045</v>
      </c>
      <c r="E312" s="26">
        <f>D312*((1-VLOOKUP(A312,FX!A:M,13,0)))</f>
        <v>25.452433990304275</v>
      </c>
      <c r="F312">
        <v>25.430399999999999</v>
      </c>
      <c r="G312" s="25">
        <f t="shared" si="78"/>
        <v>3.6151478334423004E-4</v>
      </c>
      <c r="H312" s="25">
        <f>(B312/(D312*(1-VLOOKUP(A312,FX!A:M,13,0))))-1</f>
        <v>-2.0600776461792147E-3</v>
      </c>
      <c r="I312" s="25">
        <f t="shared" si="63"/>
        <v>-1.1954196552158569E-3</v>
      </c>
      <c r="J312">
        <v>3517.328</v>
      </c>
      <c r="K312">
        <v>3509.4387000000002</v>
      </c>
      <c r="L312" s="25">
        <f t="shared" si="76"/>
        <v>-2.2429810356042745E-3</v>
      </c>
      <c r="M312">
        <f t="shared" si="77"/>
        <v>3</v>
      </c>
    </row>
    <row r="313" spans="1:14" x14ac:dyDescent="0.15">
      <c r="A313" s="1">
        <v>42838</v>
      </c>
      <c r="B313">
        <v>25.4</v>
      </c>
      <c r="C313" s="25">
        <f t="shared" si="79"/>
        <v>0</v>
      </c>
      <c r="D313" s="26">
        <f t="shared" si="73"/>
        <v>25.467555336549974</v>
      </c>
      <c r="E313" s="26">
        <f>D313*((1-VLOOKUP(A313,FX!A:M,13,0)))</f>
        <v>25.462838891386994</v>
      </c>
      <c r="F313">
        <v>25.482900000000001</v>
      </c>
      <c r="G313" s="25">
        <f t="shared" si="78"/>
        <v>-2.6526038976746324E-3</v>
      </c>
      <c r="H313" s="25">
        <f>(B313/(D313*(1-VLOOKUP(A313,FX!A:M,13,0))))-1</f>
        <v>-2.4678666685611361E-3</v>
      </c>
      <c r="I313" s="25">
        <f t="shared" ref="I313:I463" si="80">+B313/F313-1</f>
        <v>-3.253161924270831E-3</v>
      </c>
      <c r="J313">
        <v>3509.4387000000002</v>
      </c>
      <c r="K313">
        <v>3514.5662000000002</v>
      </c>
      <c r="L313" s="25">
        <f t="shared" si="76"/>
        <v>1.4610598555262477E-3</v>
      </c>
      <c r="M313">
        <f t="shared" si="77"/>
        <v>4</v>
      </c>
    </row>
    <row r="314" spans="1:14" x14ac:dyDescent="0.15">
      <c r="A314" s="1">
        <v>42839</v>
      </c>
      <c r="B314">
        <v>25.4</v>
      </c>
      <c r="C314" s="25">
        <f t="shared" si="79"/>
        <v>0</v>
      </c>
      <c r="D314" s="26">
        <f t="shared" si="73"/>
        <v>25.279434350404326</v>
      </c>
      <c r="E314" s="26">
        <f>D314*((1-VLOOKUP(A314,FX!A:M,13,0)))</f>
        <v>25.28200453668898</v>
      </c>
      <c r="F314">
        <v>25.28</v>
      </c>
      <c r="G314" s="25">
        <f t="shared" si="78"/>
        <v>4.7693175379037722E-3</v>
      </c>
      <c r="H314" s="25">
        <f>(B314/(D314*(1-VLOOKUP(A314,FX!A:M,13,0))))-1</f>
        <v>4.6671719855040372E-3</v>
      </c>
      <c r="I314" s="25">
        <f t="shared" si="80"/>
        <v>4.7468354430377779E-3</v>
      </c>
      <c r="J314">
        <v>3514.5662000000002</v>
      </c>
      <c r="K314">
        <v>3486.5045</v>
      </c>
      <c r="L314" s="25">
        <f t="shared" si="76"/>
        <v>-7.9843993264375746E-3</v>
      </c>
      <c r="M314">
        <f t="shared" si="77"/>
        <v>5</v>
      </c>
    </row>
    <row r="315" spans="1:14" x14ac:dyDescent="0.15">
      <c r="A315" s="1">
        <v>42842</v>
      </c>
      <c r="B315">
        <v>25.13</v>
      </c>
      <c r="C315" s="25">
        <f t="shared" si="79"/>
        <v>-1.0629921259842523E-2</v>
      </c>
      <c r="D315" s="26">
        <f t="shared" si="73"/>
        <v>25.232414349673146</v>
      </c>
      <c r="E315" s="26">
        <f>D315*((1-VLOOKUP(A315,FX!A:M,13,0)))</f>
        <v>25.255698166976963</v>
      </c>
      <c r="F315">
        <v>25.244</v>
      </c>
      <c r="G315" s="25">
        <f t="shared" si="78"/>
        <v>-4.0588406742961824E-3</v>
      </c>
      <c r="H315" s="25">
        <f>(B315/(D315*(1-VLOOKUP(A315,FX!A:M,13,0))))-1</f>
        <v>-4.9770220623447381E-3</v>
      </c>
      <c r="I315" s="25">
        <f t="shared" si="80"/>
        <v>-4.5159245761369204E-3</v>
      </c>
      <c r="J315">
        <v>3486.5045</v>
      </c>
      <c r="K315">
        <v>3479.9416999999999</v>
      </c>
      <c r="L315" s="25">
        <f t="shared" si="76"/>
        <v>-1.8823437629293949E-3</v>
      </c>
      <c r="M315">
        <f t="shared" si="77"/>
        <v>1</v>
      </c>
    </row>
    <row r="316" spans="1:14" x14ac:dyDescent="0.15">
      <c r="A316" s="1">
        <v>42843</v>
      </c>
      <c r="B316">
        <v>24.96</v>
      </c>
      <c r="C316" s="25">
        <f t="shared" si="79"/>
        <v>-6.7648229208117083E-3</v>
      </c>
      <c r="D316" s="26">
        <f t="shared" ref="D316:D321" si="81">+F315*(1+L316)</f>
        <v>25.119237419293547</v>
      </c>
      <c r="E316" s="26">
        <f>D316*((1-VLOOKUP(A316,FX!A:M,13,0)))</f>
        <v>25.128095034418227</v>
      </c>
      <c r="F316">
        <v>25.133199999999999</v>
      </c>
      <c r="G316" s="25">
        <f t="shared" si="78"/>
        <v>-6.3392616836066562E-3</v>
      </c>
      <c r="H316" s="25">
        <f>(B316/(D316*(1-VLOOKUP(A316,FX!A:M,13,0))))-1</f>
        <v>-6.689525576371147E-3</v>
      </c>
      <c r="I316" s="25">
        <f t="shared" si="80"/>
        <v>-6.8912832428817961E-3</v>
      </c>
      <c r="J316">
        <v>3479.9416999999999</v>
      </c>
      <c r="K316">
        <v>3462.7429000000002</v>
      </c>
      <c r="L316" s="25">
        <f t="shared" si="76"/>
        <v>-4.942266705215137E-3</v>
      </c>
      <c r="M316">
        <f t="shared" si="77"/>
        <v>2</v>
      </c>
    </row>
    <row r="317" spans="1:14" x14ac:dyDescent="0.15">
      <c r="A317" s="1">
        <v>42844</v>
      </c>
      <c r="B317">
        <v>24.81</v>
      </c>
      <c r="C317" s="25">
        <f t="shared" si="79"/>
        <v>-6.0096153846154188E-3</v>
      </c>
      <c r="D317" s="26">
        <f t="shared" si="81"/>
        <v>25.010777784432101</v>
      </c>
      <c r="E317" s="26">
        <f>D317*((1-VLOOKUP(A317,FX!A:M,13,0)))</f>
        <v>24.975972999838831</v>
      </c>
      <c r="F317">
        <v>24.976600000000001</v>
      </c>
      <c r="G317" s="25">
        <f t="shared" si="78"/>
        <v>-8.0276505657923547E-3</v>
      </c>
      <c r="H317" s="25">
        <f>(B317/(D317*(1-VLOOKUP(A317,FX!A:M,13,0))))-1</f>
        <v>-6.6453066649256876E-3</v>
      </c>
      <c r="I317" s="25">
        <f t="shared" si="80"/>
        <v>-6.6702433477736633E-3</v>
      </c>
      <c r="J317">
        <v>3462.7429000000002</v>
      </c>
      <c r="K317">
        <v>3445.8761</v>
      </c>
      <c r="L317" s="25">
        <f t="shared" si="76"/>
        <v>-4.8709362742467288E-3</v>
      </c>
      <c r="M317">
        <f t="shared" si="77"/>
        <v>3</v>
      </c>
      <c r="N317" s="50" t="s">
        <v>314</v>
      </c>
    </row>
    <row r="318" spans="1:14" x14ac:dyDescent="0.15">
      <c r="A318" s="1">
        <v>42845</v>
      </c>
      <c r="B318">
        <v>25.11</v>
      </c>
      <c r="C318" s="25">
        <f t="shared" si="79"/>
        <v>1.2091898428053138E-2</v>
      </c>
      <c r="D318" s="26">
        <f t="shared" si="81"/>
        <v>25.090194703883871</v>
      </c>
      <c r="E318" s="26">
        <f>D318*((1-VLOOKUP(A318,FX!A:M,13,0)))</f>
        <v>25.095114546427876</v>
      </c>
      <c r="F318">
        <v>25.102900000000002</v>
      </c>
      <c r="G318" s="25">
        <f t="shared" si="78"/>
        <v>7.8936398660411911E-4</v>
      </c>
      <c r="H318" s="25">
        <f>(B318/(D318*(1-VLOOKUP(A318,FX!A:M,13,0))))-1</f>
        <v>5.9316141173959558E-4</v>
      </c>
      <c r="I318" s="25">
        <f t="shared" si="80"/>
        <v>2.8283584765098624E-4</v>
      </c>
      <c r="J318">
        <v>3445.8761</v>
      </c>
      <c r="K318">
        <v>3461.5481</v>
      </c>
      <c r="L318" s="25">
        <f t="shared" si="76"/>
        <v>4.5480451255923704E-3</v>
      </c>
      <c r="M318">
        <f t="shared" si="77"/>
        <v>4</v>
      </c>
      <c r="N318" s="50" t="s">
        <v>316</v>
      </c>
    </row>
    <row r="319" spans="1:14" x14ac:dyDescent="0.15">
      <c r="A319" s="1">
        <v>42846</v>
      </c>
      <c r="B319">
        <v>25.03</v>
      </c>
      <c r="C319" s="25">
        <f t="shared" si="79"/>
        <v>-3.1859816806052432E-3</v>
      </c>
      <c r="D319" s="26">
        <f t="shared" si="81"/>
        <v>25.140888503282682</v>
      </c>
      <c r="E319" s="26">
        <f>D319*((1-VLOOKUP(A319,FX!A:M,13,0)))</f>
        <v>25.120445342276437</v>
      </c>
      <c r="F319">
        <v>25.110099999999999</v>
      </c>
      <c r="G319" s="25">
        <f t="shared" si="78"/>
        <v>-4.4106835471706685E-3</v>
      </c>
      <c r="H319" s="25">
        <f>(B319/(D319*(1-VLOOKUP(A319,FX!A:M,13,0))))-1</f>
        <v>-3.6004673103553486E-3</v>
      </c>
      <c r="I319" s="25">
        <f t="shared" si="80"/>
        <v>-3.1899514537974127E-3</v>
      </c>
      <c r="J319">
        <v>3461.5481</v>
      </c>
      <c r="K319">
        <v>3466.7865000000002</v>
      </c>
      <c r="L319" s="25">
        <f t="shared" si="76"/>
        <v>1.5133113418241972E-3</v>
      </c>
      <c r="M319">
        <f t="shared" si="77"/>
        <v>5</v>
      </c>
    </row>
    <row r="320" spans="1:14" x14ac:dyDescent="0.15">
      <c r="A320" s="1">
        <v>42849</v>
      </c>
      <c r="B320">
        <v>24.78</v>
      </c>
      <c r="C320" s="25">
        <f t="shared" si="79"/>
        <v>-9.988014382740662E-3</v>
      </c>
      <c r="D320" s="26">
        <f t="shared" si="81"/>
        <v>24.852770449772432</v>
      </c>
      <c r="E320" s="26">
        <f>D320*((1-VLOOKUP(A320,FX!A:M,13,0)))</f>
        <v>24.872889074592344</v>
      </c>
      <c r="F320">
        <v>24.864000000000001</v>
      </c>
      <c r="G320" s="25">
        <f t="shared" si="78"/>
        <v>-2.9280618802438596E-3</v>
      </c>
      <c r="H320" s="25">
        <f>(B320/(D320*(1-VLOOKUP(A320,FX!A:M,13,0))))-1</f>
        <v>-3.7345510734105858E-3</v>
      </c>
      <c r="I320" s="25">
        <f t="shared" si="80"/>
        <v>-3.3783783783783994E-3</v>
      </c>
      <c r="J320">
        <v>3466.7865000000002</v>
      </c>
      <c r="K320">
        <v>3431.2586999999999</v>
      </c>
      <c r="L320" s="25">
        <f t="shared" si="76"/>
        <v>-1.0248049598670206E-2</v>
      </c>
      <c r="M320">
        <f t="shared" si="77"/>
        <v>1</v>
      </c>
    </row>
    <row r="321" spans="1:14" x14ac:dyDescent="0.15">
      <c r="A321" s="1">
        <v>42850</v>
      </c>
      <c r="B321">
        <v>24.87</v>
      </c>
      <c r="C321" s="25">
        <f t="shared" si="79"/>
        <v>3.63196125907983E-3</v>
      </c>
      <c r="D321" s="26">
        <f t="shared" si="81"/>
        <v>24.934402350717537</v>
      </c>
      <c r="E321" s="26">
        <f>D321*((1-VLOOKUP(A321,FX!A:M,13,0)))</f>
        <v>24.918379967946201</v>
      </c>
      <c r="F321">
        <v>24.926500000000001</v>
      </c>
      <c r="G321" s="25">
        <f t="shared" si="78"/>
        <v>-2.5828712399711407E-3</v>
      </c>
      <c r="H321" s="25">
        <f>(B321/(D321*(1-VLOOKUP(A321,FX!A:M,13,0))))-1</f>
        <v>-1.941537451810027E-3</v>
      </c>
      <c r="I321" s="25">
        <f t="shared" si="80"/>
        <v>-2.2666639921368192E-3</v>
      </c>
      <c r="J321">
        <v>3431.2586999999999</v>
      </c>
      <c r="K321">
        <v>3440.9742999999999</v>
      </c>
      <c r="L321" s="25">
        <f t="shared" si="76"/>
        <v>2.8314973744183458E-3</v>
      </c>
      <c r="M321">
        <f t="shared" si="77"/>
        <v>2</v>
      </c>
    </row>
    <row r="322" spans="1:14" x14ac:dyDescent="0.15">
      <c r="A322" s="1">
        <v>42851</v>
      </c>
      <c r="B322">
        <v>24.84</v>
      </c>
      <c r="C322" s="25">
        <f t="shared" si="79"/>
        <v>-1.2062726176116367E-3</v>
      </c>
      <c r="D322" s="26">
        <f t="shared" ref="D322:D327" si="82">+F321*(1+L322)</f>
        <v>24.956989372108943</v>
      </c>
      <c r="E322" s="26">
        <f>D322*((1-VLOOKUP(A322,FX!A:M,13,0)))</f>
        <v>24.925217837854689</v>
      </c>
      <c r="F322">
        <v>24.936299999999999</v>
      </c>
      <c r="G322" s="25">
        <f t="shared" si="78"/>
        <v>-4.6876396172883528E-3</v>
      </c>
      <c r="H322" s="25">
        <f>(B322/(D322*(1-VLOOKUP(A322,FX!A:M,13,0))))-1</f>
        <v>-3.4189405448351584E-3</v>
      </c>
      <c r="I322" s="25">
        <f t="shared" si="80"/>
        <v>-3.861839968239078E-3</v>
      </c>
      <c r="J322">
        <v>3440.9742999999999</v>
      </c>
      <c r="K322">
        <v>3445.1831999999999</v>
      </c>
      <c r="L322" s="25">
        <f t="shared" si="76"/>
        <v>1.2231710071186619E-3</v>
      </c>
      <c r="M322">
        <f t="shared" si="77"/>
        <v>3</v>
      </c>
      <c r="N322" s="50" t="s">
        <v>326</v>
      </c>
    </row>
    <row r="323" spans="1:14" x14ac:dyDescent="0.15">
      <c r="A323" s="1">
        <v>42852</v>
      </c>
      <c r="B323">
        <v>24.84</v>
      </c>
      <c r="C323" s="25">
        <f t="shared" si="79"/>
        <v>0</v>
      </c>
      <c r="D323" s="26">
        <f t="shared" si="82"/>
        <v>24.947424834551615</v>
      </c>
      <c r="E323" s="26">
        <f>D323*((1-VLOOKUP(A323,FX!A:M,13,0)))</f>
        <v>24.933322531837096</v>
      </c>
      <c r="F323">
        <v>24.933299999999999</v>
      </c>
      <c r="G323" s="25">
        <f t="shared" si="78"/>
        <v>-4.3060490316754185E-3</v>
      </c>
      <c r="H323" s="25">
        <f>(B323/(D323*(1-VLOOKUP(A323,FX!A:M,13,0))))-1</f>
        <v>-3.7428839144054704E-3</v>
      </c>
      <c r="I323" s="25">
        <f t="shared" si="80"/>
        <v>-3.7419836122775108E-3</v>
      </c>
      <c r="J323">
        <v>3445.1831999999999</v>
      </c>
      <c r="K323">
        <v>3446.7202000000002</v>
      </c>
      <c r="L323" s="25">
        <f t="shared" si="76"/>
        <v>4.461301216145408E-4</v>
      </c>
      <c r="M323">
        <f t="shared" si="77"/>
        <v>4</v>
      </c>
      <c r="N323" s="50" t="s">
        <v>329</v>
      </c>
    </row>
    <row r="324" spans="1:14" x14ac:dyDescent="0.15">
      <c r="A324" s="1">
        <v>42853</v>
      </c>
      <c r="B324">
        <v>24.82</v>
      </c>
      <c r="C324" s="25">
        <f t="shared" si="79"/>
        <v>-8.0515297906602612E-4</v>
      </c>
      <c r="D324" s="26">
        <f t="shared" si="82"/>
        <v>24.882899828915615</v>
      </c>
      <c r="E324" s="26">
        <f>D324*((1-VLOOKUP(A324,FX!A:M,13,0)))</f>
        <v>24.890562915938379</v>
      </c>
      <c r="F324">
        <v>24.892499999999998</v>
      </c>
      <c r="G324" s="25">
        <f t="shared" si="78"/>
        <v>-2.5278335462541879E-3</v>
      </c>
      <c r="H324" s="25">
        <f>(B324/(D324*(1-VLOOKUP(A324,FX!A:M,13,0))))-1</f>
        <v>-2.8349264810396679E-3</v>
      </c>
      <c r="I324" s="25">
        <f t="shared" si="80"/>
        <v>-2.912523852565907E-3</v>
      </c>
      <c r="J324">
        <v>3446.7202000000002</v>
      </c>
      <c r="K324">
        <v>3439.7530000000002</v>
      </c>
      <c r="L324" s="25">
        <f t="shared" si="76"/>
        <v>-2.0213999384109949E-3</v>
      </c>
      <c r="M324">
        <f t="shared" si="77"/>
        <v>5</v>
      </c>
    </row>
    <row r="325" spans="1:14" x14ac:dyDescent="0.15">
      <c r="A325" s="1">
        <v>42856</v>
      </c>
      <c r="B325">
        <v>24.84</v>
      </c>
      <c r="C325" s="25">
        <f t="shared" ref="C325" si="83">B325/B324-1</f>
        <v>8.058017727639033E-4</v>
      </c>
      <c r="D325" s="26">
        <f t="shared" si="82"/>
        <v>24.892499999999998</v>
      </c>
      <c r="E325" s="26">
        <f>D325*((1-VLOOKUP(A325,FX!A:M,13,0)))</f>
        <v>24.896775972211547</v>
      </c>
      <c r="F325">
        <v>24.885400000000001</v>
      </c>
      <c r="G325" s="25">
        <f t="shared" ref="G325" si="84">+B325/D325-1</f>
        <v>-2.1090689966857257E-3</v>
      </c>
      <c r="H325" s="25">
        <f>(B325/(D325*(1-VLOOKUP(A325,FX!A:M,13,0))))-1</f>
        <v>-2.280454797637943E-3</v>
      </c>
      <c r="I325" s="25">
        <f t="shared" si="80"/>
        <v>-1.824362879439434E-3</v>
      </c>
      <c r="J325">
        <v>3439.7530000000002</v>
      </c>
      <c r="K325">
        <v>3439.7530000000002</v>
      </c>
      <c r="L325" s="25">
        <f t="shared" ref="L325" si="85">+K325/J325-1</f>
        <v>0</v>
      </c>
      <c r="M325">
        <f t="shared" ref="M325" si="86">WEEKDAY(A325,2)</f>
        <v>1</v>
      </c>
    </row>
    <row r="326" spans="1:14" ht="27" x14ac:dyDescent="0.15">
      <c r="A326" s="1">
        <v>42857</v>
      </c>
      <c r="B326">
        <v>24.73</v>
      </c>
      <c r="C326" s="25">
        <f t="shared" ref="C326" si="87">B326/B325-1</f>
        <v>-4.4283413848631437E-3</v>
      </c>
      <c r="D326" s="26">
        <f t="shared" si="82"/>
        <v>24.790073392374392</v>
      </c>
      <c r="E326" s="26">
        <f>D326*((1-VLOOKUP(A326,FX!A:M,13,0)))</f>
        <v>24.821593748385698</v>
      </c>
      <c r="F326">
        <v>24.8171</v>
      </c>
      <c r="G326" s="25">
        <f t="shared" ref="G326" si="88">+B326/D326-1</f>
        <v>-2.4232841679634465E-3</v>
      </c>
      <c r="H326" s="25">
        <f>(B326/(D326*(1-VLOOKUP(A326,FX!A:M,13,0))))-1</f>
        <v>-3.690083292562707E-3</v>
      </c>
      <c r="I326" s="25">
        <f t="shared" si="80"/>
        <v>-3.5096767954353458E-3</v>
      </c>
      <c r="J326">
        <v>3439.7530000000002</v>
      </c>
      <c r="K326">
        <v>3426.5765999999999</v>
      </c>
      <c r="L326" s="25">
        <f t="shared" ref="L326" si="89">+K326/J326-1</f>
        <v>-3.8306238849127316E-3</v>
      </c>
      <c r="M326">
        <f t="shared" ref="M326" si="90">WEEKDAY(A326,2)</f>
        <v>2</v>
      </c>
      <c r="N326" s="50" t="s">
        <v>331</v>
      </c>
    </row>
    <row r="327" spans="1:14" x14ac:dyDescent="0.15">
      <c r="A327" s="1">
        <v>42858</v>
      </c>
      <c r="B327">
        <v>24.64</v>
      </c>
      <c r="C327" s="25">
        <f t="shared" ref="C327" si="91">B327/B326-1</f>
        <v>-3.6393044884754921E-3</v>
      </c>
      <c r="D327" s="26">
        <f t="shared" si="82"/>
        <v>24.719699496056794</v>
      </c>
      <c r="E327" s="26">
        <f>D327*((1-VLOOKUP(A327,FX!A:M,13,0)))</f>
        <v>24.699147463904652</v>
      </c>
      <c r="F327">
        <v>24.704599999999999</v>
      </c>
      <c r="G327" s="25">
        <f t="shared" ref="G327" si="92">+B327/D327-1</f>
        <v>-3.2241288398148216E-3</v>
      </c>
      <c r="H327" s="25">
        <f>(B327/(D327*(1-VLOOKUP(A327,FX!A:M,13,0))))-1</f>
        <v>-2.3947168213432901E-3</v>
      </c>
      <c r="I327" s="25">
        <f t="shared" si="80"/>
        <v>-2.614897630400792E-3</v>
      </c>
      <c r="J327">
        <v>3426.5765999999999</v>
      </c>
      <c r="K327">
        <v>3413.1282000000001</v>
      </c>
      <c r="L327" s="25">
        <f t="shared" ref="L327" si="93">+K327/J327-1</f>
        <v>-3.9247335080733192E-3</v>
      </c>
      <c r="M327">
        <f t="shared" ref="M327" si="94">WEEKDAY(A327,2)</f>
        <v>3</v>
      </c>
    </row>
    <row r="328" spans="1:14" x14ac:dyDescent="0.15">
      <c r="A328" s="1">
        <v>42859</v>
      </c>
      <c r="B328">
        <v>24.5</v>
      </c>
      <c r="C328" s="25">
        <f t="shared" ref="C328" si="95">B328/B327-1</f>
        <v>-5.6818181818182323E-3</v>
      </c>
      <c r="D328" s="26">
        <f t="shared" ref="D328" si="96">+F327*(1+L328)</f>
        <v>24.641325883229346</v>
      </c>
      <c r="E328" s="26">
        <f>D328*((1-VLOOKUP(A328,FX!A:M,13,0)))</f>
        <v>24.64988682350052</v>
      </c>
      <c r="F328">
        <v>24.643999999999998</v>
      </c>
      <c r="G328" s="25">
        <f t="shared" ref="G328" si="97">+B328/D328-1</f>
        <v>-5.7353197591339944E-3</v>
      </c>
      <c r="H328" s="25">
        <f>(B328/(D328*(1-VLOOKUP(A328,FX!A:M,13,0))))-1</f>
        <v>-6.0806292772761505E-3</v>
      </c>
      <c r="I328" s="25">
        <f t="shared" si="80"/>
        <v>-5.8432072715467465E-3</v>
      </c>
      <c r="J328">
        <v>3413.1282000000001</v>
      </c>
      <c r="K328">
        <v>3404.3863999999999</v>
      </c>
      <c r="L328" s="25">
        <f t="shared" ref="L328" si="98">+K328/J328-1</f>
        <v>-2.561228142558547E-3</v>
      </c>
      <c r="M328">
        <f t="shared" ref="M328" si="99">WEEKDAY(A328,2)</f>
        <v>4</v>
      </c>
    </row>
    <row r="329" spans="1:14" x14ac:dyDescent="0.15">
      <c r="A329" s="1">
        <v>42860</v>
      </c>
      <c r="B329">
        <v>24.34</v>
      </c>
      <c r="C329" s="25">
        <f t="shared" ref="C329" si="100">B329/B328-1</f>
        <v>-6.5306122448979265E-3</v>
      </c>
      <c r="D329" s="26">
        <f t="shared" ref="D329" si="101">+F328*(1+L329)</f>
        <v>24.485930013349837</v>
      </c>
      <c r="E329" s="26">
        <f>D329*((1-VLOOKUP(A329,FX!A:M,13,0)))</f>
        <v>24.454084084561359</v>
      </c>
      <c r="F329">
        <v>24.447900000000001</v>
      </c>
      <c r="G329" s="25">
        <f t="shared" ref="G329" si="102">+B329/D329-1</f>
        <v>-5.9597496713531539E-3</v>
      </c>
      <c r="H329" s="25">
        <f>(B329/(D329*(1-VLOOKUP(A329,FX!A:M,13,0))))-1</f>
        <v>-4.6652364556717396E-3</v>
      </c>
      <c r="I329" s="25">
        <f t="shared" si="80"/>
        <v>-4.4134670053460612E-3</v>
      </c>
      <c r="J329">
        <v>3404.3863999999999</v>
      </c>
      <c r="K329">
        <v>3382.5502000000001</v>
      </c>
      <c r="L329" s="25">
        <f t="shared" ref="L329" si="103">+K329/J329-1</f>
        <v>-6.4141367736634258E-3</v>
      </c>
      <c r="M329">
        <f t="shared" ref="M329" si="104">WEEKDAY(A329,2)</f>
        <v>5</v>
      </c>
      <c r="N329" s="50" t="s">
        <v>335</v>
      </c>
    </row>
    <row r="330" spans="1:14" x14ac:dyDescent="0.15">
      <c r="A330" s="1">
        <v>42863</v>
      </c>
      <c r="B330">
        <v>24.04</v>
      </c>
      <c r="C330" s="25">
        <f t="shared" ref="C330" si="105">B330/B329-1</f>
        <v>-1.2325390304026351E-2</v>
      </c>
      <c r="D330" s="26">
        <f t="shared" ref="D330" si="106">+F329*(1+L330)</f>
        <v>24.276332135070749</v>
      </c>
      <c r="E330" s="26">
        <f>D330*((1-VLOOKUP(A330,FX!A:M,13,0)))</f>
        <v>24.249683413917765</v>
      </c>
      <c r="F330">
        <v>24.2301</v>
      </c>
      <c r="G330" s="25">
        <f t="shared" ref="G330" si="107">+B330/D330-1</f>
        <v>-9.7350841039669511E-3</v>
      </c>
      <c r="H330" s="25">
        <f>(B330/(D330*(1-VLOOKUP(A330,FX!A:M,13,0))))-1</f>
        <v>-8.6468516037376819E-3</v>
      </c>
      <c r="I330" s="25">
        <f t="shared" si="80"/>
        <v>-7.8456135137701111E-3</v>
      </c>
      <c r="J330">
        <v>3382.5502000000001</v>
      </c>
      <c r="K330">
        <v>3358.8125</v>
      </c>
      <c r="L330" s="25">
        <f t="shared" ref="L330" si="108">+K330/J330-1</f>
        <v>-7.0176933368203409E-3</v>
      </c>
      <c r="M330">
        <f t="shared" ref="M330" si="109">WEEKDAY(A330,2)</f>
        <v>1</v>
      </c>
    </row>
    <row r="331" spans="1:14" ht="27" x14ac:dyDescent="0.15">
      <c r="A331" s="1">
        <v>42864</v>
      </c>
      <c r="B331">
        <v>24.15</v>
      </c>
      <c r="C331" s="25">
        <f t="shared" ref="C331" si="110">B331/B330-1</f>
        <v>4.5757071547420924E-3</v>
      </c>
      <c r="D331" s="26">
        <f t="shared" ref="D331" si="111">+F330*(1+L331)</f>
        <v>24.184796056713498</v>
      </c>
      <c r="E331" s="26">
        <f>D331*((1-VLOOKUP(A331,FX!A:M,13,0)))</f>
        <v>24.163120270638817</v>
      </c>
      <c r="F331">
        <v>24.1723</v>
      </c>
      <c r="G331" s="25">
        <f t="shared" ref="G331" si="112">+B331/D331-1</f>
        <v>-1.4387575000385233E-3</v>
      </c>
      <c r="H331" s="25">
        <f>(B331/(D331*(1-VLOOKUP(A331,FX!A:M,13,0))))-1</f>
        <v>-5.4298743257763515E-4</v>
      </c>
      <c r="I331" s="25">
        <f t="shared" si="80"/>
        <v>-9.225435726017972E-4</v>
      </c>
      <c r="J331">
        <v>3358.8125</v>
      </c>
      <c r="K331">
        <v>3352.5324000000001</v>
      </c>
      <c r="L331" s="25">
        <f t="shared" ref="L331" si="113">+K331/J331-1</f>
        <v>-1.8697381887199382E-3</v>
      </c>
      <c r="M331">
        <f t="shared" ref="M331" si="114">WEEKDAY(A331,2)</f>
        <v>2</v>
      </c>
      <c r="N331" s="50" t="s">
        <v>340</v>
      </c>
    </row>
    <row r="332" spans="1:14" x14ac:dyDescent="0.15">
      <c r="A332" s="1">
        <v>42865</v>
      </c>
      <c r="B332">
        <v>24.02</v>
      </c>
      <c r="C332" s="25">
        <f t="shared" ref="C332" si="115">B332/B331-1</f>
        <v>-5.3830227743271175E-3</v>
      </c>
      <c r="D332" s="26">
        <f t="shared" ref="D332" si="116">+F331*(1+L332)</f>
        <v>24.065361047848484</v>
      </c>
      <c r="E332" s="26">
        <f>D332*((1-VLOOKUP(A332,FX!A:M,13,0)))</f>
        <v>24.070720963758433</v>
      </c>
      <c r="F332">
        <v>24.08</v>
      </c>
      <c r="G332" s="25">
        <f t="shared" ref="G332" si="117">+B332/D332-1</f>
        <v>-1.8849103389013688E-3</v>
      </c>
      <c r="H332" s="25">
        <f>(B332/(D332*(1-VLOOKUP(A332,FX!A:M,13,0))))-1</f>
        <v>-2.1071642945302838E-3</v>
      </c>
      <c r="I332" s="25">
        <f t="shared" si="80"/>
        <v>-2.491694352159457E-3</v>
      </c>
      <c r="J332">
        <v>3352.5324000000001</v>
      </c>
      <c r="K332">
        <v>3337.7006999999999</v>
      </c>
      <c r="L332" s="25">
        <f t="shared" ref="L332" si="118">+K332/J332-1</f>
        <v>-4.4240288326520272E-3</v>
      </c>
      <c r="M332">
        <f t="shared" ref="M332" si="119">WEEKDAY(A332,2)</f>
        <v>3</v>
      </c>
    </row>
    <row r="333" spans="1:14" x14ac:dyDescent="0.15">
      <c r="A333" s="1">
        <v>42866</v>
      </c>
      <c r="B333">
        <v>24.14</v>
      </c>
      <c r="C333" s="25">
        <f t="shared" ref="C333" si="120">B333/B332-1</f>
        <v>4.9958368026645772E-3</v>
      </c>
      <c r="D333" s="26">
        <f t="shared" ref="D333" si="121">+F332*(1+L333)</f>
        <v>24.216681043929434</v>
      </c>
      <c r="E333" s="26">
        <f>D333*((1-VLOOKUP(A333,FX!A:M,13,0)))</f>
        <v>24.250015029527795</v>
      </c>
      <c r="F333">
        <v>24.260200000000001</v>
      </c>
      <c r="G333" s="25">
        <f t="shared" ref="G333" si="122">+B333/D333-1</f>
        <v>-3.1664555431990538E-3</v>
      </c>
      <c r="H333" s="25">
        <f>(B333/(D333*(1-VLOOKUP(A333,FX!A:M,13,0))))-1</f>
        <v>-4.5366994368388758E-3</v>
      </c>
      <c r="I333" s="25">
        <f t="shared" si="80"/>
        <v>-4.9546170270649004E-3</v>
      </c>
      <c r="J333">
        <v>3337.7006999999999</v>
      </c>
      <c r="K333">
        <v>3356.6459</v>
      </c>
      <c r="L333" s="25">
        <f t="shared" ref="L333" si="123">+K333/J333-1</f>
        <v>5.6761230867705681E-3</v>
      </c>
      <c r="M333">
        <f t="shared" ref="M333" si="124">WEEKDAY(A333,2)</f>
        <v>4</v>
      </c>
    </row>
    <row r="334" spans="1:14" x14ac:dyDescent="0.15">
      <c r="A334" s="1">
        <v>42867</v>
      </c>
      <c r="B334">
        <v>24.52</v>
      </c>
      <c r="C334" s="25">
        <f t="shared" ref="C334" si="125">B334/B333-1</f>
        <v>1.5741507870753901E-2</v>
      </c>
      <c r="D334" s="26">
        <f t="shared" ref="D334" si="126">+F333*(1+L334)</f>
        <v>24.467866669445236</v>
      </c>
      <c r="E334" s="26">
        <f>D334*((1-VLOOKUP(A334,FX!A:M,13,0)))</f>
        <v>24.486993734355867</v>
      </c>
      <c r="F334">
        <v>24.488099999999999</v>
      </c>
      <c r="G334" s="25">
        <f t="shared" ref="G334" si="127">+B334/D334-1</f>
        <v>2.1306855746383579E-3</v>
      </c>
      <c r="H334" s="25">
        <f>(B334/(D334*(1-VLOOKUP(A334,FX!A:M,13,0))))-1</f>
        <v>1.3479100783950759E-3</v>
      </c>
      <c r="I334" s="25">
        <f t="shared" si="80"/>
        <v>1.3026735434762404E-3</v>
      </c>
      <c r="J334">
        <v>3356.6459</v>
      </c>
      <c r="K334">
        <v>3385.3787000000002</v>
      </c>
      <c r="L334" s="25">
        <f t="shared" ref="L334" si="128">+K334/J334-1</f>
        <v>8.5599735140367006E-3</v>
      </c>
      <c r="M334">
        <f t="shared" ref="M334" si="129">WEEKDAY(A334,2)</f>
        <v>5</v>
      </c>
      <c r="N334" s="50" t="s">
        <v>342</v>
      </c>
    </row>
    <row r="335" spans="1:14" x14ac:dyDescent="0.15">
      <c r="A335" s="1">
        <v>42870</v>
      </c>
      <c r="B335">
        <v>24.63</v>
      </c>
      <c r="C335" s="25">
        <f t="shared" ref="C335" si="130">B335/B334-1</f>
        <v>4.486133768352385E-3</v>
      </c>
      <c r="D335" s="26">
        <f t="shared" ref="D335" si="131">+F334*(1+L335)</f>
        <v>24.588030652219199</v>
      </c>
      <c r="E335" s="26">
        <f>D335*((1-VLOOKUP(A335,FX!A:M,13,0)))</f>
        <v>24.614419415190135</v>
      </c>
      <c r="F335">
        <v>24.622699999999998</v>
      </c>
      <c r="G335" s="25">
        <f t="shared" ref="G335" si="132">+B335/D335-1</f>
        <v>1.7069015560631229E-3</v>
      </c>
      <c r="H335" s="25">
        <f>(B335/(D335*(1-VLOOKUP(A335,FX!A:M,13,0))))-1</f>
        <v>6.329860780811547E-4</v>
      </c>
      <c r="I335" s="25">
        <f t="shared" si="80"/>
        <v>2.9647439151680999E-4</v>
      </c>
      <c r="J335">
        <v>3385.3787000000002</v>
      </c>
      <c r="K335">
        <v>3399.1936999999998</v>
      </c>
      <c r="L335" s="25">
        <f t="shared" ref="L335" si="133">+K335/J335-1</f>
        <v>4.0807842265917493E-3</v>
      </c>
      <c r="M335">
        <f t="shared" ref="M335" si="134">WEEKDAY(A335,2)</f>
        <v>1</v>
      </c>
    </row>
    <row r="336" spans="1:14" x14ac:dyDescent="0.15">
      <c r="A336" s="1">
        <v>42871</v>
      </c>
      <c r="B336">
        <v>24.84</v>
      </c>
      <c r="C336" s="25">
        <f t="shared" ref="C336" si="135">B336/B335-1</f>
        <v>8.5261875761266648E-3</v>
      </c>
      <c r="D336" s="26">
        <f t="shared" ref="D336" si="136">+F335*(1+L336)</f>
        <v>24.836065739522287</v>
      </c>
      <c r="E336" s="26">
        <f>D336*((1-VLOOKUP(A336,FX!A:M,13,0)))</f>
        <v>24.893651580552611</v>
      </c>
      <c r="F336">
        <v>24.913</v>
      </c>
      <c r="G336" s="25">
        <f t="shared" ref="G336" si="137">+B336/D336-1</f>
        <v>1.5840916669240812E-4</v>
      </c>
      <c r="H336" s="25">
        <f>(B336/(D336*(1-VLOOKUP(A336,FX!A:M,13,0))))-1</f>
        <v>-2.1552314403936457E-3</v>
      </c>
      <c r="I336" s="25">
        <f t="shared" si="80"/>
        <v>-2.9301970858588433E-3</v>
      </c>
      <c r="J336">
        <v>3399.1936999999998</v>
      </c>
      <c r="K336">
        <v>3428.6491000000001</v>
      </c>
      <c r="L336" s="25">
        <f t="shared" ref="L336" si="138">+K336/J336-1</f>
        <v>8.6654079171775145E-3</v>
      </c>
      <c r="M336">
        <f t="shared" ref="M336" si="139">WEEKDAY(A336,2)</f>
        <v>2</v>
      </c>
    </row>
    <row r="337" spans="1:13" x14ac:dyDescent="0.15">
      <c r="A337" s="1">
        <v>42872</v>
      </c>
      <c r="B337">
        <v>24.6</v>
      </c>
      <c r="C337" s="25">
        <f t="shared" ref="C337" si="140">B337/B336-1</f>
        <v>-9.6618357487922024E-3</v>
      </c>
      <c r="D337" s="26">
        <f t="shared" ref="D337" si="141">+F336*(1+L337)</f>
        <v>24.777243315100399</v>
      </c>
      <c r="E337" s="26">
        <f>D337*((1-VLOOKUP(A337,FX!A:M,13,0)))</f>
        <v>24.791374106916084</v>
      </c>
      <c r="F337">
        <v>24.785499999999999</v>
      </c>
      <c r="G337" s="25">
        <f t="shared" ref="G337" si="142">+B337/D337-1</f>
        <v>-7.1534719519171786E-3</v>
      </c>
      <c r="H337" s="25">
        <f>(B337/(D337*(1-VLOOKUP(A337,FX!A:M,13,0))))-1</f>
        <v>-7.7193828018873312E-3</v>
      </c>
      <c r="I337" s="25">
        <f t="shared" si="80"/>
        <v>-7.4842145609327337E-3</v>
      </c>
      <c r="J337">
        <v>3428.6491000000001</v>
      </c>
      <c r="K337">
        <v>3409.9656</v>
      </c>
      <c r="L337" s="25">
        <f t="shared" ref="L337" si="143">+K337/J337-1</f>
        <v>-5.4492307188858113E-3</v>
      </c>
      <c r="M337">
        <f t="shared" ref="M337" si="144">WEEKDAY(A337,2)</f>
        <v>3</v>
      </c>
    </row>
    <row r="338" spans="1:13" x14ac:dyDescent="0.15">
      <c r="A338" s="1">
        <v>42873</v>
      </c>
      <c r="B338">
        <v>24.53</v>
      </c>
      <c r="C338" s="25">
        <f t="shared" ref="C338" si="145">B338/B337-1</f>
        <v>-2.8455284552845184E-3</v>
      </c>
      <c r="D338" s="26">
        <f t="shared" ref="D338" si="146">+F337*(1+L338)</f>
        <v>24.699346622690268</v>
      </c>
      <c r="E338" s="26">
        <f>D338*((1-VLOOKUP(A338,FX!A:M,13,0)))</f>
        <v>24.655766009318672</v>
      </c>
      <c r="F338">
        <v>24.659300000000002</v>
      </c>
      <c r="G338" s="25">
        <f t="shared" ref="G338" si="147">+B338/D338-1</f>
        <v>-6.8563199374146455E-3</v>
      </c>
      <c r="H338" s="25">
        <f>(B338/(D338*(1-VLOOKUP(A338,FX!A:M,13,0))))-1</f>
        <v>-5.1008761711616168E-3</v>
      </c>
      <c r="I338" s="25">
        <f t="shared" si="80"/>
        <v>-5.2434578434911172E-3</v>
      </c>
      <c r="J338">
        <v>3409.9656</v>
      </c>
      <c r="K338">
        <v>3398.1127000000001</v>
      </c>
      <c r="L338" s="25">
        <f t="shared" ref="L338" si="148">+K338/J338-1</f>
        <v>-3.4759588190567126E-3</v>
      </c>
      <c r="M338">
        <f t="shared" ref="M338" si="149">WEEKDAY(A338,2)</f>
        <v>4</v>
      </c>
    </row>
    <row r="339" spans="1:13" x14ac:dyDescent="0.15">
      <c r="A339" s="1">
        <v>42874</v>
      </c>
      <c r="B339">
        <v>24.68</v>
      </c>
      <c r="C339" s="25">
        <f t="shared" ref="C339" si="150">B339/B338-1</f>
        <v>6.1149612719118007E-3</v>
      </c>
      <c r="D339" s="26">
        <f t="shared" ref="D339" si="151">+F338*(1+L339)</f>
        <v>24.700928423462827</v>
      </c>
      <c r="E339" s="26">
        <f>D339*((1-VLOOKUP(A339,FX!A:M,13,0)))</f>
        <v>24.7393180094688</v>
      </c>
      <c r="F339">
        <v>24.739100000000001</v>
      </c>
      <c r="G339" s="25">
        <f t="shared" ref="G339" si="152">+B339/D339-1</f>
        <v>-8.4727274635343353E-4</v>
      </c>
      <c r="H339" s="25">
        <f>(B339/(D339*(1-VLOOKUP(A339,FX!A:M,13,0))))-1</f>
        <v>-2.3977220975168745E-3</v>
      </c>
      <c r="I339" s="25">
        <f t="shared" si="80"/>
        <v>-2.3889308826917643E-3</v>
      </c>
      <c r="J339">
        <v>3398.1127000000001</v>
      </c>
      <c r="K339">
        <v>3403.8492000000001</v>
      </c>
      <c r="L339" s="25">
        <f t="shared" ref="L339" si="153">+K339/J339-1</f>
        <v>1.6881429506443446E-3</v>
      </c>
      <c r="M339">
        <f t="shared" ref="M339" si="154">WEEKDAY(A339,2)</f>
        <v>5</v>
      </c>
    </row>
    <row r="340" spans="1:13" x14ac:dyDescent="0.15">
      <c r="A340" s="1">
        <v>42877</v>
      </c>
      <c r="B340">
        <v>24.63</v>
      </c>
      <c r="C340" s="25">
        <f t="shared" ref="C340" si="155">B340/B339-1</f>
        <v>-2.0259319286872746E-3</v>
      </c>
      <c r="D340" s="26">
        <f t="shared" ref="D340" si="156">+F339*(1+L340)</f>
        <v>24.792806721040993</v>
      </c>
      <c r="E340" s="26">
        <f>D340*((1-VLOOKUP(A340,FX!A:M,13,0)))</f>
        <v>24.772848194452582</v>
      </c>
      <c r="F340">
        <v>24.772200000000002</v>
      </c>
      <c r="G340" s="25">
        <f t="shared" ref="G340" si="157">+B340/D340-1</f>
        <v>-6.5666918180273814E-3</v>
      </c>
      <c r="H340" s="25">
        <f>(B340/(D340*(1-VLOOKUP(A340,FX!A:M,13,0))))-1</f>
        <v>-5.766320987046214E-3</v>
      </c>
      <c r="I340" s="25">
        <f t="shared" si="80"/>
        <v>-5.7403056652215456E-3</v>
      </c>
      <c r="J340">
        <v>3403.8492000000001</v>
      </c>
      <c r="K340">
        <v>3411.2386999999999</v>
      </c>
      <c r="L340" s="25">
        <f t="shared" ref="L340" si="158">+K340/J340-1</f>
        <v>2.170924610878755E-3</v>
      </c>
      <c r="M340">
        <f t="shared" ref="M340" si="159">WEEKDAY(A340,2)</f>
        <v>1</v>
      </c>
    </row>
    <row r="341" spans="1:13" x14ac:dyDescent="0.15">
      <c r="A341" s="1">
        <v>42878</v>
      </c>
      <c r="B341">
        <v>24.76</v>
      </c>
      <c r="C341" s="25">
        <f t="shared" ref="C341" si="160">B341/B340-1</f>
        <v>5.2781161185546654E-3</v>
      </c>
      <c r="D341" s="26">
        <f t="shared" ref="D341" si="161">+F340*(1+L341)</f>
        <v>24.866280570398082</v>
      </c>
      <c r="E341" s="26">
        <f>D341*((1-VLOOKUP(A341,FX!A:M,13,0)))</f>
        <v>24.858039491520469</v>
      </c>
      <c r="F341">
        <v>24.860800000000001</v>
      </c>
      <c r="G341" s="25">
        <f t="shared" ref="G341" si="162">+B341/D341-1</f>
        <v>-4.2740839385767559E-3</v>
      </c>
      <c r="H341" s="25">
        <f>(B341/(D341*(1-VLOOKUP(A341,FX!A:M,13,0))))-1</f>
        <v>-3.9439752098676673E-3</v>
      </c>
      <c r="I341" s="25">
        <f t="shared" si="80"/>
        <v>-4.054575878491451E-3</v>
      </c>
      <c r="J341">
        <v>3411.2386999999999</v>
      </c>
      <c r="K341">
        <v>3424.194</v>
      </c>
      <c r="L341" s="25">
        <f t="shared" ref="L341" si="163">+K341/J341-1</f>
        <v>3.7978286304034548E-3</v>
      </c>
      <c r="M341">
        <f t="shared" ref="M341" si="164">WEEKDAY(A341,2)</f>
        <v>2</v>
      </c>
    </row>
    <row r="342" spans="1:13" x14ac:dyDescent="0.15">
      <c r="A342" s="1">
        <v>42879</v>
      </c>
      <c r="B342">
        <v>24.82</v>
      </c>
      <c r="C342" s="25">
        <f t="shared" ref="C342" si="165">B342/B341-1</f>
        <v>2.4232633279481774E-3</v>
      </c>
      <c r="D342" s="26">
        <f t="shared" ref="D342" si="166">+F341*(1+L342)</f>
        <v>24.860603244886246</v>
      </c>
      <c r="E342" s="26">
        <f>D342*((1-VLOOKUP(A342,FX!A:M,13,0)))</f>
        <v>24.884045145088475</v>
      </c>
      <c r="F342">
        <v>24.877500000000001</v>
      </c>
      <c r="G342" s="25">
        <f t="shared" ref="G342" si="167">+B342/D342-1</f>
        <v>-1.6332365102442736E-3</v>
      </c>
      <c r="H342" s="25">
        <f>(B342/(D342*(1-VLOOKUP(A342,FX!A:M,13,0))))-1</f>
        <v>-2.5737433248916863E-3</v>
      </c>
      <c r="I342" s="25">
        <f t="shared" si="80"/>
        <v>-2.3113254949251871E-3</v>
      </c>
      <c r="J342">
        <v>3424.194</v>
      </c>
      <c r="K342">
        <v>3424.1669000000002</v>
      </c>
      <c r="L342" s="25">
        <f t="shared" ref="L342" si="168">+K342/J342-1</f>
        <v>-7.914271212383639E-6</v>
      </c>
      <c r="M342">
        <f t="shared" ref="M342" si="169">WEEKDAY(A342,2)</f>
        <v>3</v>
      </c>
    </row>
    <row r="343" spans="1:13" x14ac:dyDescent="0.15">
      <c r="A343" s="1">
        <v>42880</v>
      </c>
      <c r="B343">
        <v>25.5</v>
      </c>
      <c r="C343" s="25">
        <f t="shared" ref="C343" si="170">B343/B342-1</f>
        <v>2.739726027397249E-2</v>
      </c>
      <c r="D343" s="26">
        <f t="shared" ref="D343" si="171">+F342*(1+L343)</f>
        <v>25.324250223536122</v>
      </c>
      <c r="E343" s="26">
        <f>D343*((1-VLOOKUP(A343,FX!A:M,13,0)))</f>
        <v>25.414464632568258</v>
      </c>
      <c r="F343">
        <v>25.436499999999999</v>
      </c>
      <c r="G343" s="25">
        <f t="shared" ref="G343" si="172">+B343/D343-1</f>
        <v>6.9399794628681732E-3</v>
      </c>
      <c r="H343" s="25">
        <f>(B343/(D343*(1-VLOOKUP(A343,FX!A:M,13,0))))-1</f>
        <v>3.3656175201159932E-3</v>
      </c>
      <c r="I343" s="25">
        <f t="shared" si="80"/>
        <v>2.496412635386136E-3</v>
      </c>
      <c r="J343">
        <v>3424.1669000000002</v>
      </c>
      <c r="K343">
        <v>3485.6581000000001</v>
      </c>
      <c r="L343" s="25">
        <f t="shared" ref="L343" si="173">+K343/J343-1</f>
        <v>1.795800315691376E-2</v>
      </c>
      <c r="M343">
        <f t="shared" ref="M343" si="174">WEEKDAY(A343,2)</f>
        <v>4</v>
      </c>
    </row>
    <row r="344" spans="1:13" x14ac:dyDescent="0.15">
      <c r="A344" s="1">
        <v>42881</v>
      </c>
      <c r="B344">
        <v>25.47</v>
      </c>
      <c r="C344" s="25">
        <f t="shared" ref="C344" si="175">B344/B343-1</f>
        <v>-1.1764705882353343E-3</v>
      </c>
      <c r="D344" s="26">
        <f t="shared" ref="D344" si="176">+F343*(1+L344)</f>
        <v>25.398380913850954</v>
      </c>
      <c r="E344" s="26">
        <f>D344*((1-VLOOKUP(A344,FX!A:M,13,0)))</f>
        <v>25.5077211604411</v>
      </c>
      <c r="F344">
        <v>25.490100000000002</v>
      </c>
      <c r="G344" s="25">
        <f t="shared" ref="G344" si="177">+B344/D344-1</f>
        <v>2.8198288068823629E-3</v>
      </c>
      <c r="H344" s="25">
        <f>(B344/(D344*(1-VLOOKUP(A344,FX!A:M,13,0))))-1</f>
        <v>-1.4788134229568595E-3</v>
      </c>
      <c r="I344" s="25">
        <f t="shared" si="80"/>
        <v>-7.8854143373319197E-4</v>
      </c>
      <c r="J344">
        <v>3485.6581000000001</v>
      </c>
      <c r="K344">
        <v>3480.4344999999998</v>
      </c>
      <c r="L344" s="25">
        <f t="shared" ref="L344" si="178">+K344/J344-1</f>
        <v>-1.4985979261707971E-3</v>
      </c>
      <c r="M344">
        <f t="shared" ref="M344" si="179">WEEKDAY(A344,2)</f>
        <v>5</v>
      </c>
    </row>
    <row r="345" spans="1:13" x14ac:dyDescent="0.15">
      <c r="A345" s="1">
        <v>42884</v>
      </c>
      <c r="B345">
        <v>25.47</v>
      </c>
      <c r="C345" s="25">
        <f t="shared" ref="C345" si="180">B345/B344-1</f>
        <v>0</v>
      </c>
      <c r="D345" s="26">
        <f t="shared" ref="D345" si="181">+F344*(1+L345)</f>
        <v>25.490100000000002</v>
      </c>
      <c r="E345" s="26">
        <f>D345*((1-VLOOKUP(A345,FX!A:M,13,0)))</f>
        <v>25.483354968450712</v>
      </c>
      <c r="F345">
        <v>25.490100000000002</v>
      </c>
      <c r="G345" s="25">
        <f t="shared" ref="G345" si="182">+B345/D345-1</f>
        <v>-7.8854143373319197E-4</v>
      </c>
      <c r="H345" s="25">
        <f>(B345/(D345*(1-VLOOKUP(A345,FX!A:M,13,0))))-1</f>
        <v>-5.2406633534896052E-4</v>
      </c>
      <c r="I345" s="25">
        <f t="shared" si="80"/>
        <v>-7.8854143373319197E-4</v>
      </c>
      <c r="J345">
        <v>3480.4344999999998</v>
      </c>
      <c r="K345">
        <v>3480.4344999999998</v>
      </c>
      <c r="L345" s="25">
        <f t="shared" ref="L345" si="183">+K345/J345-1</f>
        <v>0</v>
      </c>
      <c r="M345">
        <f t="shared" ref="M345" si="184">WEEKDAY(A345,2)</f>
        <v>1</v>
      </c>
    </row>
    <row r="346" spans="1:13" x14ac:dyDescent="0.15">
      <c r="A346" s="1">
        <v>42885</v>
      </c>
      <c r="B346">
        <v>25.61</v>
      </c>
      <c r="C346" s="25">
        <f t="shared" ref="C346" si="185">B346/B345-1</f>
        <v>5.496662740479108E-3</v>
      </c>
      <c r="D346" s="26">
        <f t="shared" ref="D346" si="186">+F345*(1+L346)</f>
        <v>25.490100000000002</v>
      </c>
      <c r="E346" s="26">
        <f>D346*((1-VLOOKUP(A346,FX!A:M,13,0)))</f>
        <v>25.482422925683839</v>
      </c>
      <c r="F346">
        <v>25.475300000000001</v>
      </c>
      <c r="G346" s="25">
        <f t="shared" ref="G346" si="187">+B346/D346-1</f>
        <v>4.7037869604276139E-3</v>
      </c>
      <c r="H346" s="25">
        <f>(B346/(D346*(1-VLOOKUP(A346,FX!A:M,13,0))))-1</f>
        <v>5.0064734695056679E-3</v>
      </c>
      <c r="I346" s="25">
        <f t="shared" si="80"/>
        <v>5.2874745341564555E-3</v>
      </c>
      <c r="J346">
        <v>3480.4344999999998</v>
      </c>
      <c r="K346">
        <v>3480.4344999999998</v>
      </c>
      <c r="L346" s="25">
        <f t="shared" ref="L346" si="188">+K346/J346-1</f>
        <v>0</v>
      </c>
      <c r="M346">
        <f t="shared" ref="M346" si="189">WEEKDAY(A346,2)</f>
        <v>2</v>
      </c>
    </row>
    <row r="347" spans="1:13" x14ac:dyDescent="0.15">
      <c r="A347" s="1">
        <v>42886</v>
      </c>
      <c r="B347">
        <v>25.74</v>
      </c>
      <c r="C347" s="25">
        <f t="shared" ref="C347" si="190">B347/B346-1</f>
        <v>5.0761421319795996E-3</v>
      </c>
      <c r="D347" s="26">
        <f t="shared" ref="D347" si="191">+F346*(1+L347)</f>
        <v>25.566428703901771</v>
      </c>
      <c r="E347" s="26">
        <f>D347*((1-VLOOKUP(A347,FX!A:M,13,0)))</f>
        <v>25.860200078197828</v>
      </c>
      <c r="F347">
        <v>25.8447</v>
      </c>
      <c r="G347" s="25">
        <f t="shared" ref="G347" si="192">+B347/D347-1</f>
        <v>6.7890317458276783E-3</v>
      </c>
      <c r="H347" s="25">
        <f>(B347/(D347*(1-VLOOKUP(A347,FX!A:M,13,0))))-1</f>
        <v>-4.6480722436160749E-3</v>
      </c>
      <c r="I347" s="25">
        <f t="shared" si="80"/>
        <v>-4.0511207326840992E-3</v>
      </c>
      <c r="J347">
        <v>3480.4344999999998</v>
      </c>
      <c r="K347">
        <v>3492.8845000000001</v>
      </c>
      <c r="L347" s="25">
        <f t="shared" ref="L347" si="193">+K347/J347-1</f>
        <v>3.5771395784061077E-3</v>
      </c>
      <c r="M347">
        <f t="shared" ref="M347" si="194">WEEKDAY(A347,2)</f>
        <v>3</v>
      </c>
    </row>
    <row r="348" spans="1:13" x14ac:dyDescent="0.15">
      <c r="A348" s="1">
        <v>42887</v>
      </c>
      <c r="B348">
        <v>25.76</v>
      </c>
      <c r="C348" s="25">
        <f t="shared" ref="C348" si="195">B348/B347-1</f>
        <v>7.7700077700093573E-4</v>
      </c>
      <c r="D348" s="26">
        <f t="shared" ref="D348" si="196">+F347*(1+L348)</f>
        <v>25.880613704100433</v>
      </c>
      <c r="E348" s="26">
        <f>D348*((1-VLOOKUP(A348,FX!A:M,13,0)))</f>
        <v>25.867918686965016</v>
      </c>
      <c r="F348">
        <v>25.8764</v>
      </c>
      <c r="G348" s="25">
        <f t="shared" ref="G348" si="197">+B348/D348-1</f>
        <v>-4.6603880989624091E-3</v>
      </c>
      <c r="H348" s="25">
        <f>(B348/(D348*(1-VLOOKUP(A348,FX!A:M,13,0))))-1</f>
        <v>-4.171912254362975E-3</v>
      </c>
      <c r="I348" s="25">
        <f t="shared" si="80"/>
        <v>-4.4983073379604166E-3</v>
      </c>
      <c r="J348">
        <v>3492.8845000000001</v>
      </c>
      <c r="K348">
        <v>3497.7381999999998</v>
      </c>
      <c r="L348" s="25">
        <f t="shared" ref="L348" si="198">+K348/J348-1</f>
        <v>1.3895964782115744E-3</v>
      </c>
      <c r="M348">
        <f t="shared" ref="M348" si="199">WEEKDAY(A348,2)</f>
        <v>4</v>
      </c>
    </row>
    <row r="349" spans="1:13" x14ac:dyDescent="0.15">
      <c r="A349" s="1">
        <v>42888</v>
      </c>
      <c r="B349">
        <v>25.6</v>
      </c>
      <c r="C349" s="25">
        <f t="shared" ref="C349" si="200">B349/B348-1</f>
        <v>-6.2111801242236142E-3</v>
      </c>
      <c r="D349" s="26">
        <f t="shared" ref="D349" si="201">+F348*(1+L349)</f>
        <v>25.793314115207366</v>
      </c>
      <c r="E349" s="26">
        <f>D349*((1-VLOOKUP(A349,FX!A:M,13,0)))</f>
        <v>25.69879129760929</v>
      </c>
      <c r="F349">
        <v>25.711500000000001</v>
      </c>
      <c r="G349" s="25">
        <f t="shared" ref="G349" si="202">+B349/D349-1</f>
        <v>-7.4947373704641329E-3</v>
      </c>
      <c r="H349" s="25">
        <f>(B349/(D349*(1-VLOOKUP(A349,FX!A:M,13,0))))-1</f>
        <v>-3.8442001596580289E-3</v>
      </c>
      <c r="I349" s="25">
        <f t="shared" si="80"/>
        <v>-4.3365809073760975E-3</v>
      </c>
      <c r="J349">
        <v>3497.7381999999998</v>
      </c>
      <c r="K349">
        <v>3486.5074</v>
      </c>
      <c r="L349" s="25">
        <f t="shared" ref="L349" si="203">+K349/J349-1</f>
        <v>-3.2108749591378549E-3</v>
      </c>
      <c r="M349">
        <f t="shared" ref="M349" si="204">WEEKDAY(A349,2)</f>
        <v>5</v>
      </c>
    </row>
    <row r="350" spans="1:13" x14ac:dyDescent="0.15">
      <c r="A350" s="1">
        <v>42891</v>
      </c>
      <c r="B350">
        <v>25.48</v>
      </c>
      <c r="C350" s="25">
        <f t="shared" ref="C350" si="205">B350/B349-1</f>
        <v>-4.6875000000000666E-3</v>
      </c>
      <c r="D350" s="26">
        <f t="shared" ref="D350" si="206">+F349*(1+L350)</f>
        <v>25.580574797776137</v>
      </c>
      <c r="E350" s="26">
        <f>D350*((1-VLOOKUP(A350,FX!A:M,13,0)))</f>
        <v>25.551892556715924</v>
      </c>
      <c r="F350">
        <v>25.557200000000002</v>
      </c>
      <c r="G350" s="25">
        <f t="shared" ref="G350" si="207">+B350/D350-1</f>
        <v>-3.931686389818001E-3</v>
      </c>
      <c r="H350" s="25">
        <f>(B350/(D350*(1-VLOOKUP(A350,FX!A:M,13,0))))-1</f>
        <v>-2.8135902871518903E-3</v>
      </c>
      <c r="I350" s="25">
        <f t="shared" si="80"/>
        <v>-3.0206751913355312E-3</v>
      </c>
      <c r="J350">
        <v>3486.5074</v>
      </c>
      <c r="K350">
        <v>3468.7538</v>
      </c>
      <c r="L350" s="25">
        <f t="shared" ref="L350" si="208">+K350/J350-1</f>
        <v>-5.0920872848283505E-3</v>
      </c>
      <c r="M350">
        <f t="shared" ref="M350" si="209">WEEKDAY(A350,2)</f>
        <v>1</v>
      </c>
    </row>
    <row r="351" spans="1:13" x14ac:dyDescent="0.15">
      <c r="A351" s="1">
        <v>42892</v>
      </c>
      <c r="B351">
        <v>25.79</v>
      </c>
      <c r="C351" s="25">
        <f t="shared" ref="C351" si="210">B351/B350-1</f>
        <v>1.2166405023547933E-2</v>
      </c>
      <c r="D351" s="26">
        <f t="shared" ref="D351" si="211">+F350*(1+L351)</f>
        <v>25.734969609985004</v>
      </c>
      <c r="E351" s="26">
        <f>D351*((1-VLOOKUP(A351,FX!A:M,13,0)))</f>
        <v>25.836714763322007</v>
      </c>
      <c r="F351">
        <v>25.834099999999999</v>
      </c>
      <c r="G351" s="25">
        <f t="shared" ref="G351" si="212">+B351/D351-1</f>
        <v>2.138350689702806E-3</v>
      </c>
      <c r="H351" s="25">
        <f>(B351/(D351*(1-VLOOKUP(A351,FX!A:M,13,0))))-1</f>
        <v>-1.8080767524021324E-3</v>
      </c>
      <c r="I351" s="25">
        <f t="shared" si="80"/>
        <v>-1.7070461134701675E-3</v>
      </c>
      <c r="J351">
        <v>3468.7538</v>
      </c>
      <c r="K351">
        <v>3492.8816000000002</v>
      </c>
      <c r="L351" s="25">
        <f t="shared" ref="L351" si="213">+K351/J351-1</f>
        <v>6.9557545421643496E-3</v>
      </c>
      <c r="M351">
        <f t="shared" ref="M351" si="214">WEEKDAY(A351,2)</f>
        <v>2</v>
      </c>
    </row>
    <row r="352" spans="1:13" x14ac:dyDescent="0.15">
      <c r="A352" s="1">
        <v>42893</v>
      </c>
      <c r="B352">
        <v>26.06</v>
      </c>
      <c r="C352" s="25">
        <f t="shared" ref="C352" si="215">B352/B351-1</f>
        <v>1.0469174098487688E-2</v>
      </c>
      <c r="D352" s="26">
        <f t="shared" ref="D352" si="216">+F351*(1+L352)</f>
        <v>26.137272293564141</v>
      </c>
      <c r="E352" s="26">
        <f>D352*((1-VLOOKUP(A352,FX!A:M,13,0)))</f>
        <v>26.063030840512884</v>
      </c>
      <c r="F352">
        <v>26.091899999999999</v>
      </c>
      <c r="G352" s="25">
        <f t="shared" ref="G352" si="217">+B352/D352-1</f>
        <v>-2.9564023627350888E-3</v>
      </c>
      <c r="H352" s="25">
        <f>(B352/(D352*(1-VLOOKUP(A352,FX!A:M,13,0))))-1</f>
        <v>-1.1628887413095423E-4</v>
      </c>
      <c r="I352" s="25">
        <f t="shared" si="80"/>
        <v>-1.2226016503206205E-3</v>
      </c>
      <c r="J352">
        <v>3492.8816000000002</v>
      </c>
      <c r="K352">
        <v>3533.8717999999999</v>
      </c>
      <c r="L352" s="25">
        <f t="shared" ref="L352" si="218">+K352/J352-1</f>
        <v>1.1735353411349347E-2</v>
      </c>
      <c r="M352">
        <f t="shared" ref="M352" si="219">WEEKDAY(A352,2)</f>
        <v>3</v>
      </c>
    </row>
    <row r="353" spans="1:14" x14ac:dyDescent="0.15">
      <c r="A353" s="1">
        <v>42894</v>
      </c>
      <c r="B353">
        <v>26.4</v>
      </c>
      <c r="C353" s="25">
        <f t="shared" ref="C353" si="220">B353/B352-1</f>
        <v>1.304681504221028E-2</v>
      </c>
      <c r="D353" s="26">
        <f t="shared" ref="D353" si="221">+F352*(1+L353)</f>
        <v>26.292039664070437</v>
      </c>
      <c r="E353" s="26">
        <f>D353*((1-VLOOKUP(A353,FX!A:M,13,0)))</f>
        <v>26.262249794396009</v>
      </c>
      <c r="F353">
        <v>26.2608</v>
      </c>
      <c r="G353" s="25">
        <f t="shared" ref="G353" si="222">+B353/D353-1</f>
        <v>4.1061985798345191E-3</v>
      </c>
      <c r="H353" s="25">
        <f>(B353/(D353*(1-VLOOKUP(A353,FX!A:M,13,0))))-1</f>
        <v>5.2451791709551276E-3</v>
      </c>
      <c r="I353" s="25">
        <f t="shared" si="80"/>
        <v>5.3006762931822049E-3</v>
      </c>
      <c r="J353">
        <v>3533.8717999999999</v>
      </c>
      <c r="K353">
        <v>3560.9785999999999</v>
      </c>
      <c r="L353" s="25">
        <f t="shared" ref="L353" si="223">+K353/J353-1</f>
        <v>7.6705668836090091E-3</v>
      </c>
      <c r="M353">
        <f t="shared" ref="M353" si="224">WEEKDAY(A353,2)</f>
        <v>4</v>
      </c>
    </row>
    <row r="354" spans="1:14" x14ac:dyDescent="0.15">
      <c r="A354" s="1">
        <v>42895</v>
      </c>
      <c r="B354">
        <v>26.46</v>
      </c>
      <c r="C354" s="25">
        <f t="shared" ref="C354" si="225">B354/B353-1</f>
        <v>2.2727272727274261E-3</v>
      </c>
      <c r="D354" s="26">
        <f t="shared" ref="D354" si="226">+F353*(1+L354)</f>
        <v>26.37283274160648</v>
      </c>
      <c r="E354" s="26">
        <f>D354*((1-VLOOKUP(A354,FX!A:M,13,0)))</f>
        <v>26.358973505678932</v>
      </c>
      <c r="F354">
        <v>26.3794</v>
      </c>
      <c r="G354" s="25">
        <f t="shared" ref="G354" si="227">+B354/D354-1</f>
        <v>3.3051913401780375E-3</v>
      </c>
      <c r="H354" s="25">
        <f>(B354/(D354*(1-VLOOKUP(A354,FX!A:M,13,0))))-1</f>
        <v>3.8327173210785936E-3</v>
      </c>
      <c r="I354" s="25">
        <f t="shared" si="80"/>
        <v>3.0554144521861559E-3</v>
      </c>
      <c r="J354">
        <v>3560.9785999999999</v>
      </c>
      <c r="K354">
        <v>3576.1703000000002</v>
      </c>
      <c r="L354" s="25">
        <f t="shared" ref="L354" si="228">+K354/J354-1</f>
        <v>4.2661587463626027E-3</v>
      </c>
      <c r="M354">
        <f t="shared" ref="M354" si="229">WEEKDAY(A354,2)</f>
        <v>5</v>
      </c>
    </row>
    <row r="355" spans="1:14" x14ac:dyDescent="0.15">
      <c r="A355" s="1">
        <v>42898</v>
      </c>
      <c r="B355">
        <v>26.32</v>
      </c>
      <c r="C355" s="25">
        <f t="shared" ref="C355" si="230">B355/B354-1</f>
        <v>-5.2910052910053462E-3</v>
      </c>
      <c r="D355" s="26">
        <f t="shared" ref="D355" si="231">+F354*(1+L355)</f>
        <v>26.36626330081652</v>
      </c>
      <c r="E355" s="26">
        <f>D355*((1-VLOOKUP(A355,FX!A:M,13,0)))</f>
        <v>26.32448741978699</v>
      </c>
      <c r="F355">
        <v>26.324999999999999</v>
      </c>
      <c r="G355" s="25">
        <f t="shared" ref="G355" si="232">+B355/D355-1</f>
        <v>-1.7546400219361491E-3</v>
      </c>
      <c r="H355" s="25">
        <f>(B355/(D355*(1-VLOOKUP(A355,FX!A:M,13,0))))-1</f>
        <v>-1.7046560927969079E-4</v>
      </c>
      <c r="I355" s="25">
        <f t="shared" si="80"/>
        <v>-1.8993352326679425E-4</v>
      </c>
      <c r="J355">
        <v>3576.1703000000002</v>
      </c>
      <c r="K355">
        <v>3574.3894</v>
      </c>
      <c r="L355" s="25">
        <f t="shared" ref="L355" si="233">+K355/J355-1</f>
        <v>-4.979908255487997E-4</v>
      </c>
      <c r="M355">
        <f t="shared" ref="M355" si="234">WEEKDAY(A355,2)</f>
        <v>1</v>
      </c>
      <c r="N355" s="50" t="s">
        <v>355</v>
      </c>
    </row>
    <row r="356" spans="1:14" x14ac:dyDescent="0.15">
      <c r="A356" s="1">
        <v>42899</v>
      </c>
      <c r="B356">
        <v>26.49</v>
      </c>
      <c r="C356" s="25">
        <f t="shared" ref="C356" si="235">B356/B355-1</f>
        <v>6.4589665653493888E-3</v>
      </c>
      <c r="D356" s="26">
        <f t="shared" ref="D356" si="236">+F355*(1+L356)</f>
        <v>26.383020637035237</v>
      </c>
      <c r="E356" s="26">
        <f>D356*((1-VLOOKUP(A356,FX!A:M,13,0)))</f>
        <v>26.414210789601515</v>
      </c>
      <c r="F356">
        <v>26.427399999999999</v>
      </c>
      <c r="G356" s="25">
        <f t="shared" ref="G356" si="237">+B356/D356-1</f>
        <v>4.0548565092879407E-3</v>
      </c>
      <c r="H356" s="25">
        <f>(B356/(D356*(1-VLOOKUP(A356,FX!A:M,13,0))))-1</f>
        <v>2.8692589380077127E-3</v>
      </c>
      <c r="I356" s="25">
        <f t="shared" si="80"/>
        <v>2.3687536420533561E-3</v>
      </c>
      <c r="J356">
        <v>3574.3894</v>
      </c>
      <c r="K356">
        <v>3582.2674000000002</v>
      </c>
      <c r="L356" s="25">
        <f t="shared" ref="L356" si="238">+K356/J356-1</f>
        <v>2.2040128028579797E-3</v>
      </c>
      <c r="M356">
        <f t="shared" ref="M356" si="239">WEEKDAY(A356,2)</f>
        <v>2</v>
      </c>
      <c r="N356" s="50" t="s">
        <v>356</v>
      </c>
    </row>
    <row r="357" spans="1:14" x14ac:dyDescent="0.15">
      <c r="A357" s="1">
        <v>42900</v>
      </c>
      <c r="B357">
        <v>26.18</v>
      </c>
      <c r="C357" s="25">
        <f t="shared" ref="C357" si="240">B357/B356-1</f>
        <v>-1.1702529256323091E-2</v>
      </c>
      <c r="D357" s="26">
        <f t="shared" ref="D357" si="241">+F356*(1+L357)</f>
        <v>26.080898613090689</v>
      </c>
      <c r="E357" s="26">
        <f>D357*((1-VLOOKUP(A357,FX!A:M,13,0)))</f>
        <v>26.090908929279465</v>
      </c>
      <c r="F357">
        <v>26.113199999999999</v>
      </c>
      <c r="G357" s="25">
        <f t="shared" ref="G357" si="242">+B357/D357-1</f>
        <v>3.7997688798794282E-3</v>
      </c>
      <c r="H357" s="25">
        <f>(B357/(D357*(1-VLOOKUP(A357,FX!A:M,13,0))))-1</f>
        <v>3.4146403623585009E-3</v>
      </c>
      <c r="I357" s="25">
        <f t="shared" si="80"/>
        <v>2.5580932248825405E-3</v>
      </c>
      <c r="J357">
        <v>3582.2674000000002</v>
      </c>
      <c r="K357">
        <v>3535.2986999999998</v>
      </c>
      <c r="L357" s="25">
        <f t="shared" ref="L357" si="243">+K357/J357-1</f>
        <v>-1.3111444444376286E-2</v>
      </c>
      <c r="M357">
        <f t="shared" ref="M357" si="244">WEEKDAY(A357,2)</f>
        <v>3</v>
      </c>
      <c r="N357" s="50" t="s">
        <v>358</v>
      </c>
    </row>
    <row r="358" spans="1:14" x14ac:dyDescent="0.15">
      <c r="A358" s="1">
        <v>42901</v>
      </c>
      <c r="B358">
        <v>26.02</v>
      </c>
      <c r="C358" s="25">
        <f t="shared" ref="C358" si="245">B358/B357-1</f>
        <v>-6.1115355233002377E-3</v>
      </c>
      <c r="D358" s="26">
        <f t="shared" ref="D358" si="246">+F357*(1+L358)</f>
        <v>26.065143214721857</v>
      </c>
      <c r="E358" s="26">
        <f>D358*((1-VLOOKUP(A358,FX!A:M,13,0)))</f>
        <v>25.984010142888785</v>
      </c>
      <c r="F358">
        <v>25.9956</v>
      </c>
      <c r="G358" s="25">
        <f t="shared" ref="G358" si="247">+B358/D358-1</f>
        <v>-1.7319381040791226E-3</v>
      </c>
      <c r="H358" s="25">
        <f>(B358/(D358*(1-VLOOKUP(A358,FX!A:M,13,0))))-1</f>
        <v>1.3850770883054864E-3</v>
      </c>
      <c r="I358" s="25">
        <f t="shared" si="80"/>
        <v>9.3862038191083741E-4</v>
      </c>
      <c r="J358">
        <v>3535.2986999999998</v>
      </c>
      <c r="K358">
        <v>3528.7926000000002</v>
      </c>
      <c r="L358" s="25">
        <f t="shared" ref="L358" si="248">+K358/J358-1</f>
        <v>-1.8403254016413628E-3</v>
      </c>
      <c r="M358">
        <f t="shared" ref="M358" si="249">WEEKDAY(A358,2)</f>
        <v>4</v>
      </c>
    </row>
    <row r="359" spans="1:14" x14ac:dyDescent="0.15">
      <c r="A359" s="1">
        <v>42902</v>
      </c>
      <c r="B359">
        <v>25.97</v>
      </c>
      <c r="C359" s="25">
        <f t="shared" ref="C359" si="250">B359/B358-1</f>
        <v>-1.9215987701768356E-3</v>
      </c>
      <c r="D359" s="26">
        <f t="shared" ref="D359" si="251">+F358*(1+L359)</f>
        <v>25.921700825137751</v>
      </c>
      <c r="E359" s="26">
        <f>D359*((1-VLOOKUP(A359,FX!A:M,13,0)))</f>
        <v>25.89910938127354</v>
      </c>
      <c r="F359">
        <v>25.937899999999999</v>
      </c>
      <c r="G359" s="25">
        <f t="shared" ref="G359" si="252">+B359/D359-1</f>
        <v>1.8632718272639792E-3</v>
      </c>
      <c r="H359" s="25">
        <f>(B359/(D359*(1-VLOOKUP(A359,FX!A:M,13,0))))-1</f>
        <v>2.7371836491689727E-3</v>
      </c>
      <c r="I359" s="25">
        <f t="shared" si="80"/>
        <v>1.2375712760093194E-3</v>
      </c>
      <c r="J359">
        <v>3528.7926000000002</v>
      </c>
      <c r="K359">
        <v>3518.7611000000002</v>
      </c>
      <c r="L359" s="25">
        <f t="shared" ref="L359" si="253">+K359/J359-1</f>
        <v>-2.8427570382005829E-3</v>
      </c>
      <c r="M359">
        <f t="shared" ref="M359" si="254">WEEKDAY(A359,2)</f>
        <v>5</v>
      </c>
    </row>
    <row r="360" spans="1:14" x14ac:dyDescent="0.15">
      <c r="A360" s="1">
        <v>42905</v>
      </c>
      <c r="B360">
        <v>26.21</v>
      </c>
      <c r="C360" s="25">
        <f t="shared" ref="C360" si="255">B360/B359-1</f>
        <v>9.241432422025575E-3</v>
      </c>
      <c r="D360" s="26">
        <f t="shared" ref="D360" si="256">+F359*(1+L360)</f>
        <v>26.195189887960851</v>
      </c>
      <c r="E360" s="26">
        <f>D360*((1-VLOOKUP(A360,FX!A:M,13,0)))</f>
        <v>26.132956258645795</v>
      </c>
      <c r="F360">
        <v>26.129100000000001</v>
      </c>
      <c r="G360" s="25">
        <f t="shared" ref="G360" si="257">+B360/D360-1</f>
        <v>5.6537525028432789E-4</v>
      </c>
      <c r="H360" s="25">
        <f>(B360/(D360*(1-VLOOKUP(A360,FX!A:M,13,0))))-1</f>
        <v>2.9481448861614634E-3</v>
      </c>
      <c r="I360" s="25">
        <f t="shared" si="80"/>
        <v>3.0961648124121499E-3</v>
      </c>
      <c r="J360">
        <v>3518.7611000000002</v>
      </c>
      <c r="K360">
        <v>3553.6653000000001</v>
      </c>
      <c r="L360" s="25">
        <f t="shared" ref="L360" si="258">+K360/J360-1</f>
        <v>9.9194571634886319E-3</v>
      </c>
      <c r="M360">
        <f t="shared" ref="M360" si="259">WEEKDAY(A360,2)</f>
        <v>1</v>
      </c>
    </row>
    <row r="361" spans="1:14" x14ac:dyDescent="0.15">
      <c r="A361" s="1">
        <v>42906</v>
      </c>
      <c r="B361">
        <v>26.09</v>
      </c>
      <c r="C361" s="25">
        <f t="shared" ref="C361:C363" si="260">B361/B360-1</f>
        <v>-4.5784051888592137E-3</v>
      </c>
      <c r="D361" s="26">
        <f t="shared" ref="D361:D363" si="261">+F360*(1+L361)</f>
        <v>26.076371451019881</v>
      </c>
      <c r="E361" s="26">
        <f>D361*((1-VLOOKUP(A361,FX!A:M,13,0)))</f>
        <v>26.098451376599304</v>
      </c>
      <c r="F361">
        <v>26.129100000000001</v>
      </c>
      <c r="G361" s="25">
        <f t="shared" ref="G361" si="262">+B361/D361-1</f>
        <v>5.2263977776645376E-4</v>
      </c>
      <c r="H361" s="25">
        <f>(B361/(D361*(1-VLOOKUP(A361,FX!A:M,13,0))))-1</f>
        <v>-3.2382674655095922E-4</v>
      </c>
      <c r="I361" s="25">
        <f t="shared" si="80"/>
        <v>-1.4964158734898092E-3</v>
      </c>
      <c r="J361">
        <v>3553.6653000000001</v>
      </c>
      <c r="K361">
        <v>3546.4940000000001</v>
      </c>
      <c r="L361" s="25">
        <f t="shared" ref="L361" si="263">+K361/J361-1</f>
        <v>-2.0180009636810992E-3</v>
      </c>
      <c r="M361">
        <f t="shared" ref="M361" si="264">WEEKDAY(A361,2)</f>
        <v>2</v>
      </c>
      <c r="N361" s="50" t="s">
        <v>365</v>
      </c>
    </row>
    <row r="362" spans="1:14" x14ac:dyDescent="0.15">
      <c r="A362" s="1">
        <v>42907</v>
      </c>
      <c r="B362">
        <v>26.41</v>
      </c>
      <c r="C362" s="25">
        <f t="shared" si="260"/>
        <v>1.2265235722499046E-2</v>
      </c>
      <c r="D362" s="26">
        <f t="shared" si="261"/>
        <v>26.434604326413638</v>
      </c>
      <c r="E362" s="26">
        <f>D362*((1-VLOOKUP(A362,FX!A:M,13,0)))</f>
        <v>26.404751295566523</v>
      </c>
      <c r="F362">
        <v>26.386099999999999</v>
      </c>
      <c r="G362" s="25">
        <f t="shared" ref="G362:G363" si="265">+B362/D362-1</f>
        <v>-9.3076204621123093E-4</v>
      </c>
      <c r="H362" s="25">
        <f>(B362/(D362*(1-VLOOKUP(A362,FX!A:M,13,0))))-1</f>
        <v>1.9877878699658957E-4</v>
      </c>
      <c r="I362" s="25">
        <f t="shared" si="80"/>
        <v>9.0577993716389749E-4</v>
      </c>
      <c r="J362">
        <v>3546.4940000000001</v>
      </c>
      <c r="K362">
        <v>3587.96</v>
      </c>
      <c r="L362" s="25">
        <f t="shared" ref="L362:L363" si="266">+K362/J362-1</f>
        <v>1.1692110574556214E-2</v>
      </c>
      <c r="M362">
        <f t="shared" ref="M362:M363" si="267">WEEKDAY(A362,2)</f>
        <v>3</v>
      </c>
    </row>
    <row r="363" spans="1:14" x14ac:dyDescent="0.15">
      <c r="A363" s="1">
        <v>42908</v>
      </c>
      <c r="B363">
        <v>26.42</v>
      </c>
      <c r="C363" s="25">
        <f t="shared" si="260"/>
        <v>3.7864445285884507E-4</v>
      </c>
      <c r="D363" s="26">
        <f t="shared" si="261"/>
        <v>26.403621065800625</v>
      </c>
      <c r="E363" s="26">
        <f>D363*((1-VLOOKUP(A363,FX!A:M,13,0)))</f>
        <v>26.379358338775013</v>
      </c>
      <c r="F363">
        <v>26.377500000000001</v>
      </c>
      <c r="G363" s="25">
        <f t="shared" si="265"/>
        <v>6.2032908889886329E-4</v>
      </c>
      <c r="H363" s="25">
        <f>(B363/(D363*(1-VLOOKUP(A363,FX!A:M,13,0))))-1</f>
        <v>1.5406614786854789E-3</v>
      </c>
      <c r="I363" s="25">
        <f t="shared" si="80"/>
        <v>1.6112216851482675E-3</v>
      </c>
      <c r="J363">
        <v>3587.96</v>
      </c>
      <c r="K363">
        <v>3590.3425000000002</v>
      </c>
      <c r="L363" s="25">
        <f t="shared" si="266"/>
        <v>6.6402635480899974E-4</v>
      </c>
      <c r="M363">
        <f t="shared" si="267"/>
        <v>4</v>
      </c>
    </row>
    <row r="364" spans="1:14" x14ac:dyDescent="0.15">
      <c r="A364" s="1">
        <v>42909</v>
      </c>
      <c r="B364">
        <v>26.72</v>
      </c>
      <c r="C364" s="25">
        <f t="shared" ref="C364" si="268">B364/B363-1</f>
        <v>1.1355034065102076E-2</v>
      </c>
      <c r="D364" s="26">
        <f t="shared" ref="D364" si="269">+F363*(1+L364)</f>
        <v>26.616569023776982</v>
      </c>
      <c r="E364" s="26">
        <f>D364*((1-VLOOKUP(A364,FX!A:M,13,0)))</f>
        <v>26.612267758669709</v>
      </c>
      <c r="F364">
        <v>26.613199999999999</v>
      </c>
      <c r="G364" s="25">
        <f t="shared" ref="G364" si="270">+B364/D364-1</f>
        <v>3.8859620160140995E-3</v>
      </c>
      <c r="H364" s="25">
        <f>(B364/(D364*(1-VLOOKUP(A364,FX!A:M,13,0))))-1</f>
        <v>4.048217247295316E-3</v>
      </c>
      <c r="I364" s="25">
        <f t="shared" si="80"/>
        <v>4.0130461575458298E-3</v>
      </c>
      <c r="J364">
        <v>3590.3425000000002</v>
      </c>
      <c r="K364">
        <v>3622.8831</v>
      </c>
      <c r="L364" s="25">
        <f t="shared" ref="L364" si="271">+K364/J364-1</f>
        <v>9.0633693025108375E-3</v>
      </c>
      <c r="M364">
        <f t="shared" ref="M364" si="272">WEEKDAY(A364,2)</f>
        <v>5</v>
      </c>
      <c r="N364" s="50" t="s">
        <v>366</v>
      </c>
    </row>
    <row r="365" spans="1:14" x14ac:dyDescent="0.15">
      <c r="A365" s="1">
        <v>42912</v>
      </c>
      <c r="B365">
        <v>27.05</v>
      </c>
      <c r="C365" s="25">
        <f t="shared" ref="C365" si="273">B365/B364-1</f>
        <v>1.2350299401197695E-2</v>
      </c>
      <c r="D365" s="26">
        <f t="shared" ref="D365" si="274">+F364*(1+L365)</f>
        <v>26.945297614786409</v>
      </c>
      <c r="E365" s="26">
        <f>D365*((1-VLOOKUP(A365,FX!A:M,13,0)))</f>
        <v>26.871930615502794</v>
      </c>
      <c r="F365">
        <v>26.8841</v>
      </c>
      <c r="G365" s="25">
        <f t="shared" ref="G365" si="275">+B365/D365-1</f>
        <v>3.8857386810282613E-3</v>
      </c>
      <c r="H365" s="25">
        <f>(B365/(D365*(1-VLOOKUP(A365,FX!A:M,13,0))))-1</f>
        <v>6.6265943837497954E-3</v>
      </c>
      <c r="I365" s="25">
        <f t="shared" si="80"/>
        <v>6.1709337489446181E-3</v>
      </c>
      <c r="J365">
        <v>3622.8831</v>
      </c>
      <c r="K365">
        <v>3668.0918999999999</v>
      </c>
      <c r="L365" s="25">
        <f t="shared" ref="L365" si="276">+K365/J365-1</f>
        <v>1.2478680308508849E-2</v>
      </c>
      <c r="M365">
        <f t="shared" ref="M365" si="277">WEEKDAY(A365,2)</f>
        <v>1</v>
      </c>
    </row>
    <row r="366" spans="1:14" x14ac:dyDescent="0.15">
      <c r="A366" s="1">
        <v>42913</v>
      </c>
      <c r="B366">
        <v>27.08</v>
      </c>
      <c r="C366" s="25">
        <f t="shared" ref="C366" si="278">B366/B365-1</f>
        <v>1.1090573012937366E-3</v>
      </c>
      <c r="D366" s="26">
        <f t="shared" ref="D366" si="279">+F365*(1+L366)</f>
        <v>26.932643347436304</v>
      </c>
      <c r="E366" s="26">
        <f>D366*((1-VLOOKUP(A366,FX!A:M,13,0)))</f>
        <v>27.10143575389484</v>
      </c>
      <c r="F366">
        <v>27.106999999999999</v>
      </c>
      <c r="G366" s="25">
        <f t="shared" ref="G366" si="280">+B366/D366-1</f>
        <v>5.4713030081290359E-3</v>
      </c>
      <c r="H366" s="25">
        <f>(B366/(D366*(1-VLOOKUP(A366,FX!A:M,13,0))))-1</f>
        <v>-7.9094532442847143E-4</v>
      </c>
      <c r="I366" s="25">
        <f t="shared" si="80"/>
        <v>-9.960526801195968E-4</v>
      </c>
      <c r="J366">
        <v>3668.0918999999999</v>
      </c>
      <c r="K366">
        <v>3674.7152000000001</v>
      </c>
      <c r="L366" s="25">
        <f t="shared" ref="L366" si="281">+K366/J366-1</f>
        <v>1.8056526882546109E-3</v>
      </c>
      <c r="M366">
        <f t="shared" ref="M366" si="282">WEEKDAY(A366,2)</f>
        <v>2</v>
      </c>
    </row>
    <row r="367" spans="1:14" x14ac:dyDescent="0.15">
      <c r="A367" s="1">
        <v>42914</v>
      </c>
      <c r="B367">
        <v>27.07</v>
      </c>
      <c r="C367" s="25">
        <f t="shared" ref="C367" si="283">B367/B366-1</f>
        <v>-3.6927621861149174E-4</v>
      </c>
      <c r="D367" s="26">
        <f t="shared" ref="D367" si="284">+F366*(1+L367)</f>
        <v>26.896407652544067</v>
      </c>
      <c r="E367" s="26">
        <f>D367*((1-VLOOKUP(A367,FX!A:M,13,0)))</f>
        <v>26.938912233975131</v>
      </c>
      <c r="F367">
        <v>26.9375</v>
      </c>
      <c r="G367" s="25">
        <f t="shared" ref="G367" si="285">+B367/D367-1</f>
        <v>6.4541090281815539E-3</v>
      </c>
      <c r="H367" s="25">
        <f>(B367/(D367*(1-VLOOKUP(A367,FX!A:M,13,0))))-1</f>
        <v>4.86611207187293E-3</v>
      </c>
      <c r="I367" s="25">
        <f t="shared" si="80"/>
        <v>4.9187935034802344E-3</v>
      </c>
      <c r="J367">
        <v>3674.7152000000001</v>
      </c>
      <c r="K367">
        <v>3646.1666</v>
      </c>
      <c r="L367" s="25">
        <f t="shared" ref="L367" si="286">+K367/J367-1</f>
        <v>-7.7689285961535237E-3</v>
      </c>
      <c r="M367">
        <f t="shared" ref="M367" si="287">WEEKDAY(A367,2)</f>
        <v>3</v>
      </c>
    </row>
    <row r="368" spans="1:14" x14ac:dyDescent="0.15">
      <c r="A368" s="1">
        <v>42915</v>
      </c>
      <c r="B368">
        <v>27.09</v>
      </c>
      <c r="C368" s="25">
        <f t="shared" ref="C368" si="288">B368/B367-1</f>
        <v>7.3882526782420577E-4</v>
      </c>
      <c r="D368" s="26">
        <f t="shared" ref="D368" si="289">+F367*(1+L368)</f>
        <v>27.10491932986551</v>
      </c>
      <c r="E368" s="26">
        <f>D368*((1-VLOOKUP(A368,FX!A:M,13,0)))</f>
        <v>27.145347335310685</v>
      </c>
      <c r="F368">
        <v>27.139099999999999</v>
      </c>
      <c r="G368" s="25">
        <f t="shared" ref="G368" si="290">+B368/D368-1</f>
        <v>-5.5042886067813157E-4</v>
      </c>
      <c r="H368" s="25">
        <f>(B368/(D368*(1-VLOOKUP(A368,FX!A:M,13,0))))-1</f>
        <v>-2.0389252945269831E-3</v>
      </c>
      <c r="I368" s="25">
        <f t="shared" si="80"/>
        <v>-1.8091977994848518E-3</v>
      </c>
      <c r="J368">
        <v>3646.1666</v>
      </c>
      <c r="K368">
        <v>3668.8279000000002</v>
      </c>
      <c r="L368" s="25">
        <f t="shared" ref="L368" si="291">+K368/J368-1</f>
        <v>6.2151027328263275E-3</v>
      </c>
      <c r="M368">
        <f t="shared" ref="M368" si="292">WEEKDAY(A368,2)</f>
        <v>4</v>
      </c>
    </row>
    <row r="369" spans="1:14" x14ac:dyDescent="0.15">
      <c r="A369" s="1">
        <v>42916</v>
      </c>
      <c r="B369">
        <v>27.26</v>
      </c>
      <c r="C369" s="25">
        <f t="shared" ref="C369" si="293">B369/B368-1</f>
        <v>6.2753783684017517E-3</v>
      </c>
      <c r="D369" s="26">
        <f t="shared" ref="D369" si="294">+F368*(1+L369)</f>
        <v>27.124082178962386</v>
      </c>
      <c r="E369" s="26">
        <f>D369*((1-VLOOKUP(A369,FX!A:M,13,0)))</f>
        <v>27.174597909902491</v>
      </c>
      <c r="F369">
        <v>27.1982</v>
      </c>
      <c r="G369" s="25">
        <f t="shared" ref="G369" si="295">+B369/D369-1</f>
        <v>5.0109648002407692E-3</v>
      </c>
      <c r="H369" s="25">
        <f>(B369/(D369*(1-VLOOKUP(A369,FX!A:M,13,0))))-1</f>
        <v>3.142717709408549E-3</v>
      </c>
      <c r="I369" s="25">
        <f t="shared" si="80"/>
        <v>2.2722091903142339E-3</v>
      </c>
      <c r="J369">
        <v>3668.8279000000002</v>
      </c>
      <c r="K369">
        <v>3666.7977000000001</v>
      </c>
      <c r="L369" s="25">
        <f t="shared" ref="L369" si="296">+K369/J369-1</f>
        <v>-5.5336474082090525E-4</v>
      </c>
      <c r="M369">
        <f t="shared" ref="M369" si="297">WEEKDAY(A369,2)</f>
        <v>5</v>
      </c>
    </row>
    <row r="370" spans="1:14" x14ac:dyDescent="0.15">
      <c r="A370" s="1">
        <v>42919</v>
      </c>
      <c r="B370">
        <v>27.05</v>
      </c>
      <c r="C370" s="25">
        <f t="shared" ref="C370" si="298">B370/B369-1</f>
        <v>-7.7035950110051488E-3</v>
      </c>
      <c r="D370" s="26">
        <f t="shared" ref="D370:D374" si="299">+F369*(1+L370)</f>
        <v>27.079881673499468</v>
      </c>
      <c r="E370" s="26">
        <f>D370*((1-VLOOKUP(A370,FX!A:M,13,0)))</f>
        <v>27.01346802667825</v>
      </c>
      <c r="F370">
        <v>27.003799999999998</v>
      </c>
      <c r="G370" s="25">
        <f t="shared" ref="G370" si="300">+B370/D370-1</f>
        <v>-1.1034639611704478E-3</v>
      </c>
      <c r="H370" s="25">
        <f>(B370/(D370*(1-VLOOKUP(A370,FX!A:M,13,0))))-1</f>
        <v>1.352361469681318E-3</v>
      </c>
      <c r="I370" s="25">
        <f t="shared" si="80"/>
        <v>1.7108703219548271E-3</v>
      </c>
      <c r="J370">
        <v>3666.7977000000001</v>
      </c>
      <c r="K370">
        <v>3650.8463000000002</v>
      </c>
      <c r="L370" s="25">
        <f t="shared" ref="L370" si="301">+K370/J370-1</f>
        <v>-4.3502263569108468E-3</v>
      </c>
      <c r="M370">
        <f t="shared" ref="M370" si="302">WEEKDAY(A370,2)</f>
        <v>1</v>
      </c>
    </row>
    <row r="371" spans="1:14" x14ac:dyDescent="0.15">
      <c r="A371" s="1">
        <v>42920</v>
      </c>
      <c r="B371">
        <v>27.05</v>
      </c>
      <c r="C371" s="25">
        <f t="shared" ref="C371" si="303">B371/B370-1</f>
        <v>0</v>
      </c>
      <c r="D371" s="26">
        <f t="shared" si="299"/>
        <v>26.775525071975778</v>
      </c>
      <c r="E371" s="26">
        <f>D371*((1-VLOOKUP(A371,FX!A:M,13,0)))</f>
        <v>26.737578623717337</v>
      </c>
      <c r="F371">
        <v>26.74</v>
      </c>
      <c r="G371" s="25">
        <f t="shared" ref="G371" si="304">+B371/D371-1</f>
        <v>1.0250963418509951E-2</v>
      </c>
      <c r="H371" s="25">
        <f>(B371/(D371*(1-VLOOKUP(A371,FX!A:M,13,0))))-1</f>
        <v>1.1684729596476373E-2</v>
      </c>
      <c r="I371" s="25">
        <f t="shared" si="80"/>
        <v>1.1593118922961887E-2</v>
      </c>
      <c r="J371">
        <v>3650.8463000000002</v>
      </c>
      <c r="K371">
        <v>3619.9841000000001</v>
      </c>
      <c r="L371" s="25">
        <f t="shared" ref="L371" si="305">+K371/J371-1</f>
        <v>-8.4534372208437958E-3</v>
      </c>
      <c r="M371">
        <f t="shared" ref="M371" si="306">WEEKDAY(A371,2)</f>
        <v>2</v>
      </c>
    </row>
    <row r="372" spans="1:14" x14ac:dyDescent="0.15">
      <c r="A372" s="1">
        <v>42921</v>
      </c>
      <c r="B372">
        <v>27.16</v>
      </c>
      <c r="C372" s="25">
        <f t="shared" ref="C372" si="307">B372/B371-1</f>
        <v>4.0665434380775523E-3</v>
      </c>
      <c r="D372" s="26">
        <f t="shared" si="299"/>
        <v>27.033220900058648</v>
      </c>
      <c r="E372" s="26">
        <f>D372*((1-VLOOKUP(A372,FX!A:M,13,0)))</f>
        <v>27.060597865104565</v>
      </c>
      <c r="F372">
        <v>27.099699999999999</v>
      </c>
      <c r="G372" s="25">
        <f t="shared" ref="G372" si="308">+B372/D372-1</f>
        <v>4.68975193189336E-3</v>
      </c>
      <c r="H372" s="25">
        <f>(B372/(D372*(1-VLOOKUP(A372,FX!A:M,13,0))))-1</f>
        <v>3.6733162877977676E-3</v>
      </c>
      <c r="I372" s="25">
        <f t="shared" si="80"/>
        <v>2.2251168832128077E-3</v>
      </c>
      <c r="J372">
        <v>3619.9841000000001</v>
      </c>
      <c r="K372">
        <v>3659.6795000000002</v>
      </c>
      <c r="L372" s="25">
        <f t="shared" ref="L372" si="309">+K372/J372-1</f>
        <v>1.0965628274444583E-2</v>
      </c>
      <c r="M372">
        <f t="shared" ref="M372" si="310">WEEKDAY(A372,2)</f>
        <v>3</v>
      </c>
    </row>
    <row r="373" spans="1:14" x14ac:dyDescent="0.15">
      <c r="A373" s="1">
        <v>42922</v>
      </c>
      <c r="B373">
        <v>27.09</v>
      </c>
      <c r="C373" s="25">
        <f t="shared" ref="C373" si="311">B373/B372-1</f>
        <v>-2.5773195876288568E-3</v>
      </c>
      <c r="D373" s="26">
        <f t="shared" si="299"/>
        <v>27.102789340156697</v>
      </c>
      <c r="E373" s="26">
        <f>D373*((1-VLOOKUP(A373,FX!A:M,13,0)))</f>
        <v>27.101812866652324</v>
      </c>
      <c r="F373">
        <v>27.104700000000001</v>
      </c>
      <c r="G373" s="25">
        <f t="shared" ref="G373" si="312">+B373/D373-1</f>
        <v>-4.7188280129339955E-4</v>
      </c>
      <c r="H373" s="25">
        <f>(B373/(D373*(1-VLOOKUP(A373,FX!A:M,13,0))))-1</f>
        <v>-4.3586998074429673E-4</v>
      </c>
      <c r="I373" s="25">
        <f t="shared" si="80"/>
        <v>-5.4234136515074471E-4</v>
      </c>
      <c r="J373">
        <v>3659.6795000000002</v>
      </c>
      <c r="K373">
        <v>3660.0967000000001</v>
      </c>
      <c r="L373" s="25">
        <f t="shared" ref="L373" si="313">+K373/J373-1</f>
        <v>1.1399905374220864E-4</v>
      </c>
      <c r="M373">
        <f t="shared" ref="M373" si="314">WEEKDAY(A373,2)</f>
        <v>4</v>
      </c>
    </row>
    <row r="374" spans="1:14" x14ac:dyDescent="0.15">
      <c r="A374" s="1">
        <v>42923</v>
      </c>
      <c r="B374">
        <v>27.16</v>
      </c>
      <c r="C374" s="25">
        <f t="shared" ref="C374" si="315">B374/B373-1</f>
        <v>2.5839793281654533E-3</v>
      </c>
      <c r="D374" s="26">
        <f t="shared" si="299"/>
        <v>27.073838485663504</v>
      </c>
      <c r="E374" s="26">
        <f>D374*((1-VLOOKUP(A374,FX!A:M,13,0)))</f>
        <v>27.062275345483414</v>
      </c>
      <c r="F374">
        <v>27.086400000000001</v>
      </c>
      <c r="G374" s="25">
        <f t="shared" ref="G374" si="316">+B374/D374-1</f>
        <v>3.1824639266471166E-3</v>
      </c>
      <c r="H374" s="25">
        <f>(B374/(D374*(1-VLOOKUP(A374,FX!A:M,13,0))))-1</f>
        <v>3.6111026611402863E-3</v>
      </c>
      <c r="I374" s="25">
        <f t="shared" si="80"/>
        <v>2.7172307874061552E-3</v>
      </c>
      <c r="J374">
        <v>3660.0967000000001</v>
      </c>
      <c r="K374">
        <v>3655.9292999999998</v>
      </c>
      <c r="L374" s="25">
        <f t="shared" ref="L374" si="317">+K374/J374-1</f>
        <v>-1.13860379699815E-3</v>
      </c>
      <c r="M374">
        <f t="shared" ref="M374" si="318">WEEKDAY(A374,2)</f>
        <v>5</v>
      </c>
    </row>
    <row r="375" spans="1:14" x14ac:dyDescent="0.15">
      <c r="A375" s="1">
        <v>42926</v>
      </c>
      <c r="B375">
        <v>27.13</v>
      </c>
      <c r="C375" s="25">
        <f t="shared" ref="C375" si="319">B375/B374-1</f>
        <v>-1.1045655375552244E-3</v>
      </c>
      <c r="D375" s="26">
        <f t="shared" ref="D375" si="320">+F374*(1+L375)</f>
        <v>27.069785550699795</v>
      </c>
      <c r="E375" s="26">
        <f>D375*((1-VLOOKUP(A375,FX!A:M,13,0)))</f>
        <v>27.05930296494255</v>
      </c>
      <c r="F375">
        <v>27.079599999999999</v>
      </c>
      <c r="G375" s="25">
        <f t="shared" ref="G375" si="321">+B375/D375-1</f>
        <v>2.2244154534369898E-3</v>
      </c>
      <c r="H375" s="25">
        <f>(B375/(D375*(1-VLOOKUP(A375,FX!A:M,13,0))))-1</f>
        <v>2.6126702209972041E-3</v>
      </c>
      <c r="I375" s="25">
        <f t="shared" si="80"/>
        <v>1.8611796333771746E-3</v>
      </c>
      <c r="J375">
        <v>3655.9292999999998</v>
      </c>
      <c r="K375">
        <v>3653.6867999999999</v>
      </c>
      <c r="L375" s="25">
        <f t="shared" ref="L375" si="322">+K375/J375-1</f>
        <v>-6.1338713524894395E-4</v>
      </c>
      <c r="M375">
        <f t="shared" ref="M375" si="323">WEEKDAY(A375,2)</f>
        <v>1</v>
      </c>
    </row>
    <row r="376" spans="1:14" x14ac:dyDescent="0.15">
      <c r="A376" s="1">
        <v>42927</v>
      </c>
      <c r="B376">
        <v>27.4</v>
      </c>
      <c r="C376" s="25">
        <f t="shared" ref="C376" si="324">B376/B375-1</f>
        <v>9.9520825654257905E-3</v>
      </c>
      <c r="D376" s="26">
        <f t="shared" ref="D376" si="325">+F375*(1+L376)</f>
        <v>27.206499627871768</v>
      </c>
      <c r="E376" s="26">
        <f>D376*((1-VLOOKUP(A376,FX!A:M,13,0)))</f>
        <v>27.226894665941632</v>
      </c>
      <c r="F376">
        <v>27.2531</v>
      </c>
      <c r="G376" s="25">
        <f t="shared" ref="G376" si="326">+B376/D376-1</f>
        <v>7.1122847398568112E-3</v>
      </c>
      <c r="H376" s="25">
        <f>(B376/(D376*(1-VLOOKUP(A376,FX!A:M,13,0))))-1</f>
        <v>6.357880183629705E-3</v>
      </c>
      <c r="I376" s="25">
        <f t="shared" si="80"/>
        <v>5.3902124895883752E-3</v>
      </c>
      <c r="J376">
        <v>3653.6867999999999</v>
      </c>
      <c r="K376">
        <v>3670.8085999999998</v>
      </c>
      <c r="L376" s="25">
        <f t="shared" ref="L376" si="327">+K376/J376-1</f>
        <v>4.686170692025371E-3</v>
      </c>
      <c r="M376">
        <f t="shared" ref="M376" si="328">WEEKDAY(A376,2)</f>
        <v>2</v>
      </c>
    </row>
    <row r="377" spans="1:14" x14ac:dyDescent="0.15">
      <c r="A377" s="1">
        <v>42928</v>
      </c>
      <c r="B377">
        <v>27.44</v>
      </c>
      <c r="C377" s="25">
        <f t="shared" ref="C377" si="329">B377/B376-1</f>
        <v>1.4598540145986938E-3</v>
      </c>
      <c r="D377" s="26">
        <f t="shared" ref="D377" si="330">+F376*(1+L377)</f>
        <v>27.164120039699156</v>
      </c>
      <c r="E377" s="26">
        <f>D377*((1-VLOOKUP(A377,FX!A:M,13,0)))</f>
        <v>27.22374035425733</v>
      </c>
      <c r="F377">
        <v>27.2179</v>
      </c>
      <c r="G377" s="25">
        <f t="shared" ref="G377" si="331">+B377/D377-1</f>
        <v>1.0156042599489989E-2</v>
      </c>
      <c r="H377" s="25">
        <f>(B377/(D377*(1-VLOOKUP(A377,FX!A:M,13,0))))-1</f>
        <v>7.9437888742885931E-3</v>
      </c>
      <c r="I377" s="25">
        <f t="shared" si="80"/>
        <v>8.1600711296609951E-3</v>
      </c>
      <c r="J377">
        <v>3670.8085999999998</v>
      </c>
      <c r="K377">
        <v>3658.8236000000002</v>
      </c>
      <c r="L377" s="25">
        <f t="shared" ref="L377" si="332">+K377/J377-1</f>
        <v>-3.264948218765662E-3</v>
      </c>
      <c r="M377">
        <f t="shared" ref="M377" si="333">WEEKDAY(A377,2)</f>
        <v>3</v>
      </c>
      <c r="N377" s="50" t="s">
        <v>372</v>
      </c>
    </row>
    <row r="378" spans="1:14" x14ac:dyDescent="0.15">
      <c r="A378" s="1">
        <v>42929</v>
      </c>
      <c r="B378">
        <v>27.58</v>
      </c>
      <c r="C378" s="25">
        <f t="shared" ref="C378" si="334">B378/B377-1</f>
        <v>5.1020408163264808E-3</v>
      </c>
      <c r="D378" s="26">
        <f t="shared" ref="D378" si="335">+F377*(1+L378)</f>
        <v>27.426912157489639</v>
      </c>
      <c r="E378" s="26">
        <f>D378*((1-VLOOKUP(A378,FX!A:M,13,0)))</f>
        <v>27.442194409906396</v>
      </c>
      <c r="F378">
        <v>27.4709</v>
      </c>
      <c r="G378" s="25">
        <f t="shared" ref="G378" si="336">+B378/D378-1</f>
        <v>5.5816652502223008E-3</v>
      </c>
      <c r="H378" s="25">
        <f>(B378/(D378*(1-VLOOKUP(A378,FX!A:M,13,0))))-1</f>
        <v>5.0216680209749232E-3</v>
      </c>
      <c r="I378" s="25">
        <f t="shared" si="80"/>
        <v>3.9714752701949241E-3</v>
      </c>
      <c r="J378">
        <v>3658.8236000000002</v>
      </c>
      <c r="K378">
        <v>3686.9205000000002</v>
      </c>
      <c r="L378" s="25">
        <f t="shared" ref="L378" si="337">+K378/J378-1</f>
        <v>7.6792168936485883E-3</v>
      </c>
      <c r="M378">
        <f t="shared" ref="M378" si="338">WEEKDAY(A378,2)</f>
        <v>4</v>
      </c>
    </row>
    <row r="379" spans="1:14" x14ac:dyDescent="0.15">
      <c r="A379" s="1">
        <v>42930</v>
      </c>
      <c r="B379">
        <v>27.86</v>
      </c>
      <c r="C379" s="25">
        <f t="shared" ref="C379" si="339">B379/B378-1</f>
        <v>1.0152284263959421E-2</v>
      </c>
      <c r="D379" s="26">
        <f t="shared" ref="D379" si="340">+F378*(1+L379)</f>
        <v>27.591407236635561</v>
      </c>
      <c r="E379" s="26">
        <f>D379*((1-VLOOKUP(A379,FX!A:M,13,0)))</f>
        <v>27.649502726447491</v>
      </c>
      <c r="F379">
        <v>27.670100000000001</v>
      </c>
      <c r="G379" s="25">
        <f t="shared" ref="G379" si="341">+B379/D379-1</f>
        <v>9.7346525699422148E-3</v>
      </c>
      <c r="H379" s="25">
        <f>(B379/(D379*(1-VLOOKUP(A379,FX!A:M,13,0))))-1</f>
        <v>7.6130582034361627E-3</v>
      </c>
      <c r="I379" s="25">
        <f t="shared" si="80"/>
        <v>6.8630037477275252E-3</v>
      </c>
      <c r="J379">
        <v>3686.9205000000002</v>
      </c>
      <c r="K379">
        <v>3703.0940000000001</v>
      </c>
      <c r="L379" s="25">
        <f t="shared" ref="L379" si="342">+K379/J379-1</f>
        <v>4.3867232830216984E-3</v>
      </c>
      <c r="M379">
        <f t="shared" ref="M379" si="343">WEEKDAY(A379,2)</f>
        <v>5</v>
      </c>
    </row>
    <row r="380" spans="1:14" x14ac:dyDescent="0.15">
      <c r="A380" s="1">
        <v>42933</v>
      </c>
      <c r="B380">
        <v>27.35</v>
      </c>
      <c r="C380" s="25">
        <f t="shared" ref="C380" si="344">B380/B379-1</f>
        <v>-1.8305814788226793E-2</v>
      </c>
      <c r="D380" s="26">
        <f t="shared" ref="D380" si="345">+F379*(1+L380)</f>
        <v>27.374677062140471</v>
      </c>
      <c r="E380" s="26">
        <f>D380*((1-VLOOKUP(A380,FX!A:M,13,0)))</f>
        <v>27.390153011075512</v>
      </c>
      <c r="F380">
        <v>27.361499999999999</v>
      </c>
      <c r="G380" s="25">
        <f t="shared" ref="G380" si="346">+B380/D380-1</f>
        <v>-9.0145582665512869E-4</v>
      </c>
      <c r="H380" s="25">
        <f>(B380/(D380*(1-VLOOKUP(A380,FX!A:M,13,0))))-1</f>
        <v>-1.4659651977582122E-3</v>
      </c>
      <c r="I380" s="25">
        <f t="shared" si="80"/>
        <v>-4.2029859474068676E-4</v>
      </c>
      <c r="J380">
        <v>3703.0940000000001</v>
      </c>
      <c r="K380">
        <v>3663.5574999999999</v>
      </c>
      <c r="L380" s="25">
        <f t="shared" ref="L380" si="347">+K380/J380-1</f>
        <v>-1.0676612583963574E-2</v>
      </c>
      <c r="M380">
        <f t="shared" ref="M380" si="348">WEEKDAY(A380,2)</f>
        <v>1</v>
      </c>
    </row>
    <row r="381" spans="1:14" x14ac:dyDescent="0.15">
      <c r="A381" s="1">
        <v>42934</v>
      </c>
      <c r="B381">
        <v>27.41</v>
      </c>
      <c r="C381" s="25">
        <f t="shared" ref="C381" si="349">B381/B380-1</f>
        <v>2.1937842778791961E-3</v>
      </c>
      <c r="D381" s="26">
        <f t="shared" ref="D381" si="350">+F380*(1+L381)</f>
        <v>27.38856008757881</v>
      </c>
      <c r="E381" s="26">
        <f>D381*((1-VLOOKUP(A381,FX!A:M,13,0)))</f>
        <v>27.446403153834115</v>
      </c>
      <c r="F381">
        <v>27.4587</v>
      </c>
      <c r="G381" s="25">
        <f t="shared" ref="G381" si="351">+B381/D381-1</f>
        <v>7.8280538855035608E-4</v>
      </c>
      <c r="H381" s="25">
        <f>(B381/(D381*(1-VLOOKUP(A381,FX!A:M,13,0))))-1</f>
        <v>-1.3263360459321305E-3</v>
      </c>
      <c r="I381" s="25">
        <f t="shared" si="80"/>
        <v>-1.7735726745985447E-3</v>
      </c>
      <c r="J381">
        <v>3663.5574999999999</v>
      </c>
      <c r="K381">
        <v>3667.1806999999999</v>
      </c>
      <c r="L381" s="25">
        <f t="shared" ref="L381" si="352">+K381/J381-1</f>
        <v>9.8898406808145545E-4</v>
      </c>
      <c r="M381">
        <f t="shared" ref="M381" si="353">WEEKDAY(A381,2)</f>
        <v>2</v>
      </c>
      <c r="N381" s="50" t="s">
        <v>382</v>
      </c>
    </row>
    <row r="382" spans="1:14" x14ac:dyDescent="0.15">
      <c r="A382" s="1">
        <v>42935</v>
      </c>
      <c r="B382">
        <v>28</v>
      </c>
      <c r="C382" s="25">
        <f t="shared" ref="C382" si="354">B382/B381-1</f>
        <v>2.1524990879241201E-2</v>
      </c>
      <c r="D382" s="26">
        <f t="shared" ref="D382" si="355">+F381*(1+L382)</f>
        <v>27.927173854678063</v>
      </c>
      <c r="E382" s="26">
        <f>D382*((1-VLOOKUP(A382,FX!A:M,13,0)))</f>
        <v>27.88708903793778</v>
      </c>
      <c r="F382">
        <v>27.9161</v>
      </c>
      <c r="G382" s="25">
        <f t="shared" ref="G382" si="356">+B382/D382-1</f>
        <v>2.6077162587554437E-3</v>
      </c>
      <c r="H382" s="25">
        <f>(B382/(D382*(1-VLOOKUP(A382,FX!A:M,13,0))))-1</f>
        <v>4.0488615326115251E-3</v>
      </c>
      <c r="I382" s="25">
        <f t="shared" si="80"/>
        <v>3.0054341401557494E-3</v>
      </c>
      <c r="J382">
        <v>3667.1806999999999</v>
      </c>
      <c r="K382">
        <v>3729.7465999999999</v>
      </c>
      <c r="L382" s="25">
        <f t="shared" ref="L382" si="357">+K382/J382-1</f>
        <v>1.7061035470654629E-2</v>
      </c>
      <c r="M382">
        <f t="shared" ref="M382" si="358">WEEKDAY(A382,2)</f>
        <v>3</v>
      </c>
    </row>
    <row r="383" spans="1:14" x14ac:dyDescent="0.15">
      <c r="A383" s="1">
        <v>42936</v>
      </c>
      <c r="B383">
        <v>28.07</v>
      </c>
      <c r="C383" s="25">
        <f t="shared" ref="C383" si="359">B383/B382-1</f>
        <v>2.4999999999999467E-3</v>
      </c>
      <c r="D383" s="26">
        <f t="shared" ref="D383" si="360">+F382*(1+L383)</f>
        <v>28.051855562313538</v>
      </c>
      <c r="E383" s="26">
        <f>D383*((1-VLOOKUP(A383,FX!A:M,13,0)))</f>
        <v>28.066010859849122</v>
      </c>
      <c r="F383">
        <v>28.068000000000001</v>
      </c>
      <c r="G383" s="25">
        <f t="shared" ref="G383" si="361">+B383/D383-1</f>
        <v>6.4681773532448972E-4</v>
      </c>
      <c r="H383" s="25">
        <f>(B383/(D383*(1-VLOOKUP(A383,FX!A:M,13,0))))-1</f>
        <v>1.4213420534892052E-4</v>
      </c>
      <c r="I383" s="25">
        <f t="shared" si="80"/>
        <v>7.1255522303026453E-5</v>
      </c>
      <c r="J383">
        <v>3729.7465999999999</v>
      </c>
      <c r="K383">
        <v>3747.8843000000002</v>
      </c>
      <c r="L383" s="25">
        <f t="shared" ref="L383" si="362">+K383/J383-1</f>
        <v>4.8629845255439008E-3</v>
      </c>
      <c r="M383">
        <f t="shared" ref="M383" si="363">WEEKDAY(A383,2)</f>
        <v>4</v>
      </c>
    </row>
    <row r="384" spans="1:14" x14ac:dyDescent="0.15">
      <c r="A384" s="1">
        <v>42937</v>
      </c>
      <c r="B384">
        <v>27.94</v>
      </c>
      <c r="C384" s="25">
        <f t="shared" ref="C384" si="364">B384/B383-1</f>
        <v>-4.6312789454934222E-3</v>
      </c>
      <c r="D384" s="26">
        <f t="shared" ref="D384" si="365">+F383*(1+L384)</f>
        <v>27.923561417517611</v>
      </c>
      <c r="E384" s="26">
        <f>D384*((1-VLOOKUP(A384,FX!A:M,13,0)))</f>
        <v>27.920916313096971</v>
      </c>
      <c r="F384">
        <v>27.9282</v>
      </c>
      <c r="G384" s="25">
        <f t="shared" ref="G384" si="366">+B384/D384-1</f>
        <v>5.8869935093874837E-4</v>
      </c>
      <c r="H384" s="25">
        <f>(B384/(D384*(1-VLOOKUP(A384,FX!A:M,13,0))))-1</f>
        <v>6.8349070958251268E-4</v>
      </c>
      <c r="I384" s="25">
        <f t="shared" si="80"/>
        <v>4.2251201294751795E-4</v>
      </c>
      <c r="J384">
        <v>3747.8843000000002</v>
      </c>
      <c r="K384">
        <v>3728.5976000000001</v>
      </c>
      <c r="L384" s="25">
        <f t="shared" ref="L384" si="367">+K384/J384-1</f>
        <v>-5.1460233177422765E-3</v>
      </c>
      <c r="M384">
        <f t="shared" ref="M384" si="368">WEEKDAY(A384,2)</f>
        <v>5</v>
      </c>
    </row>
    <row r="385" spans="1:14" x14ac:dyDescent="0.15">
      <c r="A385" s="1">
        <v>42940</v>
      </c>
      <c r="B385">
        <v>28.12</v>
      </c>
      <c r="C385" s="25">
        <f t="shared" ref="C385" si="369">B385/B384-1</f>
        <v>6.4423765211165662E-3</v>
      </c>
      <c r="D385" s="26">
        <f t="shared" ref="D385" si="370">+F384*(1+L385)</f>
        <v>28.039587794220541</v>
      </c>
      <c r="E385" s="26">
        <f>D385*((1-VLOOKUP(A385,FX!A:M,13,0)))</f>
        <v>28.069130261619293</v>
      </c>
      <c r="F385">
        <v>28.087199999999999</v>
      </c>
      <c r="G385" s="25">
        <f t="shared" ref="G385" si="371">+B385/D385-1</f>
        <v>2.8678098397736385E-3</v>
      </c>
      <c r="H385" s="25">
        <f>(B385/(D385*(1-VLOOKUP(A385,FX!A:M,13,0))))-1</f>
        <v>1.812301909841052E-3</v>
      </c>
      <c r="I385" s="25">
        <f t="shared" si="80"/>
        <v>1.1677917343131394E-3</v>
      </c>
      <c r="J385">
        <v>3728.5976000000001</v>
      </c>
      <c r="K385">
        <v>3743.4686000000002</v>
      </c>
      <c r="L385" s="25">
        <f t="shared" ref="L385" si="372">+K385/J385-1</f>
        <v>3.9883628096526458E-3</v>
      </c>
      <c r="M385">
        <f t="shared" ref="M385" si="373">WEEKDAY(A385,2)</f>
        <v>1</v>
      </c>
    </row>
    <row r="386" spans="1:14" x14ac:dyDescent="0.15">
      <c r="A386" s="1">
        <v>42941</v>
      </c>
      <c r="B386">
        <v>27.96</v>
      </c>
      <c r="C386" s="25">
        <f t="shared" ref="C386" si="374">B386/B385-1</f>
        <v>-5.6899004267425557E-3</v>
      </c>
      <c r="D386" s="26">
        <f t="shared" ref="D386" si="375">+F385*(1+L386)</f>
        <v>27.907806558014137</v>
      </c>
      <c r="E386" s="26">
        <f>D386*((1-VLOOKUP(A386,FX!A:M,13,0)))</f>
        <v>27.86991615474669</v>
      </c>
      <c r="F386">
        <v>27.859200000000001</v>
      </c>
      <c r="G386" s="25">
        <f t="shared" ref="G386" si="376">+B386/D386-1</f>
        <v>1.8702093938254283E-3</v>
      </c>
      <c r="H386" s="25">
        <f>(B386/(D386*(1-VLOOKUP(A386,FX!A:M,13,0))))-1</f>
        <v>3.2322969596723095E-3</v>
      </c>
      <c r="I386" s="25">
        <f t="shared" si="80"/>
        <v>3.6181943487250123E-3</v>
      </c>
      <c r="J386">
        <v>3743.4686000000002</v>
      </c>
      <c r="K386">
        <v>3719.5590000000002</v>
      </c>
      <c r="L386" s="25">
        <f t="shared" ref="L386" si="377">+K386/J386-1</f>
        <v>-6.3870176445449678E-3</v>
      </c>
      <c r="M386">
        <f t="shared" ref="M386" si="378">WEEKDAY(A386,2)</f>
        <v>2</v>
      </c>
    </row>
    <row r="387" spans="1:14" x14ac:dyDescent="0.15">
      <c r="A387" s="1">
        <v>42942</v>
      </c>
      <c r="B387">
        <v>27.87</v>
      </c>
      <c r="C387" s="25">
        <f t="shared" ref="C387" si="379">B387/B386-1</f>
        <v>-3.2188841201716833E-3</v>
      </c>
      <c r="D387" s="26">
        <f t="shared" ref="D387" si="380">+F386*(1+L387)</f>
        <v>27.753063337153677</v>
      </c>
      <c r="E387" s="26">
        <f>D387*((1-VLOOKUP(A387,FX!A:M,13,0)))</f>
        <v>27.815281828388017</v>
      </c>
      <c r="F387">
        <v>27.797799999999999</v>
      </c>
      <c r="G387" s="25">
        <f t="shared" ref="G387" si="381">+B387/D387-1</f>
        <v>4.2134686692325563E-3</v>
      </c>
      <c r="H387" s="25">
        <f>(B387/(D387*(1-VLOOKUP(A387,FX!A:M,13,0))))-1</f>
        <v>1.9671981736362198E-3</v>
      </c>
      <c r="I387" s="25">
        <f t="shared" si="80"/>
        <v>2.5973278460886817E-3</v>
      </c>
      <c r="J387">
        <v>3719.5590000000002</v>
      </c>
      <c r="K387">
        <v>3705.3883999999998</v>
      </c>
      <c r="L387" s="25">
        <f t="shared" ref="L387" si="382">+K387/J387-1</f>
        <v>-3.8097527153085897E-3</v>
      </c>
      <c r="M387">
        <f t="shared" ref="M387" si="383">WEEKDAY(A387,2)</f>
        <v>3</v>
      </c>
    </row>
    <row r="388" spans="1:14" x14ac:dyDescent="0.15">
      <c r="A388" s="1">
        <v>42943</v>
      </c>
      <c r="B388">
        <v>27.9</v>
      </c>
      <c r="C388" s="25">
        <f t="shared" ref="C388" si="384">B388/B387-1</f>
        <v>1.0764262648008671E-3</v>
      </c>
      <c r="D388" s="26">
        <f t="shared" ref="D388" si="385">+F387*(1+L388)</f>
        <v>27.848860818925218</v>
      </c>
      <c r="E388" s="26">
        <f>D388*((1-VLOOKUP(A388,FX!A:M,13,0)))</f>
        <v>27.848158775607249</v>
      </c>
      <c r="F388">
        <v>27.8567</v>
      </c>
      <c r="G388" s="25">
        <f t="shared" ref="G388" si="386">+B388/D388-1</f>
        <v>1.8363114170913963E-3</v>
      </c>
      <c r="H388" s="25">
        <f>(B388/(D388*(1-VLOOKUP(A388,FX!A:M,13,0))))-1</f>
        <v>1.8615673951900558E-3</v>
      </c>
      <c r="I388" s="25">
        <f t="shared" si="80"/>
        <v>1.5543836850739901E-3</v>
      </c>
      <c r="J388">
        <v>3705.3883999999998</v>
      </c>
      <c r="K388">
        <v>3712.1947</v>
      </c>
      <c r="L388" s="25">
        <f t="shared" ref="L388" si="387">+K388/J388-1</f>
        <v>1.8368654686780062E-3</v>
      </c>
      <c r="M388">
        <f t="shared" ref="M388" si="388">WEEKDAY(A388,2)</f>
        <v>4</v>
      </c>
    </row>
    <row r="389" spans="1:14" x14ac:dyDescent="0.15">
      <c r="A389" s="1">
        <v>42944</v>
      </c>
      <c r="B389">
        <v>28.03</v>
      </c>
      <c r="C389" s="25">
        <f t="shared" ref="C389" si="389">B389/B388-1</f>
        <v>4.6594982078853597E-3</v>
      </c>
      <c r="D389" s="26">
        <f t="shared" ref="D389" si="390">+F388*(1+L389)</f>
        <v>27.929465058063901</v>
      </c>
      <c r="E389" s="26">
        <f>D389*((1-VLOOKUP(A389,FX!A:M,13,0)))</f>
        <v>27.960129481730551</v>
      </c>
      <c r="F389">
        <v>27.9651</v>
      </c>
      <c r="G389" s="25">
        <f t="shared" ref="G389" si="391">+B389/D389-1</f>
        <v>3.5996014147459121E-3</v>
      </c>
      <c r="H389" s="25">
        <f>(B389/(D389*(1-VLOOKUP(A389,FX!A:M,13,0))))-1</f>
        <v>2.4989340022585349E-3</v>
      </c>
      <c r="I389" s="25">
        <f t="shared" si="80"/>
        <v>2.3207497917048237E-3</v>
      </c>
      <c r="J389">
        <v>3712.1947</v>
      </c>
      <c r="K389">
        <v>3721.8914</v>
      </c>
      <c r="L389" s="25">
        <f t="shared" ref="L389" si="392">+K389/J389-1</f>
        <v>2.6121205334408426E-3</v>
      </c>
      <c r="M389">
        <f t="shared" ref="M389" si="393">WEEKDAY(A389,2)</f>
        <v>5</v>
      </c>
    </row>
    <row r="390" spans="1:14" x14ac:dyDescent="0.15">
      <c r="A390" s="1">
        <v>42947</v>
      </c>
      <c r="B390">
        <v>28.21</v>
      </c>
      <c r="C390" s="25">
        <f t="shared" ref="C390" si="394">B390/B389-1</f>
        <v>6.4216910453085418E-3</v>
      </c>
      <c r="D390" s="26">
        <f t="shared" ref="D390" si="395">+F389*(1+L390)</f>
        <v>28.085182126840131</v>
      </c>
      <c r="E390" s="26">
        <f>D390*((1-VLOOKUP(A390,FX!A:M,13,0)))</f>
        <v>28.124755166870138</v>
      </c>
      <c r="F390">
        <v>28.119599999999998</v>
      </c>
      <c r="G390" s="25">
        <f t="shared" ref="G390" si="396">+B390/D390-1</f>
        <v>4.4442607705430515E-3</v>
      </c>
      <c r="H390" s="25">
        <f>(B390/(D390*(1-VLOOKUP(A390,FX!A:M,13,0))))-1</f>
        <v>3.030953785164936E-3</v>
      </c>
      <c r="I390" s="25">
        <f t="shared" si="80"/>
        <v>3.2148394714008877E-3</v>
      </c>
      <c r="J390">
        <v>3721.8914</v>
      </c>
      <c r="K390">
        <v>3737.8732</v>
      </c>
      <c r="L390" s="25">
        <f t="shared" ref="L390" si="397">+K390/J390-1</f>
        <v>4.2939995508735063E-3</v>
      </c>
      <c r="M390">
        <f t="shared" ref="M390" si="398">WEEKDAY(A390,2)</f>
        <v>1</v>
      </c>
      <c r="N390" s="50" t="s">
        <v>389</v>
      </c>
    </row>
    <row r="391" spans="1:14" x14ac:dyDescent="0.15">
      <c r="A391" s="1">
        <v>42948</v>
      </c>
      <c r="B391">
        <v>28.44</v>
      </c>
      <c r="C391" s="25">
        <f t="shared" ref="C391" si="399">B391/B390-1</f>
        <v>8.1531371853953427E-3</v>
      </c>
      <c r="D391" s="26">
        <f t="shared" ref="D391" si="400">+F390*(1+L391)</f>
        <v>28.364166067184943</v>
      </c>
      <c r="E391" s="26">
        <f>D391*((1-VLOOKUP(A391,FX!A:M,13,0)))</f>
        <v>28.350381184516618</v>
      </c>
      <c r="F391">
        <v>28.354099999999999</v>
      </c>
      <c r="G391" s="25">
        <f t="shared" ref="G391" si="401">+B391/D391-1</f>
        <v>2.6735823163435146E-3</v>
      </c>
      <c r="H391" s="25">
        <f>(B391/(D391*(1-VLOOKUP(A391,FX!A:M,13,0))))-1</f>
        <v>3.1611150093575624E-3</v>
      </c>
      <c r="I391" s="25">
        <f t="shared" si="80"/>
        <v>3.0295442281715879E-3</v>
      </c>
      <c r="J391">
        <v>3737.8732</v>
      </c>
      <c r="K391">
        <v>3770.3827999999999</v>
      </c>
      <c r="L391" s="25">
        <f t="shared" ref="L391" si="402">+K391/J391-1</f>
        <v>8.6973522804358883E-3</v>
      </c>
      <c r="M391">
        <f t="shared" ref="M391" si="403">WEEKDAY(A391,2)</f>
        <v>2</v>
      </c>
    </row>
    <row r="392" spans="1:14" x14ac:dyDescent="0.15">
      <c r="A392" s="1">
        <v>42949</v>
      </c>
      <c r="B392">
        <v>28.38</v>
      </c>
      <c r="C392" s="25">
        <f t="shared" ref="C392" si="404">B392/B391-1</f>
        <v>-2.1097046413502962E-3</v>
      </c>
      <c r="D392" s="26">
        <f t="shared" ref="D392" si="405">+F391*(1+L392)</f>
        <v>28.282430067909814</v>
      </c>
      <c r="E392" s="26">
        <f>D392*((1-VLOOKUP(A392,FX!A:M,13,0)))</f>
        <v>28.284888573709612</v>
      </c>
      <c r="F392">
        <v>28.286899999999999</v>
      </c>
      <c r="G392" s="25">
        <f t="shared" ref="G392" si="406">+B392/D392-1</f>
        <v>3.4498426003672922E-3</v>
      </c>
      <c r="H392" s="25">
        <f>(B392/(D392*(1-VLOOKUP(A392,FX!A:M,13,0))))-1</f>
        <v>3.3626233330397159E-3</v>
      </c>
      <c r="I392" s="25">
        <f t="shared" si="80"/>
        <v>3.2912761737764473E-3</v>
      </c>
      <c r="J392">
        <v>3770.3827999999999</v>
      </c>
      <c r="K392">
        <v>3760.8525</v>
      </c>
      <c r="L392" s="25">
        <f t="shared" ref="L392" si="407">+K392/J392-1</f>
        <v>-2.5276743783151367E-3</v>
      </c>
      <c r="M392">
        <f t="shared" ref="M392" si="408">WEEKDAY(A392,2)</f>
        <v>3</v>
      </c>
    </row>
    <row r="393" spans="1:14" x14ac:dyDescent="0.15">
      <c r="A393" s="1">
        <v>42950</v>
      </c>
      <c r="B393">
        <v>28.13</v>
      </c>
      <c r="C393" s="25">
        <f t="shared" ref="C393" si="409">B393/B392-1</f>
        <v>-8.8090204369274394E-3</v>
      </c>
      <c r="D393" s="26">
        <f t="shared" ref="D393" si="410">+F392*(1+L393)</f>
        <v>28.03849728064581</v>
      </c>
      <c r="E393" s="26">
        <f>D393*((1-VLOOKUP(A393,FX!A:M,13,0)))</f>
        <v>28.038476448111673</v>
      </c>
      <c r="F393">
        <v>28.030799999999999</v>
      </c>
      <c r="G393" s="25">
        <f t="shared" ref="G393" si="411">+B393/D393-1</f>
        <v>3.2634673120428559E-3</v>
      </c>
      <c r="H393" s="25">
        <f>(B393/(D393*(1-VLOOKUP(A393,FX!A:M,13,0))))-1</f>
        <v>3.2642127348716521E-3</v>
      </c>
      <c r="I393" s="25">
        <f t="shared" si="80"/>
        <v>3.5389642821468392E-3</v>
      </c>
      <c r="J393">
        <v>3760.8525</v>
      </c>
      <c r="K393">
        <v>3727.8263999999999</v>
      </c>
      <c r="L393" s="25">
        <f t="shared" ref="L393" si="412">+K393/J393-1</f>
        <v>-8.7815462052819315E-3</v>
      </c>
      <c r="M393">
        <f t="shared" ref="M393" si="413">WEEKDAY(A393,2)</f>
        <v>4</v>
      </c>
      <c r="N393" s="50" t="s">
        <v>397</v>
      </c>
    </row>
    <row r="394" spans="1:14" x14ac:dyDescent="0.15">
      <c r="A394" s="1">
        <v>42951</v>
      </c>
      <c r="B394">
        <v>27.92</v>
      </c>
      <c r="C394" s="25">
        <f t="shared" ref="C394" si="414">B394/B393-1</f>
        <v>-7.4653394952007845E-3</v>
      </c>
      <c r="D394" s="26">
        <f t="shared" ref="D394" si="415">+F393*(1+L394)</f>
        <v>27.878557395183424</v>
      </c>
      <c r="E394" s="26">
        <f>D394*((1-VLOOKUP(A394,FX!A:M,13,0)))</f>
        <v>27.853298138030585</v>
      </c>
      <c r="F394">
        <v>27.856400000000001</v>
      </c>
      <c r="G394" s="25">
        <f t="shared" ref="G394" si="416">+B394/D394-1</f>
        <v>1.4865405059925063E-3</v>
      </c>
      <c r="H394" s="25">
        <f>(B394/(D394*(1-VLOOKUP(A394,FX!A:M,13,0))))-1</f>
        <v>2.3947563279174133E-3</v>
      </c>
      <c r="I394" s="25">
        <f t="shared" si="80"/>
        <v>2.2831378067518227E-3</v>
      </c>
      <c r="J394">
        <v>3727.8263999999999</v>
      </c>
      <c r="K394">
        <v>3707.5796</v>
      </c>
      <c r="L394" s="25">
        <f t="shared" ref="L394" si="417">+K394/J394-1</f>
        <v>-5.4312614986576913E-3</v>
      </c>
      <c r="M394">
        <f t="shared" ref="M394" si="418">WEEKDAY(A394,2)</f>
        <v>5</v>
      </c>
    </row>
    <row r="395" spans="1:14" x14ac:dyDescent="0.15">
      <c r="A395" s="1">
        <v>42954</v>
      </c>
      <c r="B395">
        <v>28.08</v>
      </c>
      <c r="C395" s="25">
        <f t="shared" ref="C395" si="419">B395/B394-1</f>
        <v>5.7306590257879542E-3</v>
      </c>
      <c r="D395" s="26">
        <f t="shared" ref="D395" si="420">+F394*(1+L395)</f>
        <v>28.000770817360202</v>
      </c>
      <c r="E395" s="26">
        <f>D395*((1-VLOOKUP(A395,FX!A:M,13,0)))</f>
        <v>28.018444199963461</v>
      </c>
      <c r="F395">
        <v>28.0212</v>
      </c>
      <c r="G395" s="25">
        <f t="shared" ref="G395" si="421">+B395/D395-1</f>
        <v>2.8295357708751911E-3</v>
      </c>
      <c r="H395" s="25">
        <f>(B395/(D395*(1-VLOOKUP(A395,FX!A:M,13,0))))-1</f>
        <v>2.1969742358720623E-3</v>
      </c>
      <c r="I395" s="25">
        <f t="shared" si="80"/>
        <v>2.0984112029462931E-3</v>
      </c>
      <c r="J395">
        <v>3707.5796</v>
      </c>
      <c r="K395">
        <v>3726.7948000000001</v>
      </c>
      <c r="L395" s="25">
        <f t="shared" ref="L395" si="422">+K395/J395-1</f>
        <v>5.1826803664580812E-3</v>
      </c>
      <c r="M395">
        <f t="shared" ref="M395" si="423">WEEKDAY(A395,2)</f>
        <v>1</v>
      </c>
    </row>
    <row r="396" spans="1:14" x14ac:dyDescent="0.15">
      <c r="A396" s="1">
        <v>42955</v>
      </c>
      <c r="B396">
        <v>28.08</v>
      </c>
      <c r="C396" s="25">
        <f t="shared" ref="C396" si="424">B396/B395-1</f>
        <v>0</v>
      </c>
      <c r="D396" s="26">
        <f t="shared" ref="D396" si="425">+F395*(1+L396)</f>
        <v>28.061937865073759</v>
      </c>
      <c r="E396" s="26">
        <f>D396*((1-VLOOKUP(A396,FX!A:M,13,0)))</f>
        <v>28.141278773120185</v>
      </c>
      <c r="F396">
        <v>28.145800000000001</v>
      </c>
      <c r="G396" s="25">
        <f t="shared" ref="G396" si="426">+B396/D396-1</f>
        <v>6.4365244528308274E-4</v>
      </c>
      <c r="H396" s="25">
        <f>(B396/(D396*(1-VLOOKUP(A396,FX!A:M,13,0))))-1</f>
        <v>-2.1775404598428638E-3</v>
      </c>
      <c r="I396" s="25">
        <f t="shared" si="80"/>
        <v>-2.3378266029036032E-3</v>
      </c>
      <c r="J396">
        <v>3726.7948000000001</v>
      </c>
      <c r="K396">
        <v>3732.2129</v>
      </c>
      <c r="L396" s="25">
        <f t="shared" ref="L396" si="427">+K396/J396-1</f>
        <v>1.4538230009335518E-3</v>
      </c>
      <c r="M396">
        <f t="shared" ref="M396" si="428">WEEKDAY(A396,2)</f>
        <v>2</v>
      </c>
    </row>
    <row r="397" spans="1:14" x14ac:dyDescent="0.15">
      <c r="A397" s="1">
        <v>42956</v>
      </c>
      <c r="B397">
        <v>28.2</v>
      </c>
      <c r="C397" s="25">
        <f t="shared" ref="C397" si="429">B397/B396-1</f>
        <v>4.2735042735042583E-3</v>
      </c>
      <c r="D397" s="26">
        <f t="shared" ref="D397" si="430">+F396*(1+L397)</f>
        <v>28.136984954743603</v>
      </c>
      <c r="E397" s="26">
        <f>D397*((1-VLOOKUP(A397,FX!A:M,13,0)))</f>
        <v>28.221219914659226</v>
      </c>
      <c r="F397">
        <v>28.2273</v>
      </c>
      <c r="G397" s="25">
        <f t="shared" ref="G397" si="431">+B397/D397-1</f>
        <v>2.2395805861128437E-3</v>
      </c>
      <c r="H397" s="25">
        <f>(B397/(D397*(1-VLOOKUP(A397,FX!A:M,13,0))))-1</f>
        <v>-7.5191344397573801E-4</v>
      </c>
      <c r="I397" s="25">
        <f t="shared" si="80"/>
        <v>-9.671488240108328E-4</v>
      </c>
      <c r="J397">
        <v>3732.2129</v>
      </c>
      <c r="K397">
        <v>3731.0439999999999</v>
      </c>
      <c r="L397" s="25">
        <f t="shared" ref="L397" si="432">+K397/J397-1</f>
        <v>-3.1319220830094974E-4</v>
      </c>
      <c r="M397">
        <f t="shared" ref="M397" si="433">WEEKDAY(A397,2)</f>
        <v>3</v>
      </c>
    </row>
    <row r="398" spans="1:14" x14ac:dyDescent="0.15">
      <c r="A398" s="1">
        <v>42957</v>
      </c>
      <c r="B398">
        <v>27.84</v>
      </c>
      <c r="C398" s="25">
        <f t="shared" ref="C398" si="434">B398/B397-1</f>
        <v>-1.2765957446808529E-2</v>
      </c>
      <c r="D398" s="26">
        <f t="shared" ref="D398" si="435">+F397*(1+L398)</f>
        <v>28.11288507930756</v>
      </c>
      <c r="E398" s="26">
        <f>D398*((1-VLOOKUP(A398,FX!A:M,13,0)))</f>
        <v>28.220167743492546</v>
      </c>
      <c r="F398">
        <v>28.220700000000001</v>
      </c>
      <c r="G398" s="25">
        <f t="shared" ref="G398" si="436">+B398/D398-1</f>
        <v>-9.7067618118076293E-3</v>
      </c>
      <c r="H398" s="25">
        <f>(B398/(D398*(1-VLOOKUP(A398,FX!A:M,13,0))))-1</f>
        <v>-1.347149127347802E-2</v>
      </c>
      <c r="I398" s="25">
        <f t="shared" si="80"/>
        <v>-1.3490097694245695E-2</v>
      </c>
      <c r="J398">
        <v>3731.0439999999999</v>
      </c>
      <c r="K398">
        <v>3715.9207999999999</v>
      </c>
      <c r="L398" s="25">
        <f t="shared" ref="L398" si="437">+K398/J398-1</f>
        <v>-4.0533427105121644E-3</v>
      </c>
      <c r="M398">
        <f t="shared" ref="M398" si="438">WEEKDAY(A398,2)</f>
        <v>4</v>
      </c>
      <c r="N398" s="50" t="s">
        <v>402</v>
      </c>
    </row>
    <row r="399" spans="1:14" x14ac:dyDescent="0.15">
      <c r="A399" s="1">
        <v>42958</v>
      </c>
      <c r="B399">
        <v>27.42</v>
      </c>
      <c r="C399" s="25">
        <f t="shared" ref="C399" si="439">B399/B398-1</f>
        <v>-1.5086206896551713E-2</v>
      </c>
      <c r="D399" s="26">
        <f t="shared" ref="D399" si="440">+F398*(1+L399)</f>
        <v>27.69993876382134</v>
      </c>
      <c r="E399" s="26">
        <f>D399*((1-VLOOKUP(A399,FX!A:M,13,0)))</f>
        <v>27.637519239511221</v>
      </c>
      <c r="F399">
        <v>27.653600000000001</v>
      </c>
      <c r="G399" s="25">
        <f t="shared" ref="G399" si="441">+B399/D399-1</f>
        <v>-1.0106114898238094E-2</v>
      </c>
      <c r="H399" s="25">
        <f>(B399/(D399*(1-VLOOKUP(A399,FX!A:M,13,0))))-1</f>
        <v>-7.8704328570941007E-3</v>
      </c>
      <c r="I399" s="25">
        <f t="shared" si="80"/>
        <v>-8.4473630919662535E-3</v>
      </c>
      <c r="J399">
        <v>3715.9207999999999</v>
      </c>
      <c r="K399">
        <v>3647.3503000000001</v>
      </c>
      <c r="L399" s="25">
        <f t="shared" ref="L399" si="442">+K399/J399-1</f>
        <v>-1.8453165094369006E-2</v>
      </c>
      <c r="M399">
        <f t="shared" ref="M399" si="443">WEEKDAY(A399,2)</f>
        <v>5</v>
      </c>
      <c r="N399" s="50" t="s">
        <v>404</v>
      </c>
    </row>
    <row r="400" spans="1:14" x14ac:dyDescent="0.15">
      <c r="A400" s="1">
        <v>42961</v>
      </c>
      <c r="B400">
        <v>27.86</v>
      </c>
      <c r="C400" s="25">
        <f t="shared" ref="C400" si="444">B400/B399-1</f>
        <v>1.6046681254558548E-2</v>
      </c>
      <c r="D400" s="26">
        <f t="shared" ref="D400" si="445">+F399*(1+L400)</f>
        <v>28.012469373769779</v>
      </c>
      <c r="E400" s="26">
        <f>D400*((1-VLOOKUP(A400,FX!A:M,13,0)))</f>
        <v>27.977610844925884</v>
      </c>
      <c r="F400">
        <v>27.957899999999999</v>
      </c>
      <c r="G400" s="25">
        <f t="shared" ref="G400" si="446">+B400/D400-1</f>
        <v>-5.4429108599953757E-3</v>
      </c>
      <c r="H400" s="25">
        <f>(B400/(D400*(1-VLOOKUP(A400,FX!A:M,13,0))))-1</f>
        <v>-4.2037486895424303E-3</v>
      </c>
      <c r="I400" s="25">
        <f t="shared" si="80"/>
        <v>-3.5016936179040892E-3</v>
      </c>
      <c r="J400">
        <v>3647.3503000000001</v>
      </c>
      <c r="K400">
        <v>3694.6831000000002</v>
      </c>
      <c r="L400" s="25">
        <f t="shared" ref="L400" si="447">+K400/J400-1</f>
        <v>1.2977311227824861E-2</v>
      </c>
      <c r="M400">
        <f t="shared" ref="M400" si="448">WEEKDAY(A400,2)</f>
        <v>1</v>
      </c>
    </row>
    <row r="401" spans="1:14" x14ac:dyDescent="0.15">
      <c r="A401" s="1">
        <v>42962</v>
      </c>
      <c r="B401">
        <v>27.85</v>
      </c>
      <c r="C401" s="25">
        <f t="shared" ref="C401" si="449">B401/B400-1</f>
        <v>-3.5893754486715501E-4</v>
      </c>
      <c r="D401" s="26">
        <f t="shared" ref="D401" si="450">+F400*(1+L401)</f>
        <v>28.043963991699307</v>
      </c>
      <c r="E401" s="26">
        <f>D401*((1-VLOOKUP(A401,FX!A:M,13,0)))</f>
        <v>28.01838454568087</v>
      </c>
      <c r="F401">
        <v>28.018699999999999</v>
      </c>
      <c r="G401" s="25">
        <f t="shared" ref="G401" si="451">+B401/D401-1</f>
        <v>-6.9164256435615412E-3</v>
      </c>
      <c r="H401" s="25">
        <f>(B401/(D401*(1-VLOOKUP(A401,FX!A:M,13,0))))-1</f>
        <v>-6.0097878022317142E-3</v>
      </c>
      <c r="I401" s="25">
        <f t="shared" si="80"/>
        <v>-6.0209788462703973E-3</v>
      </c>
      <c r="J401">
        <v>3694.6831000000002</v>
      </c>
      <c r="K401">
        <v>3706.0565999999999</v>
      </c>
      <c r="L401" s="25">
        <f t="shared" ref="L401" si="452">+K401/J401-1</f>
        <v>3.0783424970870499E-3</v>
      </c>
      <c r="M401">
        <f t="shared" ref="M401" si="453">WEEKDAY(A401,2)</f>
        <v>2</v>
      </c>
    </row>
    <row r="402" spans="1:14" x14ac:dyDescent="0.15">
      <c r="A402" s="1">
        <v>42963</v>
      </c>
      <c r="B402">
        <v>28.02</v>
      </c>
      <c r="C402" s="25">
        <f t="shared" ref="C402" si="454">B402/B401-1</f>
        <v>6.1041292639136824E-3</v>
      </c>
      <c r="D402" s="26">
        <f t="shared" ref="D402" si="455">+F401*(1+L402)</f>
        <v>27.983651455050634</v>
      </c>
      <c r="E402" s="26">
        <f>D402*((1-VLOOKUP(A402,FX!A:M,13,0)))</f>
        <v>28.0158691912489</v>
      </c>
      <c r="F402">
        <v>28.016999999999999</v>
      </c>
      <c r="G402" s="25">
        <f t="shared" ref="G402" si="456">+B402/D402-1</f>
        <v>1.298920729046138E-3</v>
      </c>
      <c r="H402" s="25">
        <f>(B402/(D402*(1-VLOOKUP(A402,FX!A:M,13,0))))-1</f>
        <v>1.4744531832655561E-4</v>
      </c>
      <c r="I402" s="25">
        <f t="shared" si="80"/>
        <v>1.0707784559382816E-4</v>
      </c>
      <c r="J402">
        <v>3706.0565999999999</v>
      </c>
      <c r="K402">
        <v>3701.4207000000001</v>
      </c>
      <c r="L402" s="25">
        <f t="shared" ref="L402" si="457">+K402/J402-1</f>
        <v>-1.2508983268091356E-3</v>
      </c>
      <c r="M402">
        <f t="shared" ref="M402" si="458">WEEKDAY(A402,2)</f>
        <v>3</v>
      </c>
    </row>
    <row r="403" spans="1:14" x14ac:dyDescent="0.15">
      <c r="A403" s="1">
        <v>42964</v>
      </c>
      <c r="B403">
        <v>27.96</v>
      </c>
      <c r="C403" s="25">
        <f t="shared" ref="C403" si="459">B403/B402-1</f>
        <v>-2.1413276231262435E-3</v>
      </c>
      <c r="D403" s="26">
        <f t="shared" ref="D403" si="460">+F402*(1+L403)</f>
        <v>28.167297413395886</v>
      </c>
      <c r="E403" s="26">
        <f>D403*((1-VLOOKUP(A403,FX!A:M,13,0)))</f>
        <v>28.1864652173191</v>
      </c>
      <c r="F403">
        <v>28.190300000000001</v>
      </c>
      <c r="G403" s="25">
        <f t="shared" ref="G403" si="461">+B403/D403-1</f>
        <v>-7.3595066773178841E-3</v>
      </c>
      <c r="H403" s="25">
        <f>(B403/(D403*(1-VLOOKUP(A403,FX!A:M,13,0))))-1</f>
        <v>-8.0345376964808812E-3</v>
      </c>
      <c r="I403" s="25">
        <f t="shared" si="80"/>
        <v>-8.1694767349053121E-3</v>
      </c>
      <c r="J403">
        <v>3701.4207000000001</v>
      </c>
      <c r="K403">
        <v>3721.277</v>
      </c>
      <c r="L403" s="25">
        <f t="shared" ref="L403" si="462">+K403/J403-1</f>
        <v>5.3645077415813702E-3</v>
      </c>
      <c r="M403">
        <f t="shared" ref="M403" si="463">WEEKDAY(A403,2)</f>
        <v>4</v>
      </c>
    </row>
    <row r="404" spans="1:14" x14ac:dyDescent="0.15">
      <c r="A404" s="1">
        <v>42965</v>
      </c>
      <c r="B404">
        <v>28.15</v>
      </c>
      <c r="C404" s="25">
        <f t="shared" ref="C404" si="464">B404/B403-1</f>
        <v>6.7954220314734304E-3</v>
      </c>
      <c r="D404" s="26">
        <f t="shared" ref="D404" si="465">+F403*(1+L404)</f>
        <v>28.216039820319743</v>
      </c>
      <c r="E404" s="26">
        <f>D404*((1-VLOOKUP(A404,FX!A:M,13,0)))</f>
        <v>28.220599333367215</v>
      </c>
      <c r="F404">
        <v>28.242899999999999</v>
      </c>
      <c r="G404" s="25">
        <f t="shared" ref="G404" si="466">+B404/D404-1</f>
        <v>-2.3405063481723998E-3</v>
      </c>
      <c r="H404" s="25">
        <f>(B404/(D404*(1-VLOOKUP(A404,FX!A:M,13,0))))-1</f>
        <v>-2.5016950396139492E-3</v>
      </c>
      <c r="I404" s="25">
        <f t="shared" si="80"/>
        <v>-3.2893222721462889E-3</v>
      </c>
      <c r="J404">
        <v>3721.277</v>
      </c>
      <c r="K404">
        <v>3724.6747999999998</v>
      </c>
      <c r="L404" s="25">
        <f t="shared" ref="L404" si="467">+K404/J404-1</f>
        <v>9.1307365724180301E-4</v>
      </c>
      <c r="M404">
        <f t="shared" ref="M404" si="468">WEEKDAY(A404,2)</f>
        <v>5</v>
      </c>
      <c r="N404" s="50" t="s">
        <v>412</v>
      </c>
    </row>
    <row r="405" spans="1:14" x14ac:dyDescent="0.15">
      <c r="A405" s="1">
        <v>42968</v>
      </c>
      <c r="B405">
        <v>28.37</v>
      </c>
      <c r="C405" s="25">
        <f t="shared" ref="C405" si="469">B405/B404-1</f>
        <v>7.8152753108349238E-3</v>
      </c>
      <c r="D405" s="26">
        <f t="shared" ref="D405" si="470">+F404*(1+L405)</f>
        <v>28.366643516607137</v>
      </c>
      <c r="E405" s="26">
        <f>D405*((1-VLOOKUP(A405,FX!A:M,13,0)))</f>
        <v>28.416859678321472</v>
      </c>
      <c r="F405">
        <v>28.4041</v>
      </c>
      <c r="G405" s="25">
        <f t="shared" ref="G405" si="471">+B405/D405-1</f>
        <v>1.1832501053210542E-4</v>
      </c>
      <c r="H405" s="25">
        <f>(B405/(D405*(1-VLOOKUP(A405,FX!A:M,13,0))))-1</f>
        <v>-1.6490097375967405E-3</v>
      </c>
      <c r="I405" s="93">
        <f t="shared" si="80"/>
        <v>-1.2005309092700811E-3</v>
      </c>
      <c r="J405">
        <v>3724.6747999999998</v>
      </c>
      <c r="K405">
        <v>3740.9940999999999</v>
      </c>
      <c r="L405" s="25">
        <f t="shared" ref="L405" si="472">+K405/J405-1</f>
        <v>4.3814026395001537E-3</v>
      </c>
      <c r="M405">
        <f t="shared" ref="M405" si="473">WEEKDAY(A405,2)</f>
        <v>1</v>
      </c>
    </row>
    <row r="406" spans="1:14" x14ac:dyDescent="0.15">
      <c r="A406" s="1">
        <v>42969</v>
      </c>
      <c r="B406">
        <v>28.48</v>
      </c>
      <c r="C406" s="93">
        <f t="shared" ref="C406" si="474">B406/B405-1</f>
        <v>3.8773352132535077E-3</v>
      </c>
      <c r="D406" s="26">
        <f t="shared" ref="D406" si="475">+F405*(1+L406)</f>
        <v>28.489941865986903</v>
      </c>
      <c r="E406" s="26">
        <f>D406*((1-VLOOKUP(A406,FX!A:M,13,0)))</f>
        <v>28.501304063838997</v>
      </c>
      <c r="F406">
        <v>28.4817</v>
      </c>
      <c r="G406" s="93">
        <f t="shared" ref="G406" si="476">+B406/D406-1</f>
        <v>-3.4896055715616381E-4</v>
      </c>
      <c r="H406" s="93">
        <f>(B406/(D406*(1-VLOOKUP(A406,FX!A:M,13,0))))-1</f>
        <v>-7.4747680987785614E-4</v>
      </c>
      <c r="I406" s="93">
        <f t="shared" si="80"/>
        <v>-5.9687448431766654E-5</v>
      </c>
      <c r="J406">
        <v>3740.9940999999999</v>
      </c>
      <c r="K406" s="92">
        <v>3752.3</v>
      </c>
      <c r="L406" s="93">
        <f t="shared" ref="L406" si="477">+K406/J406-1</f>
        <v>3.0221646166188609E-3</v>
      </c>
      <c r="M406" s="92">
        <f t="shared" ref="M406" si="478">WEEKDAY(A406,2)</f>
        <v>2</v>
      </c>
      <c r="N406" s="50" t="s">
        <v>415</v>
      </c>
    </row>
    <row r="407" spans="1:14" x14ac:dyDescent="0.15">
      <c r="A407" s="1">
        <v>42970</v>
      </c>
      <c r="B407">
        <v>28.42</v>
      </c>
      <c r="C407" s="93">
        <f t="shared" ref="C407" si="479">B407/B406-1</f>
        <v>-2.1067415730336991E-3</v>
      </c>
      <c r="D407" s="26">
        <f t="shared" ref="D407" si="480">+F406*(1+L407)</f>
        <v>28.510467860512218</v>
      </c>
      <c r="E407" s="26">
        <f>D407*((1-VLOOKUP(A407,FX!A:M,13,0)))</f>
        <v>28.532708784445738</v>
      </c>
      <c r="F407">
        <v>28.526900000000001</v>
      </c>
      <c r="G407" s="93">
        <f t="shared" ref="G407" si="481">+B407/D407-1</f>
        <v>-3.1731454199500631E-3</v>
      </c>
      <c r="H407" s="93">
        <f>(B407/(D407*(1-VLOOKUP(A407,FX!A:M,13,0))))-1</f>
        <v>-3.9501606839087433E-3</v>
      </c>
      <c r="I407" s="93">
        <f t="shared" si="80"/>
        <v>-3.7473402297480973E-3</v>
      </c>
      <c r="J407">
        <v>3752.3</v>
      </c>
      <c r="K407">
        <v>3756.09</v>
      </c>
      <c r="L407" s="93">
        <f t="shared" ref="L407" si="482">+K407/J407-1</f>
        <v>1.0100471710683401E-3</v>
      </c>
      <c r="M407" s="92">
        <f t="shared" ref="M407" si="483">WEEKDAY(A407,2)</f>
        <v>3</v>
      </c>
    </row>
    <row r="408" spans="1:14" ht="27" x14ac:dyDescent="0.15">
      <c r="A408" s="1">
        <v>42971</v>
      </c>
      <c r="B408">
        <v>28.33</v>
      </c>
      <c r="C408" s="93">
        <f t="shared" ref="C408" si="484">B408/B407-1</f>
        <v>-3.1667839549613941E-3</v>
      </c>
      <c r="D408" s="26">
        <f t="shared" ref="D408" si="485">+F407*(1+L408)</f>
        <v>28.364034746776568</v>
      </c>
      <c r="E408" s="26">
        <f>D408*((1-VLOOKUP(A408,FX!A:M,13,0)))</f>
        <v>28.374423224378823</v>
      </c>
      <c r="F408">
        <v>28.3703</v>
      </c>
      <c r="G408" s="93">
        <f t="shared" ref="G408" si="486">+B408/D408-1</f>
        <v>-1.1999261416938412E-3</v>
      </c>
      <c r="H408" s="93">
        <f>(B408/(D408*(1-VLOOKUP(A408,FX!A:M,13,0))))-1</f>
        <v>-1.5656080135104666E-3</v>
      </c>
      <c r="I408" s="93">
        <f t="shared" si="80"/>
        <v>-1.4204996069834275E-3</v>
      </c>
      <c r="J408" s="92">
        <v>3756.09</v>
      </c>
      <c r="K408">
        <v>3734.6457999999998</v>
      </c>
      <c r="L408" s="93">
        <f t="shared" ref="L408" si="487">+K408/J408-1</f>
        <v>-5.7091816223786562E-3</v>
      </c>
      <c r="M408" s="92">
        <f t="shared" ref="M408" si="488">WEEKDAY(A408,2)</f>
        <v>4</v>
      </c>
      <c r="N408" s="50" t="s">
        <v>421</v>
      </c>
    </row>
    <row r="409" spans="1:14" x14ac:dyDescent="0.15">
      <c r="A409" s="1">
        <v>42972</v>
      </c>
      <c r="B409">
        <v>29.05</v>
      </c>
      <c r="C409" s="93">
        <f t="shared" ref="C409" si="489">B409/B408-1</f>
        <v>2.5414754677020923E-2</v>
      </c>
      <c r="D409" s="26">
        <f t="shared" ref="D409" si="490">+F408*(1+L409)</f>
        <v>28.834512513695408</v>
      </c>
      <c r="E409" s="26">
        <f>D409*((1-VLOOKUP(A409,FX!A:M,13,0)))</f>
        <v>28.9088937742541</v>
      </c>
      <c r="F409">
        <v>28.916</v>
      </c>
      <c r="G409" s="93">
        <f t="shared" ref="G409" si="491">+B409/D409-1</f>
        <v>7.4732488091222571E-3</v>
      </c>
      <c r="H409" s="93">
        <f>(B409/(D409*(1-VLOOKUP(A409,FX!A:M,13,0))))-1</f>
        <v>4.8810662506764135E-3</v>
      </c>
      <c r="I409" s="93">
        <f t="shared" si="80"/>
        <v>4.6341126020197354E-3</v>
      </c>
      <c r="J409">
        <v>3734.6457999999998</v>
      </c>
      <c r="K409">
        <v>3795.7543999999998</v>
      </c>
      <c r="L409" s="93">
        <f t="shared" ref="L409" si="492">+K409/J409-1</f>
        <v>1.6362622661565407E-2</v>
      </c>
      <c r="M409" s="92">
        <f t="shared" ref="M409" si="493">WEEKDAY(A409,2)</f>
        <v>5</v>
      </c>
    </row>
    <row r="410" spans="1:14" x14ac:dyDescent="0.15">
      <c r="A410" s="90">
        <v>42975</v>
      </c>
      <c r="B410">
        <v>29.53</v>
      </c>
      <c r="C410" s="93">
        <f t="shared" ref="C410" si="494">B410/B409-1</f>
        <v>1.6523235800344205E-2</v>
      </c>
      <c r="D410" s="26">
        <f t="shared" ref="D410" si="495">+F409*(1+L410)</f>
        <v>29.273721529612139</v>
      </c>
      <c r="E410" s="26">
        <f>D410*((1-VLOOKUP(A410,FX!A:M,13,0)))</f>
        <v>29.384019905225202</v>
      </c>
      <c r="F410">
        <v>29.4025</v>
      </c>
      <c r="G410" s="93">
        <f t="shared" ref="G410" si="496">+B410/D410-1</f>
        <v>8.754557227328208E-3</v>
      </c>
      <c r="H410" s="93">
        <f>(B410/(D410*(1-VLOOKUP(A410,FX!A:M,13,0))))-1</f>
        <v>4.9680096612254587E-3</v>
      </c>
      <c r="I410" s="93">
        <f t="shared" si="80"/>
        <v>4.3363659552759781E-3</v>
      </c>
      <c r="J410">
        <v>3795.7543999999998</v>
      </c>
      <c r="K410">
        <v>3842.7118999999998</v>
      </c>
      <c r="L410" s="93">
        <f t="shared" ref="L410" si="497">+K410/J410-1</f>
        <v>1.2371058570069815E-2</v>
      </c>
      <c r="M410" s="92">
        <f t="shared" ref="M410" si="498">WEEKDAY(A410,2)</f>
        <v>1</v>
      </c>
      <c r="N410" s="50" t="s">
        <v>423</v>
      </c>
    </row>
    <row r="411" spans="1:14" x14ac:dyDescent="0.15">
      <c r="A411" s="90">
        <v>42976</v>
      </c>
      <c r="B411">
        <v>29.47</v>
      </c>
      <c r="C411" s="93">
        <f t="shared" ref="C411" si="499">B411/B410-1</f>
        <v>-2.031832035218506E-3</v>
      </c>
      <c r="D411" s="26">
        <f t="shared" ref="D411" si="500">+F410*(1+L411)</f>
        <v>29.339954365041006</v>
      </c>
      <c r="E411" s="26">
        <f>D411*((1-VLOOKUP(A411,FX!A:M,13,0)))</f>
        <v>29.387180764386454</v>
      </c>
      <c r="F411">
        <v>29.3933</v>
      </c>
      <c r="G411" s="93">
        <f t="shared" ref="G411" si="501">+B411/D411-1</f>
        <v>4.4323734570610451E-3</v>
      </c>
      <c r="H411" s="93">
        <f>(B411/(D411*(1-VLOOKUP(A411,FX!A:M,13,0))))-1</f>
        <v>2.8182096226772035E-3</v>
      </c>
      <c r="I411" s="93">
        <f t="shared" si="80"/>
        <v>2.6094382053052367E-3</v>
      </c>
      <c r="J411">
        <v>3842.7118999999998</v>
      </c>
      <c r="K411">
        <v>3834.5376000000001</v>
      </c>
      <c r="L411" s="93">
        <f t="shared" ref="L411" si="502">+K411/J411-1</f>
        <v>-2.1272216634298236E-3</v>
      </c>
      <c r="M411" s="92">
        <f t="shared" ref="M411" si="503">WEEKDAY(A411,2)</f>
        <v>2</v>
      </c>
    </row>
    <row r="412" spans="1:14" x14ac:dyDescent="0.15">
      <c r="A412" s="90">
        <v>42977</v>
      </c>
      <c r="B412">
        <v>29.41</v>
      </c>
      <c r="C412" s="93">
        <f t="shared" ref="C412" si="504">B412/B411-1</f>
        <v>-2.0359687818120031E-3</v>
      </c>
      <c r="D412" s="26">
        <f t="shared" ref="D412" si="505">+F411*(1+L412)</f>
        <v>29.391482531466114</v>
      </c>
      <c r="E412" s="26">
        <f>D412*((1-VLOOKUP(A412,FX!A:M,13,0)))</f>
        <v>29.431139678122015</v>
      </c>
      <c r="F412">
        <v>29.434200000000001</v>
      </c>
      <c r="G412" s="93">
        <f t="shared" ref="G412" si="506">+B412/D412-1</f>
        <v>6.300283939084661E-4</v>
      </c>
      <c r="H412" s="93">
        <f>(B412/(D412*(1-VLOOKUP(A412,FX!A:M,13,0))))-1</f>
        <v>-7.182758925822208E-4</v>
      </c>
      <c r="I412" s="93">
        <f t="shared" si="80"/>
        <v>-8.2217284655261569E-4</v>
      </c>
      <c r="J412">
        <v>3834.5376000000001</v>
      </c>
      <c r="K412">
        <v>3834.3004999999998</v>
      </c>
      <c r="L412" s="93">
        <f t="shared" ref="L412" si="507">+K412/J412-1</f>
        <v>-6.1832748751822209E-5</v>
      </c>
      <c r="M412" s="92">
        <f t="shared" ref="M412" si="508">WEEKDAY(A412,2)</f>
        <v>3</v>
      </c>
    </row>
    <row r="413" spans="1:14" x14ac:dyDescent="0.15">
      <c r="A413" s="90">
        <v>42978</v>
      </c>
      <c r="B413">
        <v>29.41</v>
      </c>
      <c r="C413" s="93">
        <f t="shared" ref="C413" si="509">B413/B412-1</f>
        <v>0</v>
      </c>
      <c r="D413" s="26">
        <f t="shared" ref="D413" si="510">+F412*(1+L413)</f>
        <v>29.34048697898352</v>
      </c>
      <c r="E413" s="26">
        <f>D413*((1-VLOOKUP(A413,FX!A:M,13,0)))</f>
        <v>29.351982488637429</v>
      </c>
      <c r="F413">
        <v>29.35</v>
      </c>
      <c r="G413" s="93">
        <f t="shared" ref="G413" si="511">+B413/D413-1</f>
        <v>2.3691842969841836E-3</v>
      </c>
      <c r="H413" s="93">
        <f>(B413/(D413*(1-VLOOKUP(A413,FX!A:M,13,0))))-1</f>
        <v>1.9766130408749305E-3</v>
      </c>
      <c r="I413" s="93">
        <f t="shared" si="80"/>
        <v>2.0442930153321548E-3</v>
      </c>
      <c r="J413">
        <v>3834.3004999999998</v>
      </c>
      <c r="K413">
        <v>3822.0927999999999</v>
      </c>
      <c r="L413" s="93">
        <f t="shared" ref="L413" si="512">+K413/J413-1</f>
        <v>-3.1838141011639731E-3</v>
      </c>
      <c r="M413" s="92">
        <f t="shared" ref="M413" si="513">WEEKDAY(A413,2)</f>
        <v>4</v>
      </c>
    </row>
    <row r="414" spans="1:14" x14ac:dyDescent="0.15">
      <c r="A414" s="90">
        <v>42979</v>
      </c>
      <c r="B414">
        <v>29.77</v>
      </c>
      <c r="C414" s="93">
        <f t="shared" ref="C414" si="514">B414/B413-1</f>
        <v>1.2240734444066703E-2</v>
      </c>
      <c r="D414" s="26">
        <f t="shared" ref="D414" si="515">+F413*(1+L414)</f>
        <v>29.414853324597459</v>
      </c>
      <c r="E414" s="26">
        <f>D414*((1-VLOOKUP(A414,FX!A:M,13,0)))</f>
        <v>29.578983504194397</v>
      </c>
      <c r="F414">
        <v>29.5807</v>
      </c>
      <c r="G414" s="93">
        <f t="shared" ref="G414" si="516">+B414/D414-1</f>
        <v>1.207371906578758E-2</v>
      </c>
      <c r="H414" s="93">
        <f>(B414/(D414*(1-VLOOKUP(A414,FX!A:M,13,0))))-1</f>
        <v>6.4578451716745811E-3</v>
      </c>
      <c r="I414" s="93">
        <f t="shared" si="80"/>
        <v>6.3994428799858394E-3</v>
      </c>
      <c r="J414">
        <v>3822.0927999999999</v>
      </c>
      <c r="K414">
        <v>3830.5383000000002</v>
      </c>
      <c r="L414" s="93">
        <f t="shared" ref="L414" si="517">+K414/J414-1</f>
        <v>2.2096533082609504E-3</v>
      </c>
      <c r="M414" s="92">
        <f t="shared" ref="M414" si="518">WEEKDAY(A414,2)</f>
        <v>5</v>
      </c>
    </row>
    <row r="415" spans="1:14" x14ac:dyDescent="0.15">
      <c r="A415" s="90">
        <v>42982</v>
      </c>
      <c r="B415">
        <v>29.77</v>
      </c>
      <c r="C415" s="93">
        <f t="shared" ref="C415" si="519">B415/B414-1</f>
        <v>0</v>
      </c>
      <c r="D415" s="26">
        <f t="shared" ref="D415" si="520">+F414*(1+L415)</f>
        <v>29.69713736719719</v>
      </c>
      <c r="E415" s="26">
        <f>D415*((1-VLOOKUP(A415,FX!A:M,13,0)))</f>
        <v>29.837083399033112</v>
      </c>
      <c r="F415">
        <v>29.84</v>
      </c>
      <c r="G415" s="93">
        <f t="shared" ref="G415" si="521">+B415/D415-1</f>
        <v>2.4535237825074052E-3</v>
      </c>
      <c r="H415" s="93">
        <f>(B415/(D415*(1-VLOOKUP(A415,FX!A:M,13,0))))-1</f>
        <v>-2.2483229388059467E-3</v>
      </c>
      <c r="I415" s="93">
        <f t="shared" si="80"/>
        <v>-2.3458445040214215E-3</v>
      </c>
      <c r="J415">
        <v>3830.5383000000002</v>
      </c>
      <c r="K415">
        <v>3845.6163000000001</v>
      </c>
      <c r="L415" s="93">
        <f t="shared" ref="L415" si="522">+K415/J415-1</f>
        <v>3.9362613865523421E-3</v>
      </c>
      <c r="M415" s="92">
        <f t="shared" ref="M415" si="523">WEEKDAY(A415,2)</f>
        <v>1</v>
      </c>
    </row>
    <row r="416" spans="1:14" x14ac:dyDescent="0.15">
      <c r="A416" s="90">
        <v>42983</v>
      </c>
      <c r="B416">
        <v>29.95</v>
      </c>
      <c r="C416" s="93">
        <f t="shared" ref="C416" si="524">B416/B415-1</f>
        <v>6.0463553913334689E-3</v>
      </c>
      <c r="D416" s="26">
        <f t="shared" ref="D416" si="525">+F415*(1+L416)</f>
        <v>29.928691683567081</v>
      </c>
      <c r="E416" s="26">
        <f>D416*((1-VLOOKUP(A416,FX!A:M,13,0)))</f>
        <v>29.880781582581115</v>
      </c>
      <c r="F416">
        <v>29.889700000000001</v>
      </c>
      <c r="G416" s="93">
        <f t="shared" ref="G416" si="526">+B416/D416-1</f>
        <v>7.1196952603913566E-4</v>
      </c>
      <c r="H416" s="93">
        <f>(B416/(D416*(1-VLOOKUP(A416,FX!A:M,13,0))))-1</f>
        <v>2.3164861744859877E-3</v>
      </c>
      <c r="I416" s="93">
        <f t="shared" si="80"/>
        <v>2.0174173712013133E-3</v>
      </c>
      <c r="J416">
        <v>3845.6163000000001</v>
      </c>
      <c r="K416">
        <v>3857.0464000000002</v>
      </c>
      <c r="L416" s="93">
        <f t="shared" ref="L416" si="527">+K416/J416-1</f>
        <v>2.9722414064035085E-3</v>
      </c>
      <c r="M416" s="92">
        <f t="shared" ref="M416" si="528">WEEKDAY(A416,2)</f>
        <v>2</v>
      </c>
    </row>
    <row r="417" spans="1:14" x14ac:dyDescent="0.15">
      <c r="A417" s="90">
        <v>42984</v>
      </c>
      <c r="B417">
        <v>30</v>
      </c>
      <c r="C417" s="93">
        <f t="shared" ref="C417" si="529">B417/B416-1</f>
        <v>1.6694490818029983E-3</v>
      </c>
      <c r="D417" s="26">
        <f t="shared" ref="D417" si="530">+F416*(1+L417)</f>
        <v>29.830831870736635</v>
      </c>
      <c r="E417" s="26">
        <f>D417*((1-VLOOKUP(A417,FX!A:M,13,0)))</f>
        <v>29.82426376479604</v>
      </c>
      <c r="F417">
        <v>29.828800000000001</v>
      </c>
      <c r="G417" s="93">
        <f t="shared" ref="G417" si="531">+B417/D417-1</f>
        <v>5.6709155814496093E-3</v>
      </c>
      <c r="H417" s="93">
        <f>(B417/(D417*(1-VLOOKUP(A417,FX!A:M,13,0))))-1</f>
        <v>5.8923913961421714E-3</v>
      </c>
      <c r="I417" s="93">
        <f t="shared" si="80"/>
        <v>5.7394196213056414E-3</v>
      </c>
      <c r="J417">
        <v>3857.0464000000002</v>
      </c>
      <c r="K417">
        <v>3849.4499000000001</v>
      </c>
      <c r="L417" s="93">
        <f t="shared" ref="L417" si="532">+K417/J417-1</f>
        <v>-1.9695122153573497E-3</v>
      </c>
      <c r="M417" s="92">
        <f t="shared" ref="M417" si="533">WEEKDAY(A417,2)</f>
        <v>3</v>
      </c>
    </row>
    <row r="418" spans="1:14" x14ac:dyDescent="0.15">
      <c r="A418" s="90">
        <v>42985</v>
      </c>
      <c r="B418">
        <v>29.99</v>
      </c>
      <c r="C418" s="93">
        <f t="shared" ref="C418" si="534">B418/B417-1</f>
        <v>-3.3333333333340764E-4</v>
      </c>
      <c r="D418" s="26">
        <f t="shared" ref="D418" si="535">+F417*(1+L418)</f>
        <v>29.67708841552659</v>
      </c>
      <c r="E418" s="26">
        <f>D418*((1-VLOOKUP(A418,FX!A:M,13,0)))</f>
        <v>29.924554111515892</v>
      </c>
      <c r="F418">
        <v>29.92</v>
      </c>
      <c r="G418" s="93">
        <f t="shared" ref="G418" si="536">+B418/D418-1</f>
        <v>1.0543877488658815E-2</v>
      </c>
      <c r="H418" s="93">
        <f>(B418/(D418*(1-VLOOKUP(A418,FX!A:M,13,0))))-1</f>
        <v>2.1870296960888602E-3</v>
      </c>
      <c r="I418" s="93">
        <f t="shared" si="80"/>
        <v>2.3395721925132396E-3</v>
      </c>
      <c r="J418">
        <v>3849.4499000000001</v>
      </c>
      <c r="K418">
        <v>3829.8712999999998</v>
      </c>
      <c r="L418" s="93">
        <f t="shared" ref="L418" si="537">+K418/J418-1</f>
        <v>-5.0860773639371804E-3</v>
      </c>
      <c r="M418" s="92">
        <f t="shared" ref="M418" si="538">WEEKDAY(A418,2)</f>
        <v>4</v>
      </c>
    </row>
    <row r="419" spans="1:14" x14ac:dyDescent="0.15">
      <c r="A419" s="90">
        <v>42986</v>
      </c>
      <c r="B419">
        <v>29.86</v>
      </c>
      <c r="C419" s="93">
        <f t="shared" ref="C419" si="539">B419/B418-1</f>
        <v>-4.334778259419747E-3</v>
      </c>
      <c r="D419" s="26">
        <f t="shared" ref="D419" si="540">+F418*(1+L419)</f>
        <v>29.889674318821111</v>
      </c>
      <c r="E419" s="26">
        <f>D419*((1-VLOOKUP(A419,FX!A:M,13,0)))</f>
        <v>29.836039935243846</v>
      </c>
      <c r="F419">
        <v>29.8066</v>
      </c>
      <c r="G419" s="93">
        <f t="shared" ref="G419" si="541">+B419/D419-1</f>
        <v>-9.9279498681004164E-4</v>
      </c>
      <c r="H419" s="93">
        <f>(B419/(D419*(1-VLOOKUP(A419,FX!A:M,13,0))))-1</f>
        <v>8.0305780553180384E-4</v>
      </c>
      <c r="I419" s="93">
        <f t="shared" si="80"/>
        <v>1.7915495225888645E-3</v>
      </c>
      <c r="J419">
        <v>3829.8712999999998</v>
      </c>
      <c r="K419">
        <v>3825.9895000000001</v>
      </c>
      <c r="L419" s="93">
        <f t="shared" ref="L419" si="542">+K419/J419-1</f>
        <v>-1.0135588629308634E-3</v>
      </c>
      <c r="M419" s="92">
        <f t="shared" ref="M419" si="543">WEEKDAY(A419,2)</f>
        <v>5</v>
      </c>
    </row>
    <row r="420" spans="1:14" x14ac:dyDescent="0.15">
      <c r="A420" s="90">
        <v>42989</v>
      </c>
      <c r="B420">
        <v>29.78</v>
      </c>
      <c r="C420" s="93">
        <f t="shared" ref="C420" si="544">B420/B419-1</f>
        <v>-2.6791694574681557E-3</v>
      </c>
      <c r="D420" s="26">
        <f t="shared" ref="D420" si="545">+F419*(1+L420)</f>
        <v>29.803918489316292</v>
      </c>
      <c r="E420" s="26">
        <f>D420*((1-VLOOKUP(A420,FX!A:M,13,0)))</f>
        <v>29.616463360363728</v>
      </c>
      <c r="F420">
        <v>29.646899999999999</v>
      </c>
      <c r="G420" s="93">
        <f t="shared" ref="G420" si="546">+B420/D420-1</f>
        <v>-8.0252834287086738E-4</v>
      </c>
      <c r="H420" s="93">
        <f>(B420/(D420*(1-VLOOKUP(A420,FX!A:M,13,0))))-1</f>
        <v>5.5218152703249146E-3</v>
      </c>
      <c r="I420" s="93">
        <f t="shared" si="80"/>
        <v>4.4895081779208201E-3</v>
      </c>
      <c r="J420">
        <v>3825.9895000000001</v>
      </c>
      <c r="K420">
        <v>3825.6453000000001</v>
      </c>
      <c r="L420" s="93">
        <f t="shared" ref="L420" si="547">+K420/J420-1</f>
        <v>-8.9963655153790789E-5</v>
      </c>
      <c r="M420" s="92">
        <f t="shared" ref="M420" si="548">WEEKDAY(A420,2)</f>
        <v>1</v>
      </c>
      <c r="N420" s="50" t="s">
        <v>438</v>
      </c>
    </row>
    <row r="421" spans="1:14" x14ac:dyDescent="0.15">
      <c r="A421" s="90">
        <v>42990</v>
      </c>
      <c r="B421">
        <v>29.85</v>
      </c>
      <c r="C421" s="93">
        <f t="shared" ref="C421" si="549">B421/B420-1</f>
        <v>2.350570852921452E-3</v>
      </c>
      <c r="D421" s="26">
        <f t="shared" ref="D421" si="550">+F420*(1+L421)</f>
        <v>29.742132253946803</v>
      </c>
      <c r="E421" s="26">
        <f>D421*((1-VLOOKUP(A421,FX!A:M,13,0)))</f>
        <v>29.760171651871858</v>
      </c>
      <c r="F421">
        <v>29.7425</v>
      </c>
      <c r="G421" s="93">
        <f t="shared" ref="G421" si="551">+B421/D421-1</f>
        <v>3.6267657319317692E-3</v>
      </c>
      <c r="H421" s="93">
        <f>(B421/(D421*(1-VLOOKUP(A421,FX!A:M,13,0))))-1</f>
        <v>3.018408266556305E-3</v>
      </c>
      <c r="I421" s="93">
        <f t="shared" si="80"/>
        <v>3.614356560477594E-3</v>
      </c>
      <c r="J421">
        <v>3825.6453000000001</v>
      </c>
      <c r="K421">
        <v>3837.9340999999999</v>
      </c>
      <c r="L421" s="93">
        <f t="shared" ref="L421" si="552">+K421/J421-1</f>
        <v>3.2122162501577733E-3</v>
      </c>
      <c r="M421" s="92">
        <f t="shared" ref="M421" si="553">WEEKDAY(A421,2)</f>
        <v>2</v>
      </c>
    </row>
    <row r="422" spans="1:14" x14ac:dyDescent="0.15">
      <c r="A422" s="90">
        <v>42991</v>
      </c>
      <c r="B422">
        <v>29.78</v>
      </c>
      <c r="C422" s="93">
        <f t="shared" ref="C422" si="554">B422/B421-1</f>
        <v>-2.3450586264657236E-3</v>
      </c>
      <c r="D422" s="26">
        <f t="shared" ref="D422" si="555">+F421*(1+L422)</f>
        <v>29.778706187073404</v>
      </c>
      <c r="E422" s="26">
        <f>D422*((1-VLOOKUP(A422,FX!A:M,13,0)))</f>
        <v>29.721757167325059</v>
      </c>
      <c r="F422">
        <v>29.725300000000001</v>
      </c>
      <c r="G422" s="93">
        <f t="shared" ref="G422" si="556">+B422/D422-1</f>
        <v>4.3447586959288742E-5</v>
      </c>
      <c r="H422" s="93">
        <f>(B422/(D422*(1-VLOOKUP(A422,FX!A:M,13,0))))-1</f>
        <v>1.9596026017927315E-3</v>
      </c>
      <c r="I422" s="93">
        <f t="shared" si="80"/>
        <v>1.8401832782175553E-3</v>
      </c>
      <c r="J422">
        <v>3837.9340999999999</v>
      </c>
      <c r="K422">
        <v>3842.6061</v>
      </c>
      <c r="L422" s="93">
        <f t="shared" ref="L422" si="557">+K422/J422-1</f>
        <v>1.2173215793360725E-3</v>
      </c>
      <c r="M422" s="92">
        <f t="shared" ref="M422" si="558">WEEKDAY(A422,2)</f>
        <v>3</v>
      </c>
    </row>
    <row r="423" spans="1:14" x14ac:dyDescent="0.15">
      <c r="A423" s="90">
        <v>42992</v>
      </c>
      <c r="B423">
        <v>29.64</v>
      </c>
      <c r="C423" s="93">
        <f t="shared" ref="C423" si="559">B423/B422-1</f>
        <v>-4.7011417058429039E-3</v>
      </c>
      <c r="D423" s="26">
        <f t="shared" ref="D423" si="560">+F422*(1+L423)</f>
        <v>29.627437808840202</v>
      </c>
      <c r="E423" s="26">
        <f>D423*((1-VLOOKUP(A423,FX!A:M,13,0)))</f>
        <v>29.652357460032277</v>
      </c>
      <c r="F423">
        <v>29.637</v>
      </c>
      <c r="G423" s="93">
        <f t="shared" ref="G423" si="561">+B423/D423-1</f>
        <v>4.2400531699193778E-4</v>
      </c>
      <c r="H423" s="93">
        <f>(B423/(D423*(1-VLOOKUP(A423,FX!A:M,13,0))))-1</f>
        <v>-4.1674460618967846E-4</v>
      </c>
      <c r="I423" s="93">
        <f t="shared" si="80"/>
        <v>1.0122482032604019E-4</v>
      </c>
      <c r="J423">
        <v>3842.6061</v>
      </c>
      <c r="K423">
        <v>3829.9553999999998</v>
      </c>
      <c r="L423" s="93">
        <f t="shared" ref="L423" si="562">+K423/J423-1</f>
        <v>-3.292218788701784E-3</v>
      </c>
      <c r="M423" s="92">
        <f t="shared" ref="M423" si="563">WEEKDAY(A423,2)</f>
        <v>4</v>
      </c>
      <c r="N423" s="50" t="s">
        <v>439</v>
      </c>
    </row>
    <row r="424" spans="1:14" x14ac:dyDescent="0.15">
      <c r="A424" s="90">
        <v>42993</v>
      </c>
      <c r="B424">
        <v>29.78</v>
      </c>
      <c r="C424" s="93">
        <f t="shared" ref="C424" si="564">B424/B423-1</f>
        <v>4.7233468286100866E-3</v>
      </c>
      <c r="D424" s="26">
        <f t="shared" ref="D424" si="565">+F423*(1+L424)</f>
        <v>29.647377713719589</v>
      </c>
      <c r="E424" s="26">
        <f>D424*((1-VLOOKUP(A424,FX!A:M,13,0)))</f>
        <v>29.6133190313742</v>
      </c>
      <c r="F424">
        <v>29.630400000000002</v>
      </c>
      <c r="G424" s="93">
        <f t="shared" ref="G424" si="566">+B424/D424-1</f>
        <v>4.4733226513669067E-3</v>
      </c>
      <c r="H424" s="93">
        <f>(B424/(D424*(1-VLOOKUP(A424,FX!A:M,13,0))))-1</f>
        <v>5.6285811276071129E-3</v>
      </c>
      <c r="I424" s="93">
        <f t="shared" si="80"/>
        <v>5.0488687294130141E-3</v>
      </c>
      <c r="J424">
        <v>3829.9553999999998</v>
      </c>
      <c r="K424">
        <v>3831.2964999999999</v>
      </c>
      <c r="L424" s="93">
        <f t="shared" ref="L424" si="567">+K424/J424-1</f>
        <v>3.5016073555316218E-4</v>
      </c>
      <c r="M424" s="92">
        <f t="shared" ref="M424" si="568">WEEKDAY(A424,2)</f>
        <v>5</v>
      </c>
    </row>
    <row r="425" spans="1:14" x14ac:dyDescent="0.15">
      <c r="A425" s="90">
        <v>42996</v>
      </c>
      <c r="B425">
        <v>29.7</v>
      </c>
      <c r="C425" s="93">
        <f t="shared" ref="C425" si="569">B425/B424-1</f>
        <v>-2.686366689053088E-3</v>
      </c>
      <c r="D425" s="26">
        <f t="shared" ref="D425" si="570">+F424*(1+L425)</f>
        <v>29.722016664886159</v>
      </c>
      <c r="E425" s="26">
        <f>D425*((1-VLOOKUP(A425,FX!A:M,13,0)))</f>
        <v>29.611159163506855</v>
      </c>
      <c r="F425">
        <v>29.619700000000002</v>
      </c>
      <c r="G425" s="93">
        <f t="shared" ref="G425" si="571">+B425/D425-1</f>
        <v>-7.4075272665363734E-4</v>
      </c>
      <c r="H425" s="93">
        <f>(B425/(D425*(1-VLOOKUP(A425,FX!A:M,13,0))))-1</f>
        <v>3.0002485212612395E-3</v>
      </c>
      <c r="I425" s="93">
        <f t="shared" si="80"/>
        <v>2.7110335351134829E-3</v>
      </c>
      <c r="J425">
        <v>3831.2964999999999</v>
      </c>
      <c r="K425">
        <v>3843.1428000000001</v>
      </c>
      <c r="L425" s="93">
        <f t="shared" ref="L425" si="572">+K425/J425-1</f>
        <v>3.0919820483745752E-3</v>
      </c>
      <c r="M425" s="92">
        <f t="shared" ref="M425" si="573">WEEKDAY(A425,2)</f>
        <v>1</v>
      </c>
    </row>
    <row r="426" spans="1:14" x14ac:dyDescent="0.15">
      <c r="A426" s="90">
        <v>42997</v>
      </c>
      <c r="B426">
        <v>29.47</v>
      </c>
      <c r="C426" s="93">
        <f t="shared" ref="C426" si="574">B426/B425-1</f>
        <v>-7.74410774410772E-3</v>
      </c>
      <c r="D426" s="26">
        <f t="shared" ref="D426" si="575">+F425*(1+L426)</f>
        <v>29.534715506061865</v>
      </c>
      <c r="E426" s="26">
        <f>D426*((1-VLOOKUP(A426,FX!A:M,13,0)))</f>
        <v>29.490923735730181</v>
      </c>
      <c r="F426">
        <v>29.4819</v>
      </c>
      <c r="G426" s="93">
        <f t="shared" ref="G426" si="576">+B426/D426-1</f>
        <v>-2.191167409368977E-3</v>
      </c>
      <c r="H426" s="93">
        <f>(B426/(D426*(1-VLOOKUP(A426,FX!A:M,13,0))))-1</f>
        <v>-7.0949746836279637E-4</v>
      </c>
      <c r="I426" s="93">
        <f t="shared" si="80"/>
        <v>-4.0363748605076744E-4</v>
      </c>
      <c r="J426">
        <v>3843.1428000000001</v>
      </c>
      <c r="K426">
        <v>3832.1161000000002</v>
      </c>
      <c r="L426" s="93">
        <f t="shared" ref="L426" si="577">+K426/J426-1</f>
        <v>-2.8691882071100183E-3</v>
      </c>
      <c r="M426" s="92">
        <f t="shared" ref="M426" si="578">WEEKDAY(A426,2)</f>
        <v>2</v>
      </c>
    </row>
    <row r="427" spans="1:14" x14ac:dyDescent="0.15">
      <c r="A427" s="90">
        <v>42998</v>
      </c>
      <c r="B427">
        <v>29.55</v>
      </c>
      <c r="C427" s="93">
        <f t="shared" ref="C427" si="579">B427/B426-1</f>
        <v>2.7146250424161522E-3</v>
      </c>
      <c r="D427" s="26">
        <f t="shared" ref="D427" si="580">+F426*(1+L427)</f>
        <v>29.561289458602253</v>
      </c>
      <c r="E427" s="26">
        <f>D427*((1-VLOOKUP(A427,FX!A:M,13,0)))</f>
        <v>29.547935108691675</v>
      </c>
      <c r="F427">
        <v>29.543199999999999</v>
      </c>
      <c r="G427" s="93">
        <f t="shared" ref="G427" si="581">+B427/D427-1</f>
        <v>-3.8190007300131779E-4</v>
      </c>
      <c r="H427" s="93">
        <f>(B427/(D427*(1-VLOOKUP(A427,FX!A:M,13,0))))-1</f>
        <v>6.9882761713380148E-5</v>
      </c>
      <c r="I427" s="93">
        <f t="shared" si="80"/>
        <v>2.3017141000303276E-4</v>
      </c>
      <c r="J427">
        <v>3832.1161000000002</v>
      </c>
      <c r="K427">
        <v>3842.4353000000001</v>
      </c>
      <c r="L427" s="93">
        <f t="shared" ref="L427" si="582">+K427/J427-1</f>
        <v>2.6928202932055001E-3</v>
      </c>
      <c r="M427" s="92">
        <f t="shared" ref="M427" si="583">WEEKDAY(A427,2)</f>
        <v>3</v>
      </c>
    </row>
    <row r="428" spans="1:14" x14ac:dyDescent="0.15">
      <c r="A428" s="90">
        <v>42999</v>
      </c>
      <c r="B428">
        <v>29.63</v>
      </c>
      <c r="C428" s="93">
        <f t="shared" ref="C428" si="584">B428/B427-1</f>
        <v>2.707275803722542E-3</v>
      </c>
      <c r="D428" s="26">
        <f t="shared" ref="D428" si="585">+F427*(1+L428)</f>
        <v>29.507696048992678</v>
      </c>
      <c r="E428" s="26">
        <f>D428*((1-VLOOKUP(A428,FX!A:M,13,0)))</f>
        <v>29.591473395003039</v>
      </c>
      <c r="F428">
        <v>29.589300000000001</v>
      </c>
      <c r="G428" s="93">
        <f t="shared" ref="G428" si="586">+B428/D428-1</f>
        <v>4.1448153323884185E-3</v>
      </c>
      <c r="H428" s="93">
        <f>(B428/(D428*(1-VLOOKUP(A428,FX!A:M,13,0))))-1</f>
        <v>1.3019495339987586E-3</v>
      </c>
      <c r="I428" s="93">
        <f t="shared" si="80"/>
        <v>1.3754972236583729E-3</v>
      </c>
      <c r="J428">
        <v>3842.4353000000001</v>
      </c>
      <c r="K428">
        <v>3837.8175999999999</v>
      </c>
      <c r="L428" s="93">
        <f t="shared" ref="L428" si="587">+K428/J428-1</f>
        <v>-1.2017638917694029E-3</v>
      </c>
      <c r="M428" s="92">
        <f t="shared" ref="M428" si="588">WEEKDAY(A428,2)</f>
        <v>4</v>
      </c>
    </row>
    <row r="429" spans="1:14" x14ac:dyDescent="0.15">
      <c r="A429" s="90">
        <v>43000</v>
      </c>
      <c r="B429">
        <v>29.53</v>
      </c>
      <c r="C429" s="93">
        <f t="shared" ref="C429" si="589">B429/B428-1</f>
        <v>-3.3749578130272129E-3</v>
      </c>
      <c r="D429" s="26">
        <f t="shared" ref="D429" si="590">+F428*(1+L429)</f>
        <v>29.588627694218719</v>
      </c>
      <c r="E429" s="26">
        <f>D429*((1-VLOOKUP(A429,FX!A:M,13,0)))</f>
        <v>29.537048066936428</v>
      </c>
      <c r="F429">
        <v>29.5367</v>
      </c>
      <c r="G429" s="93">
        <f t="shared" ref="G429" si="591">+B429/D429-1</f>
        <v>-1.9814266083780785E-3</v>
      </c>
      <c r="H429" s="93">
        <f>(B429/(D429*(1-VLOOKUP(A429,FX!A:M,13,0))))-1</f>
        <v>-2.3861785106127353E-4</v>
      </c>
      <c r="I429" s="93">
        <f t="shared" si="80"/>
        <v>-2.2683644415244508E-4</v>
      </c>
      <c r="J429">
        <v>3837.8175999999999</v>
      </c>
      <c r="K429">
        <v>3837.7303999999999</v>
      </c>
      <c r="L429" s="93">
        <f t="shared" ref="L429" si="592">+K429/J429-1</f>
        <v>-2.2721246575096998E-5</v>
      </c>
      <c r="M429" s="92">
        <f t="shared" ref="M429" si="593">WEEKDAY(A429,2)</f>
        <v>5</v>
      </c>
    </row>
    <row r="430" spans="1:14" x14ac:dyDescent="0.15">
      <c r="A430" s="90">
        <v>43003</v>
      </c>
      <c r="B430">
        <v>28.96</v>
      </c>
      <c r="C430" s="93">
        <f t="shared" ref="C430" si="594">B430/B429-1</f>
        <v>-1.9302404334574974E-2</v>
      </c>
      <c r="D430" s="26">
        <f t="shared" ref="D430" si="595">+F429*(1+L430)</f>
        <v>29.383242292905724</v>
      </c>
      <c r="E430" s="26">
        <f>D430*((1-VLOOKUP(A430,FX!A:M,13,0)))</f>
        <v>29.23337649809703</v>
      </c>
      <c r="F430">
        <v>29.231000000000002</v>
      </c>
      <c r="G430" s="93">
        <f t="shared" ref="G430" si="596">+B430/D430-1</f>
        <v>-1.4404206611600134E-2</v>
      </c>
      <c r="H430" s="93">
        <f>(B430/(D430*(1-VLOOKUP(A430,FX!A:M,13,0))))-1</f>
        <v>-9.3515197642265457E-3</v>
      </c>
      <c r="I430" s="93">
        <f t="shared" si="80"/>
        <v>-9.2709794396360623E-3</v>
      </c>
      <c r="J430">
        <v>3837.7303999999999</v>
      </c>
      <c r="K430">
        <v>3817.7914999999998</v>
      </c>
      <c r="L430" s="93">
        <f t="shared" ref="L430" si="597">+K430/J430-1</f>
        <v>-5.1954926276217561E-3</v>
      </c>
      <c r="M430" s="92">
        <f t="shared" ref="M430" si="598">WEEKDAY(A430,2)</f>
        <v>1</v>
      </c>
    </row>
    <row r="431" spans="1:14" x14ac:dyDescent="0.15">
      <c r="A431" s="90">
        <v>43004</v>
      </c>
      <c r="B431">
        <v>29.04</v>
      </c>
      <c r="C431" s="93">
        <f t="shared" ref="C431" si="599">B431/B430-1</f>
        <v>2.7624309392264568E-3</v>
      </c>
      <c r="D431" s="26">
        <f t="shared" ref="D431" si="600">+F430*(1+L431)</f>
        <v>29.253893762820734</v>
      </c>
      <c r="E431" s="26">
        <f>D431*((1-VLOOKUP(A431,FX!A:M,13,0)))</f>
        <v>29.18583010775551</v>
      </c>
      <c r="F431">
        <v>29.1691</v>
      </c>
      <c r="G431" s="93">
        <f t="shared" ref="G431" si="601">+B431/D431-1</f>
        <v>-7.3116339505059358E-3</v>
      </c>
      <c r="H431" s="93">
        <f>(B431/(D431*(1-VLOOKUP(A431,FX!A:M,13,0))))-1</f>
        <v>-4.9966064770848861E-3</v>
      </c>
      <c r="I431" s="93">
        <f t="shared" si="80"/>
        <v>-4.4259164663976724E-3</v>
      </c>
      <c r="J431">
        <v>3817.7914999999998</v>
      </c>
      <c r="K431">
        <v>3820.7815999999998</v>
      </c>
      <c r="L431" s="93">
        <f t="shared" ref="L431" si="602">+K431/J431-1</f>
        <v>7.8320149227639746E-4</v>
      </c>
      <c r="M431" s="92">
        <f t="shared" ref="M431" si="603">WEEKDAY(A431,2)</f>
        <v>2</v>
      </c>
      <c r="N431" s="50" t="s">
        <v>453</v>
      </c>
    </row>
    <row r="432" spans="1:14" x14ac:dyDescent="0.15">
      <c r="A432" s="90">
        <v>43005</v>
      </c>
      <c r="B432">
        <v>28.99</v>
      </c>
      <c r="C432" s="93">
        <f t="shared" ref="C432" si="604">B432/B431-1</f>
        <v>-1.7217630853995081E-3</v>
      </c>
      <c r="D432" s="26">
        <f t="shared" ref="D432" si="605">+F431*(1+L432)</f>
        <v>29.17229420284059</v>
      </c>
      <c r="E432" s="26">
        <f>D432*((1-VLOOKUP(A432,FX!A:M,13,0)))</f>
        <v>29.123859207585177</v>
      </c>
      <c r="F432">
        <v>29.147600000000001</v>
      </c>
      <c r="G432" s="93">
        <f t="shared" ref="G432" si="606">+B432/D432-1</f>
        <v>-6.2488812697782947E-3</v>
      </c>
      <c r="H432" s="93">
        <f>(B432/(D432*(1-VLOOKUP(A432,FX!A:M,13,0))))-1</f>
        <v>-4.5962043227538718E-3</v>
      </c>
      <c r="I432" s="93">
        <f t="shared" si="80"/>
        <v>-5.4069631805020446E-3</v>
      </c>
      <c r="J432">
        <v>3820.7815999999998</v>
      </c>
      <c r="K432">
        <v>3821.2</v>
      </c>
      <c r="L432" s="93">
        <f t="shared" ref="L432" si="607">+K432/J432-1</f>
        <v>1.095063900014015E-4</v>
      </c>
      <c r="M432" s="92">
        <f t="shared" ref="M432" si="608">WEEKDAY(A432,2)</f>
        <v>3</v>
      </c>
    </row>
    <row r="433" spans="1:14" x14ac:dyDescent="0.15">
      <c r="A433" s="90">
        <v>43006</v>
      </c>
      <c r="B433">
        <v>28.94</v>
      </c>
      <c r="C433" s="93">
        <f t="shared" ref="C433" si="609">B433/B432-1</f>
        <v>-1.7247326664365792E-3</v>
      </c>
      <c r="D433" s="26">
        <f t="shared" ref="D433" si="610">+F432*(1+L433)</f>
        <v>29.157810660881399</v>
      </c>
      <c r="E433" s="26">
        <f>D433*((1-VLOOKUP(A433,FX!A:M,13,0)))</f>
        <v>29.093723437419733</v>
      </c>
      <c r="F433">
        <v>29.0777</v>
      </c>
      <c r="G433" s="93">
        <f t="shared" ref="G433" si="611">+B433/D433-1</f>
        <v>-7.4700622558612206E-3</v>
      </c>
      <c r="H433" s="93">
        <f>(B433/(D433*(1-VLOOKUP(A433,FX!A:M,13,0))))-1</f>
        <v>-5.2837319963664475E-3</v>
      </c>
      <c r="I433" s="93">
        <f t="shared" si="80"/>
        <v>-4.7355877528140189E-3</v>
      </c>
      <c r="J433">
        <v>3821.2</v>
      </c>
      <c r="K433">
        <v>3822.5385999999999</v>
      </c>
      <c r="L433" s="93">
        <f t="shared" ref="L433" si="612">+K433/J433-1</f>
        <v>3.5030880351727411E-4</v>
      </c>
      <c r="M433" s="92">
        <f t="shared" ref="M433" si="613">WEEKDAY(A433,2)</f>
        <v>4</v>
      </c>
      <c r="N433" s="50" t="s">
        <v>457</v>
      </c>
    </row>
    <row r="434" spans="1:14" x14ac:dyDescent="0.15">
      <c r="A434" s="90">
        <v>43007</v>
      </c>
      <c r="B434">
        <v>29.19</v>
      </c>
      <c r="C434" s="93">
        <f t="shared" ref="C434" si="614">B434/B433-1</f>
        <v>8.6385625431928403E-3</v>
      </c>
      <c r="D434" s="26">
        <f t="shared" ref="D434" si="615">+F433*(1+L434)</f>
        <v>29.183912976316318</v>
      </c>
      <c r="E434" s="26">
        <f>D434*((1-VLOOKUP(A434,FX!A:M,13,0)))</f>
        <v>29.191917861178446</v>
      </c>
      <c r="F434">
        <v>29.226700000000001</v>
      </c>
      <c r="G434" s="93">
        <f t="shared" ref="G434" si="616">+B434/D434-1</f>
        <v>2.0857462426726592E-4</v>
      </c>
      <c r="H434" s="93">
        <f>(B434/(D434*(1-VLOOKUP(A434,FX!A:M,13,0))))-1</f>
        <v>-6.5698361702892782E-5</v>
      </c>
      <c r="I434" s="93">
        <f t="shared" si="80"/>
        <v>-1.2557011226036474E-3</v>
      </c>
      <c r="J434">
        <v>3822.5385999999999</v>
      </c>
      <c r="K434">
        <v>3836.5012999999999</v>
      </c>
      <c r="L434" s="93">
        <f t="shared" ref="L434" si="617">+K434/J434-1</f>
        <v>3.652729628420337E-3</v>
      </c>
      <c r="M434" s="92">
        <f t="shared" ref="M434" si="618">WEEKDAY(A434,2)</f>
        <v>5</v>
      </c>
      <c r="N434" s="50" t="s">
        <v>458</v>
      </c>
    </row>
    <row r="435" spans="1:14" x14ac:dyDescent="0.15">
      <c r="A435" s="90">
        <v>43010</v>
      </c>
      <c r="B435">
        <v>29.26</v>
      </c>
      <c r="C435" s="93">
        <f t="shared" ref="C435" si="619">B435/B434-1</f>
        <v>2.3980815347721673E-3</v>
      </c>
      <c r="D435" s="26">
        <f t="shared" ref="D435" si="620">+F434*(1+L435)</f>
        <v>29.226700000000001</v>
      </c>
      <c r="E435" s="26">
        <f>D435*((1-VLOOKUP(A435,FX!A:M,13,0)))</f>
        <v>29.136885907377373</v>
      </c>
      <c r="F435">
        <v>29.1007</v>
      </c>
      <c r="G435" s="93">
        <f t="shared" ref="G435" si="621">+B435/D435-1</f>
        <v>1.1393691384933291E-3</v>
      </c>
      <c r="H435" s="93">
        <f>(B435/(D435*(1-VLOOKUP(A435,FX!A:M,13,0))))-1</f>
        <v>4.2253689366116287E-3</v>
      </c>
      <c r="I435" s="93">
        <f t="shared" si="80"/>
        <v>5.4740951248595238E-3</v>
      </c>
      <c r="J435">
        <v>3836.5012999999999</v>
      </c>
      <c r="K435">
        <v>3836.5012999999999</v>
      </c>
      <c r="L435" s="93">
        <f t="shared" ref="L435" si="622">+K435/J435-1</f>
        <v>0</v>
      </c>
      <c r="M435" s="92">
        <f t="shared" ref="M435" si="623">WEEKDAY(A435,2)</f>
        <v>1</v>
      </c>
      <c r="N435" s="50" t="s">
        <v>460</v>
      </c>
    </row>
    <row r="436" spans="1:14" x14ac:dyDescent="0.15">
      <c r="A436" s="90">
        <v>43011</v>
      </c>
      <c r="B436">
        <v>29.95</v>
      </c>
      <c r="C436" s="93">
        <f t="shared" ref="C436" si="624">B436/B435-1</f>
        <v>2.3581681476418259E-2</v>
      </c>
      <c r="D436" s="26">
        <f t="shared" ref="D436" si="625">+F435*(1+L436)</f>
        <v>29.1007</v>
      </c>
      <c r="E436" s="26">
        <f>D436*((1-VLOOKUP(A436,FX!A:M,13,0)))</f>
        <v>29.133774484652029</v>
      </c>
      <c r="F436">
        <v>29.1114</v>
      </c>
      <c r="G436" s="93">
        <f t="shared" ref="G436" si="626">+B436/D436-1</f>
        <v>2.918486496888395E-2</v>
      </c>
      <c r="H436" s="93">
        <f>(B436/(D436*(1-VLOOKUP(A436,FX!A:M,13,0))))-1</f>
        <v>2.801646988027473E-2</v>
      </c>
      <c r="I436" s="93">
        <f t="shared" si="80"/>
        <v>2.8806584362139898E-2</v>
      </c>
      <c r="J436">
        <v>3836.5012999999999</v>
      </c>
      <c r="K436">
        <v>3836.5012999999999</v>
      </c>
      <c r="L436" s="93">
        <f t="shared" ref="L436" si="627">+K436/J436-1</f>
        <v>0</v>
      </c>
      <c r="M436" s="92">
        <f t="shared" ref="M436" si="628">WEEKDAY(A436,2)</f>
        <v>2</v>
      </c>
      <c r="N436" s="50" t="s">
        <v>463</v>
      </c>
    </row>
    <row r="437" spans="1:14" x14ac:dyDescent="0.15">
      <c r="A437" s="90">
        <v>43012</v>
      </c>
      <c r="B437">
        <v>30.03</v>
      </c>
      <c r="C437" s="93">
        <f t="shared" ref="C437" si="629">B437/B436-1</f>
        <v>2.671118530884975E-3</v>
      </c>
      <c r="D437" s="26">
        <f t="shared" ref="D437" si="630">+F436*(1+L437)</f>
        <v>29.1114</v>
      </c>
      <c r="E437" s="26">
        <f>D437*((1-VLOOKUP(A437,FX!A:M,13,0)))</f>
        <v>29.186573859935969</v>
      </c>
      <c r="F437">
        <v>29.202500000000001</v>
      </c>
      <c r="G437" s="93">
        <f t="shared" ref="G437" si="631">+B437/D437-1</f>
        <v>3.1554648694325893E-2</v>
      </c>
      <c r="H437" s="93">
        <f>(B437/(D437*(1-VLOOKUP(A437,FX!A:M,13,0))))-1</f>
        <v>2.8897744014476201E-2</v>
      </c>
      <c r="I437" s="93">
        <f t="shared" si="80"/>
        <v>2.8336615015837729E-2</v>
      </c>
      <c r="J437">
        <v>3836.5012999999999</v>
      </c>
      <c r="K437">
        <v>3836.5012999999999</v>
      </c>
      <c r="L437" s="93">
        <f t="shared" ref="L437" si="632">+K437/J437-1</f>
        <v>0</v>
      </c>
      <c r="M437" s="92">
        <f t="shared" ref="M437" si="633">WEEKDAY(A437,2)</f>
        <v>3</v>
      </c>
    </row>
    <row r="438" spans="1:14" x14ac:dyDescent="0.15">
      <c r="A438" s="90">
        <v>43013</v>
      </c>
      <c r="B438">
        <v>30.09</v>
      </c>
      <c r="C438" s="93">
        <f t="shared" ref="C438" si="634">B438/B437-1</f>
        <v>1.9980019980019303E-3</v>
      </c>
      <c r="D438" s="26">
        <f t="shared" ref="D438" si="635">+F437*(1+L438)</f>
        <v>29.202500000000001</v>
      </c>
      <c r="E438" s="26">
        <f>D438*((1-VLOOKUP(A438,FX!A:M,13,0)))</f>
        <v>29.178570847032784</v>
      </c>
      <c r="F438">
        <v>29.1812</v>
      </c>
      <c r="G438" s="93">
        <f t="shared" ref="G438" si="636">+B438/D438-1</f>
        <v>3.0391233627257819E-2</v>
      </c>
      <c r="H438" s="93">
        <f>(B438/(D438*(1-VLOOKUP(A438,FX!A:M,13,0))))-1</f>
        <v>3.1236250663041032E-2</v>
      </c>
      <c r="I438" s="93">
        <f t="shared" si="80"/>
        <v>3.1143338862007042E-2</v>
      </c>
      <c r="J438">
        <v>3836.5012999999999</v>
      </c>
      <c r="K438">
        <v>3836.5012999999999</v>
      </c>
      <c r="L438" s="93">
        <f t="shared" ref="L438" si="637">+K438/J438-1</f>
        <v>0</v>
      </c>
      <c r="M438" s="92">
        <f t="shared" ref="M438" si="638">WEEKDAY(A438,2)</f>
        <v>4</v>
      </c>
      <c r="N438" s="50" t="s">
        <v>469</v>
      </c>
    </row>
    <row r="439" spans="1:14" x14ac:dyDescent="0.15">
      <c r="A439" s="90">
        <v>43014</v>
      </c>
      <c r="B439">
        <v>29.96</v>
      </c>
      <c r="C439" s="93">
        <f t="shared" ref="C439" si="639">B439/B438-1</f>
        <v>-4.3203722166832437E-3</v>
      </c>
      <c r="D439" s="26">
        <f t="shared" ref="D439" si="640">+F438*(1+L439)</f>
        <v>29.1812</v>
      </c>
      <c r="E439" s="26">
        <f>D439*((1-VLOOKUP(A439,FX!A:M,13,0)))</f>
        <v>29.191771380885857</v>
      </c>
      <c r="F439">
        <v>29.189599999999999</v>
      </c>
      <c r="G439" s="93">
        <f t="shared" ref="G439" si="641">+B439/D439-1</f>
        <v>2.6688415829369649E-2</v>
      </c>
      <c r="H439" s="93">
        <f>(B439/(D439*(1-VLOOKUP(A439,FX!A:M,13,0))))-1</f>
        <v>2.6316615360216344E-2</v>
      </c>
      <c r="I439" s="93">
        <f t="shared" si="80"/>
        <v>2.6392961876832821E-2</v>
      </c>
      <c r="J439">
        <v>3836.5012999999999</v>
      </c>
      <c r="K439">
        <v>3836.5012999999999</v>
      </c>
      <c r="L439" s="93">
        <f t="shared" ref="L439" si="642">+K439/J439-1</f>
        <v>0</v>
      </c>
      <c r="M439" s="92">
        <f t="shared" ref="M439" si="643">WEEKDAY(A439,2)</f>
        <v>5</v>
      </c>
      <c r="N439" s="50" t="s">
        <v>473</v>
      </c>
    </row>
    <row r="440" spans="1:14" ht="40.5" x14ac:dyDescent="0.15">
      <c r="A440" s="90">
        <v>43017</v>
      </c>
      <c r="B440">
        <v>29.77</v>
      </c>
      <c r="C440" s="93">
        <f t="shared" ref="C440" si="644">B440/B439-1</f>
        <v>-6.3417890520695019E-3</v>
      </c>
      <c r="D440" s="26">
        <f t="shared" ref="D440" si="645">+F439*(1+L440)</f>
        <v>29.537351378184077</v>
      </c>
      <c r="E440" s="26">
        <f>D440*((1-VLOOKUP(A440,FX!A:M,13,0)))</f>
        <v>29.696672304914493</v>
      </c>
      <c r="F440">
        <v>29.711200000000002</v>
      </c>
      <c r="G440" s="93">
        <f t="shared" ref="G440" si="646">+B440/D440-1</f>
        <v>7.8764212416064794E-3</v>
      </c>
      <c r="H440" s="93">
        <f>(B440/(D440*(1-VLOOKUP(A440,FX!A:M,13,0))))-1</f>
        <v>2.4692226230806913E-3</v>
      </c>
      <c r="I440" s="93">
        <f t="shared" si="80"/>
        <v>1.9790516707502981E-3</v>
      </c>
      <c r="J440">
        <v>3836.5012999999999</v>
      </c>
      <c r="K440">
        <v>3882.2076000000002</v>
      </c>
      <c r="L440" s="93">
        <f t="shared" ref="L440" si="647">+K440/J440-1</f>
        <v>1.1913536950971526E-2</v>
      </c>
      <c r="M440" s="92">
        <f t="shared" ref="M440" si="648">WEEKDAY(A440,2)</f>
        <v>1</v>
      </c>
      <c r="N440" s="50" t="s">
        <v>476</v>
      </c>
    </row>
    <row r="441" spans="1:14" x14ac:dyDescent="0.15">
      <c r="A441" s="90">
        <v>43018</v>
      </c>
      <c r="B441">
        <v>30.07</v>
      </c>
      <c r="C441" s="93">
        <f t="shared" ref="C441" si="649">B441/B440-1</f>
        <v>1.0077258985556004E-2</v>
      </c>
      <c r="D441" s="26">
        <f t="shared" ref="D441" si="650">+F440*(1+L441)</f>
        <v>29.769793445214003</v>
      </c>
      <c r="E441" s="26">
        <f>D441*((1-VLOOKUP(A441,FX!A:M,13,0)))</f>
        <v>29.990885401418709</v>
      </c>
      <c r="F441">
        <v>30.001200000000001</v>
      </c>
      <c r="G441" s="93">
        <f t="shared" ref="G441" si="651">+B441/D441-1</f>
        <v>1.0084267307345351E-2</v>
      </c>
      <c r="H441" s="93">
        <f>(B441/(D441*(1-VLOOKUP(A441,FX!A:M,13,0))))-1</f>
        <v>2.6379547493302624E-3</v>
      </c>
      <c r="I441" s="93">
        <f t="shared" si="80"/>
        <v>2.2932416036691716E-3</v>
      </c>
      <c r="J441">
        <v>3882.2076000000002</v>
      </c>
      <c r="K441">
        <v>3889.8636999999999</v>
      </c>
      <c r="L441" s="93">
        <f t="shared" ref="L441" si="652">+K441/J441-1</f>
        <v>1.9720995858127921E-3</v>
      </c>
      <c r="M441" s="92">
        <f t="shared" ref="M441" si="653">WEEKDAY(A441,2)</f>
        <v>2</v>
      </c>
      <c r="N441" s="50" t="s">
        <v>480</v>
      </c>
    </row>
    <row r="442" spans="1:14" ht="27" x14ac:dyDescent="0.15">
      <c r="A442" s="90">
        <v>43019</v>
      </c>
      <c r="B442">
        <v>30.17</v>
      </c>
      <c r="C442" s="93">
        <f t="shared" ref="C442" si="654">B442/B441-1</f>
        <v>3.3255736614565823E-3</v>
      </c>
      <c r="D442" s="26">
        <f t="shared" ref="D442" si="655">+F441*(1+L442)</f>
        <v>30.100100223090077</v>
      </c>
      <c r="E442" s="26">
        <f>D442*((1-VLOOKUP(A442,FX!A:M,13,0)))</f>
        <v>30.066725719013508</v>
      </c>
      <c r="F442">
        <v>30.049600000000002</v>
      </c>
      <c r="G442" s="93">
        <f t="shared" ref="G442" si="656">+B442/D442-1</f>
        <v>2.3222439922743199E-3</v>
      </c>
      <c r="H442" s="93">
        <f>(B442/(D442*(1-VLOOKUP(A442,FX!A:M,13,0))))-1</f>
        <v>3.4348363021512451E-3</v>
      </c>
      <c r="I442" s="93">
        <f t="shared" si="80"/>
        <v>4.0067089079389717E-3</v>
      </c>
      <c r="J442">
        <v>3889.8636999999999</v>
      </c>
      <c r="K442">
        <v>3902.6867999999999</v>
      </c>
      <c r="L442" s="93">
        <f t="shared" ref="L442" si="657">+K442/J442-1</f>
        <v>3.2965422413129275E-3</v>
      </c>
      <c r="M442" s="92">
        <f t="shared" ref="M442" si="658">WEEKDAY(A442,2)</f>
        <v>3</v>
      </c>
      <c r="N442" s="50" t="s">
        <v>483</v>
      </c>
    </row>
    <row r="443" spans="1:14" x14ac:dyDescent="0.15">
      <c r="A443" s="90">
        <v>43020</v>
      </c>
      <c r="B443">
        <v>30.24</v>
      </c>
      <c r="C443" s="93">
        <f t="shared" ref="C443" si="659">B443/B442-1</f>
        <v>2.3201856148491462E-3</v>
      </c>
      <c r="D443" s="26">
        <f t="shared" ref="D443" si="660">+F442*(1+L443)</f>
        <v>30.128651496850839</v>
      </c>
      <c r="E443" s="26">
        <f>D443*((1-VLOOKUP(A443,FX!A:M,13,0)))</f>
        <v>30.108195045917228</v>
      </c>
      <c r="F443">
        <v>30.108499999999999</v>
      </c>
      <c r="G443" s="93">
        <f t="shared" ref="G443" si="661">+B443/D443-1</f>
        <v>3.6957679025493295E-3</v>
      </c>
      <c r="H443" s="93">
        <f>(B443/(D443*(1-VLOOKUP(A443,FX!A:M,13,0))))-1</f>
        <v>4.3777102507061016E-3</v>
      </c>
      <c r="I443" s="93">
        <f t="shared" si="80"/>
        <v>4.3675374063802952E-3</v>
      </c>
      <c r="J443">
        <v>3902.6867999999999</v>
      </c>
      <c r="K443">
        <v>3912.9535999999998</v>
      </c>
      <c r="L443" s="93">
        <f t="shared" ref="L443" si="662">+K443/J443-1</f>
        <v>2.63070047025038E-3</v>
      </c>
      <c r="M443" s="92">
        <f t="shared" ref="M443" si="663">WEEKDAY(A443,2)</f>
        <v>4</v>
      </c>
      <c r="N443" s="50" t="s">
        <v>488</v>
      </c>
    </row>
    <row r="444" spans="1:14" x14ac:dyDescent="0.15">
      <c r="A444" s="90">
        <v>43021</v>
      </c>
      <c r="B444">
        <v>30.39</v>
      </c>
      <c r="C444" s="93">
        <f t="shared" ref="C444" si="664">B444/B443-1</f>
        <v>4.9603174603174427E-3</v>
      </c>
      <c r="D444" s="26">
        <f t="shared" ref="D444" si="665">+F443*(1+L444)</f>
        <v>30.170413597544322</v>
      </c>
      <c r="E444" s="26">
        <f>D444*((1-VLOOKUP(A444,FX!A:M,13,0)))</f>
        <v>30.219113581155327</v>
      </c>
      <c r="F444">
        <v>30.223199999999999</v>
      </c>
      <c r="G444" s="93">
        <f t="shared" ref="G444" si="666">+B444/D444-1</f>
        <v>7.2782032551768072E-3</v>
      </c>
      <c r="H444" s="93">
        <f>(B444/(D444*(1-VLOOKUP(A444,FX!A:M,13,0))))-1</f>
        <v>5.6549116963919843E-3</v>
      </c>
      <c r="I444" s="93">
        <f t="shared" si="80"/>
        <v>5.5189390931471571E-3</v>
      </c>
      <c r="J444">
        <v>3912.9535999999998</v>
      </c>
      <c r="K444">
        <v>3921</v>
      </c>
      <c r="L444" s="93">
        <f t="shared" ref="L444" si="667">+K444/J444-1</f>
        <v>2.0563494542844563E-3</v>
      </c>
      <c r="M444" s="92">
        <f t="shared" ref="M444" si="668">WEEKDAY(A444,2)</f>
        <v>5</v>
      </c>
      <c r="N444" s="50" t="s">
        <v>496</v>
      </c>
    </row>
    <row r="445" spans="1:14" x14ac:dyDescent="0.15">
      <c r="A445" s="90">
        <v>43024</v>
      </c>
      <c r="B445">
        <v>30.19</v>
      </c>
      <c r="C445" s="93">
        <f t="shared" ref="C445" si="669">B445/B444-1</f>
        <v>-6.5811122079630913E-3</v>
      </c>
      <c r="D445" s="26">
        <f t="shared" ref="D445" si="670">+F444*(1+L445)</f>
        <v>30.165004345830145</v>
      </c>
      <c r="E445" s="26">
        <f>D445*((1-VLOOKUP(A445,FX!A:M,13,0)))</f>
        <v>30.094425354714097</v>
      </c>
      <c r="F445">
        <v>30.09</v>
      </c>
      <c r="G445" s="93">
        <f t="shared" ref="G445" si="671">+B445/D445-1</f>
        <v>8.2863088243878558E-4</v>
      </c>
      <c r="H445" s="93">
        <f>(B445/(D445*(1-VLOOKUP(A445,FX!A:M,13,0))))-1</f>
        <v>3.1758255610263575E-3</v>
      </c>
      <c r="I445" s="93">
        <f t="shared" si="80"/>
        <v>3.3233632436024951E-3</v>
      </c>
      <c r="J445">
        <v>3921</v>
      </c>
      <c r="K445">
        <v>3913.45</v>
      </c>
      <c r="L445" s="93">
        <f t="shared" ref="L445" si="672">+K445/J445-1</f>
        <v>-1.9255292017342773E-3</v>
      </c>
      <c r="M445" s="92">
        <f t="shared" ref="M445" si="673">WEEKDAY(A445,2)</f>
        <v>1</v>
      </c>
      <c r="N445" s="50" t="s">
        <v>498</v>
      </c>
    </row>
    <row r="446" spans="1:14" x14ac:dyDescent="0.15">
      <c r="A446" s="90">
        <v>43025</v>
      </c>
      <c r="B446">
        <v>30.02</v>
      </c>
      <c r="C446" s="93">
        <f t="shared" ref="C446" si="674">B446/B445-1</f>
        <v>-5.631003643590704E-3</v>
      </c>
      <c r="D446" s="26">
        <f t="shared" ref="D446" si="675">+F445*(1+L446)</f>
        <v>30.087078230206089</v>
      </c>
      <c r="E446" s="26">
        <f>D446*((1-VLOOKUP(A446,FX!A:M,13,0)))</f>
        <v>29.980732241894891</v>
      </c>
      <c r="F446">
        <v>29.971399999999999</v>
      </c>
      <c r="G446" s="93">
        <f t="shared" ref="G446" si="676">+B446/D446-1</f>
        <v>-2.2294697309207523E-3</v>
      </c>
      <c r="H446" s="93">
        <f>(B446/(D446*(1-VLOOKUP(A446,FX!A:M,13,0))))-1</f>
        <v>1.3097664789598618E-3</v>
      </c>
      <c r="I446" s="93">
        <f t="shared" si="80"/>
        <v>1.6215458737329769E-3</v>
      </c>
      <c r="J446">
        <v>3913.45</v>
      </c>
      <c r="K446">
        <v>3913.07</v>
      </c>
      <c r="L446" s="93">
        <f t="shared" ref="L446" si="677">+K446/J446-1</f>
        <v>-9.7101023393553199E-5</v>
      </c>
      <c r="M446" s="92">
        <f t="shared" ref="M446" si="678">WEEKDAY(A446,2)</f>
        <v>2</v>
      </c>
    </row>
    <row r="447" spans="1:14" x14ac:dyDescent="0.15">
      <c r="A447" s="90">
        <v>43026</v>
      </c>
      <c r="B447">
        <v>30.3</v>
      </c>
      <c r="C447" s="93">
        <f t="shared" ref="C447" si="679">B447/B446-1</f>
        <v>9.327115256495766E-3</v>
      </c>
      <c r="D447" s="26">
        <f t="shared" ref="D447" si="680">+F446*(1+L447)</f>
        <v>30.209527819333665</v>
      </c>
      <c r="E447" s="26">
        <f>D447*((1-VLOOKUP(A447,FX!A:M,13,0)))</f>
        <v>30.146421528307151</v>
      </c>
      <c r="F447">
        <v>30.154199999999999</v>
      </c>
      <c r="G447" s="93">
        <f t="shared" ref="G447" si="681">+B447/D447-1</f>
        <v>2.9948227329934518E-3</v>
      </c>
      <c r="H447" s="93">
        <f>(B447/(D447*(1-VLOOKUP(A447,FX!A:M,13,0))))-1</f>
        <v>5.0944179742409279E-3</v>
      </c>
      <c r="I447" s="93">
        <f t="shared" si="80"/>
        <v>4.8351473426588853E-3</v>
      </c>
      <c r="J447">
        <v>3913.07</v>
      </c>
      <c r="K447">
        <v>3944.16</v>
      </c>
      <c r="L447" s="93">
        <f t="shared" ref="L447" si="682">+K447/J447-1</f>
        <v>7.9451683716365018E-3</v>
      </c>
      <c r="M447" s="92">
        <f t="shared" ref="M447" si="683">WEEKDAY(A447,2)</f>
        <v>3</v>
      </c>
      <c r="N447" s="50" t="s">
        <v>507</v>
      </c>
    </row>
    <row r="448" spans="1:14" x14ac:dyDescent="0.15">
      <c r="A448" s="90">
        <v>43027</v>
      </c>
      <c r="B448">
        <v>29.97</v>
      </c>
      <c r="C448" s="93">
        <f t="shared" ref="C448" si="684">B448/B447-1</f>
        <v>-1.0891089108910901E-2</v>
      </c>
      <c r="D448" s="26">
        <f t="shared" ref="D448" si="685">+F447*(1+L448)</f>
        <v>30.055499459961059</v>
      </c>
      <c r="E448" s="26">
        <f>D448*((1-VLOOKUP(A448,FX!A:M,13,0)))</f>
        <v>30.121286756240337</v>
      </c>
      <c r="F448">
        <v>30.100999999999999</v>
      </c>
      <c r="G448" s="93">
        <f t="shared" ref="G448" si="686">+B448/D448-1</f>
        <v>-2.8447193191701858E-3</v>
      </c>
      <c r="H448" s="93">
        <f>(B448/(D448*(1-VLOOKUP(A448,FX!A:M,13,0))))-1</f>
        <v>-5.0225861021357954E-3</v>
      </c>
      <c r="I448" s="93">
        <f t="shared" si="80"/>
        <v>-4.3520148832264516E-3</v>
      </c>
      <c r="J448">
        <v>3944.16</v>
      </c>
      <c r="K448">
        <v>3931.25</v>
      </c>
      <c r="L448" s="93">
        <f t="shared" ref="L448" si="687">+K448/J448-1</f>
        <v>-3.2731937852419346E-3</v>
      </c>
      <c r="M448" s="92">
        <f t="shared" ref="M448" si="688">WEEKDAY(A448,2)</f>
        <v>4</v>
      </c>
      <c r="N448" s="50" t="s">
        <v>510</v>
      </c>
    </row>
    <row r="449" spans="1:14" ht="27" x14ac:dyDescent="0.15">
      <c r="A449" s="90">
        <v>43028</v>
      </c>
      <c r="B449">
        <v>30.07</v>
      </c>
      <c r="C449" s="93">
        <f t="shared" ref="C449" si="689">B449/B448-1</f>
        <v>3.3366700033368168E-3</v>
      </c>
      <c r="D449" s="26">
        <f t="shared" ref="D449" si="690">+F448*(1+L449)</f>
        <v>30.067309850556438</v>
      </c>
      <c r="E449" s="26">
        <f>D449*((1-VLOOKUP(A449,FX!A:M,13,0)))</f>
        <v>29.986285841193709</v>
      </c>
      <c r="F449">
        <v>29.9986</v>
      </c>
      <c r="G449" s="93">
        <f t="shared" ref="G449" si="691">+B449/D449-1</f>
        <v>8.9470905675792523E-5</v>
      </c>
      <c r="H449" s="93">
        <f>(B449/(D449*(1-VLOOKUP(A449,FX!A:M,13,0))))-1</f>
        <v>2.7917481761374763E-3</v>
      </c>
      <c r="I449" s="93">
        <f t="shared" si="80"/>
        <v>2.3801110718499885E-3</v>
      </c>
      <c r="J449">
        <v>3931.25</v>
      </c>
      <c r="K449">
        <v>3926.85</v>
      </c>
      <c r="L449" s="93">
        <f t="shared" ref="L449" si="692">+K449/J449-1</f>
        <v>-1.1192368839427758E-3</v>
      </c>
      <c r="M449" s="92">
        <f t="shared" ref="M449" si="693">WEEKDAY(A449,2)</f>
        <v>5</v>
      </c>
      <c r="N449" s="50" t="s">
        <v>514</v>
      </c>
    </row>
    <row r="450" spans="1:14" x14ac:dyDescent="0.15">
      <c r="A450" s="90">
        <v>43031</v>
      </c>
      <c r="B450">
        <v>29.89</v>
      </c>
      <c r="C450" s="93">
        <f t="shared" ref="C450" si="694">B450/B449-1</f>
        <v>-5.9860325906219147E-3</v>
      </c>
      <c r="D450" s="26">
        <f t="shared" ref="D450" si="695">+F449*(1+L450)</f>
        <v>30.028775451061282</v>
      </c>
      <c r="E450" s="26">
        <f>D450*((1-VLOOKUP(A450,FX!A:M,13,0)))</f>
        <v>29.965575759615383</v>
      </c>
      <c r="F450">
        <v>29.9726</v>
      </c>
      <c r="G450" s="93">
        <f t="shared" ref="G450" si="696">+B450/D450-1</f>
        <v>-4.621415591436584E-3</v>
      </c>
      <c r="H450" s="93">
        <f>(B450/(D450*(1-VLOOKUP(A450,FX!A:M,13,0))))-1</f>
        <v>-2.5220860170234172E-3</v>
      </c>
      <c r="I450" s="93">
        <f t="shared" si="80"/>
        <v>-2.7558503433134929E-3</v>
      </c>
      <c r="J450">
        <v>3926.85</v>
      </c>
      <c r="K450">
        <v>3930.8</v>
      </c>
      <c r="L450" s="93">
        <f t="shared" ref="L450" si="697">+K450/J450-1</f>
        <v>1.0058953104905566E-3</v>
      </c>
      <c r="M450" s="92">
        <f t="shared" ref="M450" si="698">WEEKDAY(A450,2)</f>
        <v>1</v>
      </c>
      <c r="N450" s="50" t="s">
        <v>518</v>
      </c>
    </row>
    <row r="451" spans="1:14" x14ac:dyDescent="0.15">
      <c r="A451" s="90">
        <v>43032</v>
      </c>
      <c r="B451">
        <v>30.26</v>
      </c>
      <c r="C451" s="93">
        <f t="shared" ref="C451" si="699">B451/B450-1</f>
        <v>1.2378721980595531E-2</v>
      </c>
      <c r="D451" s="26">
        <f t="shared" ref="D451" si="700">+F450*(1+L451)</f>
        <v>30.19067681896815</v>
      </c>
      <c r="E451" s="26">
        <f>D451*((1-VLOOKUP(A451,FX!A:M,13,0)))</f>
        <v>30.167443182554599</v>
      </c>
      <c r="F451">
        <v>30.173200000000001</v>
      </c>
      <c r="G451" s="93">
        <f t="shared" ref="G451" si="701">+B451/D451-1</f>
        <v>2.2961784344064373E-3</v>
      </c>
      <c r="H451" s="93">
        <f>(B451/(D451*(1-VLOOKUP(A451,FX!A:M,13,0))))-1</f>
        <v>3.0681028181707148E-3</v>
      </c>
      <c r="I451" s="93">
        <f t="shared" si="80"/>
        <v>2.8767250407646383E-3</v>
      </c>
      <c r="J451">
        <v>3930.8</v>
      </c>
      <c r="K451">
        <v>3959.4</v>
      </c>
      <c r="L451" s="93">
        <f t="shared" ref="L451" si="702">+K451/J451-1</f>
        <v>7.2758725959092274E-3</v>
      </c>
      <c r="M451" s="92">
        <f t="shared" ref="M451" si="703">WEEKDAY(A451,2)</f>
        <v>2</v>
      </c>
      <c r="N451" s="50" t="s">
        <v>520</v>
      </c>
    </row>
    <row r="452" spans="1:14" x14ac:dyDescent="0.15">
      <c r="A452" s="90">
        <v>43033</v>
      </c>
      <c r="B452">
        <v>30.29</v>
      </c>
      <c r="C452" s="93">
        <f t="shared" ref="C452" si="704">B452/B451-1</f>
        <v>9.9140779907469501E-4</v>
      </c>
      <c r="D452" s="26">
        <f t="shared" ref="D452" si="705">+F451*(1+L452)</f>
        <v>30.306942400363692</v>
      </c>
      <c r="E452" s="26">
        <f>D452*((1-VLOOKUP(A452,FX!A:M,13,0)))</f>
        <v>30.330402489792323</v>
      </c>
      <c r="F452">
        <v>30.319400000000002</v>
      </c>
      <c r="G452" s="93">
        <f t="shared" ref="G452" si="706">+B452/D452-1</f>
        <v>-5.590270420512411E-4</v>
      </c>
      <c r="H452" s="93">
        <f>(B452/(D452*(1-VLOOKUP(A452,FX!A:M,13,0))))-1</f>
        <v>-1.3320789200182981E-3</v>
      </c>
      <c r="I452" s="93">
        <f t="shared" si="80"/>
        <v>-9.6967618092713703E-4</v>
      </c>
      <c r="J452">
        <v>3959.4</v>
      </c>
      <c r="K452">
        <v>3976.95</v>
      </c>
      <c r="L452" s="93">
        <f t="shared" ref="L452" si="707">+K452/J452-1</f>
        <v>4.4324897711773836E-3</v>
      </c>
      <c r="M452" s="92">
        <f t="shared" ref="M452" si="708">WEEKDAY(A452,2)</f>
        <v>3</v>
      </c>
    </row>
    <row r="453" spans="1:14" x14ac:dyDescent="0.15">
      <c r="A453" s="90">
        <v>43034</v>
      </c>
      <c r="B453">
        <v>30.47</v>
      </c>
      <c r="C453" s="93">
        <f t="shared" ref="C453" si="709">B453/B452-1</f>
        <v>5.9425552987784069E-3</v>
      </c>
      <c r="D453" s="26">
        <f t="shared" ref="D453" si="710">+F452*(1+L453)</f>
        <v>30.446183495392198</v>
      </c>
      <c r="E453" s="26">
        <f>D453*((1-VLOOKUP(A453,FX!A:M,13,0)))</f>
        <v>30.372216873885733</v>
      </c>
      <c r="F453">
        <v>30.380600000000001</v>
      </c>
      <c r="G453" s="93">
        <f t="shared" ref="G453" si="711">+B453/D453-1</f>
        <v>7.8224926324188537E-4</v>
      </c>
      <c r="H453" s="93">
        <f>(B453/(D453*(1-VLOOKUP(A453,FX!A:M,13,0))))-1</f>
        <v>3.2194925553274967E-3</v>
      </c>
      <c r="I453" s="93">
        <f t="shared" si="80"/>
        <v>2.9426673600916331E-3</v>
      </c>
      <c r="J453">
        <v>3976.95</v>
      </c>
      <c r="K453">
        <v>3993.58</v>
      </c>
      <c r="L453" s="93">
        <f t="shared" ref="L453" si="712">+K453/J453-1</f>
        <v>4.1815964495404145E-3</v>
      </c>
      <c r="M453" s="92">
        <f t="shared" ref="M453" si="713">WEEKDAY(A453,2)</f>
        <v>4</v>
      </c>
    </row>
    <row r="454" spans="1:14" x14ac:dyDescent="0.15">
      <c r="A454" s="90">
        <v>43035</v>
      </c>
      <c r="B454">
        <v>30.79</v>
      </c>
      <c r="C454" s="93">
        <f t="shared" ref="C454" si="714">B454/B453-1</f>
        <v>1.0502133245815504E-2</v>
      </c>
      <c r="D454" s="26">
        <f t="shared" ref="D454" si="715">+F453*(1+L454)</f>
        <v>30.596572945076847</v>
      </c>
      <c r="E454" s="26">
        <f>D454*((1-VLOOKUP(A454,FX!A:M,13,0)))</f>
        <v>30.625902032233867</v>
      </c>
      <c r="F454">
        <v>30.614899999999999</v>
      </c>
      <c r="G454" s="93">
        <f t="shared" ref="G454" si="716">+B454/D454-1</f>
        <v>6.321853603355132E-3</v>
      </c>
      <c r="H454" s="93">
        <f>(B454/(D454*(1-VLOOKUP(A454,FX!A:M,13,0))))-1</f>
        <v>5.3581431689233572E-3</v>
      </c>
      <c r="I454" s="93">
        <f t="shared" si="80"/>
        <v>5.7194372674742588E-3</v>
      </c>
      <c r="J454">
        <v>3993.58</v>
      </c>
      <c r="K454">
        <v>4021.97</v>
      </c>
      <c r="L454" s="93">
        <f t="shared" ref="L454" si="717">+K454/J454-1</f>
        <v>7.1089098002292683E-3</v>
      </c>
      <c r="M454" s="92">
        <f t="shared" ref="M454" si="718">WEEKDAY(A454,2)</f>
        <v>5</v>
      </c>
      <c r="N454" s="94" t="s">
        <v>552</v>
      </c>
    </row>
    <row r="455" spans="1:14" x14ac:dyDescent="0.15">
      <c r="A455" s="90">
        <v>43038</v>
      </c>
      <c r="B455">
        <v>30.51</v>
      </c>
      <c r="C455" s="93">
        <f t="shared" ref="C455" si="719">B455/B454-1</f>
        <v>-9.0938616433906549E-3</v>
      </c>
      <c r="D455" s="26">
        <f t="shared" ref="D455" si="720">+F454*(1+L455)</f>
        <v>30.521654022282611</v>
      </c>
      <c r="E455" s="26">
        <f>D455*((1-VLOOKUP(A455,FX!A:M,13,0)))</f>
        <v>30.568639035763894</v>
      </c>
      <c r="F455">
        <v>30.562999999999999</v>
      </c>
      <c r="G455" s="93">
        <f t="shared" ref="G455" si="721">+B455/D455-1</f>
        <v>-3.8182800558916874E-4</v>
      </c>
      <c r="H455" s="93">
        <f>(B455/(D455*(1-VLOOKUP(A455,FX!A:M,13,0))))-1</f>
        <v>-1.9182743364952737E-3</v>
      </c>
      <c r="I455" s="93">
        <f t="shared" si="80"/>
        <v>-1.734122959133555E-3</v>
      </c>
      <c r="J455">
        <v>4021.97</v>
      </c>
      <c r="K455">
        <v>4009.72</v>
      </c>
      <c r="L455" s="93">
        <f t="shared" ref="L455" si="722">+K455/J455-1</f>
        <v>-3.0457711022210399E-3</v>
      </c>
      <c r="M455" s="92">
        <f t="shared" ref="M455" si="723">WEEKDAY(A455,2)</f>
        <v>1</v>
      </c>
    </row>
    <row r="456" spans="1:14" x14ac:dyDescent="0.15">
      <c r="A456" s="90">
        <v>43039</v>
      </c>
      <c r="B456">
        <v>30.62</v>
      </c>
      <c r="C456" s="93">
        <f t="shared" ref="C456" si="724">B456/B455-1</f>
        <v>3.6053752867912792E-3</v>
      </c>
      <c r="D456" s="26">
        <f t="shared" ref="D456" si="725">+F455*(1+L456)</f>
        <v>30.540133316042017</v>
      </c>
      <c r="E456" s="26">
        <f>D456*((1-VLOOKUP(A456,FX!A:M,13,0)))</f>
        <v>30.561629577542888</v>
      </c>
      <c r="F456">
        <v>30.567699999999999</v>
      </c>
      <c r="G456" s="93">
        <f t="shared" ref="G456" si="726">+B456/D456-1</f>
        <v>2.615138681010043E-3</v>
      </c>
      <c r="H456" s="93">
        <f>(B456/(D456*(1-VLOOKUP(A456,FX!A:M,13,0))))-1</f>
        <v>1.9099250682628188E-3</v>
      </c>
      <c r="I456" s="93">
        <f t="shared" si="80"/>
        <v>1.7109563362636138E-3</v>
      </c>
      <c r="J456">
        <v>4009.72</v>
      </c>
      <c r="K456">
        <v>4006.72</v>
      </c>
      <c r="L456" s="93">
        <f t="shared" ref="L456" si="727">+K456/J456-1</f>
        <v>-7.4818191793946109E-4</v>
      </c>
      <c r="M456" s="92">
        <f t="shared" ref="M456" si="728">WEEKDAY(A456,2)</f>
        <v>2</v>
      </c>
      <c r="N456" s="50" t="s">
        <v>553</v>
      </c>
    </row>
    <row r="457" spans="1:14" x14ac:dyDescent="0.15">
      <c r="A457" s="90">
        <v>43040</v>
      </c>
      <c r="B457">
        <v>30.67</v>
      </c>
      <c r="C457" s="93">
        <f t="shared" ref="C457" si="729">B457/B456-1</f>
        <v>1.6329196603528384E-3</v>
      </c>
      <c r="D457" s="26">
        <f t="shared" ref="D457" si="730">+F456*(1+L457)</f>
        <v>30.490646008206213</v>
      </c>
      <c r="E457" s="26">
        <f>D457*((1-VLOOKUP(A457,FX!A:M,13,0)))</f>
        <v>30.599149170744607</v>
      </c>
      <c r="F457">
        <v>30.599699999999999</v>
      </c>
      <c r="G457" s="93">
        <f t="shared" ref="G457" si="731">+B457/D457-1</f>
        <v>5.8822627682444395E-3</v>
      </c>
      <c r="H457" s="93">
        <f>(B457/(D457*(1-VLOOKUP(A457,FX!A:M,13,0))))-1</f>
        <v>2.315450957804277E-3</v>
      </c>
      <c r="I457" s="93">
        <f t="shared" si="80"/>
        <v>2.2974081445243932E-3</v>
      </c>
      <c r="J457">
        <v>4006.72</v>
      </c>
      <c r="K457">
        <v>3996.62</v>
      </c>
      <c r="L457" s="93">
        <f t="shared" ref="L457" si="732">+K457/J457-1</f>
        <v>-2.520765114607415E-3</v>
      </c>
      <c r="M457" s="92">
        <f t="shared" ref="M457" si="733">WEEKDAY(A457,2)</f>
        <v>3</v>
      </c>
    </row>
    <row r="458" spans="1:14" x14ac:dyDescent="0.15">
      <c r="A458" s="90">
        <v>43041</v>
      </c>
      <c r="B458">
        <v>30.59</v>
      </c>
      <c r="C458" s="93">
        <f t="shared" ref="C458" si="734">B458/B457-1</f>
        <v>-2.6084121291164442E-3</v>
      </c>
      <c r="D458" s="26">
        <f t="shared" ref="D458" si="735">+F457*(1+L458)</f>
        <v>30.603604761273274</v>
      </c>
      <c r="E458" s="26">
        <f>D458*((1-VLOOKUP(A458,FX!A:M,13,0)))</f>
        <v>30.612404343811022</v>
      </c>
      <c r="F458">
        <v>30.609100000000002</v>
      </c>
      <c r="G458" s="93">
        <f t="shared" ref="G458" si="736">+B458/D458-1</f>
        <v>-4.4454767271373541E-4</v>
      </c>
      <c r="H458" s="93">
        <f>(B458/(D458*(1-VLOOKUP(A458,FX!A:M,13,0))))-1</f>
        <v>-7.3187141916053466E-4</v>
      </c>
      <c r="I458" s="93">
        <f t="shared" si="80"/>
        <v>-6.2399743867025403E-4</v>
      </c>
      <c r="J458">
        <v>3996.62</v>
      </c>
      <c r="K458">
        <v>3997.13</v>
      </c>
      <c r="L458" s="93">
        <f t="shared" ref="L458" si="737">+K458/J458-1</f>
        <v>1.2760782861520603E-4</v>
      </c>
      <c r="M458" s="92">
        <f t="shared" ref="M458" si="738">WEEKDAY(A458,2)</f>
        <v>4</v>
      </c>
    </row>
    <row r="459" spans="1:14" ht="27" x14ac:dyDescent="0.15">
      <c r="A459" s="90">
        <v>43042</v>
      </c>
      <c r="B459">
        <v>30.42</v>
      </c>
      <c r="C459" s="93">
        <f t="shared" ref="C459" si="739">B459/B458-1</f>
        <v>-5.5573716900947367E-3</v>
      </c>
      <c r="D459" s="26">
        <f t="shared" ref="D459" si="740">+F458*(1+L459)</f>
        <v>30.575176081338359</v>
      </c>
      <c r="E459" s="26">
        <f>D459*((1-VLOOKUP(A459,FX!A:M,13,0)))</f>
        <v>30.436497418063546</v>
      </c>
      <c r="F459">
        <v>30.4314</v>
      </c>
      <c r="G459" s="93">
        <f t="shared" ref="G459" si="741">+B459/D459-1</f>
        <v>-5.0752309954175123E-3</v>
      </c>
      <c r="H459" s="93">
        <f>(B459/(D459*(1-VLOOKUP(A459,FX!A:M,13,0))))-1</f>
        <v>-5.4202748223430852E-4</v>
      </c>
      <c r="I459" s="93">
        <f t="shared" si="80"/>
        <v>-3.7461306413766327E-4</v>
      </c>
      <c r="J459">
        <v>3997.13</v>
      </c>
      <c r="K459">
        <v>3992.7</v>
      </c>
      <c r="L459" s="93">
        <f t="shared" ref="L459" si="742">+K459/J459-1</f>
        <v>-1.10829520180733E-3</v>
      </c>
      <c r="M459" s="92">
        <f t="shared" ref="M459" si="743">WEEKDAY(A459,2)</f>
        <v>5</v>
      </c>
      <c r="N459" s="50" t="s">
        <v>554</v>
      </c>
    </row>
    <row r="460" spans="1:14" x14ac:dyDescent="0.15">
      <c r="A460" s="90">
        <v>43045</v>
      </c>
      <c r="B460">
        <v>30.83</v>
      </c>
      <c r="C460" s="93">
        <f t="shared" ref="C460" si="744">B460/B459-1</f>
        <v>1.3477975016436439E-2</v>
      </c>
      <c r="D460" s="26">
        <f t="shared" ref="D460" si="745">+F459*(1+L460)</f>
        <v>30.646257406266439</v>
      </c>
      <c r="E460" s="26">
        <f>D460*((1-VLOOKUP(A460,FX!A:M,13,0)))</f>
        <v>30.706505569984603</v>
      </c>
      <c r="F460">
        <v>30.700299999999999</v>
      </c>
      <c r="G460" s="93">
        <f t="shared" ref="G460" si="746">+B460/D460-1</f>
        <v>5.9955965029514502E-3</v>
      </c>
      <c r="H460" s="93">
        <f>(B460/(D460*(1-VLOOKUP(A460,FX!A:M,13,0))))-1</f>
        <v>4.0217676262097601E-3</v>
      </c>
      <c r="I460" s="93">
        <f t="shared" si="80"/>
        <v>4.2247144164715422E-3</v>
      </c>
      <c r="J460">
        <v>3992.7</v>
      </c>
      <c r="K460">
        <v>4020.89</v>
      </c>
      <c r="L460" s="93">
        <f t="shared" ref="L460" si="747">+K460/J460-1</f>
        <v>7.0603852029955672E-3</v>
      </c>
      <c r="M460" s="92">
        <f t="shared" ref="M460" si="748">WEEKDAY(A460,2)</f>
        <v>1</v>
      </c>
      <c r="N460" s="50" t="s">
        <v>562</v>
      </c>
    </row>
    <row r="461" spans="1:14" x14ac:dyDescent="0.15">
      <c r="A461" s="90">
        <v>43046</v>
      </c>
      <c r="B461">
        <v>31</v>
      </c>
      <c r="C461" s="93">
        <f t="shared" ref="C461" si="749">B461/B460-1</f>
        <v>5.5141096334738737E-3</v>
      </c>
      <c r="D461" s="26">
        <f t="shared" ref="D461" si="750">+F460*(1+L461)</f>
        <v>30.955010277575358</v>
      </c>
      <c r="E461" s="26">
        <f>D461*((1-VLOOKUP(A461,FX!A:M,13,0)))</f>
        <v>30.867581682639905</v>
      </c>
      <c r="F461">
        <v>30.874300000000002</v>
      </c>
      <c r="G461" s="93">
        <f t="shared" ref="G461" si="751">+B461/D461-1</f>
        <v>1.4533906473044311E-3</v>
      </c>
      <c r="H461" s="93">
        <f>(B461/(D461*(1-VLOOKUP(A461,FX!A:M,13,0))))-1</f>
        <v>4.2898831117232916E-3</v>
      </c>
      <c r="I461" s="93">
        <f t="shared" si="80"/>
        <v>4.0713473665798805E-3</v>
      </c>
      <c r="J461">
        <v>4020.89</v>
      </c>
      <c r="K461">
        <v>4054.25</v>
      </c>
      <c r="L461" s="93">
        <f t="shared" ref="L461" si="752">+K461/J461-1</f>
        <v>8.2966706375950938E-3</v>
      </c>
      <c r="M461" s="92">
        <f t="shared" ref="M461" si="753">WEEKDAY(A461,2)</f>
        <v>2</v>
      </c>
    </row>
    <row r="462" spans="1:14" x14ac:dyDescent="0.15">
      <c r="A462" s="90">
        <v>43047</v>
      </c>
      <c r="B462">
        <v>30.86</v>
      </c>
      <c r="C462" s="93">
        <f t="shared" ref="C462" si="754">B462/B461-1</f>
        <v>-4.5161290322580649E-3</v>
      </c>
      <c r="D462" s="26">
        <f t="shared" ref="D462" si="755">+F461*(1+L462)</f>
        <v>30.826780574212247</v>
      </c>
      <c r="E462" s="26">
        <f>D462*((1-VLOOKUP(A462,FX!A:M,13,0)))</f>
        <v>30.877243102360161</v>
      </c>
      <c r="F462">
        <v>30.8736</v>
      </c>
      <c r="G462" s="93">
        <f t="shared" ref="G462" si="756">+B462/D462-1</f>
        <v>1.0776157992813395E-3</v>
      </c>
      <c r="H462" s="93">
        <f>(B462/(D462*(1-VLOOKUP(A462,FX!A:M,13,0))))-1</f>
        <v>-5.5844047679387554E-4</v>
      </c>
      <c r="I462" s="93">
        <f t="shared" si="80"/>
        <v>-4.4050580431176378E-4</v>
      </c>
      <c r="J462">
        <v>4054.25</v>
      </c>
      <c r="K462">
        <v>4048.01</v>
      </c>
      <c r="L462" s="93">
        <f t="shared" ref="L462" si="757">+K462/J462-1</f>
        <v>-1.5391256089288818E-3</v>
      </c>
      <c r="M462" s="92">
        <f t="shared" ref="M462" si="758">WEEKDAY(A462,2)</f>
        <v>3</v>
      </c>
    </row>
    <row r="463" spans="1:14" x14ac:dyDescent="0.15">
      <c r="A463" s="90">
        <v>43048</v>
      </c>
      <c r="B463">
        <v>30.98</v>
      </c>
      <c r="C463" s="93">
        <f t="shared" ref="C463" si="759">B463/B462-1</f>
        <v>3.8885288399221896E-3</v>
      </c>
      <c r="D463" s="26">
        <f t="shared" ref="D463" si="760">+F462*(1+L463)</f>
        <v>31.086313087171224</v>
      </c>
      <c r="E463" s="26">
        <f>D463*((1-VLOOKUP(A463,FX!A:M,13,0)))</f>
        <v>31.007219473547934</v>
      </c>
      <c r="F463">
        <v>31.014199999999999</v>
      </c>
      <c r="G463" s="93">
        <f t="shared" ref="G463" si="761">+B463/D463-1</f>
        <v>-3.4199323307689822E-3</v>
      </c>
      <c r="H463" s="93">
        <f>(B463/(D463*(1-VLOOKUP(A463,FX!A:M,13,0))))-1</f>
        <v>-8.7784309622329637E-4</v>
      </c>
      <c r="I463" s="93">
        <f t="shared" si="80"/>
        <v>-1.1027206892326724E-3</v>
      </c>
      <c r="J463">
        <v>4048.01</v>
      </c>
      <c r="K463">
        <v>4075.9</v>
      </c>
      <c r="L463" s="93">
        <f t="shared" ref="L463" si="762">+K463/J463-1</f>
        <v>6.8898051141177419E-3</v>
      </c>
      <c r="M463" s="92">
        <f t="shared" ref="M463" si="763">WEEKDAY(A463,2)</f>
        <v>4</v>
      </c>
      <c r="N463" s="50" t="s">
        <v>572</v>
      </c>
    </row>
    <row r="464" spans="1:14" x14ac:dyDescent="0.15">
      <c r="A464" s="90">
        <v>43049</v>
      </c>
      <c r="B464">
        <v>31.39</v>
      </c>
      <c r="C464" s="93">
        <f t="shared" ref="C464" si="764">B464/B463-1</f>
        <v>1.3234344738541015E-2</v>
      </c>
      <c r="D464" s="26">
        <f t="shared" ref="D464" si="765">+F463*(1+L464)</f>
        <v>31.288206070315756</v>
      </c>
      <c r="E464" s="26">
        <f>D464*((1-VLOOKUP(A464,FX!A:M,13,0)))</f>
        <v>31.232490842631993</v>
      </c>
      <c r="F464">
        <v>31.2347</v>
      </c>
      <c r="G464" s="93">
        <f t="shared" ref="G464" si="766">+B464/D464-1</f>
        <v>3.2534281273741694E-3</v>
      </c>
      <c r="H464" s="93">
        <f>(B464/(D464*(1-VLOOKUP(A464,FX!A:M,13,0))))-1</f>
        <v>5.0431186600401468E-3</v>
      </c>
      <c r="I464" s="93">
        <f t="shared" ref="I464:I471" si="767">+B464/F464-1</f>
        <v>4.9720343079973084E-3</v>
      </c>
      <c r="J464">
        <v>4075.9</v>
      </c>
      <c r="K464">
        <v>4111.91</v>
      </c>
      <c r="L464" s="93">
        <f t="shared" ref="L464" si="768">+K464/J464-1</f>
        <v>8.834858558845804E-3</v>
      </c>
      <c r="M464" s="92">
        <f t="shared" ref="M464" si="769">WEEKDAY(A464,2)</f>
        <v>5</v>
      </c>
      <c r="N464" s="50" t="s">
        <v>574</v>
      </c>
    </row>
    <row r="465" spans="1:14" x14ac:dyDescent="0.15">
      <c r="A465" s="90">
        <v>43052</v>
      </c>
      <c r="B465">
        <v>31.48</v>
      </c>
      <c r="C465" s="93">
        <f t="shared" ref="C465" si="770">B465/B464-1</f>
        <v>2.8671551449506172E-3</v>
      </c>
      <c r="D465" s="26">
        <f t="shared" ref="D465" si="771">+F464*(1+L465)</f>
        <v>31.357453842374959</v>
      </c>
      <c r="E465" s="26">
        <f>D465*((1-VLOOKUP(A465,FX!A:M,13,0)))</f>
        <v>31.382345075841037</v>
      </c>
      <c r="F465">
        <v>31.382100000000001</v>
      </c>
      <c r="G465" s="93">
        <f t="shared" ref="G465" si="772">+B465/D465-1</f>
        <v>3.9080391616310717E-3</v>
      </c>
      <c r="H465" s="93">
        <f>(B465/(D465*(1-VLOOKUP(A465,FX!A:M,13,0))))-1</f>
        <v>3.1117790567583015E-3</v>
      </c>
      <c r="I465" s="93">
        <f t="shared" si="767"/>
        <v>3.1196127728865264E-3</v>
      </c>
      <c r="J465">
        <v>4111.91</v>
      </c>
      <c r="K465">
        <v>4128.07</v>
      </c>
      <c r="L465" s="93">
        <f t="shared" ref="L465" si="773">+K465/J465-1</f>
        <v>3.93004710706224E-3</v>
      </c>
      <c r="M465" s="92">
        <f t="shared" ref="M465" si="774">WEEKDAY(A465,2)</f>
        <v>1</v>
      </c>
      <c r="N465" s="50" t="s">
        <v>578</v>
      </c>
    </row>
    <row r="466" spans="1:14" x14ac:dyDescent="0.15">
      <c r="A466" s="90">
        <v>43053</v>
      </c>
      <c r="B466">
        <v>31.19</v>
      </c>
      <c r="C466" s="93">
        <f t="shared" ref="C466" si="775">B466/B465-1</f>
        <v>-9.21219822109276E-3</v>
      </c>
      <c r="D466" s="26">
        <f t="shared" ref="D466" si="776">+F465*(1+L466)</f>
        <v>31.163766998863885</v>
      </c>
      <c r="E466" s="26">
        <f>D466*((1-VLOOKUP(A466,FX!A:M,13,0)))</f>
        <v>31.250233170919817</v>
      </c>
      <c r="F466">
        <v>31.245799999999999</v>
      </c>
      <c r="G466" s="93">
        <f t="shared" ref="G466" si="777">+B466/D466-1</f>
        <v>8.4177888819003677E-4</v>
      </c>
      <c r="H466" s="93">
        <f>(B466/(D466*(1-VLOOKUP(A466,FX!A:M,13,0))))-1</f>
        <v>-1.9274470878465344E-3</v>
      </c>
      <c r="I466" s="93">
        <f t="shared" si="767"/>
        <v>-1.7858400168981881E-3</v>
      </c>
      <c r="J466">
        <v>4128.07</v>
      </c>
      <c r="K466">
        <v>4099.3500000000004</v>
      </c>
      <c r="L466" s="93">
        <f t="shared" ref="L466" si="778">+K466/J466-1</f>
        <v>-6.9572463645236615E-3</v>
      </c>
      <c r="M466" s="92">
        <f t="shared" ref="M466" si="779">WEEKDAY(A466,2)</f>
        <v>2</v>
      </c>
      <c r="N466" s="50" t="s">
        <v>583</v>
      </c>
    </row>
    <row r="467" spans="1:14" x14ac:dyDescent="0.15">
      <c r="A467" s="90">
        <v>43054</v>
      </c>
      <c r="B467">
        <v>30.95</v>
      </c>
      <c r="C467" s="93">
        <f t="shared" ref="C467" si="780">B467/B466-1</f>
        <v>-7.6947739660148118E-3</v>
      </c>
      <c r="D467" s="26">
        <f t="shared" ref="D467" si="781">+F466*(1+L467)</f>
        <v>31.05006356763877</v>
      </c>
      <c r="E467" s="26">
        <f>D467*((1-VLOOKUP(A467,FX!A:M,13,0)))</f>
        <v>31.066278574035717</v>
      </c>
      <c r="F467">
        <v>31.058</v>
      </c>
      <c r="G467" s="93">
        <f t="shared" ref="G467" si="782">+B467/D467-1</f>
        <v>-3.2226525855830745E-3</v>
      </c>
      <c r="H467" s="93">
        <f>(B467/(D467*(1-VLOOKUP(A467,FX!A:M,13,0))))-1</f>
        <v>-3.7429193122893167E-3</v>
      </c>
      <c r="I467" s="93">
        <f t="shared" si="767"/>
        <v>-3.477364930130733E-3</v>
      </c>
      <c r="J467">
        <v>4099.3500000000004</v>
      </c>
      <c r="K467">
        <v>4073.67</v>
      </c>
      <c r="L467" s="93">
        <f t="shared" ref="L467" si="783">+K467/J467-1</f>
        <v>-6.2644077719639091E-3</v>
      </c>
      <c r="M467" s="92">
        <f t="shared" ref="M467" si="784">WEEKDAY(A467,2)</f>
        <v>3</v>
      </c>
      <c r="N467" s="50" t="s">
        <v>586</v>
      </c>
    </row>
    <row r="468" spans="1:14" x14ac:dyDescent="0.15">
      <c r="A468" s="90">
        <v>43055</v>
      </c>
      <c r="B468">
        <v>31.43</v>
      </c>
      <c r="C468" s="93">
        <f t="shared" ref="C468" si="785">B468/B467-1</f>
        <v>1.5508885298869179E-2</v>
      </c>
      <c r="D468" s="26">
        <f t="shared" ref="D468" si="786">+F467*(1+L468)</f>
        <v>31.296938775109425</v>
      </c>
      <c r="E468" s="26">
        <f>D468*((1-VLOOKUP(A468,FX!A:M,13,0)))</f>
        <v>31.298542968428329</v>
      </c>
      <c r="F468">
        <v>31.301200000000001</v>
      </c>
      <c r="G468" s="93">
        <f t="shared" ref="G468" si="787">+B468/D468-1</f>
        <v>4.2515731601329154E-3</v>
      </c>
      <c r="H468" s="93">
        <f>(B468/(D468*(1-VLOOKUP(A468,FX!A:M,13,0))))-1</f>
        <v>4.2001006789444961E-3</v>
      </c>
      <c r="I468" s="93">
        <f t="shared" si="767"/>
        <v>4.1148582162984226E-3</v>
      </c>
      <c r="J468">
        <v>4073.67</v>
      </c>
      <c r="K468">
        <v>4105.01</v>
      </c>
      <c r="L468" s="93">
        <f t="shared" ref="L468" si="788">+K468/J468-1</f>
        <v>7.693308490869466E-3</v>
      </c>
      <c r="M468" s="92">
        <f t="shared" ref="M468" si="789">WEEKDAY(A468,2)</f>
        <v>4</v>
      </c>
      <c r="N468" s="50" t="s">
        <v>587</v>
      </c>
    </row>
    <row r="469" spans="1:14" x14ac:dyDescent="0.15">
      <c r="A469" s="90">
        <v>43056</v>
      </c>
      <c r="B469">
        <v>31.38</v>
      </c>
      <c r="C469" s="93">
        <f t="shared" ref="C469" si="790">B469/B468-1</f>
        <v>-1.5908367801463763E-3</v>
      </c>
      <c r="D469" s="26">
        <f t="shared" ref="D469" si="791">+F468*(1+L469)</f>
        <v>31.421981924526371</v>
      </c>
      <c r="E469" s="26">
        <f>D469*((1-VLOOKUP(A469,FX!A:M,13,0)))</f>
        <v>31.404222488790342</v>
      </c>
      <c r="F469">
        <v>31.385999999999999</v>
      </c>
      <c r="G469" s="93">
        <f t="shared" ref="G469" si="792">+B469/D469-1</f>
        <v>-1.3360686358744323E-3</v>
      </c>
      <c r="H469" s="93">
        <f>(B469/(D469*(1-VLOOKUP(A469,FX!A:M,13,0))))-1</f>
        <v>-7.7131311876899034E-4</v>
      </c>
      <c r="I469" s="93">
        <f t="shared" si="767"/>
        <v>-1.9116803670427007E-4</v>
      </c>
      <c r="J469">
        <v>4105.01</v>
      </c>
      <c r="K469">
        <v>4120.8500000000004</v>
      </c>
      <c r="L469" s="93">
        <f t="shared" ref="L469" si="793">+K469/J469-1</f>
        <v>3.8586994915967843E-3</v>
      </c>
      <c r="M469" s="92">
        <f t="shared" ref="M469" si="794">WEEKDAY(A469,2)</f>
        <v>5</v>
      </c>
    </row>
    <row r="470" spans="1:14" x14ac:dyDescent="0.15">
      <c r="A470" s="90">
        <v>43059</v>
      </c>
      <c r="B470">
        <v>31.59</v>
      </c>
      <c r="C470" s="93">
        <f t="shared" ref="C470" si="795">B470/B469-1</f>
        <v>6.6921606118546251E-3</v>
      </c>
      <c r="D470" s="26">
        <f t="shared" ref="D470" si="796">+F469*(1+L470)</f>
        <v>31.561024638120774</v>
      </c>
      <c r="E470" s="26">
        <f>D470*((1-VLOOKUP(A470,FX!A:M,13,0)))</f>
        <v>31.512318756878063</v>
      </c>
      <c r="F470">
        <v>31.5244</v>
      </c>
      <c r="G470" s="93">
        <f t="shared" ref="G470" si="797">+B470/D470-1</f>
        <v>9.1807418204759017E-4</v>
      </c>
      <c r="H470" s="93">
        <f>(B470/(D470*(1-VLOOKUP(A470,FX!A:M,13,0))))-1</f>
        <v>2.4651071766967902E-3</v>
      </c>
      <c r="I470" s="93">
        <f t="shared" si="767"/>
        <v>2.080927789267939E-3</v>
      </c>
      <c r="J470">
        <v>4120.8500000000004</v>
      </c>
      <c r="K470">
        <v>4143.83</v>
      </c>
      <c r="L470" s="93">
        <f t="shared" ref="L470" si="798">+K470/J470-1</f>
        <v>5.5765194074037794E-3</v>
      </c>
      <c r="M470" s="92">
        <f t="shared" ref="M470" si="799">WEEKDAY(A470,2)</f>
        <v>1</v>
      </c>
    </row>
    <row r="471" spans="1:14" x14ac:dyDescent="0.15">
      <c r="A471" s="90">
        <v>43060</v>
      </c>
      <c r="B471">
        <v>32.450000000000003</v>
      </c>
      <c r="C471" s="93">
        <f t="shared" ref="C471" si="800">B471/B470-1</f>
        <v>2.7223805001582946E-2</v>
      </c>
      <c r="D471" s="26">
        <f t="shared" ref="D471" si="801">+F470*(1+L471)</f>
        <v>32.086369826947532</v>
      </c>
      <c r="E471" s="26">
        <f>D471*((1-VLOOKUP(A471,FX!A:M,13,0)))</f>
        <v>32.183228082791921</v>
      </c>
      <c r="F471">
        <v>32.187199999999997</v>
      </c>
      <c r="G471" s="93">
        <f t="shared" ref="G471" si="802">+B471/D471-1</f>
        <v>1.1332854885537147E-2</v>
      </c>
      <c r="H471" s="93">
        <f>(B471/(D471*(1-VLOOKUP(A471,FX!A:M,13,0))))-1</f>
        <v>8.2891596990148919E-3</v>
      </c>
      <c r="I471" s="93">
        <f t="shared" si="767"/>
        <v>8.1647362926879907E-3</v>
      </c>
      <c r="J471">
        <v>4143.83</v>
      </c>
      <c r="K471">
        <v>4217.7</v>
      </c>
      <c r="L471" s="93">
        <f t="shared" ref="L471" si="803">+K471/J471-1</f>
        <v>1.7826503500384838E-2</v>
      </c>
      <c r="M471" s="92">
        <f t="shared" ref="M471" si="804">WEEKDAY(A471,2)</f>
        <v>2</v>
      </c>
      <c r="N471" s="50" t="s">
        <v>592</v>
      </c>
    </row>
    <row r="472" spans="1:14" x14ac:dyDescent="0.15">
      <c r="A472" s="90">
        <v>43061</v>
      </c>
      <c r="B472">
        <v>32.450000000000003</v>
      </c>
      <c r="C472" s="93">
        <f t="shared" ref="C472" si="805">B472/B471-1</f>
        <v>0</v>
      </c>
      <c r="D472" s="26">
        <f t="shared" ref="D472" si="806">+F471*(1+L472)</f>
        <v>32.262522489508498</v>
      </c>
      <c r="E472" s="26">
        <f>D472*((1-VLOOKUP(A472,FX!A:M,13,0)))</f>
        <v>32.399051394696428</v>
      </c>
      <c r="G472" s="93">
        <f t="shared" ref="G472" si="807">+B472/D472-1</f>
        <v>5.8109997614870235E-3</v>
      </c>
      <c r="H472" s="93">
        <f>(B472/(D472*(1-VLOOKUP(A472,FX!A:M,13,0))))-1</f>
        <v>1.5725338585659276E-3</v>
      </c>
      <c r="J472">
        <v>4217.7</v>
      </c>
      <c r="K472">
        <v>4227.57</v>
      </c>
      <c r="L472" s="93">
        <f t="shared" ref="L472" si="808">+K472/J472-1</f>
        <v>2.3401379898997376E-3</v>
      </c>
      <c r="M472" s="92">
        <f t="shared" ref="M472" si="809">WEEKDAY(A472,2)</f>
        <v>3</v>
      </c>
      <c r="N472" s="50" t="s">
        <v>595</v>
      </c>
    </row>
    <row r="473" spans="1:14" x14ac:dyDescent="0.15">
      <c r="A473" s="90">
        <v>43062</v>
      </c>
    </row>
    <row r="474" spans="1:14" x14ac:dyDescent="0.15">
      <c r="A474" s="90">
        <v>43063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N475"/>
  <sheetViews>
    <sheetView zoomScale="115" zoomScaleNormal="115" workbookViewId="0">
      <pane xSplit="1" ySplit="2" topLeftCell="D443" activePane="bottomRight" state="frozen"/>
      <selection pane="topRight" activeCell="B1" sqref="B1"/>
      <selection pane="bottomLeft" activeCell="A3" sqref="A3"/>
      <selection pane="bottomRight" activeCell="N473" sqref="N473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 collapsed="1"/>
    <col min="6" max="6" width="15" bestFit="1" customWidth="1" collapsed="1"/>
    <col min="7" max="8" width="15" customWidth="1" collapsed="1"/>
    <col min="9" max="9" width="16.125" bestFit="1" customWidth="1" collapsed="1"/>
    <col min="10" max="10" width="11.625" bestFit="1" customWidth="1" collapsed="1"/>
    <col min="11" max="11" width="12.875" bestFit="1" customWidth="1" collapsed="1"/>
    <col min="12" max="12" width="13.875" bestFit="1" customWidth="1" collapsed="1"/>
    <col min="14" max="14" width="42.125" style="50" customWidth="1" collapsed="1"/>
  </cols>
  <sheetData>
    <row r="1" spans="1:14" x14ac:dyDescent="0.15">
      <c r="J1" t="s">
        <v>220</v>
      </c>
    </row>
    <row r="2" spans="1:14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88</v>
      </c>
    </row>
    <row r="3" spans="1:14" x14ac:dyDescent="0.15">
      <c r="A3" s="1">
        <v>42401</v>
      </c>
      <c r="B3">
        <f>+B4-0.77</f>
        <v>28.82</v>
      </c>
      <c r="F3">
        <v>28.99</v>
      </c>
      <c r="I3" s="25">
        <f t="shared" ref="I3:I41" si="0">+B3/F3-1</f>
        <v>-5.8640910658847023E-3</v>
      </c>
      <c r="M3">
        <f>WEEKDAY(A3,2)</f>
        <v>1</v>
      </c>
    </row>
    <row r="4" spans="1:14" x14ac:dyDescent="0.15">
      <c r="A4" s="1">
        <f>A5-1</f>
        <v>42402</v>
      </c>
      <c r="B4">
        <v>29.59</v>
      </c>
      <c r="C4" s="25">
        <f t="shared" ref="C4:C96" si="1">B4/B3-1</f>
        <v>2.6717557251908275E-2</v>
      </c>
      <c r="D4">
        <f t="shared" ref="D4:D12" si="2">+F3*(1+L4)</f>
        <v>29.994815000703767</v>
      </c>
      <c r="F4">
        <v>30.022099999999998</v>
      </c>
      <c r="G4" s="25">
        <f t="shared" ref="G4:G38" si="3">+B4/D4-1</f>
        <v>-1.3496165943822969E-2</v>
      </c>
      <c r="H4" s="25"/>
      <c r="I4" s="25">
        <f t="shared" si="0"/>
        <v>-1.4392730688392863E-2</v>
      </c>
      <c r="J4">
        <f>+K4-187.15</f>
        <v>5399.4800000000005</v>
      </c>
      <c r="K4">
        <v>5586.63</v>
      </c>
      <c r="L4" s="25">
        <f t="shared" ref="L4:L9" si="4">+K4/J4-1</f>
        <v>3.4660745108788138E-2</v>
      </c>
      <c r="M4">
        <f t="shared" ref="M4:M66" si="5">WEEKDAY(A4,2)</f>
        <v>2</v>
      </c>
    </row>
    <row r="5" spans="1:14" x14ac:dyDescent="0.15">
      <c r="A5" s="1">
        <v>42403</v>
      </c>
      <c r="B5">
        <v>30.31</v>
      </c>
      <c r="C5" s="25">
        <f t="shared" si="1"/>
        <v>2.433254477864133E-2</v>
      </c>
      <c r="D5">
        <f t="shared" si="2"/>
        <v>30.148656031195966</v>
      </c>
      <c r="F5">
        <v>30.250499999999999</v>
      </c>
      <c r="G5" s="25">
        <f t="shared" si="3"/>
        <v>5.3516139703568832E-3</v>
      </c>
      <c r="H5" s="25"/>
      <c r="I5" s="25">
        <f t="shared" si="0"/>
        <v>1.9669096378571727E-3</v>
      </c>
      <c r="J5">
        <v>5586.62</v>
      </c>
      <c r="K5">
        <v>5610.17</v>
      </c>
      <c r="L5" s="25">
        <f t="shared" si="4"/>
        <v>4.2154290071636513E-3</v>
      </c>
      <c r="M5">
        <f t="shared" si="5"/>
        <v>3</v>
      </c>
    </row>
    <row r="6" spans="1:14" x14ac:dyDescent="0.15">
      <c r="A6" s="1">
        <v>42404</v>
      </c>
      <c r="B6">
        <v>30.96</v>
      </c>
      <c r="C6" s="25">
        <f t="shared" si="1"/>
        <v>2.1445067634444204E-2</v>
      </c>
      <c r="D6">
        <f t="shared" si="2"/>
        <v>30.850746634237463</v>
      </c>
      <c r="F6">
        <v>31.047899999999998</v>
      </c>
      <c r="G6" s="25">
        <f t="shared" si="3"/>
        <v>3.541352404135667E-3</v>
      </c>
      <c r="H6" s="25"/>
      <c r="I6" s="25">
        <f t="shared" si="0"/>
        <v>-2.8311093503907703E-3</v>
      </c>
      <c r="J6">
        <v>5610.17</v>
      </c>
      <c r="K6">
        <v>5721.49</v>
      </c>
      <c r="L6" s="25">
        <f t="shared" si="4"/>
        <v>1.9842535965933328E-2</v>
      </c>
      <c r="M6">
        <f t="shared" si="5"/>
        <v>4</v>
      </c>
    </row>
    <row r="7" spans="1:14" x14ac:dyDescent="0.15">
      <c r="A7" s="1">
        <v>42405</v>
      </c>
      <c r="B7">
        <v>30.12</v>
      </c>
      <c r="C7" s="25">
        <f t="shared" si="1"/>
        <v>-2.7131782945736482E-2</v>
      </c>
      <c r="D7">
        <f t="shared" si="2"/>
        <v>30.737013466771767</v>
      </c>
      <c r="F7">
        <v>30.752099999999999</v>
      </c>
      <c r="G7" s="25">
        <f t="shared" si="3"/>
        <v>-2.0073956353592659E-2</v>
      </c>
      <c r="H7" s="25"/>
      <c r="I7" s="25">
        <f t="shared" si="0"/>
        <v>-2.0554693825787451E-2</v>
      </c>
      <c r="J7">
        <v>5721.49</v>
      </c>
      <c r="K7">
        <v>5664.2</v>
      </c>
      <c r="L7" s="25">
        <f t="shared" si="4"/>
        <v>-1.0013125951456647E-2</v>
      </c>
      <c r="M7">
        <f t="shared" si="5"/>
        <v>5</v>
      </c>
    </row>
    <row r="8" spans="1:14" x14ac:dyDescent="0.15">
      <c r="A8" s="1">
        <v>42408</v>
      </c>
      <c r="B8">
        <v>29.9</v>
      </c>
      <c r="C8" s="25">
        <f t="shared" si="1"/>
        <v>-7.3041168658699585E-3</v>
      </c>
      <c r="D8">
        <f t="shared" si="2"/>
        <v>30.752099999999999</v>
      </c>
      <c r="F8">
        <v>30.752600000000001</v>
      </c>
      <c r="G8" s="25">
        <f t="shared" si="3"/>
        <v>-2.7708676805811683E-2</v>
      </c>
      <c r="H8" s="25"/>
      <c r="I8" s="25">
        <f t="shared" si="0"/>
        <v>-2.7724485084188122E-2</v>
      </c>
      <c r="J8">
        <v>5664.2</v>
      </c>
      <c r="K8">
        <v>5664.2</v>
      </c>
      <c r="L8" s="25">
        <f t="shared" si="4"/>
        <v>0</v>
      </c>
      <c r="M8">
        <f t="shared" si="5"/>
        <v>1</v>
      </c>
    </row>
    <row r="9" spans="1:14" x14ac:dyDescent="0.15">
      <c r="A9" s="1">
        <v>42409</v>
      </c>
      <c r="B9">
        <v>29.71</v>
      </c>
      <c r="C9" s="25">
        <f t="shared" si="1"/>
        <v>-6.3545150501671532E-3</v>
      </c>
      <c r="D9">
        <f t="shared" si="2"/>
        <v>30.752600000000001</v>
      </c>
      <c r="F9">
        <v>30.771599999999999</v>
      </c>
      <c r="G9" s="25">
        <f t="shared" si="3"/>
        <v>-3.3902824476629623E-2</v>
      </c>
      <c r="H9" s="25"/>
      <c r="I9" s="25">
        <f t="shared" si="0"/>
        <v>-3.4499343550546513E-2</v>
      </c>
      <c r="J9">
        <v>5664.2</v>
      </c>
      <c r="K9">
        <v>5664.2</v>
      </c>
      <c r="L9" s="25">
        <f t="shared" si="4"/>
        <v>0</v>
      </c>
      <c r="M9">
        <f t="shared" si="5"/>
        <v>2</v>
      </c>
    </row>
    <row r="10" spans="1:14" x14ac:dyDescent="0.15">
      <c r="A10" s="1">
        <v>42410</v>
      </c>
      <c r="B10">
        <v>30.04</v>
      </c>
      <c r="C10" s="25">
        <f t="shared" si="1"/>
        <v>1.1107371255469456E-2</v>
      </c>
      <c r="D10">
        <f t="shared" si="2"/>
        <v>30.771599999999999</v>
      </c>
      <c r="F10">
        <v>30.857800000000001</v>
      </c>
      <c r="G10" s="25">
        <f t="shared" si="3"/>
        <v>-2.3775169311962996E-2</v>
      </c>
      <c r="H10" s="25"/>
      <c r="I10" s="25">
        <f t="shared" si="0"/>
        <v>-2.6502213378789219E-2</v>
      </c>
      <c r="J10">
        <v>5664.2</v>
      </c>
      <c r="K10">
        <v>5664.2</v>
      </c>
      <c r="L10" s="25">
        <f t="shared" ref="L10:L18" si="6">+K10/J10-1</f>
        <v>0</v>
      </c>
      <c r="M10">
        <f t="shared" si="5"/>
        <v>3</v>
      </c>
    </row>
    <row r="11" spans="1:14" x14ac:dyDescent="0.15">
      <c r="A11" s="1">
        <v>42411</v>
      </c>
      <c r="B11">
        <v>29.38</v>
      </c>
      <c r="C11" s="25">
        <f t="shared" si="1"/>
        <v>-2.1970705725699036E-2</v>
      </c>
      <c r="D11">
        <f t="shared" si="2"/>
        <v>30.857800000000001</v>
      </c>
      <c r="F11">
        <v>30.936900000000001</v>
      </c>
      <c r="G11" s="25">
        <f t="shared" si="3"/>
        <v>-4.7890646773263268E-2</v>
      </c>
      <c r="H11" s="25"/>
      <c r="I11" s="25">
        <f t="shared" si="0"/>
        <v>-5.0325016404358602E-2</v>
      </c>
      <c r="J11">
        <v>5664.2</v>
      </c>
      <c r="K11">
        <v>5664.2</v>
      </c>
      <c r="L11" s="25">
        <f t="shared" si="6"/>
        <v>0</v>
      </c>
      <c r="M11">
        <f t="shared" si="5"/>
        <v>4</v>
      </c>
    </row>
    <row r="12" spans="1:14" x14ac:dyDescent="0.15">
      <c r="A12" s="1">
        <v>42412</v>
      </c>
      <c r="B12">
        <v>29.47</v>
      </c>
      <c r="C12" s="25">
        <f t="shared" si="1"/>
        <v>3.0633083730429167E-3</v>
      </c>
      <c r="D12">
        <f t="shared" si="2"/>
        <v>30.936900000000001</v>
      </c>
      <c r="F12">
        <v>31.021599999999999</v>
      </c>
      <c r="G12" s="25">
        <f t="shared" si="3"/>
        <v>-4.7415869075440709E-2</v>
      </c>
      <c r="H12" s="25"/>
      <c r="I12" s="25">
        <f t="shared" si="0"/>
        <v>-5.0016762513861335E-2</v>
      </c>
      <c r="J12">
        <v>5664.2</v>
      </c>
      <c r="K12">
        <v>5664.2</v>
      </c>
      <c r="L12" s="25">
        <f t="shared" si="6"/>
        <v>0</v>
      </c>
      <c r="M12">
        <f t="shared" si="5"/>
        <v>5</v>
      </c>
    </row>
    <row r="13" spans="1:14" x14ac:dyDescent="0.15">
      <c r="A13" s="1">
        <v>42415</v>
      </c>
      <c r="B13">
        <v>29.47</v>
      </c>
      <c r="C13" s="25">
        <f t="shared" si="1"/>
        <v>0</v>
      </c>
      <c r="D13">
        <f t="shared" ref="D13:D33" si="7">+F12*(1+L13)</f>
        <v>31.042630850605555</v>
      </c>
      <c r="F13" s="32">
        <f>+F12*(1+L13)</f>
        <v>31.042630850605555</v>
      </c>
      <c r="G13" s="25">
        <f t="shared" si="3"/>
        <v>-5.0660359882960027E-2</v>
      </c>
      <c r="H13" s="25"/>
      <c r="I13" s="35">
        <f t="shared" si="0"/>
        <v>-5.0660359882960027E-2</v>
      </c>
      <c r="J13">
        <v>5664.2</v>
      </c>
      <c r="K13">
        <v>5668.04</v>
      </c>
      <c r="L13" s="25">
        <f t="shared" si="6"/>
        <v>6.7794216305916422E-4</v>
      </c>
      <c r="M13">
        <f t="shared" si="5"/>
        <v>1</v>
      </c>
    </row>
    <row r="14" spans="1:14" x14ac:dyDescent="0.15">
      <c r="A14" s="1">
        <v>42416</v>
      </c>
      <c r="B14">
        <v>32.06</v>
      </c>
      <c r="C14" s="25">
        <f t="shared" si="1"/>
        <v>8.7885985748218598E-2</v>
      </c>
      <c r="D14">
        <f t="shared" si="7"/>
        <v>32.32688193354754</v>
      </c>
      <c r="F14" s="34">
        <v>32.426499999999997</v>
      </c>
      <c r="G14" s="25">
        <f t="shared" si="3"/>
        <v>-8.2557276664093626E-3</v>
      </c>
      <c r="H14" s="25"/>
      <c r="I14" s="25">
        <f t="shared" si="0"/>
        <v>-1.1302484079379393E-2</v>
      </c>
      <c r="J14">
        <v>5668.04</v>
      </c>
      <c r="K14">
        <v>5902.53</v>
      </c>
      <c r="L14" s="25">
        <f t="shared" si="6"/>
        <v>4.1370561957925434E-2</v>
      </c>
      <c r="M14">
        <f t="shared" si="5"/>
        <v>2</v>
      </c>
    </row>
    <row r="15" spans="1:14" x14ac:dyDescent="0.15">
      <c r="A15" s="1">
        <v>42417</v>
      </c>
      <c r="B15">
        <v>33.130000000000003</v>
      </c>
      <c r="C15" s="25">
        <f t="shared" si="1"/>
        <v>3.3374922021210285E-2</v>
      </c>
      <c r="D15">
        <f t="shared" si="7"/>
        <v>32.80490338295612</v>
      </c>
      <c r="F15" s="33">
        <v>32.844900000000003</v>
      </c>
      <c r="G15" s="25">
        <f t="shared" si="3"/>
        <v>9.9100007474122176E-3</v>
      </c>
      <c r="H15" s="25"/>
      <c r="I15" s="25">
        <f t="shared" si="0"/>
        <v>8.6801908363247637E-3</v>
      </c>
      <c r="J15">
        <v>5902.53</v>
      </c>
      <c r="K15">
        <v>5971.41</v>
      </c>
      <c r="L15" s="25">
        <f t="shared" si="6"/>
        <v>1.1669572200395439E-2</v>
      </c>
      <c r="M15">
        <f t="shared" si="5"/>
        <v>3</v>
      </c>
    </row>
    <row r="16" spans="1:14" x14ac:dyDescent="0.15">
      <c r="A16" s="1">
        <v>42418</v>
      </c>
      <c r="B16">
        <v>32.619999999999997</v>
      </c>
      <c r="C16" s="25">
        <f t="shared" si="1"/>
        <v>-1.5393902807123605E-2</v>
      </c>
      <c r="D16">
        <f t="shared" si="7"/>
        <v>32.766354870457732</v>
      </c>
      <c r="F16">
        <v>32.762900000000002</v>
      </c>
      <c r="G16" s="25">
        <f t="shared" si="3"/>
        <v>-4.4666204414971489E-3</v>
      </c>
      <c r="H16" s="25"/>
      <c r="I16" s="25">
        <f t="shared" si="0"/>
        <v>-4.3616407582968142E-3</v>
      </c>
      <c r="J16">
        <v>5971.41</v>
      </c>
      <c r="K16">
        <v>5957.13</v>
      </c>
      <c r="L16" s="25">
        <f t="shared" si="6"/>
        <v>-2.3913949971614556E-3</v>
      </c>
      <c r="M16">
        <f t="shared" si="5"/>
        <v>4</v>
      </c>
    </row>
    <row r="17" spans="1:13" x14ac:dyDescent="0.15">
      <c r="A17" s="1">
        <v>42419</v>
      </c>
      <c r="B17">
        <v>32.97</v>
      </c>
      <c r="C17" s="25">
        <f t="shared" si="1"/>
        <v>1.0729613733905685E-2</v>
      </c>
      <c r="D17">
        <f t="shared" si="7"/>
        <v>32.886040057544491</v>
      </c>
      <c r="F17">
        <v>32.848599999999998</v>
      </c>
      <c r="G17" s="25">
        <f t="shared" si="3"/>
        <v>2.553057233664946E-3</v>
      </c>
      <c r="H17" s="25"/>
      <c r="I17" s="25">
        <f t="shared" si="0"/>
        <v>3.695743502006188E-3</v>
      </c>
      <c r="J17">
        <v>5957.13</v>
      </c>
      <c r="K17">
        <v>5979.52</v>
      </c>
      <c r="L17" s="25">
        <f t="shared" si="6"/>
        <v>3.7585213013648922E-3</v>
      </c>
      <c r="M17">
        <f t="shared" si="5"/>
        <v>5</v>
      </c>
    </row>
    <row r="18" spans="1:13" x14ac:dyDescent="0.15">
      <c r="A18" s="1">
        <v>42422</v>
      </c>
      <c r="B18">
        <v>33.630000000000003</v>
      </c>
      <c r="C18" s="25">
        <f t="shared" si="1"/>
        <v>2.0018198362147466E-2</v>
      </c>
      <c r="D18">
        <f t="shared" si="7"/>
        <v>33.530894919993571</v>
      </c>
      <c r="F18">
        <v>33.610900000000001</v>
      </c>
      <c r="G18" s="25">
        <f t="shared" si="3"/>
        <v>2.9556348031538615E-3</v>
      </c>
      <c r="H18" s="25"/>
      <c r="I18" s="25">
        <f t="shared" si="0"/>
        <v>5.6826803209686361E-4</v>
      </c>
      <c r="J18">
        <v>5979.52</v>
      </c>
      <c r="K18">
        <v>6103.72</v>
      </c>
      <c r="L18" s="25">
        <f t="shared" si="6"/>
        <v>2.0770897998501514E-2</v>
      </c>
      <c r="M18">
        <f t="shared" si="5"/>
        <v>1</v>
      </c>
    </row>
    <row r="19" spans="1:13" x14ac:dyDescent="0.15">
      <c r="A19" s="1">
        <v>42423</v>
      </c>
      <c r="B19">
        <v>33.11</v>
      </c>
      <c r="C19" s="25">
        <f t="shared" si="1"/>
        <v>-1.5462384775498106E-2</v>
      </c>
      <c r="D19">
        <f t="shared" si="7"/>
        <v>33.427969901961426</v>
      </c>
      <c r="F19">
        <v>33.380899999999997</v>
      </c>
      <c r="G19" s="25">
        <f t="shared" si="3"/>
        <v>-9.5120913083857062E-3</v>
      </c>
      <c r="H19" s="25"/>
      <c r="I19" s="25">
        <f t="shared" si="0"/>
        <v>-8.1154192966635952E-3</v>
      </c>
      <c r="J19">
        <v>6103.72</v>
      </c>
      <c r="K19">
        <v>6070.5</v>
      </c>
      <c r="L19" s="25">
        <f t="shared" ref="L19:L24" si="8">+K19/J19-1</f>
        <v>-5.4425825562116614E-3</v>
      </c>
      <c r="M19">
        <f t="shared" si="5"/>
        <v>2</v>
      </c>
    </row>
    <row r="20" spans="1:13" x14ac:dyDescent="0.15">
      <c r="A20" s="1">
        <v>42424</v>
      </c>
      <c r="B20">
        <v>33.51</v>
      </c>
      <c r="C20" s="25">
        <f t="shared" si="1"/>
        <v>1.2080942313500431E-2</v>
      </c>
      <c r="D20">
        <f t="shared" si="7"/>
        <v>33.603824254344779</v>
      </c>
      <c r="F20">
        <v>33.610799999999998</v>
      </c>
      <c r="G20" s="25">
        <f t="shared" si="3"/>
        <v>-2.7920707367897757E-3</v>
      </c>
      <c r="H20" s="25"/>
      <c r="I20" s="25">
        <f t="shared" si="0"/>
        <v>-2.9990360241350933E-3</v>
      </c>
      <c r="J20">
        <v>6070.5</v>
      </c>
      <c r="K20">
        <v>6111.04</v>
      </c>
      <c r="L20" s="25">
        <f t="shared" si="8"/>
        <v>6.6781978420229482E-3</v>
      </c>
      <c r="M20">
        <f t="shared" si="5"/>
        <v>3</v>
      </c>
    </row>
    <row r="21" spans="1:13" x14ac:dyDescent="0.15">
      <c r="A21" s="1">
        <v>42425</v>
      </c>
      <c r="B21">
        <v>30.91</v>
      </c>
      <c r="C21" s="25">
        <f t="shared" si="1"/>
        <v>-7.7588779468815261E-2</v>
      </c>
      <c r="D21">
        <f t="shared" si="7"/>
        <v>30.943348650966122</v>
      </c>
      <c r="G21" s="25">
        <f t="shared" si="3"/>
        <v>-1.0777324504301911E-3</v>
      </c>
      <c r="H21" s="25"/>
      <c r="J21">
        <v>6111.04</v>
      </c>
      <c r="K21">
        <v>5626.05</v>
      </c>
      <c r="L21" s="25">
        <f t="shared" si="8"/>
        <v>-7.9362923495836957E-2</v>
      </c>
      <c r="M21">
        <f t="shared" si="5"/>
        <v>4</v>
      </c>
    </row>
    <row r="22" spans="1:13" x14ac:dyDescent="0.15">
      <c r="A22" s="1">
        <v>42426</v>
      </c>
      <c r="B22">
        <v>30.93</v>
      </c>
      <c r="C22" s="25">
        <f t="shared" si="1"/>
        <v>6.470397929472238E-4</v>
      </c>
      <c r="F22">
        <v>30.807300000000001</v>
      </c>
      <c r="I22" s="25">
        <f t="shared" si="0"/>
        <v>3.9828222531672619E-3</v>
      </c>
      <c r="J22">
        <v>5626.05</v>
      </c>
      <c r="K22">
        <v>5648.94</v>
      </c>
      <c r="L22" s="25">
        <f t="shared" si="8"/>
        <v>4.0685738662116222E-3</v>
      </c>
      <c r="M22">
        <f t="shared" si="5"/>
        <v>5</v>
      </c>
    </row>
    <row r="23" spans="1:13" x14ac:dyDescent="0.15">
      <c r="A23" s="1">
        <v>42429</v>
      </c>
      <c r="B23">
        <v>29.43</v>
      </c>
      <c r="C23" s="25">
        <f t="shared" si="1"/>
        <v>-4.8496605237633328E-2</v>
      </c>
      <c r="D23" s="26">
        <f t="shared" si="7"/>
        <v>29.179333138429513</v>
      </c>
      <c r="E23" s="26"/>
      <c r="F23">
        <v>29.027000000000001</v>
      </c>
      <c r="G23" s="25">
        <f t="shared" si="3"/>
        <v>8.590561695885901E-3</v>
      </c>
      <c r="H23" s="25"/>
      <c r="I23" s="25">
        <f t="shared" si="0"/>
        <v>1.3883625589967918E-2</v>
      </c>
      <c r="J23">
        <v>5648.94</v>
      </c>
      <c r="K23">
        <v>5350.43</v>
      </c>
      <c r="L23" s="25">
        <f t="shared" si="8"/>
        <v>-5.2843542328295134E-2</v>
      </c>
      <c r="M23">
        <f t="shared" si="5"/>
        <v>1</v>
      </c>
    </row>
    <row r="24" spans="1:13" x14ac:dyDescent="0.15">
      <c r="A24" s="1">
        <v>42430</v>
      </c>
      <c r="B24">
        <v>30.35</v>
      </c>
      <c r="C24" s="25">
        <f t="shared" si="1"/>
        <v>3.1260618416581787E-2</v>
      </c>
      <c r="D24" s="26">
        <f t="shared" si="7"/>
        <v>29.695381120769728</v>
      </c>
      <c r="E24" s="26"/>
      <c r="F24">
        <v>29.802600000000002</v>
      </c>
      <c r="G24" s="25">
        <f t="shared" si="3"/>
        <v>2.2044468012313745E-2</v>
      </c>
      <c r="H24" s="25"/>
      <c r="I24" s="25">
        <f t="shared" si="0"/>
        <v>1.8367524981041994E-2</v>
      </c>
      <c r="J24">
        <v>5350.43</v>
      </c>
      <c r="K24">
        <v>5473.63</v>
      </c>
      <c r="L24" s="25">
        <f t="shared" si="8"/>
        <v>2.3026186680322747E-2</v>
      </c>
      <c r="M24">
        <f t="shared" si="5"/>
        <v>2</v>
      </c>
    </row>
    <row r="25" spans="1:13" x14ac:dyDescent="0.15">
      <c r="A25" s="1">
        <v>42431</v>
      </c>
      <c r="B25">
        <v>31.74</v>
      </c>
      <c r="C25" s="25">
        <f t="shared" si="1"/>
        <v>4.5799011532125178E-2</v>
      </c>
      <c r="D25" s="26">
        <f t="shared" si="7"/>
        <v>31.324519229469288</v>
      </c>
      <c r="E25" s="26"/>
      <c r="F25">
        <v>31.479199999999999</v>
      </c>
      <c r="G25" s="25">
        <f t="shared" si="3"/>
        <v>1.3263755701630631E-2</v>
      </c>
      <c r="H25" s="25"/>
      <c r="I25" s="25">
        <f t="shared" si="0"/>
        <v>8.2848357010343321E-3</v>
      </c>
      <c r="J25">
        <v>5473.63</v>
      </c>
      <c r="K25">
        <v>5753.15</v>
      </c>
      <c r="L25" s="25">
        <f t="shared" ref="L25:L85" si="9">+K25/J25-1</f>
        <v>5.1066659602494013E-2</v>
      </c>
      <c r="M25">
        <f t="shared" si="5"/>
        <v>3</v>
      </c>
    </row>
    <row r="26" spans="1:13" x14ac:dyDescent="0.15">
      <c r="A26" s="1">
        <v>42432</v>
      </c>
      <c r="B26">
        <v>31.78</v>
      </c>
      <c r="C26" s="25">
        <f t="shared" si="1"/>
        <v>1.260239445494804E-3</v>
      </c>
      <c r="D26" s="26">
        <f t="shared" si="7"/>
        <v>31.609589323414131</v>
      </c>
      <c r="E26" s="26"/>
      <c r="F26">
        <v>31.742699999999999</v>
      </c>
      <c r="G26" s="25">
        <f t="shared" si="3"/>
        <v>5.3911069467658113E-3</v>
      </c>
      <c r="H26" s="25"/>
      <c r="I26" s="25">
        <f t="shared" si="0"/>
        <v>1.175073323945508E-3</v>
      </c>
      <c r="J26">
        <v>5753.15</v>
      </c>
      <c r="K26">
        <v>5776.98</v>
      </c>
      <c r="L26" s="25">
        <f t="shared" si="9"/>
        <v>4.1420786873278548E-3</v>
      </c>
      <c r="M26">
        <f t="shared" si="5"/>
        <v>4</v>
      </c>
    </row>
    <row r="27" spans="1:13" x14ac:dyDescent="0.15">
      <c r="A27" s="1">
        <v>42433</v>
      </c>
      <c r="B27">
        <v>31.32</v>
      </c>
      <c r="C27" s="25">
        <f t="shared" si="1"/>
        <v>-1.4474512271869133E-2</v>
      </c>
      <c r="D27" s="26">
        <f t="shared" si="7"/>
        <v>30.888715663201193</v>
      </c>
      <c r="E27" s="26"/>
      <c r="F27">
        <v>30.9359</v>
      </c>
      <c r="G27" s="25">
        <f t="shared" si="3"/>
        <v>1.396252086041283E-2</v>
      </c>
      <c r="H27" s="25"/>
      <c r="I27" s="25">
        <f t="shared" si="0"/>
        <v>1.2415995655532974E-2</v>
      </c>
      <c r="J27">
        <v>5776.98</v>
      </c>
      <c r="K27">
        <v>5621.56</v>
      </c>
      <c r="L27" s="25">
        <f t="shared" si="9"/>
        <v>-2.6903330113657864E-2</v>
      </c>
      <c r="M27">
        <f t="shared" si="5"/>
        <v>5</v>
      </c>
    </row>
    <row r="28" spans="1:13" x14ac:dyDescent="0.15">
      <c r="A28" s="1">
        <v>42436</v>
      </c>
      <c r="B28">
        <v>31.72</v>
      </c>
      <c r="C28" s="25">
        <f t="shared" si="1"/>
        <v>1.2771392081736943E-2</v>
      </c>
      <c r="D28" s="26">
        <f t="shared" si="7"/>
        <v>31.656748579575773</v>
      </c>
      <c r="E28" s="26"/>
      <c r="F28">
        <v>31.621600000000001</v>
      </c>
      <c r="G28" s="25">
        <f t="shared" si="3"/>
        <v>1.9980390678857596E-3</v>
      </c>
      <c r="H28" s="25"/>
      <c r="I28" s="25">
        <f t="shared" si="0"/>
        <v>3.1117969995193562E-3</v>
      </c>
      <c r="J28">
        <v>5621.56</v>
      </c>
      <c r="K28">
        <v>5752.55</v>
      </c>
      <c r="L28" s="25">
        <f t="shared" si="9"/>
        <v>2.3301361187997527E-2</v>
      </c>
      <c r="M28">
        <f t="shared" si="5"/>
        <v>1</v>
      </c>
    </row>
    <row r="29" spans="1:13" x14ac:dyDescent="0.15">
      <c r="A29" s="1">
        <v>42437</v>
      </c>
      <c r="B29">
        <v>31.47</v>
      </c>
      <c r="C29" s="25">
        <f t="shared" si="1"/>
        <v>-7.8814627994956421E-3</v>
      </c>
      <c r="D29" s="26">
        <f t="shared" si="7"/>
        <v>31.686354317302762</v>
      </c>
      <c r="E29" s="26"/>
      <c r="F29">
        <v>31.752300000000002</v>
      </c>
      <c r="G29" s="25">
        <f t="shared" si="3"/>
        <v>-6.8279965292384892E-3</v>
      </c>
      <c r="H29" s="25"/>
      <c r="I29" s="25">
        <f t="shared" si="0"/>
        <v>-8.8906945323646847E-3</v>
      </c>
      <c r="J29">
        <v>5752.55</v>
      </c>
      <c r="K29">
        <v>5764.33</v>
      </c>
      <c r="L29" s="25">
        <f t="shared" si="9"/>
        <v>2.0477875029334403E-3</v>
      </c>
      <c r="M29">
        <f t="shared" si="5"/>
        <v>2</v>
      </c>
    </row>
    <row r="30" spans="1:13" x14ac:dyDescent="0.15">
      <c r="A30" s="1">
        <v>42438</v>
      </c>
      <c r="B30">
        <v>30.78</v>
      </c>
      <c r="C30" s="25">
        <f t="shared" si="1"/>
        <v>-2.1925643469971279E-2</v>
      </c>
      <c r="D30" s="26">
        <f t="shared" si="7"/>
        <v>30.940966112627141</v>
      </c>
      <c r="E30" s="26"/>
      <c r="F30">
        <v>30.864999999999998</v>
      </c>
      <c r="G30" s="25">
        <f t="shared" si="3"/>
        <v>-5.2023622029516714E-3</v>
      </c>
      <c r="H30" s="25"/>
      <c r="I30" s="25">
        <f t="shared" si="0"/>
        <v>-2.7539283978615936E-3</v>
      </c>
      <c r="J30">
        <v>5764.33</v>
      </c>
      <c r="K30">
        <v>5617.04</v>
      </c>
      <c r="L30" s="25">
        <f t="shared" si="9"/>
        <v>-2.5551972215331231E-2</v>
      </c>
      <c r="M30">
        <f t="shared" si="5"/>
        <v>3</v>
      </c>
    </row>
    <row r="31" spans="1:13" x14ac:dyDescent="0.15">
      <c r="A31" s="1">
        <v>42439</v>
      </c>
      <c r="B31">
        <v>30.15</v>
      </c>
      <c r="C31" s="25">
        <f t="shared" si="1"/>
        <v>-2.0467836257310079E-2</v>
      </c>
      <c r="D31" s="26">
        <f t="shared" si="7"/>
        <v>30.342491196430856</v>
      </c>
      <c r="E31" s="26"/>
      <c r="F31">
        <v>30.359200000000001</v>
      </c>
      <c r="G31" s="25">
        <f t="shared" si="3"/>
        <v>-6.3439483325449242E-3</v>
      </c>
      <c r="H31" s="25"/>
      <c r="I31" s="25">
        <f t="shared" si="0"/>
        <v>-6.8908271627712292E-3</v>
      </c>
      <c r="J31">
        <v>5617.04</v>
      </c>
      <c r="K31">
        <v>5521.95</v>
      </c>
      <c r="L31" s="25">
        <f t="shared" si="9"/>
        <v>-1.6928845085667943E-2</v>
      </c>
      <c r="M31">
        <f t="shared" si="5"/>
        <v>4</v>
      </c>
    </row>
    <row r="32" spans="1:13" x14ac:dyDescent="0.15">
      <c r="A32" s="1">
        <v>42440</v>
      </c>
      <c r="B32">
        <v>30.61</v>
      </c>
      <c r="C32" s="25">
        <f t="shared" si="1"/>
        <v>1.5257048092869097E-2</v>
      </c>
      <c r="D32" s="26">
        <f t="shared" si="7"/>
        <v>30.287892070011498</v>
      </c>
      <c r="E32" s="26"/>
      <c r="F32">
        <v>30.441400000000002</v>
      </c>
      <c r="G32" s="25">
        <f t="shared" si="3"/>
        <v>1.0634874465477395E-2</v>
      </c>
      <c r="H32" s="25"/>
      <c r="I32" s="25">
        <f t="shared" si="0"/>
        <v>5.5385100553850819E-3</v>
      </c>
      <c r="J32">
        <v>5521.95</v>
      </c>
      <c r="K32">
        <v>5508.98</v>
      </c>
      <c r="L32" s="25">
        <f t="shared" si="9"/>
        <v>-2.3488079392244288E-3</v>
      </c>
      <c r="M32">
        <f t="shared" si="5"/>
        <v>5</v>
      </c>
    </row>
    <row r="33" spans="1:13" x14ac:dyDescent="0.15">
      <c r="A33" s="1">
        <v>42443</v>
      </c>
      <c r="B33">
        <v>31.45</v>
      </c>
      <c r="C33" s="25">
        <f t="shared" si="1"/>
        <v>2.7442012414243599E-2</v>
      </c>
      <c r="D33" s="26">
        <f t="shared" si="7"/>
        <v>31.444936526543941</v>
      </c>
      <c r="E33" s="26"/>
      <c r="F33">
        <v>31.5246</v>
      </c>
      <c r="G33" s="25">
        <f t="shared" si="3"/>
        <v>1.6102667123485404E-4</v>
      </c>
      <c r="H33" s="25"/>
      <c r="I33" s="25">
        <f t="shared" si="0"/>
        <v>-2.3664059179180352E-3</v>
      </c>
      <c r="J33">
        <v>5508.98</v>
      </c>
      <c r="K33">
        <v>5690.59</v>
      </c>
      <c r="L33" s="25">
        <f t="shared" si="9"/>
        <v>3.2966175226630146E-2</v>
      </c>
      <c r="M33">
        <f t="shared" si="5"/>
        <v>1</v>
      </c>
    </row>
    <row r="34" spans="1:13" x14ac:dyDescent="0.15">
      <c r="A34" s="1">
        <v>42444</v>
      </c>
      <c r="B34">
        <v>31.22</v>
      </c>
      <c r="C34" s="25">
        <f t="shared" si="1"/>
        <v>-7.3131955484896372E-3</v>
      </c>
      <c r="D34" s="26">
        <f t="shared" ref="D34:D39" si="10">+F33*(1+L34)</f>
        <v>31.243234722585882</v>
      </c>
      <c r="E34" s="26"/>
      <c r="F34">
        <v>31.180099999999999</v>
      </c>
      <c r="G34" s="25">
        <f t="shared" si="3"/>
        <v>-7.4367211949044609E-4</v>
      </c>
      <c r="H34" s="25"/>
      <c r="I34" s="25">
        <f t="shared" si="0"/>
        <v>1.2796623487416614E-3</v>
      </c>
      <c r="J34">
        <v>5690.59</v>
      </c>
      <c r="K34">
        <v>5639.8</v>
      </c>
      <c r="L34" s="25">
        <f t="shared" si="9"/>
        <v>-8.9252608253274079E-3</v>
      </c>
      <c r="M34">
        <f t="shared" si="5"/>
        <v>2</v>
      </c>
    </row>
    <row r="35" spans="1:13" x14ac:dyDescent="0.15">
      <c r="A35" s="1">
        <v>42445</v>
      </c>
      <c r="B35">
        <v>31.1</v>
      </c>
      <c r="C35" s="25">
        <f t="shared" si="1"/>
        <v>-3.8436899423445192E-3</v>
      </c>
      <c r="D35" s="26">
        <f t="shared" si="10"/>
        <v>30.754399141813536</v>
      </c>
      <c r="E35" s="26"/>
      <c r="F35">
        <v>30.992699999999999</v>
      </c>
      <c r="G35" s="25">
        <f t="shared" si="3"/>
        <v>1.123744465280696E-2</v>
      </c>
      <c r="H35" s="25"/>
      <c r="I35" s="25">
        <f t="shared" si="0"/>
        <v>3.4621055926074007E-3</v>
      </c>
      <c r="J35">
        <v>5639.8</v>
      </c>
      <c r="K35">
        <v>5562.8</v>
      </c>
      <c r="L35" s="25">
        <f t="shared" si="9"/>
        <v>-1.3652966417248891E-2</v>
      </c>
      <c r="M35">
        <f t="shared" si="5"/>
        <v>3</v>
      </c>
    </row>
    <row r="36" spans="1:13" x14ac:dyDescent="0.15">
      <c r="A36" s="1">
        <v>42446</v>
      </c>
      <c r="B36">
        <v>32.39</v>
      </c>
      <c r="C36" s="25">
        <f t="shared" si="1"/>
        <v>4.1479099678456643E-2</v>
      </c>
      <c r="D36" s="26">
        <f t="shared" si="10"/>
        <v>32.013272874451708</v>
      </c>
      <c r="E36" s="26"/>
      <c r="F36">
        <v>32.248600000000003</v>
      </c>
      <c r="G36" s="25">
        <f t="shared" si="3"/>
        <v>1.1767841639488852E-2</v>
      </c>
      <c r="H36" s="25"/>
      <c r="I36" s="25">
        <f t="shared" si="0"/>
        <v>4.3846864670094021E-3</v>
      </c>
      <c r="J36">
        <v>5562.8</v>
      </c>
      <c r="K36">
        <v>5745.98</v>
      </c>
      <c r="L36" s="25">
        <f t="shared" si="9"/>
        <v>3.2929459984180509E-2</v>
      </c>
      <c r="M36">
        <f t="shared" si="5"/>
        <v>4</v>
      </c>
    </row>
    <row r="37" spans="1:13" x14ac:dyDescent="0.15">
      <c r="A37" s="1">
        <v>42447</v>
      </c>
      <c r="B37">
        <v>34.06</v>
      </c>
      <c r="C37" s="25">
        <f t="shared" si="1"/>
        <v>5.1559123186168732E-2</v>
      </c>
      <c r="D37" s="26">
        <f t="shared" si="10"/>
        <v>33.389483784489336</v>
      </c>
      <c r="E37" s="26"/>
      <c r="F37">
        <v>33.416400000000003</v>
      </c>
      <c r="G37" s="25">
        <f t="shared" si="3"/>
        <v>2.0081658639542921E-2</v>
      </c>
      <c r="H37" s="25"/>
      <c r="I37" s="25">
        <f t="shared" si="0"/>
        <v>1.9260004069857839E-2</v>
      </c>
      <c r="J37">
        <v>5745.98</v>
      </c>
      <c r="K37">
        <v>5949.26</v>
      </c>
      <c r="L37" s="25">
        <f t="shared" si="9"/>
        <v>3.5377777158987822E-2</v>
      </c>
      <c r="M37">
        <f t="shared" si="5"/>
        <v>5</v>
      </c>
    </row>
    <row r="38" spans="1:13" x14ac:dyDescent="0.15">
      <c r="A38" s="1">
        <v>42450</v>
      </c>
      <c r="B38">
        <v>34.67</v>
      </c>
      <c r="C38" s="25">
        <f t="shared" si="1"/>
        <v>1.7909571344685737E-2</v>
      </c>
      <c r="D38" s="26">
        <f t="shared" si="10"/>
        <v>34.260170756026803</v>
      </c>
      <c r="E38" s="26"/>
      <c r="F38">
        <v>34.213999999999999</v>
      </c>
      <c r="G38" s="25">
        <f t="shared" si="3"/>
        <v>1.19622650713469E-2</v>
      </c>
      <c r="H38" s="25"/>
      <c r="I38" s="25">
        <f t="shared" si="0"/>
        <v>1.3327877477056216E-2</v>
      </c>
      <c r="J38">
        <v>5949.26</v>
      </c>
      <c r="K38">
        <v>6099.48</v>
      </c>
      <c r="L38" s="25">
        <f t="shared" si="9"/>
        <v>2.5250199184436273E-2</v>
      </c>
      <c r="M38">
        <f t="shared" si="5"/>
        <v>1</v>
      </c>
    </row>
    <row r="39" spans="1:13" x14ac:dyDescent="0.15">
      <c r="A39" s="1">
        <v>42451</v>
      </c>
      <c r="B39">
        <v>34.29</v>
      </c>
      <c r="C39" s="25">
        <f t="shared" si="1"/>
        <v>-1.0960484568791506E-2</v>
      </c>
      <c r="D39" s="26">
        <f t="shared" si="10"/>
        <v>34.079432158151185</v>
      </c>
      <c r="E39" s="26"/>
      <c r="F39">
        <v>34.0227</v>
      </c>
      <c r="G39" s="25">
        <f t="shared" ref="G39:G55" si="11">+B39/D39-1</f>
        <v>6.1787368073400462E-3</v>
      </c>
      <c r="H39" s="25"/>
      <c r="I39" s="25">
        <f t="shared" si="0"/>
        <v>7.8565193238631092E-3</v>
      </c>
      <c r="J39">
        <v>6099.48</v>
      </c>
      <c r="K39">
        <v>6075.49</v>
      </c>
      <c r="L39" s="25">
        <f t="shared" si="9"/>
        <v>-3.933122167791292E-3</v>
      </c>
      <c r="M39">
        <f t="shared" si="5"/>
        <v>2</v>
      </c>
    </row>
    <row r="40" spans="1:13" x14ac:dyDescent="0.15">
      <c r="A40" s="1">
        <v>42452</v>
      </c>
      <c r="B40">
        <v>34.28</v>
      </c>
      <c r="C40" s="25">
        <f t="shared" si="1"/>
        <v>-2.9163021289002611E-4</v>
      </c>
      <c r="D40" s="26">
        <f t="shared" ref="D40:D46" si="12">+F39*(1+L40)</f>
        <v>34.266187685108527</v>
      </c>
      <c r="E40" s="26"/>
      <c r="F40">
        <v>34.200600000000001</v>
      </c>
      <c r="G40" s="25">
        <f t="shared" si="11"/>
        <v>4.0308875380024034E-4</v>
      </c>
      <c r="H40" s="25"/>
      <c r="I40" s="25">
        <f t="shared" si="0"/>
        <v>2.321596697133943E-3</v>
      </c>
      <c r="J40">
        <v>6075.49</v>
      </c>
      <c r="K40">
        <v>6118.97</v>
      </c>
      <c r="L40" s="25">
        <f t="shared" si="9"/>
        <v>7.1566244039575899E-3</v>
      </c>
      <c r="M40">
        <f t="shared" si="5"/>
        <v>3</v>
      </c>
    </row>
    <row r="41" spans="1:13" x14ac:dyDescent="0.15">
      <c r="A41" s="1">
        <v>42453</v>
      </c>
      <c r="B41">
        <v>33.549999999999997</v>
      </c>
      <c r="C41" s="25">
        <f t="shared" si="1"/>
        <v>-2.1295215869311712E-2</v>
      </c>
      <c r="D41" s="26">
        <f t="shared" si="12"/>
        <v>33.638598498113247</v>
      </c>
      <c r="E41" s="26"/>
      <c r="F41">
        <v>33.504399999999997</v>
      </c>
      <c r="G41" s="25">
        <f t="shared" si="11"/>
        <v>-2.6338344065737207E-3</v>
      </c>
      <c r="H41" s="25"/>
      <c r="I41" s="25">
        <f t="shared" si="0"/>
        <v>1.3610152696361677E-3</v>
      </c>
      <c r="J41">
        <v>6118.97</v>
      </c>
      <c r="K41">
        <v>6018.42</v>
      </c>
      <c r="L41" s="25">
        <f t="shared" si="9"/>
        <v>-1.6432504163282458E-2</v>
      </c>
      <c r="M41">
        <f t="shared" si="5"/>
        <v>4</v>
      </c>
    </row>
    <row r="42" spans="1:13" x14ac:dyDescent="0.15">
      <c r="A42" s="1">
        <v>42454</v>
      </c>
      <c r="B42">
        <v>33.549999999999997</v>
      </c>
      <c r="C42" s="25">
        <f t="shared" si="1"/>
        <v>0</v>
      </c>
      <c r="D42" s="26">
        <f t="shared" si="12"/>
        <v>33.83290725672186</v>
      </c>
      <c r="E42" s="26"/>
      <c r="F42" s="27">
        <v>33.83290725672186</v>
      </c>
      <c r="G42" s="25">
        <f t="shared" si="11"/>
        <v>-8.3618961437508244E-3</v>
      </c>
      <c r="H42" s="25"/>
      <c r="I42" s="27">
        <v>1.3610152696361677E-3</v>
      </c>
      <c r="J42">
        <v>6018.42</v>
      </c>
      <c r="K42">
        <v>6077.43</v>
      </c>
      <c r="L42" s="25">
        <f t="shared" si="9"/>
        <v>9.8048989601922099E-3</v>
      </c>
      <c r="M42">
        <f t="shared" si="5"/>
        <v>5</v>
      </c>
    </row>
    <row r="43" spans="1:13" x14ac:dyDescent="0.15">
      <c r="A43" s="1">
        <v>42457</v>
      </c>
      <c r="B43">
        <v>33.99</v>
      </c>
      <c r="C43" s="25">
        <f t="shared" si="1"/>
        <v>1.3114754098360715E-2</v>
      </c>
      <c r="D43" s="26">
        <f t="shared" si="12"/>
        <v>33.612176656331719</v>
      </c>
      <c r="E43" s="26"/>
      <c r="F43">
        <v>33.624699999999997</v>
      </c>
      <c r="G43" s="25">
        <f t="shared" si="11"/>
        <v>1.124066874726215E-2</v>
      </c>
      <c r="H43" s="25"/>
      <c r="I43" s="27">
        <v>1.3610152696361677E-3</v>
      </c>
      <c r="J43">
        <v>6077.43</v>
      </c>
      <c r="K43">
        <v>6037.78</v>
      </c>
      <c r="L43" s="25">
        <f t="shared" si="9"/>
        <v>-6.5241393154673588E-3</v>
      </c>
      <c r="M43">
        <f t="shared" si="5"/>
        <v>1</v>
      </c>
    </row>
    <row r="44" spans="1:13" x14ac:dyDescent="0.15">
      <c r="A44" s="1">
        <v>42458</v>
      </c>
      <c r="B44">
        <v>33.54</v>
      </c>
      <c r="C44" s="25">
        <f t="shared" si="1"/>
        <v>-1.3239187996469615E-2</v>
      </c>
      <c r="D44" s="26">
        <f t="shared" si="12"/>
        <v>32.979191389716085</v>
      </c>
      <c r="E44" s="26"/>
      <c r="F44">
        <v>33.064799999999998</v>
      </c>
      <c r="G44" s="25">
        <f t="shared" si="11"/>
        <v>1.7004923003018035E-2</v>
      </c>
      <c r="H44" s="25"/>
      <c r="I44" s="25">
        <f t="shared" ref="I44:I54" si="13">+B44/F44-1</f>
        <v>1.4371779052043232E-2</v>
      </c>
      <c r="J44">
        <v>6037.78</v>
      </c>
      <c r="K44">
        <v>5921.87</v>
      </c>
      <c r="L44" s="25">
        <f t="shared" si="9"/>
        <v>-1.9197453368622219E-2</v>
      </c>
      <c r="M44">
        <f t="shared" si="5"/>
        <v>2</v>
      </c>
    </row>
    <row r="45" spans="1:13" x14ac:dyDescent="0.15">
      <c r="A45" s="1">
        <v>42459</v>
      </c>
      <c r="B45">
        <v>34.83</v>
      </c>
      <c r="C45" s="25">
        <f t="shared" si="1"/>
        <v>3.8461538461538547E-2</v>
      </c>
      <c r="D45" s="26">
        <f t="shared" si="12"/>
        <v>34.268771519807089</v>
      </c>
      <c r="E45" s="26"/>
      <c r="F45">
        <v>34.441400000000002</v>
      </c>
      <c r="G45" s="25">
        <f t="shared" si="11"/>
        <v>1.6377257056574779E-2</v>
      </c>
      <c r="H45" s="25"/>
      <c r="I45" s="25">
        <f t="shared" si="13"/>
        <v>1.128293274953962E-2</v>
      </c>
      <c r="J45">
        <v>5921.87</v>
      </c>
      <c r="K45">
        <v>6137.5</v>
      </c>
      <c r="L45" s="25">
        <f t="shared" si="9"/>
        <v>3.6412484569907866E-2</v>
      </c>
      <c r="M45">
        <f t="shared" si="5"/>
        <v>3</v>
      </c>
    </row>
    <row r="46" spans="1:13" x14ac:dyDescent="0.15">
      <c r="A46" s="1">
        <v>42460</v>
      </c>
      <c r="B46">
        <v>34.729999999999997</v>
      </c>
      <c r="C46" s="25">
        <f t="shared" si="1"/>
        <v>-2.8710881424059975E-3</v>
      </c>
      <c r="D46" s="26">
        <f t="shared" si="12"/>
        <v>34.544149007576372</v>
      </c>
      <c r="E46" s="26"/>
      <c r="F46">
        <v>34.6098</v>
      </c>
      <c r="G46" s="25">
        <f t="shared" si="11"/>
        <v>5.3801004732483282E-3</v>
      </c>
      <c r="H46" s="25"/>
      <c r="I46" s="25">
        <f t="shared" si="13"/>
        <v>3.4730047558781951E-3</v>
      </c>
      <c r="J46">
        <v>6137.5</v>
      </c>
      <c r="K46">
        <v>6155.81</v>
      </c>
      <c r="L46" s="25">
        <f t="shared" si="9"/>
        <v>2.9832993890019921E-3</v>
      </c>
      <c r="M46">
        <f t="shared" si="5"/>
        <v>4</v>
      </c>
    </row>
    <row r="47" spans="1:13" x14ac:dyDescent="0.15">
      <c r="A47" s="1">
        <v>42461</v>
      </c>
      <c r="B47">
        <v>34.67</v>
      </c>
      <c r="C47" s="25">
        <f t="shared" si="1"/>
        <v>-1.7276130146846036E-3</v>
      </c>
      <c r="D47" s="26">
        <f>+F46*(1+L47)</f>
        <v>34.433934509674593</v>
      </c>
      <c r="E47" s="26"/>
      <c r="F47">
        <v>34.412199999999999</v>
      </c>
      <c r="G47" s="25">
        <f t="shared" si="11"/>
        <v>6.8556060667155361E-3</v>
      </c>
      <c r="H47" s="25"/>
      <c r="I47" s="25">
        <f t="shared" si="13"/>
        <v>7.491529166981481E-3</v>
      </c>
      <c r="J47">
        <v>6155.81</v>
      </c>
      <c r="K47">
        <v>6124.53</v>
      </c>
      <c r="L47" s="25">
        <f t="shared" si="9"/>
        <v>-5.0813784051165767E-3</v>
      </c>
      <c r="M47">
        <f t="shared" si="5"/>
        <v>5</v>
      </c>
    </row>
    <row r="48" spans="1:13" x14ac:dyDescent="0.15">
      <c r="A48" s="1">
        <v>42464</v>
      </c>
      <c r="B48">
        <v>34.5</v>
      </c>
      <c r="C48" s="25">
        <f t="shared" si="1"/>
        <v>-4.9033746755120511E-3</v>
      </c>
      <c r="D48" s="26">
        <f>+F47*(1+L48)</f>
        <v>34.412199999999999</v>
      </c>
      <c r="E48" s="26"/>
      <c r="F48">
        <v>34.421100000000003</v>
      </c>
      <c r="G48" s="25">
        <f t="shared" si="11"/>
        <v>2.5514207170713732E-3</v>
      </c>
      <c r="H48" s="25"/>
      <c r="I48" s="25">
        <f t="shared" si="13"/>
        <v>2.2921986804604888E-3</v>
      </c>
      <c r="J48">
        <v>6124.53</v>
      </c>
      <c r="K48">
        <v>6124.53</v>
      </c>
      <c r="L48" s="25">
        <f t="shared" si="9"/>
        <v>0</v>
      </c>
      <c r="M48">
        <f t="shared" si="5"/>
        <v>1</v>
      </c>
    </row>
    <row r="49" spans="1:13" x14ac:dyDescent="0.15">
      <c r="A49" s="1">
        <v>42465</v>
      </c>
      <c r="B49">
        <v>35.21</v>
      </c>
      <c r="C49" s="25">
        <f t="shared" si="1"/>
        <v>2.0579710144927654E-2</v>
      </c>
      <c r="D49" s="26">
        <f>+F48*(1+L49)</f>
        <v>35.331853846417602</v>
      </c>
      <c r="E49" s="26"/>
      <c r="F49">
        <v>35.295400000000001</v>
      </c>
      <c r="G49" s="25">
        <f t="shared" si="11"/>
        <v>-3.4488381772233012E-3</v>
      </c>
      <c r="H49" s="25"/>
      <c r="I49" s="25">
        <f t="shared" si="13"/>
        <v>-2.4195787553051851E-3</v>
      </c>
      <c r="J49">
        <v>6124.53</v>
      </c>
      <c r="K49">
        <v>6286.58</v>
      </c>
      <c r="L49" s="25">
        <f t="shared" si="9"/>
        <v>2.645917319369806E-2</v>
      </c>
      <c r="M49">
        <f t="shared" si="5"/>
        <v>2</v>
      </c>
    </row>
    <row r="50" spans="1:13" x14ac:dyDescent="0.15">
      <c r="A50" s="1">
        <v>42466</v>
      </c>
      <c r="B50">
        <v>35.83</v>
      </c>
      <c r="C50" s="25">
        <f t="shared" si="1"/>
        <v>1.7608633910820792E-2</v>
      </c>
      <c r="D50" s="26">
        <f>+F49*(1+L50)</f>
        <v>35.502290787996017</v>
      </c>
      <c r="E50" s="26"/>
      <c r="F50">
        <v>35.549100000000003</v>
      </c>
      <c r="G50" s="25">
        <f t="shared" si="11"/>
        <v>9.2306497617553607E-3</v>
      </c>
      <c r="H50" s="25"/>
      <c r="I50" s="25">
        <f t="shared" si="13"/>
        <v>7.9017471609688084E-3</v>
      </c>
      <c r="J50">
        <v>6286.58</v>
      </c>
      <c r="K50">
        <v>6323.43</v>
      </c>
      <c r="L50" s="25">
        <f t="shared" si="9"/>
        <v>5.8616926850529882E-3</v>
      </c>
      <c r="M50">
        <f t="shared" si="5"/>
        <v>3</v>
      </c>
    </row>
    <row r="51" spans="1:13" x14ac:dyDescent="0.15">
      <c r="A51" s="1">
        <v>42467</v>
      </c>
      <c r="B51">
        <v>34.590000000000003</v>
      </c>
      <c r="C51" s="25">
        <f t="shared" si="1"/>
        <v>-3.460787049958125E-2</v>
      </c>
      <c r="D51" s="26">
        <f>+F50*(1+L51)</f>
        <v>35.018064156162083</v>
      </c>
      <c r="E51" s="26"/>
      <c r="G51" s="25">
        <f t="shared" si="11"/>
        <v>-1.222409537697855E-2</v>
      </c>
      <c r="H51" s="25"/>
      <c r="J51">
        <v>6323.43</v>
      </c>
      <c r="K51">
        <v>6228.97</v>
      </c>
      <c r="L51" s="25">
        <f t="shared" si="9"/>
        <v>-1.4938095305870425E-2</v>
      </c>
      <c r="M51">
        <f t="shared" si="5"/>
        <v>4</v>
      </c>
    </row>
    <row r="52" spans="1:13" x14ac:dyDescent="0.15">
      <c r="A52" s="1">
        <v>42468</v>
      </c>
      <c r="B52">
        <v>34.81</v>
      </c>
      <c r="C52" s="25">
        <f t="shared" si="1"/>
        <v>6.3602197166809926E-3</v>
      </c>
      <c r="D52" s="26"/>
      <c r="E52" s="26"/>
      <c r="F52">
        <v>34.634300000000003</v>
      </c>
      <c r="I52" s="25">
        <f t="shared" si="13"/>
        <v>5.0730056620171826E-3</v>
      </c>
      <c r="J52">
        <v>6228.97</v>
      </c>
      <c r="K52">
        <v>6168.74</v>
      </c>
      <c r="L52" s="25">
        <f t="shared" si="9"/>
        <v>-9.6693353796856174E-3</v>
      </c>
      <c r="M52">
        <f t="shared" si="5"/>
        <v>5</v>
      </c>
    </row>
    <row r="53" spans="1:13" x14ac:dyDescent="0.15">
      <c r="A53" s="1">
        <v>42471</v>
      </c>
      <c r="B53">
        <v>35.36</v>
      </c>
      <c r="C53" s="25">
        <f t="shared" si="1"/>
        <v>1.5800057454754324E-2</v>
      </c>
      <c r="D53" s="26">
        <f>+F52*(1+L53)</f>
        <v>35.395399626179746</v>
      </c>
      <c r="E53" s="26"/>
      <c r="F53">
        <v>35.504800000000003</v>
      </c>
      <c r="G53" s="25">
        <f t="shared" si="11"/>
        <v>-1.0001194096863619E-3</v>
      </c>
      <c r="H53" s="25"/>
      <c r="I53" s="25">
        <f t="shared" si="13"/>
        <v>-4.0783218043758396E-3</v>
      </c>
      <c r="J53">
        <v>6168.74</v>
      </c>
      <c r="K53">
        <v>6304.3</v>
      </c>
      <c r="L53" s="25">
        <f t="shared" si="9"/>
        <v>2.1975314245696875E-2</v>
      </c>
      <c r="M53">
        <f t="shared" si="5"/>
        <v>1</v>
      </c>
    </row>
    <row r="54" spans="1:13" x14ac:dyDescent="0.15">
      <c r="A54" s="1">
        <v>42472</v>
      </c>
      <c r="B54">
        <v>35.520000000000003</v>
      </c>
      <c r="C54" s="25">
        <f t="shared" si="1"/>
        <v>4.5248868778282603E-3</v>
      </c>
      <c r="D54" s="26">
        <f>+F53*(1+L54)</f>
        <v>35.21104329933538</v>
      </c>
      <c r="E54" s="26"/>
      <c r="F54">
        <v>35.172499999999999</v>
      </c>
      <c r="G54" s="25">
        <f t="shared" si="11"/>
        <v>8.7744261945925661E-3</v>
      </c>
      <c r="H54" s="25"/>
      <c r="I54" s="25">
        <f t="shared" si="13"/>
        <v>9.8798777453978914E-3</v>
      </c>
      <c r="J54">
        <v>6304.3</v>
      </c>
      <c r="K54">
        <v>6252.14</v>
      </c>
      <c r="L54" s="25">
        <f t="shared" si="9"/>
        <v>-8.2737179385498072E-3</v>
      </c>
      <c r="M54">
        <f t="shared" si="5"/>
        <v>2</v>
      </c>
    </row>
    <row r="55" spans="1:13" x14ac:dyDescent="0.15">
      <c r="A55" s="1">
        <v>42473</v>
      </c>
      <c r="B55">
        <v>36.18</v>
      </c>
      <c r="C55" s="25">
        <f t="shared" si="1"/>
        <v>1.8581081081080919E-2</v>
      </c>
      <c r="D55" s="26">
        <f>+F54*(1+L55)</f>
        <v>35.690568297414963</v>
      </c>
      <c r="E55" s="26"/>
      <c r="F55">
        <v>35.676099999999998</v>
      </c>
      <c r="G55" s="25">
        <f t="shared" si="11"/>
        <v>1.3713194435754694E-2</v>
      </c>
      <c r="H55" s="25"/>
      <c r="I55" s="25">
        <f>+B55/F55-1</f>
        <v>1.4124301703381192E-2</v>
      </c>
      <c r="J55">
        <v>6252.14</v>
      </c>
      <c r="K55">
        <v>6344.23</v>
      </c>
      <c r="L55" s="25">
        <f t="shared" si="9"/>
        <v>1.4729356668276683E-2</v>
      </c>
      <c r="M55">
        <f t="shared" si="5"/>
        <v>3</v>
      </c>
    </row>
    <row r="56" spans="1:13" x14ac:dyDescent="0.15">
      <c r="A56" s="1">
        <v>42474</v>
      </c>
      <c r="B56">
        <v>36.31</v>
      </c>
      <c r="C56" s="25">
        <f t="shared" si="1"/>
        <v>3.5931453841901995E-3</v>
      </c>
      <c r="D56" s="26">
        <f>+F55*(1+L56)</f>
        <v>36.000119917625945</v>
      </c>
      <c r="E56" s="26"/>
      <c r="G56" s="25">
        <f>+B56/D56-1</f>
        <v>8.6077513931372973E-3</v>
      </c>
      <c r="H56" s="25"/>
      <c r="J56">
        <v>6344.23</v>
      </c>
      <c r="K56">
        <v>6401.85</v>
      </c>
      <c r="L56" s="25">
        <f t="shared" si="9"/>
        <v>9.0822684549585198E-3</v>
      </c>
      <c r="M56">
        <f t="shared" si="5"/>
        <v>4</v>
      </c>
    </row>
    <row r="57" spans="1:13" x14ac:dyDescent="0.15">
      <c r="A57" s="1">
        <v>42475</v>
      </c>
      <c r="B57">
        <v>35.840000000000003</v>
      </c>
      <c r="C57" s="25">
        <f t="shared" si="1"/>
        <v>-1.2944092536491314E-2</v>
      </c>
      <c r="F57">
        <v>35.878300000000003</v>
      </c>
      <c r="I57" s="25">
        <f>+B57/F57-1</f>
        <v>-1.067497623911895E-3</v>
      </c>
      <c r="J57">
        <v>6401.85</v>
      </c>
      <c r="K57">
        <v>6384.35</v>
      </c>
      <c r="L57" s="25">
        <f t="shared" si="9"/>
        <v>-2.7335848231370141E-3</v>
      </c>
      <c r="M57">
        <f t="shared" si="5"/>
        <v>5</v>
      </c>
    </row>
    <row r="58" spans="1:13" x14ac:dyDescent="0.15">
      <c r="A58" s="1">
        <v>42478</v>
      </c>
      <c r="B58">
        <v>35.61</v>
      </c>
      <c r="C58" s="25">
        <f t="shared" si="1"/>
        <v>-6.4174107142858094E-3</v>
      </c>
      <c r="D58" s="26">
        <f>+F57*(1+L58)</f>
        <v>35.298625225747337</v>
      </c>
      <c r="E58" s="26"/>
      <c r="F58">
        <v>35.2776</v>
      </c>
      <c r="G58" s="25">
        <f>+B58/D58-1</f>
        <v>8.8211586785975626E-3</v>
      </c>
      <c r="H58" s="25"/>
      <c r="I58" s="25">
        <f>+B58/F58-1</f>
        <v>9.4224096877337793E-3</v>
      </c>
      <c r="J58">
        <v>6384.35</v>
      </c>
      <c r="K58">
        <v>6281.2</v>
      </c>
      <c r="L58" s="25">
        <f t="shared" si="9"/>
        <v>-1.6156695669880317E-2</v>
      </c>
      <c r="M58">
        <f t="shared" si="5"/>
        <v>1</v>
      </c>
    </row>
    <row r="59" spans="1:13" x14ac:dyDescent="0.15">
      <c r="A59" s="1">
        <v>42479</v>
      </c>
      <c r="B59">
        <v>35.729999999999997</v>
      </c>
      <c r="C59" s="25">
        <f t="shared" si="1"/>
        <v>3.3698399326032025E-3</v>
      </c>
      <c r="D59" s="26">
        <f>+F58*(1+L59)</f>
        <v>35.42941072533911</v>
      </c>
      <c r="E59" s="26"/>
      <c r="G59" s="25">
        <f>+B59/D59-1</f>
        <v>8.4841736993921391E-3</v>
      </c>
      <c r="H59" s="25"/>
      <c r="J59">
        <v>6281.2</v>
      </c>
      <c r="K59">
        <v>6308.23</v>
      </c>
      <c r="L59" s="25">
        <f t="shared" si="9"/>
        <v>4.3033178373559355E-3</v>
      </c>
      <c r="M59">
        <f t="shared" si="5"/>
        <v>2</v>
      </c>
    </row>
    <row r="60" spans="1:13" x14ac:dyDescent="0.15">
      <c r="A60" s="1">
        <v>42480</v>
      </c>
      <c r="B60">
        <v>33.79</v>
      </c>
      <c r="C60" s="25">
        <f t="shared" si="1"/>
        <v>-5.4296109711726825E-2</v>
      </c>
      <c r="F60">
        <v>33.760899999999999</v>
      </c>
      <c r="I60" s="25">
        <f>+B60/F60-1</f>
        <v>8.6194384628379694E-4</v>
      </c>
      <c r="M60">
        <f t="shared" si="5"/>
        <v>3</v>
      </c>
    </row>
    <row r="61" spans="1:13" x14ac:dyDescent="0.15">
      <c r="A61" s="1">
        <v>42481</v>
      </c>
      <c r="B61">
        <v>33.18</v>
      </c>
      <c r="C61" s="25">
        <f t="shared" si="1"/>
        <v>-1.8052678307191483E-2</v>
      </c>
      <c r="D61" s="26">
        <f>+F60*(1+L61)</f>
        <v>33.472019476570892</v>
      </c>
      <c r="E61" s="26"/>
      <c r="G61" s="25">
        <f>+B61/D61-1</f>
        <v>-8.7242861690880469E-3</v>
      </c>
      <c r="H61" s="25"/>
      <c r="J61">
        <v>6022.21</v>
      </c>
      <c r="K61">
        <v>5970.68</v>
      </c>
      <c r="L61" s="25">
        <f t="shared" si="9"/>
        <v>-8.5566594323346346E-3</v>
      </c>
      <c r="M61">
        <f t="shared" si="5"/>
        <v>4</v>
      </c>
    </row>
    <row r="62" spans="1:13" x14ac:dyDescent="0.15">
      <c r="A62" s="1">
        <v>42482</v>
      </c>
      <c r="B62">
        <v>33.53</v>
      </c>
      <c r="C62" s="25">
        <f t="shared" si="1"/>
        <v>1.0548523206751037E-2</v>
      </c>
      <c r="F62">
        <v>33.602400000000003</v>
      </c>
      <c r="I62" s="25">
        <f>+B62/F62-1</f>
        <v>-2.154608004190206E-3</v>
      </c>
      <c r="J62">
        <v>5970.68</v>
      </c>
      <c r="K62">
        <v>6011.32</v>
      </c>
      <c r="L62" s="25">
        <f t="shared" si="9"/>
        <v>6.8065948937139353E-3</v>
      </c>
      <c r="M62">
        <f t="shared" si="5"/>
        <v>5</v>
      </c>
    </row>
    <row r="63" spans="1:13" x14ac:dyDescent="0.15">
      <c r="A63" s="1">
        <v>42485</v>
      </c>
      <c r="B63">
        <v>33.29</v>
      </c>
      <c r="C63" s="25">
        <f t="shared" si="1"/>
        <v>-7.1577691619445494E-3</v>
      </c>
      <c r="D63" s="26">
        <f>+F62*(1+L63)</f>
        <v>33.416593259383966</v>
      </c>
      <c r="E63" s="26"/>
      <c r="F63">
        <v>33.370800000000003</v>
      </c>
      <c r="G63" s="25">
        <f>+B63/D63-1</f>
        <v>-3.7883352860458297E-3</v>
      </c>
      <c r="H63" s="25"/>
      <c r="I63" s="25">
        <f>+B63/F63-1</f>
        <v>-2.4212784829852341E-3</v>
      </c>
      <c r="J63">
        <v>6011.32</v>
      </c>
      <c r="K63">
        <v>5978.08</v>
      </c>
      <c r="L63" s="25">
        <f t="shared" si="9"/>
        <v>-5.5295675492237351E-3</v>
      </c>
      <c r="M63">
        <f t="shared" si="5"/>
        <v>1</v>
      </c>
    </row>
    <row r="64" spans="1:13" x14ac:dyDescent="0.15">
      <c r="A64" s="1">
        <v>42486</v>
      </c>
      <c r="B64">
        <v>33.93</v>
      </c>
      <c r="C64" s="25">
        <f t="shared" si="1"/>
        <v>1.9224992490237236E-2</v>
      </c>
      <c r="D64" s="26">
        <f>+F63*(1+L64)</f>
        <v>33.754240879345879</v>
      </c>
      <c r="E64" s="26"/>
      <c r="F64">
        <v>33.818600000000004</v>
      </c>
      <c r="G64" s="25">
        <f>+B64/D64-1</f>
        <v>5.2070233569276869E-3</v>
      </c>
      <c r="H64" s="25"/>
      <c r="I64" s="25">
        <f>+B64/F64-1</f>
        <v>3.294045288687153E-3</v>
      </c>
      <c r="J64">
        <v>5978.08</v>
      </c>
      <c r="K64">
        <v>6046.77</v>
      </c>
      <c r="L64" s="25">
        <f t="shared" si="9"/>
        <v>1.1490311270508258E-2</v>
      </c>
      <c r="M64">
        <f t="shared" si="5"/>
        <v>2</v>
      </c>
    </row>
    <row r="65" spans="1:13" x14ac:dyDescent="0.15">
      <c r="A65" s="1">
        <v>42487</v>
      </c>
      <c r="B65">
        <v>33.68</v>
      </c>
      <c r="C65" s="25">
        <f t="shared" si="1"/>
        <v>-7.3681108163866638E-3</v>
      </c>
      <c r="D65" s="26">
        <f>+F64*(1+L65)</f>
        <v>33.650423386369916</v>
      </c>
      <c r="E65" s="26"/>
      <c r="G65" s="25">
        <f>+B65/D65-1</f>
        <v>8.7893734026733839E-4</v>
      </c>
      <c r="H65" s="25"/>
      <c r="I65" s="25"/>
      <c r="J65">
        <v>6046.77</v>
      </c>
      <c r="K65">
        <v>6016.7</v>
      </c>
      <c r="L65" s="25">
        <f t="shared" si="9"/>
        <v>-4.9729028886497106E-3</v>
      </c>
      <c r="M65">
        <f t="shared" si="5"/>
        <v>3</v>
      </c>
    </row>
    <row r="66" spans="1:13" x14ac:dyDescent="0.15">
      <c r="A66" s="1">
        <v>42488</v>
      </c>
      <c r="B66">
        <v>33.29</v>
      </c>
      <c r="C66" s="25">
        <f t="shared" si="1"/>
        <v>-1.157957244655583E-2</v>
      </c>
      <c r="D66" s="26"/>
      <c r="E66" s="26"/>
      <c r="F66">
        <v>33.600900000000003</v>
      </c>
      <c r="G66" s="25"/>
      <c r="H66" s="25"/>
      <c r="I66" s="25">
        <f>+B66/F66-1</f>
        <v>-9.2527283495383861E-3</v>
      </c>
      <c r="J66">
        <v>6016.7</v>
      </c>
      <c r="K66">
        <v>5990.33</v>
      </c>
      <c r="L66" s="25">
        <f t="shared" si="9"/>
        <v>-4.3828012033174657E-3</v>
      </c>
      <c r="M66">
        <f t="shared" si="5"/>
        <v>4</v>
      </c>
    </row>
    <row r="67" spans="1:13" x14ac:dyDescent="0.15">
      <c r="A67" s="1">
        <v>42489</v>
      </c>
      <c r="B67">
        <v>33.35</v>
      </c>
      <c r="C67" s="25">
        <f t="shared" si="1"/>
        <v>1.8023430459597201E-3</v>
      </c>
      <c r="F67">
        <v>33.546100000000003</v>
      </c>
      <c r="I67" s="25">
        <f>+B67/F67-1</f>
        <v>-5.845686980006648E-3</v>
      </c>
      <c r="J67">
        <v>5990.33</v>
      </c>
      <c r="K67">
        <v>5985.59</v>
      </c>
      <c r="L67" s="25">
        <f t="shared" si="9"/>
        <v>-7.9127527197997427E-4</v>
      </c>
      <c r="M67">
        <f t="shared" ref="M67:M98" si="14">WEEKDAY(A67,2)</f>
        <v>5</v>
      </c>
    </row>
    <row r="68" spans="1:13" x14ac:dyDescent="0.15">
      <c r="A68" s="1">
        <v>42492</v>
      </c>
      <c r="B68">
        <v>33.47</v>
      </c>
      <c r="C68" s="25">
        <f t="shared" si="1"/>
        <v>3.5982008995500969E-3</v>
      </c>
      <c r="F68">
        <v>33.5749</v>
      </c>
      <c r="I68" s="25">
        <f>+B68/F68-1</f>
        <v>-3.1243577791743027E-3</v>
      </c>
      <c r="M68">
        <f t="shared" si="14"/>
        <v>1</v>
      </c>
    </row>
    <row r="69" spans="1:13" x14ac:dyDescent="0.15">
      <c r="A69" s="1">
        <v>42493</v>
      </c>
      <c r="B69">
        <v>33.99</v>
      </c>
      <c r="C69" s="25">
        <f t="shared" si="1"/>
        <v>1.5536301165222755E-2</v>
      </c>
      <c r="D69" s="26">
        <f>+F68*(1+L69)</f>
        <v>34.59500517158709</v>
      </c>
      <c r="E69" s="26"/>
      <c r="F69">
        <v>34.5779</v>
      </c>
      <c r="G69" s="25">
        <f>+B69/D69-1</f>
        <v>-1.7488223186738483E-2</v>
      </c>
      <c r="H69" s="25"/>
      <c r="I69" s="25">
        <f>+B69/F69-1</f>
        <v>-1.700218925961372E-2</v>
      </c>
      <c r="J69">
        <v>5985.59</v>
      </c>
      <c r="K69">
        <v>6167.45</v>
      </c>
      <c r="L69" s="25">
        <f t="shared" si="9"/>
        <v>3.0382969765720524E-2</v>
      </c>
      <c r="M69">
        <f t="shared" si="14"/>
        <v>2</v>
      </c>
    </row>
    <row r="70" spans="1:13" x14ac:dyDescent="0.15">
      <c r="A70" s="1">
        <v>42494</v>
      </c>
      <c r="B70">
        <v>34.04</v>
      </c>
      <c r="C70" s="25">
        <f t="shared" si="1"/>
        <v>1.4710208884964882E-3</v>
      </c>
      <c r="D70" s="26">
        <f>+F69*(1+L70)</f>
        <v>34.590963179596109</v>
      </c>
      <c r="E70" s="26"/>
      <c r="G70" s="25">
        <f>+B70/D70-1</f>
        <v>-1.5927951376650373E-2</v>
      </c>
      <c r="H70" s="25"/>
      <c r="J70">
        <v>6167.45</v>
      </c>
      <c r="K70">
        <v>6169.78</v>
      </c>
      <c r="L70" s="25">
        <f t="shared" si="9"/>
        <v>3.777898483166009E-4</v>
      </c>
      <c r="M70">
        <f t="shared" si="14"/>
        <v>3</v>
      </c>
    </row>
    <row r="71" spans="1:13" x14ac:dyDescent="0.15">
      <c r="A71" s="1">
        <v>42495</v>
      </c>
      <c r="B71">
        <v>34.270000000000003</v>
      </c>
      <c r="C71" s="25">
        <f t="shared" si="1"/>
        <v>6.7567567567567988E-3</v>
      </c>
      <c r="J71">
        <v>6169.78</v>
      </c>
      <c r="K71">
        <v>6203.82</v>
      </c>
      <c r="L71" s="25">
        <f t="shared" si="9"/>
        <v>5.5172145522206506E-3</v>
      </c>
      <c r="M71">
        <f t="shared" si="14"/>
        <v>4</v>
      </c>
    </row>
    <row r="72" spans="1:13" x14ac:dyDescent="0.15">
      <c r="A72" s="1">
        <v>42496</v>
      </c>
      <c r="B72">
        <v>33.08</v>
      </c>
      <c r="C72" s="25">
        <f t="shared" si="1"/>
        <v>-3.4724248613948183E-2</v>
      </c>
      <c r="F72">
        <v>33.281999999999996</v>
      </c>
      <c r="I72" s="25">
        <f t="shared" ref="I72:I89" si="15">+B72/F72-1</f>
        <v>-6.069346794062791E-3</v>
      </c>
      <c r="J72">
        <v>6203.82</v>
      </c>
      <c r="K72">
        <v>5961.49</v>
      </c>
      <c r="L72" s="25">
        <f t="shared" si="9"/>
        <v>-3.9061416997914211E-2</v>
      </c>
      <c r="M72">
        <f t="shared" si="14"/>
        <v>5</v>
      </c>
    </row>
    <row r="73" spans="1:13" x14ac:dyDescent="0.15">
      <c r="A73" s="1">
        <v>42499</v>
      </c>
      <c r="B73">
        <v>31.5</v>
      </c>
      <c r="C73" s="25">
        <f t="shared" si="1"/>
        <v>-4.7762998790810141E-2</v>
      </c>
      <c r="D73" s="26">
        <f t="shared" ref="D73:D94" si="16">+F72*(1+L73)</f>
        <v>32.065835772600472</v>
      </c>
      <c r="E73" s="26"/>
      <c r="F73">
        <v>31.906400000000001</v>
      </c>
      <c r="G73" s="25">
        <f t="shared" ref="G73:G94" si="17">+B73/D73-1</f>
        <v>-1.7646063449372695E-2</v>
      </c>
      <c r="H73" s="25"/>
      <c r="I73" s="25">
        <f t="shared" si="15"/>
        <v>-1.2737256475189973E-2</v>
      </c>
      <c r="J73">
        <v>5961.49</v>
      </c>
      <c r="K73">
        <v>5743.65</v>
      </c>
      <c r="L73" s="25">
        <f t="shared" si="9"/>
        <v>-3.6541200270402197E-2</v>
      </c>
      <c r="M73">
        <f t="shared" si="14"/>
        <v>1</v>
      </c>
    </row>
    <row r="74" spans="1:13" x14ac:dyDescent="0.15">
      <c r="A74" s="1">
        <v>42500</v>
      </c>
      <c r="B74">
        <v>31.95</v>
      </c>
      <c r="C74" s="25">
        <f t="shared" si="1"/>
        <v>1.4285714285714235E-2</v>
      </c>
      <c r="D74" s="26">
        <f t="shared" si="16"/>
        <v>31.880013399145142</v>
      </c>
      <c r="E74" s="26"/>
      <c r="F74">
        <v>31.915500000000002</v>
      </c>
      <c r="G74" s="25">
        <f t="shared" si="17"/>
        <v>2.1953127804121841E-3</v>
      </c>
      <c r="H74" s="25"/>
      <c r="I74" s="25">
        <f t="shared" si="15"/>
        <v>1.0809794613901857E-3</v>
      </c>
      <c r="J74">
        <v>5743.65</v>
      </c>
      <c r="K74">
        <v>5738.9</v>
      </c>
      <c r="L74" s="25">
        <f t="shared" si="9"/>
        <v>-8.2700025245274755E-4</v>
      </c>
      <c r="M74">
        <f t="shared" si="14"/>
        <v>2</v>
      </c>
    </row>
    <row r="75" spans="1:13" x14ac:dyDescent="0.15">
      <c r="A75" s="1">
        <v>42501</v>
      </c>
      <c r="B75">
        <v>31.51</v>
      </c>
      <c r="C75" s="25">
        <f t="shared" si="1"/>
        <v>-1.3771517996870042E-2</v>
      </c>
      <c r="D75" s="26">
        <f t="shared" si="16"/>
        <v>31.829356123124644</v>
      </c>
      <c r="E75" s="26"/>
      <c r="F75">
        <v>31.877600000000001</v>
      </c>
      <c r="G75" s="25">
        <f t="shared" si="17"/>
        <v>-1.0033383078479008E-2</v>
      </c>
      <c r="H75" s="25"/>
      <c r="I75" s="25">
        <f t="shared" si="15"/>
        <v>-1.1531608402138183E-2</v>
      </c>
      <c r="J75">
        <v>5738.9</v>
      </c>
      <c r="K75">
        <v>5723.41</v>
      </c>
      <c r="L75" s="25">
        <f t="shared" si="9"/>
        <v>-2.6991235254142376E-3</v>
      </c>
      <c r="M75">
        <f t="shared" si="14"/>
        <v>3</v>
      </c>
    </row>
    <row r="76" spans="1:13" x14ac:dyDescent="0.15">
      <c r="A76" s="1">
        <v>42502</v>
      </c>
      <c r="B76">
        <v>31.44</v>
      </c>
      <c r="C76" s="25">
        <f t="shared" si="1"/>
        <v>-2.2215169787369593E-3</v>
      </c>
      <c r="D76" s="26">
        <f t="shared" si="16"/>
        <v>31.894587544138897</v>
      </c>
      <c r="E76" s="26"/>
      <c r="F76">
        <v>31.831099999999999</v>
      </c>
      <c r="G76" s="25">
        <f t="shared" si="17"/>
        <v>-1.4252811500063856E-2</v>
      </c>
      <c r="H76" s="25"/>
      <c r="I76" s="25">
        <f t="shared" si="15"/>
        <v>-1.2286725875009008E-2</v>
      </c>
      <c r="J76">
        <v>5723.41</v>
      </c>
      <c r="K76">
        <v>5726.46</v>
      </c>
      <c r="L76" s="25">
        <f t="shared" si="9"/>
        <v>5.3289909337261854E-4</v>
      </c>
      <c r="M76">
        <f t="shared" si="14"/>
        <v>4</v>
      </c>
    </row>
    <row r="77" spans="1:13" x14ac:dyDescent="0.15">
      <c r="A77" s="1">
        <v>42503</v>
      </c>
      <c r="B77">
        <v>31.2</v>
      </c>
      <c r="C77" s="25">
        <f t="shared" si="1"/>
        <v>-7.6335877862595547E-3</v>
      </c>
      <c r="D77" s="26">
        <f t="shared" si="16"/>
        <v>31.763563011179681</v>
      </c>
      <c r="E77" s="26"/>
      <c r="F77">
        <v>31.721800000000002</v>
      </c>
      <c r="G77" s="25">
        <f t="shared" si="17"/>
        <v>-1.7742436860163524E-2</v>
      </c>
      <c r="H77" s="25"/>
      <c r="I77" s="25">
        <f t="shared" si="15"/>
        <v>-1.6449255716888822E-2</v>
      </c>
      <c r="J77">
        <v>5726.46</v>
      </c>
      <c r="K77">
        <v>5714.31</v>
      </c>
      <c r="L77" s="25">
        <f t="shared" si="9"/>
        <v>-2.1217296549700393E-3</v>
      </c>
      <c r="M77">
        <f t="shared" si="14"/>
        <v>5</v>
      </c>
    </row>
    <row r="78" spans="1:13" x14ac:dyDescent="0.15">
      <c r="A78" s="1">
        <v>42506</v>
      </c>
      <c r="B78">
        <v>32.090000000000003</v>
      </c>
      <c r="C78" s="25">
        <f t="shared" si="1"/>
        <v>2.8525641025641146E-2</v>
      </c>
      <c r="D78" s="26">
        <f t="shared" si="16"/>
        <v>32.267103354910745</v>
      </c>
      <c r="E78" s="26"/>
      <c r="F78">
        <v>32.319899999999997</v>
      </c>
      <c r="G78" s="25">
        <f t="shared" si="17"/>
        <v>-5.4886660560371503E-3</v>
      </c>
      <c r="H78" s="25"/>
      <c r="I78" s="25">
        <f t="shared" si="15"/>
        <v>-7.1132645831204488E-3</v>
      </c>
      <c r="J78">
        <v>5714.31</v>
      </c>
      <c r="K78">
        <v>5812.54</v>
      </c>
      <c r="L78" s="25">
        <f t="shared" si="9"/>
        <v>1.7190176941747959E-2</v>
      </c>
      <c r="M78">
        <f t="shared" si="14"/>
        <v>1</v>
      </c>
    </row>
    <row r="79" spans="1:13" x14ac:dyDescent="0.15">
      <c r="A79" s="1">
        <v>42507</v>
      </c>
      <c r="B79">
        <v>31.78</v>
      </c>
      <c r="C79" s="25">
        <f t="shared" si="1"/>
        <v>-9.6603303209723546E-3</v>
      </c>
      <c r="D79" s="26">
        <f t="shared" si="16"/>
        <v>32.196459683030135</v>
      </c>
      <c r="E79" s="26"/>
      <c r="F79">
        <v>32.197800000000001</v>
      </c>
      <c r="G79" s="25">
        <f t="shared" si="17"/>
        <v>-1.293495269759859E-2</v>
      </c>
      <c r="H79" s="25"/>
      <c r="I79" s="25">
        <f t="shared" si="15"/>
        <v>-1.2976041841368025E-2</v>
      </c>
      <c r="J79">
        <v>5812.54</v>
      </c>
      <c r="K79">
        <v>5790.34</v>
      </c>
      <c r="L79" s="25">
        <f t="shared" si="9"/>
        <v>-3.8193285551583189E-3</v>
      </c>
      <c r="M79">
        <f t="shared" si="14"/>
        <v>2</v>
      </c>
    </row>
    <row r="80" spans="1:13" x14ac:dyDescent="0.15">
      <c r="A80" s="1">
        <v>42508</v>
      </c>
      <c r="B80">
        <v>30.93</v>
      </c>
      <c r="C80" s="25">
        <f t="shared" si="1"/>
        <v>-2.6746381371932082E-2</v>
      </c>
      <c r="D80" s="26">
        <f t="shared" si="16"/>
        <v>31.312829537125623</v>
      </c>
      <c r="E80" s="26"/>
      <c r="F80">
        <v>31.093399999999999</v>
      </c>
      <c r="G80" s="25">
        <f t="shared" si="17"/>
        <v>-1.2225964334258821E-2</v>
      </c>
      <c r="H80" s="25"/>
      <c r="I80" s="25">
        <f t="shared" si="15"/>
        <v>-5.2551345301574681E-3</v>
      </c>
      <c r="J80">
        <v>5790.34</v>
      </c>
      <c r="K80">
        <v>5631.19</v>
      </c>
      <c r="L80" s="25">
        <f t="shared" si="9"/>
        <v>-2.7485432634353213E-2</v>
      </c>
      <c r="M80">
        <f t="shared" si="14"/>
        <v>3</v>
      </c>
    </row>
    <row r="81" spans="1:13" x14ac:dyDescent="0.15">
      <c r="A81" s="1">
        <v>42509</v>
      </c>
      <c r="B81">
        <v>31.21</v>
      </c>
      <c r="C81" s="25">
        <f t="shared" si="1"/>
        <v>9.0526996443582863E-3</v>
      </c>
      <c r="D81" s="26">
        <f t="shared" si="16"/>
        <v>31.289639060660356</v>
      </c>
      <c r="E81" s="26"/>
      <c r="F81">
        <v>31.395399999999999</v>
      </c>
      <c r="G81" s="25">
        <f t="shared" si="17"/>
        <v>-2.5452214551264785E-3</v>
      </c>
      <c r="H81" s="25"/>
      <c r="I81" s="25">
        <f t="shared" si="15"/>
        <v>-5.905323709842758E-3</v>
      </c>
      <c r="J81">
        <v>5631.19</v>
      </c>
      <c r="K81">
        <v>5666.73</v>
      </c>
      <c r="L81" s="25">
        <f t="shared" si="9"/>
        <v>6.3112770124964523E-3</v>
      </c>
      <c r="M81">
        <f t="shared" si="14"/>
        <v>4</v>
      </c>
    </row>
    <row r="82" spans="1:13" x14ac:dyDescent="0.15">
      <c r="A82" s="1">
        <v>42510</v>
      </c>
      <c r="B82">
        <v>31.56</v>
      </c>
      <c r="C82" s="25">
        <f t="shared" si="1"/>
        <v>1.1214354373598079E-2</v>
      </c>
      <c r="D82" s="26">
        <f t="shared" si="16"/>
        <v>31.762001835273605</v>
      </c>
      <c r="E82" s="26"/>
      <c r="F82">
        <v>31.7925</v>
      </c>
      <c r="G82" s="25">
        <f t="shared" si="17"/>
        <v>-6.3598584346554743E-3</v>
      </c>
      <c r="H82" s="25"/>
      <c r="I82" s="25">
        <f t="shared" si="15"/>
        <v>-7.3130455296060992E-3</v>
      </c>
      <c r="J82">
        <v>5666.73</v>
      </c>
      <c r="K82">
        <v>5732.9</v>
      </c>
      <c r="L82" s="25">
        <f t="shared" si="9"/>
        <v>1.1676928316683544E-2</v>
      </c>
      <c r="M82">
        <f t="shared" si="14"/>
        <v>5</v>
      </c>
    </row>
    <row r="83" spans="1:13" x14ac:dyDescent="0.15">
      <c r="A83" s="1">
        <v>42513</v>
      </c>
      <c r="B83">
        <v>31.92</v>
      </c>
      <c r="C83" s="25">
        <f t="shared" si="1"/>
        <v>1.1406844106463865E-2</v>
      </c>
      <c r="D83" s="26">
        <f t="shared" si="16"/>
        <v>32.217183781332309</v>
      </c>
      <c r="E83" s="26"/>
      <c r="F83">
        <v>32.258099999999999</v>
      </c>
      <c r="G83" s="25">
        <f t="shared" si="17"/>
        <v>-9.2243873129750353E-3</v>
      </c>
      <c r="H83" s="25"/>
      <c r="I83" s="25">
        <f t="shared" si="15"/>
        <v>-1.0481088470802646E-2</v>
      </c>
      <c r="J83">
        <v>5732.9</v>
      </c>
      <c r="K83">
        <v>5809.48</v>
      </c>
      <c r="L83" s="25">
        <f t="shared" si="9"/>
        <v>1.3357986359434193E-2</v>
      </c>
      <c r="M83">
        <f t="shared" si="14"/>
        <v>1</v>
      </c>
    </row>
    <row r="84" spans="1:13" x14ac:dyDescent="0.15">
      <c r="A84" s="1">
        <v>42514</v>
      </c>
      <c r="B84">
        <v>31.99</v>
      </c>
      <c r="C84" s="25">
        <f t="shared" si="1"/>
        <v>2.1929824561401912E-3</v>
      </c>
      <c r="D84" s="26">
        <f t="shared" si="16"/>
        <v>31.88995826786563</v>
      </c>
      <c r="E84" s="26"/>
      <c r="F84">
        <v>31.841100000000001</v>
      </c>
      <c r="G84" s="25">
        <f t="shared" si="17"/>
        <v>3.1370919740330017E-3</v>
      </c>
      <c r="H84" s="25"/>
      <c r="I84" s="25">
        <f t="shared" si="15"/>
        <v>4.6763459805094776E-3</v>
      </c>
      <c r="J84">
        <v>5809.48</v>
      </c>
      <c r="K84">
        <v>5743.18</v>
      </c>
      <c r="L84" s="25">
        <f t="shared" si="9"/>
        <v>-1.1412381142546169E-2</v>
      </c>
      <c r="M84">
        <f t="shared" si="14"/>
        <v>2</v>
      </c>
    </row>
    <row r="85" spans="1:13" x14ac:dyDescent="0.15">
      <c r="A85" s="1">
        <v>42515</v>
      </c>
      <c r="B85">
        <v>31.61</v>
      </c>
      <c r="C85" s="25">
        <f t="shared" si="1"/>
        <v>-1.1878712097530442E-2</v>
      </c>
      <c r="D85" s="26">
        <f t="shared" si="16"/>
        <v>31.685863563043473</v>
      </c>
      <c r="E85" s="26"/>
      <c r="G85" s="25">
        <f t="shared" si="17"/>
        <v>-2.394240033651962E-3</v>
      </c>
      <c r="H85" s="25"/>
      <c r="J85">
        <v>5743.18</v>
      </c>
      <c r="K85">
        <v>5715.18</v>
      </c>
      <c r="L85" s="25">
        <f t="shared" si="9"/>
        <v>-4.8753478038299214E-3</v>
      </c>
      <c r="M85">
        <f t="shared" si="14"/>
        <v>3</v>
      </c>
    </row>
    <row r="86" spans="1:13" x14ac:dyDescent="0.15">
      <c r="A86" s="1">
        <v>42516</v>
      </c>
      <c r="B86">
        <v>31.74</v>
      </c>
      <c r="C86" s="25">
        <f t="shared" si="1"/>
        <v>4.1126225877885503E-3</v>
      </c>
      <c r="D86" s="26"/>
      <c r="E86" s="26"/>
      <c r="F86">
        <v>31.864100000000001</v>
      </c>
      <c r="I86" s="25">
        <f t="shared" si="15"/>
        <v>-3.8946651560848311E-3</v>
      </c>
      <c r="J86">
        <v>5715.18</v>
      </c>
      <c r="K86">
        <v>5744.39</v>
      </c>
      <c r="L86" s="25">
        <f t="shared" ref="L86:L94" si="18">+K86/J86-1</f>
        <v>5.1109501363035825E-3</v>
      </c>
      <c r="M86">
        <f t="shared" si="14"/>
        <v>4</v>
      </c>
    </row>
    <row r="87" spans="1:13" x14ac:dyDescent="0.15">
      <c r="A87" s="1">
        <v>42517</v>
      </c>
      <c r="B87">
        <v>31.92</v>
      </c>
      <c r="C87" s="25">
        <f t="shared" si="1"/>
        <v>5.6710775047259521E-3</v>
      </c>
      <c r="D87" s="26">
        <f t="shared" si="16"/>
        <v>31.837474426179281</v>
      </c>
      <c r="E87" s="26"/>
      <c r="F87">
        <v>31.7743</v>
      </c>
      <c r="G87" s="25">
        <f t="shared" si="17"/>
        <v>2.5920892064497103E-3</v>
      </c>
      <c r="H87" s="25"/>
      <c r="I87" s="25">
        <f t="shared" si="15"/>
        <v>4.5854668710247903E-3</v>
      </c>
      <c r="J87">
        <v>5744.39</v>
      </c>
      <c r="K87">
        <v>5739.59</v>
      </c>
      <c r="L87" s="25">
        <f t="shared" si="18"/>
        <v>-8.3559786156583993E-4</v>
      </c>
      <c r="M87">
        <f t="shared" si="14"/>
        <v>5</v>
      </c>
    </row>
    <row r="88" spans="1:13" x14ac:dyDescent="0.15">
      <c r="A88" s="1">
        <v>42520</v>
      </c>
      <c r="B88">
        <v>31.92</v>
      </c>
      <c r="C88" s="25">
        <f t="shared" si="1"/>
        <v>0</v>
      </c>
      <c r="D88" s="26">
        <f t="shared" si="16"/>
        <v>31.617797625962826</v>
      </c>
      <c r="E88" s="26"/>
      <c r="F88">
        <v>31.62</v>
      </c>
      <c r="G88" s="25">
        <f t="shared" si="17"/>
        <v>9.557983057903563E-3</v>
      </c>
      <c r="H88" s="25"/>
      <c r="I88" s="25">
        <f t="shared" si="15"/>
        <v>9.4876660341556285E-3</v>
      </c>
      <c r="J88">
        <v>5739.59</v>
      </c>
      <c r="K88">
        <v>5711.32</v>
      </c>
      <c r="L88" s="25">
        <f t="shared" si="18"/>
        <v>-4.9254389250801278E-3</v>
      </c>
      <c r="M88">
        <f t="shared" si="14"/>
        <v>1</v>
      </c>
    </row>
    <row r="89" spans="1:13" x14ac:dyDescent="0.15">
      <c r="A89" s="1">
        <v>42521</v>
      </c>
      <c r="B89">
        <v>33.33</v>
      </c>
      <c r="C89" s="25">
        <f t="shared" si="1"/>
        <v>4.4172932330826864E-2</v>
      </c>
      <c r="D89" s="26">
        <f t="shared" si="16"/>
        <v>32.9265841171568</v>
      </c>
      <c r="E89" s="26"/>
      <c r="F89">
        <v>33.002600000000001</v>
      </c>
      <c r="G89" s="25">
        <f t="shared" si="17"/>
        <v>1.2251980995289236E-2</v>
      </c>
      <c r="H89" s="25"/>
      <c r="I89" s="25">
        <f t="shared" si="15"/>
        <v>9.9204305115354607E-3</v>
      </c>
      <c r="J89">
        <v>5711.32</v>
      </c>
      <c r="K89">
        <v>5947.32</v>
      </c>
      <c r="L89" s="25">
        <f t="shared" si="18"/>
        <v>4.1321445830385883E-2</v>
      </c>
      <c r="M89">
        <f t="shared" si="14"/>
        <v>2</v>
      </c>
    </row>
    <row r="90" spans="1:13" x14ac:dyDescent="0.15">
      <c r="A90" s="1">
        <v>42522</v>
      </c>
      <c r="B90">
        <v>33.24</v>
      </c>
      <c r="C90" s="25">
        <f t="shared" si="1"/>
        <v>-2.7002700270025715E-3</v>
      </c>
      <c r="D90" s="26">
        <f t="shared" si="16"/>
        <v>33.149430639010511</v>
      </c>
      <c r="E90" s="26"/>
      <c r="F90">
        <v>33.1479</v>
      </c>
      <c r="G90" s="25">
        <f>+B90/D90-1</f>
        <v>2.7321543460510078E-3</v>
      </c>
      <c r="H90" s="25"/>
      <c r="I90" s="25">
        <f>+B90/F90-1</f>
        <v>2.7784565538089279E-3</v>
      </c>
      <c r="J90">
        <v>5947.32</v>
      </c>
      <c r="K90">
        <v>5973.78</v>
      </c>
      <c r="L90" s="25">
        <f t="shared" si="18"/>
        <v>4.4490627711304409E-3</v>
      </c>
      <c r="M90">
        <f t="shared" si="14"/>
        <v>3</v>
      </c>
    </row>
    <row r="91" spans="1:13" x14ac:dyDescent="0.15">
      <c r="A91" s="1">
        <v>42523</v>
      </c>
      <c r="B91">
        <v>33.67</v>
      </c>
      <c r="C91" s="25">
        <f t="shared" si="1"/>
        <v>1.2936221419975968E-2</v>
      </c>
      <c r="D91" s="26">
        <f t="shared" si="16"/>
        <v>33.37046632634614</v>
      </c>
      <c r="E91" s="26"/>
      <c r="G91" s="25">
        <f t="shared" si="17"/>
        <v>8.9760110249756941E-3</v>
      </c>
      <c r="H91" s="25"/>
      <c r="J91">
        <v>5973.78</v>
      </c>
      <c r="K91">
        <v>6013.89</v>
      </c>
      <c r="L91" s="25">
        <f t="shared" si="18"/>
        <v>6.7143416731116901E-3</v>
      </c>
      <c r="M91">
        <f t="shared" si="14"/>
        <v>4</v>
      </c>
    </row>
    <row r="92" spans="1:13" x14ac:dyDescent="0.15">
      <c r="A92" s="1">
        <v>42524</v>
      </c>
      <c r="B92">
        <v>33.94</v>
      </c>
      <c r="C92" s="25">
        <f t="shared" si="1"/>
        <v>8.0190080190079005E-3</v>
      </c>
      <c r="F92">
        <v>33.720300000000002</v>
      </c>
      <c r="I92" s="25">
        <f>+B92/F92-1</f>
        <v>6.5153631492007591E-3</v>
      </c>
      <c r="J92">
        <v>6013.89</v>
      </c>
      <c r="K92">
        <v>6032.6</v>
      </c>
      <c r="L92" s="25">
        <f t="shared" si="18"/>
        <v>3.1111310649181156E-3</v>
      </c>
      <c r="M92">
        <f t="shared" si="14"/>
        <v>5</v>
      </c>
    </row>
    <row r="93" spans="1:13" x14ac:dyDescent="0.15">
      <c r="A93" s="1">
        <v>42527</v>
      </c>
      <c r="B93">
        <v>34.06</v>
      </c>
      <c r="C93" s="25">
        <f t="shared" si="1"/>
        <v>3.535651149086716E-3</v>
      </c>
      <c r="D93" s="26">
        <f t="shared" si="16"/>
        <v>33.82795722540861</v>
      </c>
      <c r="E93" s="26"/>
      <c r="F93">
        <v>33.714399999999998</v>
      </c>
      <c r="G93" s="25">
        <f t="shared" si="17"/>
        <v>6.8594971030973007E-3</v>
      </c>
      <c r="H93" s="25"/>
      <c r="I93" s="25">
        <f>+B93/F93-1</f>
        <v>1.0250812709109658E-2</v>
      </c>
      <c r="J93">
        <v>6032.6</v>
      </c>
      <c r="K93">
        <v>6051.86</v>
      </c>
      <c r="L93" s="25">
        <f t="shared" si="18"/>
        <v>3.1926532506711958E-3</v>
      </c>
      <c r="M93">
        <f t="shared" si="14"/>
        <v>1</v>
      </c>
    </row>
    <row r="94" spans="1:13" x14ac:dyDescent="0.15">
      <c r="A94" s="1">
        <v>42528</v>
      </c>
      <c r="B94">
        <v>33.840000000000003</v>
      </c>
      <c r="C94" s="25">
        <f t="shared" si="1"/>
        <v>-6.4591896652964609E-3</v>
      </c>
      <c r="D94" s="26">
        <f t="shared" si="16"/>
        <v>33.678189049978023</v>
      </c>
      <c r="E94" s="26"/>
      <c r="G94" s="25">
        <f t="shared" si="17"/>
        <v>4.8046214653008068E-3</v>
      </c>
      <c r="H94" s="25"/>
      <c r="J94">
        <v>6051.86</v>
      </c>
      <c r="K94">
        <v>6045.36</v>
      </c>
      <c r="L94" s="25">
        <f t="shared" si="18"/>
        <v>-1.0740499614994015E-3</v>
      </c>
      <c r="M94">
        <f t="shared" si="14"/>
        <v>2</v>
      </c>
    </row>
    <row r="95" spans="1:13" x14ac:dyDescent="0.15">
      <c r="A95" s="1">
        <v>42529</v>
      </c>
      <c r="B95">
        <v>33.880000000000003</v>
      </c>
      <c r="C95" s="25">
        <f t="shared" si="1"/>
        <v>1.1820330969267712E-3</v>
      </c>
      <c r="J95">
        <v>6045.36</v>
      </c>
      <c r="K95">
        <v>6023.88</v>
      </c>
      <c r="L95" s="25">
        <f t="shared" ref="L95:L101" si="19">+K95/J95-1</f>
        <v>-3.5531382746436524E-3</v>
      </c>
      <c r="M95">
        <f t="shared" si="14"/>
        <v>3</v>
      </c>
    </row>
    <row r="96" spans="1:13" x14ac:dyDescent="0.15">
      <c r="A96" s="1">
        <v>42530</v>
      </c>
      <c r="B96">
        <v>33.65</v>
      </c>
      <c r="C96" s="25">
        <f t="shared" si="1"/>
        <v>-6.788665879575051E-3</v>
      </c>
      <c r="J96">
        <v>6023.88</v>
      </c>
      <c r="K96">
        <v>6023.88</v>
      </c>
      <c r="L96" s="25">
        <f t="shared" si="19"/>
        <v>0</v>
      </c>
      <c r="M96">
        <f t="shared" si="14"/>
        <v>4</v>
      </c>
    </row>
    <row r="97" spans="1:13" x14ac:dyDescent="0.15">
      <c r="A97" s="1">
        <v>42531</v>
      </c>
      <c r="B97">
        <v>32.94</v>
      </c>
      <c r="C97" s="25">
        <f>B97/B96-1</f>
        <v>-2.1099554234769724E-2</v>
      </c>
      <c r="F97">
        <v>33.343499999999999</v>
      </c>
      <c r="I97" s="25">
        <f>+B97/F97-1</f>
        <v>-1.2101309100724267E-2</v>
      </c>
      <c r="J97">
        <v>6023.88</v>
      </c>
      <c r="K97">
        <v>6023.88</v>
      </c>
      <c r="L97" s="25">
        <f t="shared" si="19"/>
        <v>0</v>
      </c>
      <c r="M97">
        <f t="shared" si="14"/>
        <v>5</v>
      </c>
    </row>
    <row r="98" spans="1:13" x14ac:dyDescent="0.15">
      <c r="A98" s="1">
        <v>42534</v>
      </c>
      <c r="B98">
        <v>31.77</v>
      </c>
      <c r="C98" s="25">
        <f>B98/B97-1</f>
        <v>-3.5519125683060038E-2</v>
      </c>
      <c r="D98" s="26">
        <f>+F97*(1+L98)</f>
        <v>31.807808611725331</v>
      </c>
      <c r="E98" s="26"/>
      <c r="F98">
        <v>31.780200000000001</v>
      </c>
      <c r="G98" s="25">
        <f>+B98/D98-1</f>
        <v>-1.1886581746909375E-3</v>
      </c>
      <c r="H98" s="25"/>
      <c r="I98" s="25">
        <f>+B98/F98-1</f>
        <v>-3.209545566107419E-4</v>
      </c>
      <c r="J98">
        <v>6023.88</v>
      </c>
      <c r="K98">
        <v>5746.44</v>
      </c>
      <c r="L98" s="25">
        <f t="shared" si="19"/>
        <v>-4.6056694356461314E-2</v>
      </c>
      <c r="M98">
        <f t="shared" si="14"/>
        <v>1</v>
      </c>
    </row>
    <row r="99" spans="1:13" x14ac:dyDescent="0.15">
      <c r="A99" s="1">
        <v>42535</v>
      </c>
      <c r="B99">
        <v>32.04</v>
      </c>
      <c r="C99" s="25">
        <f>B99/B98-1</f>
        <v>8.4985835694051381E-3</v>
      </c>
      <c r="D99" s="26">
        <f>+F98*(1+L99)</f>
        <v>31.870456378557858</v>
      </c>
      <c r="E99" s="26"/>
      <c r="F99">
        <v>31.8459</v>
      </c>
      <c r="G99" s="25">
        <f>+B99/D99-1</f>
        <v>5.3197738817511997E-3</v>
      </c>
      <c r="H99" s="25"/>
      <c r="I99" s="25">
        <f>+B99/F99-1</f>
        <v>6.0949761193749286E-3</v>
      </c>
      <c r="J99">
        <v>5746.44</v>
      </c>
      <c r="K99">
        <v>5762.76</v>
      </c>
      <c r="L99" s="25">
        <f t="shared" si="19"/>
        <v>2.8400192118946954E-3</v>
      </c>
      <c r="M99">
        <f t="shared" ref="M99:M133" si="20">WEEKDAY(A99,2)</f>
        <v>2</v>
      </c>
    </row>
    <row r="100" spans="1:13" x14ac:dyDescent="0.15">
      <c r="A100" s="1">
        <v>42536</v>
      </c>
      <c r="B100">
        <v>32.840000000000003</v>
      </c>
      <c r="C100" s="25">
        <f>B100/B99-1</f>
        <v>2.4968789013732895E-2</v>
      </c>
      <c r="D100" s="26">
        <f>+F99*(1+L100)</f>
        <v>32.89636663942278</v>
      </c>
      <c r="E100" s="26"/>
      <c r="G100" s="25">
        <f>+B100/D100-1</f>
        <v>-1.7134609435932591E-3</v>
      </c>
      <c r="H100" s="25"/>
      <c r="I100" s="25"/>
      <c r="J100">
        <v>5762.76</v>
      </c>
      <c r="K100">
        <v>5952.85</v>
      </c>
      <c r="L100" s="25">
        <f t="shared" si="19"/>
        <v>3.298593035281705E-2</v>
      </c>
      <c r="M100">
        <f t="shared" si="20"/>
        <v>3</v>
      </c>
    </row>
    <row r="101" spans="1:13" x14ac:dyDescent="0.15">
      <c r="A101" s="1">
        <v>42537</v>
      </c>
      <c r="B101">
        <v>33.03</v>
      </c>
      <c r="C101" s="25">
        <f t="shared" ref="C101:C130" si="21">B101/B100-1</f>
        <v>5.7856272838001654E-3</v>
      </c>
      <c r="D101" s="26"/>
      <c r="E101" s="26"/>
      <c r="F101">
        <v>32.881100000000004</v>
      </c>
      <c r="G101" s="25"/>
      <c r="H101" s="25"/>
      <c r="I101" s="25">
        <f t="shared" ref="I101:I122" si="22">+B101/F101-1</f>
        <v>4.5284373089706786E-3</v>
      </c>
      <c r="J101">
        <v>5952.85</v>
      </c>
      <c r="K101">
        <v>5930.55</v>
      </c>
      <c r="L101" s="25">
        <f t="shared" si="19"/>
        <v>-3.7461048069412639E-3</v>
      </c>
      <c r="M101">
        <f t="shared" si="20"/>
        <v>4</v>
      </c>
    </row>
    <row r="102" spans="1:13" x14ac:dyDescent="0.15">
      <c r="A102" s="1">
        <v>42538</v>
      </c>
      <c r="B102">
        <v>33.049999999999997</v>
      </c>
      <c r="C102" s="25">
        <f t="shared" si="21"/>
        <v>6.0551014229481837E-4</v>
      </c>
      <c r="F102">
        <v>33.082299999999996</v>
      </c>
      <c r="I102" s="25">
        <f t="shared" si="22"/>
        <v>-9.7635291379372102E-4</v>
      </c>
      <c r="J102">
        <v>5930.55</v>
      </c>
      <c r="L102" s="25"/>
      <c r="M102">
        <f t="shared" si="20"/>
        <v>5</v>
      </c>
    </row>
    <row r="103" spans="1:13" x14ac:dyDescent="0.15">
      <c r="A103" s="1">
        <v>42541</v>
      </c>
      <c r="B103">
        <v>33.35</v>
      </c>
      <c r="C103" s="25">
        <f t="shared" si="21"/>
        <v>9.0771558245084094E-3</v>
      </c>
      <c r="D103" s="26">
        <f t="shared" ref="D103:D117" si="23">+F102*(1+L103)</f>
        <v>33.082299999999996</v>
      </c>
      <c r="E103" s="26"/>
      <c r="F103">
        <v>33.240499999999997</v>
      </c>
      <c r="G103" s="25">
        <f t="shared" ref="G103:G117" si="24">+B103/D103-1</f>
        <v>8.0919404031765119E-3</v>
      </c>
      <c r="H103" s="25"/>
      <c r="I103" s="25">
        <f t="shared" si="22"/>
        <v>3.2941742753569425E-3</v>
      </c>
      <c r="K103">
        <v>5985.57</v>
      </c>
      <c r="L103" s="25"/>
      <c r="M103">
        <f t="shared" si="20"/>
        <v>1</v>
      </c>
    </row>
    <row r="104" spans="1:13" x14ac:dyDescent="0.15">
      <c r="A104" s="1">
        <v>42542</v>
      </c>
      <c r="B104">
        <v>33.020000000000003</v>
      </c>
      <c r="C104" s="25">
        <f t="shared" si="21"/>
        <v>-9.8950524737630996E-3</v>
      </c>
      <c r="D104" s="26">
        <f t="shared" si="23"/>
        <v>32.858589975557884</v>
      </c>
      <c r="E104" s="26"/>
      <c r="F104">
        <v>32.846800000000002</v>
      </c>
      <c r="G104" s="25">
        <f t="shared" si="24"/>
        <v>4.9122626552808857E-3</v>
      </c>
      <c r="H104" s="25"/>
      <c r="I104" s="25">
        <f t="shared" si="22"/>
        <v>5.2729641852478082E-3</v>
      </c>
      <c r="J104">
        <v>5985.57</v>
      </c>
      <c r="K104">
        <v>5916.8</v>
      </c>
      <c r="L104" s="25">
        <f t="shared" ref="L104:L111" si="25">+K104/J104-1</f>
        <v>-1.1489298429389283E-2</v>
      </c>
      <c r="M104">
        <f t="shared" si="20"/>
        <v>2</v>
      </c>
    </row>
    <row r="105" spans="1:13" x14ac:dyDescent="0.15">
      <c r="A105" s="1">
        <v>42543</v>
      </c>
      <c r="B105">
        <v>33.51</v>
      </c>
      <c r="C105" s="25">
        <f t="shared" si="21"/>
        <v>1.4839491217443879E-2</v>
      </c>
      <c r="D105" s="26">
        <f t="shared" si="23"/>
        <v>33.358032729177935</v>
      </c>
      <c r="E105" s="26"/>
      <c r="F105">
        <v>33.429600000000001</v>
      </c>
      <c r="G105" s="25">
        <f t="shared" si="24"/>
        <v>4.555642476156585E-3</v>
      </c>
      <c r="H105" s="25"/>
      <c r="I105" s="25">
        <f t="shared" si="22"/>
        <v>2.4050542034603772E-3</v>
      </c>
      <c r="J105">
        <v>5916.8</v>
      </c>
      <c r="K105">
        <v>6008.89</v>
      </c>
      <c r="L105" s="25">
        <f t="shared" si="25"/>
        <v>1.556415630070318E-2</v>
      </c>
      <c r="M105">
        <f t="shared" si="20"/>
        <v>3</v>
      </c>
    </row>
    <row r="106" spans="1:13" x14ac:dyDescent="0.15">
      <c r="A106" s="1">
        <v>42544</v>
      </c>
      <c r="B106">
        <v>33.659999999999997</v>
      </c>
      <c r="C106" s="25">
        <f t="shared" si="21"/>
        <v>4.4762757385854446E-3</v>
      </c>
      <c r="D106" s="26">
        <f t="shared" si="23"/>
        <v>33.25869367420605</v>
      </c>
      <c r="E106" s="26"/>
      <c r="F106">
        <v>33.244300000000003</v>
      </c>
      <c r="G106" s="25">
        <f t="shared" si="24"/>
        <v>1.2066208304061687E-2</v>
      </c>
      <c r="H106" s="25"/>
      <c r="I106" s="25">
        <f t="shared" si="22"/>
        <v>1.2504399250397702E-2</v>
      </c>
      <c r="J106">
        <v>6008.89</v>
      </c>
      <c r="K106">
        <v>5978.17</v>
      </c>
      <c r="L106" s="25">
        <f t="shared" si="25"/>
        <v>-5.1124250901580792E-3</v>
      </c>
      <c r="M106">
        <f t="shared" si="20"/>
        <v>4</v>
      </c>
    </row>
    <row r="107" spans="1:13" x14ac:dyDescent="0.15">
      <c r="A107" s="1">
        <v>42545</v>
      </c>
      <c r="B107">
        <v>32.799999999999997</v>
      </c>
      <c r="C107" s="25">
        <f t="shared" si="21"/>
        <v>-2.5549613784907943E-2</v>
      </c>
      <c r="D107" s="26">
        <f t="shared" si="23"/>
        <v>32.829731233136563</v>
      </c>
      <c r="E107" s="26"/>
      <c r="F107">
        <v>32.536799999999999</v>
      </c>
      <c r="G107" s="25">
        <f t="shared" si="24"/>
        <v>-9.0561914520204123E-4</v>
      </c>
      <c r="H107" s="25"/>
      <c r="I107" s="25">
        <f t="shared" si="22"/>
        <v>8.0893019596270932E-3</v>
      </c>
      <c r="J107">
        <v>5978.17</v>
      </c>
      <c r="K107">
        <v>5903.62</v>
      </c>
      <c r="L107" s="25">
        <f t="shared" si="25"/>
        <v>-1.2470371367826694E-2</v>
      </c>
      <c r="M107">
        <f t="shared" si="20"/>
        <v>5</v>
      </c>
    </row>
    <row r="108" spans="1:13" x14ac:dyDescent="0.15">
      <c r="A108" s="1">
        <v>42548</v>
      </c>
      <c r="B108">
        <v>33.15</v>
      </c>
      <c r="C108" s="25">
        <f t="shared" si="21"/>
        <v>1.0670731707317138E-2</v>
      </c>
      <c r="D108" s="26">
        <f t="shared" si="23"/>
        <v>33.31169304528408</v>
      </c>
      <c r="E108" s="26"/>
      <c r="F108">
        <v>33.109099999999998</v>
      </c>
      <c r="G108" s="25">
        <f t="shared" si="24"/>
        <v>-4.8539425799906111E-3</v>
      </c>
      <c r="H108" s="25"/>
      <c r="I108" s="25">
        <f t="shared" si="22"/>
        <v>1.2353099298985093E-3</v>
      </c>
      <c r="J108">
        <v>5903.62</v>
      </c>
      <c r="K108">
        <v>6044.22</v>
      </c>
      <c r="L108" s="25">
        <f t="shared" si="25"/>
        <v>2.3815896009567128E-2</v>
      </c>
      <c r="M108">
        <f t="shared" si="20"/>
        <v>1</v>
      </c>
    </row>
    <row r="109" spans="1:13" x14ac:dyDescent="0.15">
      <c r="A109" s="1">
        <v>42549</v>
      </c>
      <c r="B109">
        <v>33.700000000000003</v>
      </c>
      <c r="C109" s="25">
        <f t="shared" si="21"/>
        <v>1.6591251885369696E-2</v>
      </c>
      <c r="D109" s="26">
        <f t="shared" si="23"/>
        <v>33.455790712614693</v>
      </c>
      <c r="E109" s="26"/>
      <c r="G109" s="25">
        <f t="shared" si="24"/>
        <v>7.2994624303777123E-3</v>
      </c>
      <c r="H109" s="25"/>
      <c r="I109" s="25"/>
      <c r="J109">
        <v>6044.22</v>
      </c>
      <c r="K109">
        <v>6107.51</v>
      </c>
      <c r="L109" s="25">
        <f t="shared" si="25"/>
        <v>1.0471160877664865E-2</v>
      </c>
      <c r="M109">
        <f t="shared" si="20"/>
        <v>2</v>
      </c>
    </row>
    <row r="110" spans="1:13" x14ac:dyDescent="0.15">
      <c r="A110" s="1">
        <v>42550</v>
      </c>
      <c r="B110">
        <v>34.14</v>
      </c>
      <c r="C110" s="25">
        <f t="shared" si="21"/>
        <v>1.3056379821958286E-2</v>
      </c>
      <c r="D110" s="26"/>
      <c r="E110" s="26"/>
      <c r="F110">
        <v>33.668399999999998</v>
      </c>
      <c r="I110" s="25">
        <f t="shared" si="22"/>
        <v>1.4007199629326061E-2</v>
      </c>
      <c r="J110">
        <v>6107.51</v>
      </c>
      <c r="K110">
        <v>6120.2</v>
      </c>
      <c r="L110" s="25">
        <f t="shared" si="25"/>
        <v>2.0777698276384093E-3</v>
      </c>
      <c r="M110">
        <f t="shared" si="20"/>
        <v>3</v>
      </c>
    </row>
    <row r="111" spans="1:13" x14ac:dyDescent="0.15">
      <c r="A111" s="1">
        <v>42551</v>
      </c>
      <c r="B111">
        <v>34.11</v>
      </c>
      <c r="C111" s="25">
        <f t="shared" si="21"/>
        <v>-8.7873462214416165E-4</v>
      </c>
      <c r="D111" s="26">
        <f t="shared" si="23"/>
        <v>33.686498924218164</v>
      </c>
      <c r="E111" s="26"/>
      <c r="G111" s="25">
        <f t="shared" si="24"/>
        <v>1.257183409693452E-2</v>
      </c>
      <c r="H111" s="25"/>
      <c r="J111">
        <v>6120.2</v>
      </c>
      <c r="K111">
        <v>6123.49</v>
      </c>
      <c r="L111" s="25">
        <f t="shared" si="25"/>
        <v>5.3756413189121055E-4</v>
      </c>
      <c r="M111">
        <f t="shared" si="20"/>
        <v>4</v>
      </c>
    </row>
    <row r="112" spans="1:13" x14ac:dyDescent="0.15">
      <c r="A112" s="1">
        <v>42552</v>
      </c>
      <c r="B112">
        <v>33.880000000000003</v>
      </c>
      <c r="C112" s="25">
        <f t="shared" si="21"/>
        <v>-6.7428906479037876E-3</v>
      </c>
      <c r="F112">
        <v>33.5366</v>
      </c>
      <c r="I112" s="25">
        <f t="shared" si="22"/>
        <v>1.0239559168192525E-2</v>
      </c>
      <c r="J112">
        <v>6123.49</v>
      </c>
      <c r="K112">
        <v>6111.54</v>
      </c>
      <c r="L112" s="25">
        <f t="shared" ref="L112:L121" si="26">+K112/J112-1</f>
        <v>-1.9515015130260327E-3</v>
      </c>
      <c r="M112">
        <f t="shared" si="20"/>
        <v>5</v>
      </c>
    </row>
    <row r="113" spans="1:13" x14ac:dyDescent="0.15">
      <c r="A113" s="1">
        <v>42555</v>
      </c>
      <c r="B113">
        <v>33.880000000000003</v>
      </c>
      <c r="C113" s="25">
        <f t="shared" si="21"/>
        <v>0</v>
      </c>
      <c r="D113" s="26">
        <f t="shared" si="23"/>
        <v>34.196956382188453</v>
      </c>
      <c r="E113" s="26"/>
      <c r="G113" s="25">
        <f t="shared" si="24"/>
        <v>-9.2685553253955E-3</v>
      </c>
      <c r="H113" s="25"/>
      <c r="J113">
        <v>6111.54</v>
      </c>
      <c r="K113">
        <v>6231.88</v>
      </c>
      <c r="L113" s="25">
        <f t="shared" si="26"/>
        <v>1.9690618076622313E-2</v>
      </c>
      <c r="M113">
        <f t="shared" si="20"/>
        <v>1</v>
      </c>
    </row>
    <row r="114" spans="1:13" x14ac:dyDescent="0.15">
      <c r="A114" s="1">
        <v>42556</v>
      </c>
      <c r="B114">
        <v>34.299999999999997</v>
      </c>
      <c r="C114" s="25">
        <f t="shared" si="21"/>
        <v>1.2396694214875881E-2</v>
      </c>
      <c r="F114">
        <v>34.3765</v>
      </c>
      <c r="I114" s="25">
        <f t="shared" si="22"/>
        <v>-2.22535743894825E-3</v>
      </c>
      <c r="J114">
        <v>6231.88</v>
      </c>
      <c r="K114">
        <v>6269.5</v>
      </c>
      <c r="L114" s="25">
        <f t="shared" si="26"/>
        <v>6.0367016052940148E-3</v>
      </c>
      <c r="M114">
        <f t="shared" si="20"/>
        <v>2</v>
      </c>
    </row>
    <row r="115" spans="1:13" x14ac:dyDescent="0.15">
      <c r="A115" s="1">
        <v>42557</v>
      </c>
      <c r="B115">
        <v>34.64</v>
      </c>
      <c r="C115" s="25">
        <f t="shared" si="21"/>
        <v>9.9125364431487117E-3</v>
      </c>
      <c r="D115" s="26">
        <f t="shared" si="23"/>
        <v>34.52947940027115</v>
      </c>
      <c r="E115" s="26"/>
      <c r="G115" s="25">
        <f t="shared" si="24"/>
        <v>3.2007606731534466E-3</v>
      </c>
      <c r="H115" s="25"/>
      <c r="J115">
        <v>6269.5</v>
      </c>
      <c r="K115">
        <v>6297.4</v>
      </c>
      <c r="L115" s="25">
        <f t="shared" si="26"/>
        <v>4.4501156392056096E-3</v>
      </c>
      <c r="M115">
        <f t="shared" si="20"/>
        <v>3</v>
      </c>
    </row>
    <row r="116" spans="1:13" x14ac:dyDescent="0.15">
      <c r="A116" s="1">
        <v>42558</v>
      </c>
      <c r="B116">
        <v>34.58</v>
      </c>
      <c r="C116" s="25">
        <f t="shared" si="21"/>
        <v>-1.7321016166282899E-3</v>
      </c>
      <c r="D116" s="26"/>
      <c r="E116" s="26"/>
      <c r="F116">
        <v>34.5884</v>
      </c>
      <c r="I116" s="25">
        <f t="shared" si="22"/>
        <v>-2.4285598640017003E-4</v>
      </c>
      <c r="J116">
        <v>6297.4</v>
      </c>
      <c r="K116">
        <v>6319.79</v>
      </c>
      <c r="L116" s="25">
        <f t="shared" si="26"/>
        <v>3.5554355765872181E-3</v>
      </c>
      <c r="M116">
        <f t="shared" si="20"/>
        <v>4</v>
      </c>
    </row>
    <row r="117" spans="1:13" x14ac:dyDescent="0.15">
      <c r="A117" s="1">
        <v>42559</v>
      </c>
      <c r="B117">
        <v>34.82</v>
      </c>
      <c r="C117" s="25">
        <f t="shared" si="21"/>
        <v>6.9404279930596058E-3</v>
      </c>
      <c r="D117" s="26">
        <f t="shared" si="23"/>
        <v>34.479267782632022</v>
      </c>
      <c r="E117" s="26"/>
      <c r="F117">
        <v>34.487200000000001</v>
      </c>
      <c r="G117" s="25">
        <f t="shared" si="24"/>
        <v>9.8822347248224141E-3</v>
      </c>
      <c r="H117" s="25"/>
      <c r="I117" s="25">
        <f t="shared" si="22"/>
        <v>9.6499570855272943E-3</v>
      </c>
      <c r="J117">
        <v>6319.79</v>
      </c>
      <c r="K117">
        <v>6299.85</v>
      </c>
      <c r="L117" s="25">
        <f t="shared" si="26"/>
        <v>-3.1551681305865831E-3</v>
      </c>
      <c r="M117">
        <f t="shared" si="20"/>
        <v>5</v>
      </c>
    </row>
    <row r="118" spans="1:13" x14ac:dyDescent="0.15">
      <c r="A118" s="1">
        <v>42562</v>
      </c>
      <c r="B118">
        <v>34.659999999999997</v>
      </c>
      <c r="C118" s="25">
        <f t="shared" si="21"/>
        <v>-4.5950603101666543E-3</v>
      </c>
      <c r="D118" s="26">
        <f t="shared" ref="D118:D123" si="27">+F117*(1+L118)</f>
        <v>34.556449756740236</v>
      </c>
      <c r="E118" s="26"/>
      <c r="F118">
        <v>34.526499999999999</v>
      </c>
      <c r="G118" s="25">
        <f t="shared" ref="G118:G123" si="28">+B118/D118-1</f>
        <v>2.9965532914608684E-3</v>
      </c>
      <c r="H118" s="25"/>
      <c r="I118" s="25">
        <f t="shared" si="22"/>
        <v>3.866595223958269E-3</v>
      </c>
      <c r="J118">
        <v>6299.85</v>
      </c>
      <c r="K118">
        <v>6312.5</v>
      </c>
      <c r="L118" s="25">
        <f t="shared" si="26"/>
        <v>2.0079843170868195E-3</v>
      </c>
      <c r="M118">
        <f t="shared" si="20"/>
        <v>1</v>
      </c>
    </row>
    <row r="119" spans="1:13" x14ac:dyDescent="0.15">
      <c r="A119" s="1">
        <v>42563</v>
      </c>
      <c r="B119">
        <v>35.32</v>
      </c>
      <c r="C119" s="25">
        <f t="shared" si="21"/>
        <v>1.9042123485285778E-2</v>
      </c>
      <c r="D119" s="26">
        <f t="shared" si="27"/>
        <v>34.978557857425741</v>
      </c>
      <c r="E119" s="26"/>
      <c r="F119">
        <v>35.046300000000002</v>
      </c>
      <c r="G119" s="25">
        <f t="shared" si="28"/>
        <v>9.76146998301064E-3</v>
      </c>
      <c r="H119" s="25"/>
      <c r="I119" s="25">
        <f t="shared" si="22"/>
        <v>7.8096689236808459E-3</v>
      </c>
      <c r="J119">
        <v>6312.5</v>
      </c>
      <c r="K119">
        <v>6395.15</v>
      </c>
      <c r="L119" s="25">
        <f t="shared" si="26"/>
        <v>1.309306930693066E-2</v>
      </c>
      <c r="M119">
        <f t="shared" si="20"/>
        <v>2</v>
      </c>
    </row>
    <row r="120" spans="1:13" x14ac:dyDescent="0.15">
      <c r="A120" s="1">
        <v>42564</v>
      </c>
      <c r="B120">
        <v>35.69</v>
      </c>
      <c r="C120" s="25">
        <f t="shared" si="21"/>
        <v>1.0475651189127966E-2</v>
      </c>
      <c r="D120" s="26">
        <f t="shared" si="27"/>
        <v>35.328033858158136</v>
      </c>
      <c r="E120" s="26"/>
      <c r="F120">
        <v>35.378300000000003</v>
      </c>
      <c r="G120" s="25">
        <f t="shared" si="28"/>
        <v>1.024586149614648E-2</v>
      </c>
      <c r="H120" s="25"/>
      <c r="I120" s="25">
        <f t="shared" si="22"/>
        <v>8.8104855236117441E-3</v>
      </c>
      <c r="J120">
        <v>6395.15</v>
      </c>
      <c r="K120">
        <v>6446.56</v>
      </c>
      <c r="L120" s="25">
        <f t="shared" si="26"/>
        <v>8.0389044823030442E-3</v>
      </c>
      <c r="M120">
        <f t="shared" si="20"/>
        <v>3</v>
      </c>
    </row>
    <row r="121" spans="1:13" x14ac:dyDescent="0.15">
      <c r="A121" s="1">
        <v>42565</v>
      </c>
      <c r="B121">
        <v>35.61</v>
      </c>
      <c r="C121" s="25">
        <f t="shared" si="21"/>
        <v>-2.2415242364807186E-3</v>
      </c>
      <c r="D121" s="26">
        <f t="shared" si="27"/>
        <v>35.427801170546772</v>
      </c>
      <c r="E121" s="26"/>
      <c r="G121" s="25">
        <f t="shared" si="28"/>
        <v>5.142820706713902E-3</v>
      </c>
      <c r="H121" s="25"/>
      <c r="J121">
        <v>6446.56</v>
      </c>
      <c r="K121">
        <v>6455.58</v>
      </c>
      <c r="L121" s="25">
        <f t="shared" si="26"/>
        <v>1.3991958501897717E-3</v>
      </c>
      <c r="M121">
        <f t="shared" si="20"/>
        <v>4</v>
      </c>
    </row>
    <row r="122" spans="1:13" x14ac:dyDescent="0.15">
      <c r="A122" s="1">
        <v>42566</v>
      </c>
      <c r="B122">
        <v>35.380000000000003</v>
      </c>
      <c r="C122" s="25">
        <f t="shared" si="21"/>
        <v>-6.4588598708227307E-3</v>
      </c>
      <c r="D122" s="26"/>
      <c r="E122" s="26"/>
      <c r="F122">
        <v>35.2378</v>
      </c>
      <c r="I122" s="25">
        <f t="shared" si="22"/>
        <v>4.0354392158421515E-3</v>
      </c>
      <c r="J122">
        <v>6455.58</v>
      </c>
      <c r="K122">
        <v>6441.0099999999993</v>
      </c>
      <c r="L122" s="25">
        <f>+K122/J122-1</f>
        <v>-2.2569621939469986E-3</v>
      </c>
      <c r="M122">
        <f t="shared" si="20"/>
        <v>5</v>
      </c>
    </row>
    <row r="123" spans="1:13" x14ac:dyDescent="0.15">
      <c r="A123" s="1">
        <v>42569</v>
      </c>
      <c r="B123">
        <v>35.25</v>
      </c>
      <c r="C123" s="25">
        <f t="shared" si="21"/>
        <v>-3.6743923120408084E-3</v>
      </c>
      <c r="D123" s="26">
        <f t="shared" si="27"/>
        <v>35.079473599016303</v>
      </c>
      <c r="E123" s="26"/>
      <c r="G123" s="25">
        <f t="shared" si="28"/>
        <v>4.8611448088684561E-3</v>
      </c>
      <c r="H123" s="25"/>
      <c r="J123">
        <f>+K123+28.94</f>
        <v>6441.0099999999993</v>
      </c>
      <c r="K123">
        <v>6412.07</v>
      </c>
      <c r="L123" s="25">
        <f>+K123/J123-1</f>
        <v>-4.4930841591612758E-3</v>
      </c>
      <c r="M123">
        <f t="shared" si="20"/>
        <v>1</v>
      </c>
    </row>
    <row r="124" spans="1:13" x14ac:dyDescent="0.15">
      <c r="A124" s="1">
        <v>42570</v>
      </c>
      <c r="B124">
        <v>35.17</v>
      </c>
      <c r="C124" s="25">
        <f t="shared" si="21"/>
        <v>-2.2695035460992274E-3</v>
      </c>
      <c r="J124">
        <v>6412.07</v>
      </c>
      <c r="K124">
        <v>6431.94</v>
      </c>
      <c r="L124" s="25">
        <f t="shared" ref="L124:L133" si="29">+K124/J124-1</f>
        <v>3.0988432752605544E-3</v>
      </c>
      <c r="M124">
        <f t="shared" si="20"/>
        <v>2</v>
      </c>
    </row>
    <row r="125" spans="1:13" x14ac:dyDescent="0.15">
      <c r="A125" s="1">
        <v>42571</v>
      </c>
      <c r="B125">
        <v>35.44</v>
      </c>
      <c r="C125" s="25">
        <f t="shared" si="21"/>
        <v>7.6769974410006991E-3</v>
      </c>
      <c r="F125">
        <v>35.2181</v>
      </c>
      <c r="I125" s="25">
        <f>+B125/F125-1</f>
        <v>6.3007374049139919E-3</v>
      </c>
      <c r="J125">
        <v>6431.94</v>
      </c>
      <c r="K125">
        <v>6417.92</v>
      </c>
      <c r="L125" s="25">
        <f t="shared" si="29"/>
        <v>-2.1797467016171357E-3</v>
      </c>
      <c r="M125">
        <f t="shared" si="20"/>
        <v>3</v>
      </c>
    </row>
    <row r="126" spans="1:13" x14ac:dyDescent="0.15">
      <c r="A126" s="1">
        <v>42572</v>
      </c>
      <c r="B126">
        <v>35.39</v>
      </c>
      <c r="C126" s="25">
        <f t="shared" si="21"/>
        <v>-1.4108352144468483E-3</v>
      </c>
      <c r="D126" s="26">
        <f t="shared" ref="D126:D136" si="30">+F125*(1+L126)</f>
        <v>35.354134213421169</v>
      </c>
      <c r="E126" s="26"/>
      <c r="F126">
        <v>35.371099999999998</v>
      </c>
      <c r="G126" s="25">
        <f>+B126/D126-1</f>
        <v>1.014472207474304E-3</v>
      </c>
      <c r="H126" s="25"/>
      <c r="I126" s="25">
        <f>+B126/F126-1</f>
        <v>5.3433452734008569E-4</v>
      </c>
      <c r="J126">
        <v>6417.92</v>
      </c>
      <c r="K126">
        <v>6442.71</v>
      </c>
      <c r="L126" s="25">
        <f t="shared" si="29"/>
        <v>3.8626221579576292E-3</v>
      </c>
      <c r="M126">
        <f t="shared" si="20"/>
        <v>4</v>
      </c>
    </row>
    <row r="127" spans="1:13" x14ac:dyDescent="0.15">
      <c r="A127" s="1">
        <v>42573</v>
      </c>
      <c r="B127">
        <v>35.299999999999997</v>
      </c>
      <c r="C127" s="25">
        <f t="shared" si="21"/>
        <v>-2.5430912687200991E-3</v>
      </c>
      <c r="D127" s="26">
        <f t="shared" si="30"/>
        <v>35.086822800188116</v>
      </c>
      <c r="E127" s="26"/>
      <c r="F127">
        <v>35.037300000000002</v>
      </c>
      <c r="G127" s="25">
        <f t="shared" ref="G127:G138" si="31">+B127/D127-1</f>
        <v>6.0757054300948354E-3</v>
      </c>
      <c r="H127" s="25"/>
      <c r="I127" s="25">
        <f t="shared" ref="I127:I156" si="32">+B127/F127-1</f>
        <v>7.4977238542923708E-3</v>
      </c>
      <c r="J127">
        <v>6442.71</v>
      </c>
      <c r="K127">
        <v>6390.93</v>
      </c>
      <c r="L127" s="25">
        <f t="shared" si="29"/>
        <v>-8.0369906452408824E-3</v>
      </c>
      <c r="M127">
        <f t="shared" si="20"/>
        <v>5</v>
      </c>
    </row>
    <row r="128" spans="1:13" x14ac:dyDescent="0.15">
      <c r="A128" s="1">
        <v>42576</v>
      </c>
      <c r="B128">
        <v>35.24</v>
      </c>
      <c r="C128" s="25">
        <f t="shared" si="21"/>
        <v>-1.6997167138809166E-3</v>
      </c>
      <c r="D128" s="26">
        <f t="shared" si="30"/>
        <v>35.135159905365882</v>
      </c>
      <c r="E128" s="26"/>
      <c r="F128">
        <v>35.097299999999997</v>
      </c>
      <c r="G128" s="25">
        <f t="shared" si="31"/>
        <v>2.9839082820883878E-3</v>
      </c>
      <c r="H128" s="25"/>
      <c r="I128" s="25">
        <f t="shared" si="32"/>
        <v>4.0658398224366898E-3</v>
      </c>
      <c r="J128">
        <v>6390.93</v>
      </c>
      <c r="K128">
        <v>6408.78</v>
      </c>
      <c r="L128" s="25">
        <f t="shared" si="29"/>
        <v>2.7930207340713942E-3</v>
      </c>
      <c r="M128">
        <f t="shared" si="20"/>
        <v>1</v>
      </c>
    </row>
    <row r="129" spans="1:13" x14ac:dyDescent="0.15">
      <c r="A129" s="1">
        <v>42577</v>
      </c>
      <c r="B129">
        <v>35.76</v>
      </c>
      <c r="C129" s="25">
        <f t="shared" si="21"/>
        <v>1.4755959137343844E-2</v>
      </c>
      <c r="D129" s="26">
        <f t="shared" si="30"/>
        <v>35.566576155056033</v>
      </c>
      <c r="E129" s="26"/>
      <c r="F129">
        <v>35.616900000000001</v>
      </c>
      <c r="G129" s="25">
        <f t="shared" si="31"/>
        <v>5.438359995652009E-3</v>
      </c>
      <c r="H129" s="25"/>
      <c r="I129" s="25">
        <f t="shared" si="32"/>
        <v>4.0177556160136962E-3</v>
      </c>
      <c r="J129">
        <v>6408.78</v>
      </c>
      <c r="K129">
        <v>6494.47</v>
      </c>
      <c r="L129" s="25">
        <f t="shared" si="29"/>
        <v>1.3370719544125498E-2</v>
      </c>
      <c r="M129">
        <f t="shared" si="20"/>
        <v>2</v>
      </c>
    </row>
    <row r="130" spans="1:13" x14ac:dyDescent="0.15">
      <c r="A130" s="1">
        <v>42578</v>
      </c>
      <c r="B130">
        <v>34.31</v>
      </c>
      <c r="C130" s="25">
        <f t="shared" si="21"/>
        <v>-4.0548098434004309E-2</v>
      </c>
      <c r="D130" s="26">
        <f t="shared" si="30"/>
        <v>34.162602799150662</v>
      </c>
      <c r="E130" s="26"/>
      <c r="F130">
        <v>34.166699999999999</v>
      </c>
      <c r="G130" s="25">
        <f t="shared" si="31"/>
        <v>4.3145776015931503E-3</v>
      </c>
      <c r="H130" s="25"/>
      <c r="I130" s="25">
        <f t="shared" si="32"/>
        <v>4.1941422496174496E-3</v>
      </c>
      <c r="J130">
        <v>6494.47</v>
      </c>
      <c r="K130">
        <v>6229.29</v>
      </c>
      <c r="L130" s="25">
        <f t="shared" si="29"/>
        <v>-4.0831661398081809E-2</v>
      </c>
      <c r="M130">
        <f t="shared" si="20"/>
        <v>3</v>
      </c>
    </row>
    <row r="131" spans="1:13" x14ac:dyDescent="0.15">
      <c r="A131" s="1">
        <v>42579</v>
      </c>
      <c r="B131">
        <v>34.32</v>
      </c>
      <c r="C131" s="25">
        <f t="shared" ref="C131:C136" si="33">B131/B130-1</f>
        <v>2.9146021568049463E-4</v>
      </c>
      <c r="D131" s="26">
        <f t="shared" si="30"/>
        <v>34.24348785222714</v>
      </c>
      <c r="E131" s="26"/>
      <c r="F131">
        <v>34.2226</v>
      </c>
      <c r="G131" s="25">
        <f t="shared" si="31"/>
        <v>2.2343561527096156E-3</v>
      </c>
      <c r="H131" s="25"/>
      <c r="I131" s="25">
        <f t="shared" si="32"/>
        <v>2.8460724784207247E-3</v>
      </c>
      <c r="J131">
        <v>6229.29</v>
      </c>
      <c r="K131">
        <v>6243.29</v>
      </c>
      <c r="L131" s="25">
        <f t="shared" si="29"/>
        <v>2.247447140846015E-3</v>
      </c>
      <c r="M131">
        <f t="shared" si="20"/>
        <v>4</v>
      </c>
    </row>
    <row r="132" spans="1:13" x14ac:dyDescent="0.15">
      <c r="A132" s="1">
        <v>42580</v>
      </c>
      <c r="B132">
        <v>34.25</v>
      </c>
      <c r="C132" s="25">
        <f t="shared" si="33"/>
        <v>-2.0396270396270122E-3</v>
      </c>
      <c r="D132" s="26">
        <f t="shared" si="30"/>
        <v>34.001147362047895</v>
      </c>
      <c r="E132" s="26"/>
      <c r="F132">
        <v>34.2226</v>
      </c>
      <c r="G132" s="25">
        <f t="shared" si="31"/>
        <v>7.3189482490780833E-3</v>
      </c>
      <c r="H132" s="25"/>
      <c r="I132" s="25">
        <f t="shared" si="32"/>
        <v>8.0064051240991141E-4</v>
      </c>
      <c r="J132">
        <v>6243.29</v>
      </c>
      <c r="K132">
        <v>6202.89</v>
      </c>
      <c r="L132" s="25">
        <f t="shared" si="29"/>
        <v>-6.4709472089234943E-3</v>
      </c>
      <c r="M132">
        <f t="shared" si="20"/>
        <v>5</v>
      </c>
    </row>
    <row r="133" spans="1:13" x14ac:dyDescent="0.15">
      <c r="A133" s="1">
        <v>42583</v>
      </c>
      <c r="B133">
        <v>33.51</v>
      </c>
      <c r="C133" s="25">
        <f t="shared" si="33"/>
        <v>-2.1605839416058426E-2</v>
      </c>
      <c r="D133" s="26">
        <f t="shared" si="30"/>
        <v>33.706134677223034</v>
      </c>
      <c r="E133" s="26"/>
      <c r="F133">
        <v>33.593400000000003</v>
      </c>
      <c r="G133" s="25">
        <f t="shared" si="31"/>
        <v>-5.8189608242316115E-3</v>
      </c>
      <c r="H133" s="25"/>
      <c r="I133" s="25">
        <f t="shared" si="32"/>
        <v>-2.4826305167088281E-3</v>
      </c>
      <c r="J133">
        <v>6202.89</v>
      </c>
      <c r="K133">
        <v>6109.28</v>
      </c>
      <c r="L133" s="25">
        <f t="shared" si="29"/>
        <v>-1.5091352579201134E-2</v>
      </c>
      <c r="M133">
        <f t="shared" si="20"/>
        <v>1</v>
      </c>
    </row>
    <row r="134" spans="1:13" x14ac:dyDescent="0.15">
      <c r="A134" s="1">
        <v>42584</v>
      </c>
      <c r="B134">
        <v>33.770000000000003</v>
      </c>
      <c r="C134" s="25">
        <f t="shared" si="33"/>
        <v>7.7588779468815705E-3</v>
      </c>
      <c r="D134" s="26">
        <f t="shared" si="30"/>
        <v>33.919090929536708</v>
      </c>
      <c r="E134" s="26"/>
      <c r="G134" s="25">
        <f t="shared" si="31"/>
        <v>-4.3954871858572497E-3</v>
      </c>
      <c r="H134" s="25"/>
      <c r="I134" s="25"/>
      <c r="J134">
        <v>6109.28</v>
      </c>
      <c r="K134">
        <v>6168.51</v>
      </c>
      <c r="L134" s="25">
        <f>+K134/J134-1</f>
        <v>9.6950868187413164E-3</v>
      </c>
      <c r="M134">
        <f t="shared" ref="M134:M176" si="34">WEEKDAY(A134,2)</f>
        <v>2</v>
      </c>
    </row>
    <row r="135" spans="1:13" x14ac:dyDescent="0.15">
      <c r="A135" s="1">
        <v>42585</v>
      </c>
      <c r="B135">
        <v>34.06</v>
      </c>
      <c r="C135" s="25">
        <f t="shared" si="33"/>
        <v>8.5875037015101796E-3</v>
      </c>
      <c r="D135" s="26"/>
      <c r="E135" s="26"/>
      <c r="F135">
        <v>34.116100000000003</v>
      </c>
      <c r="I135" s="25">
        <f t="shared" si="32"/>
        <v>-1.6443849091778429E-3</v>
      </c>
      <c r="J135">
        <v>6168.51</v>
      </c>
      <c r="K135">
        <v>6198.39</v>
      </c>
      <c r="L135" s="25">
        <f>+K135/J135-1</f>
        <v>4.8439574548797548E-3</v>
      </c>
      <c r="M135">
        <f t="shared" si="34"/>
        <v>3</v>
      </c>
    </row>
    <row r="136" spans="1:13" x14ac:dyDescent="0.15">
      <c r="A136" s="1">
        <v>42586</v>
      </c>
      <c r="B136">
        <v>34.31</v>
      </c>
      <c r="C136" s="25">
        <f t="shared" si="33"/>
        <v>7.3399882560187812E-3</v>
      </c>
      <c r="D136" s="26">
        <f t="shared" si="30"/>
        <v>34.335380397651647</v>
      </c>
      <c r="E136" s="26"/>
      <c r="F136">
        <v>34.311399999999999</v>
      </c>
      <c r="G136" s="25">
        <f t="shared" si="31"/>
        <v>-7.391908101120892E-4</v>
      </c>
      <c r="H136" s="25"/>
      <c r="I136" s="25">
        <f t="shared" si="32"/>
        <v>-4.0802765261638285E-5</v>
      </c>
      <c r="J136">
        <v>6198.39</v>
      </c>
      <c r="K136">
        <v>6238.23</v>
      </c>
      <c r="L136" s="25">
        <f>+K136/J136-1</f>
        <v>6.4274755218691748E-3</v>
      </c>
      <c r="M136">
        <f t="shared" si="34"/>
        <v>4</v>
      </c>
    </row>
    <row r="137" spans="1:13" x14ac:dyDescent="0.15">
      <c r="A137" s="1">
        <v>42587</v>
      </c>
      <c r="B137">
        <v>34.08</v>
      </c>
      <c r="C137" s="25">
        <f t="shared" ref="C137:C157" si="35">B137/B136-1</f>
        <v>-6.7035849606530418E-3</v>
      </c>
      <c r="D137" s="26"/>
      <c r="E137" s="26"/>
      <c r="F137">
        <v>34.025599999999997</v>
      </c>
      <c r="I137" s="25">
        <f t="shared" si="32"/>
        <v>1.598796200507957E-3</v>
      </c>
      <c r="J137">
        <v>6238.23</v>
      </c>
      <c r="K137">
        <v>6203.29</v>
      </c>
      <c r="L137" s="25">
        <f>+K137/J137-1</f>
        <v>-5.6009477047174183E-3</v>
      </c>
      <c r="M137">
        <f t="shared" si="34"/>
        <v>5</v>
      </c>
    </row>
    <row r="138" spans="1:13" x14ac:dyDescent="0.15">
      <c r="A138" s="1">
        <v>42590</v>
      </c>
      <c r="B138">
        <v>34.380000000000003</v>
      </c>
      <c r="C138" s="25">
        <f t="shared" si="35"/>
        <v>8.8028169014084945E-3</v>
      </c>
      <c r="D138" s="26">
        <f>+F137*(1+L138)</f>
        <v>34.505380766657687</v>
      </c>
      <c r="E138" s="26"/>
      <c r="F138">
        <v>34.502600000000001</v>
      </c>
      <c r="G138" s="25">
        <f t="shared" si="31"/>
        <v>-3.6336583997020888E-3</v>
      </c>
      <c r="H138" s="25"/>
      <c r="I138" s="25">
        <f t="shared" si="32"/>
        <v>-3.5533553993032374E-3</v>
      </c>
      <c r="J138">
        <v>6203.29</v>
      </c>
      <c r="K138">
        <v>6290.76</v>
      </c>
      <c r="L138" s="25">
        <f>+K138/J138-1</f>
        <v>1.4100582110460724E-2</v>
      </c>
      <c r="M138">
        <f t="shared" si="34"/>
        <v>1</v>
      </c>
    </row>
    <row r="139" spans="1:13" x14ac:dyDescent="0.15">
      <c r="A139" s="1">
        <v>42591</v>
      </c>
      <c r="B139">
        <v>34.75</v>
      </c>
      <c r="C139" s="25">
        <f t="shared" si="35"/>
        <v>1.0762070971495064E-2</v>
      </c>
      <c r="D139" s="26">
        <f>+F138*(1+L139)</f>
        <v>34.781165237586556</v>
      </c>
      <c r="E139" s="26"/>
      <c r="F139">
        <v>34.8324</v>
      </c>
      <c r="G139" s="25">
        <f>+B139/D139-1</f>
        <v>-8.9603776566049564E-4</v>
      </c>
      <c r="H139" s="25"/>
      <c r="I139" s="25">
        <f t="shared" si="32"/>
        <v>-2.3656136240971515E-3</v>
      </c>
      <c r="J139">
        <v>6290.76</v>
      </c>
      <c r="K139">
        <v>6341.55</v>
      </c>
      <c r="L139" s="25">
        <f t="shared" ref="L139:L160" si="36">+K139/J139-1</f>
        <v>8.0737462564142159E-3</v>
      </c>
      <c r="M139">
        <f t="shared" si="34"/>
        <v>2</v>
      </c>
    </row>
    <row r="140" spans="1:13" x14ac:dyDescent="0.15">
      <c r="A140" s="1">
        <v>42592</v>
      </c>
      <c r="B140">
        <v>34.630000000000003</v>
      </c>
      <c r="C140" s="25">
        <f t="shared" si="35"/>
        <v>-3.4532374100718632E-3</v>
      </c>
      <c r="D140" s="26">
        <f>+F139*(1+L140)</f>
        <v>34.704529326111128</v>
      </c>
      <c r="E140" s="26"/>
      <c r="F140">
        <v>34.792499999999997</v>
      </c>
      <c r="G140" s="25">
        <f>+B140/D140-1</f>
        <v>-2.1475388820516583E-3</v>
      </c>
      <c r="H140" s="25"/>
      <c r="I140" s="25">
        <f t="shared" si="32"/>
        <v>-4.670546813249854E-3</v>
      </c>
      <c r="J140">
        <v>6341.55</v>
      </c>
      <c r="K140">
        <v>6318.27</v>
      </c>
      <c r="L140" s="25">
        <f t="shared" si="36"/>
        <v>-3.6710267994417567E-3</v>
      </c>
      <c r="M140">
        <f t="shared" si="34"/>
        <v>3</v>
      </c>
    </row>
    <row r="141" spans="1:13" x14ac:dyDescent="0.15">
      <c r="A141" s="1">
        <v>42593</v>
      </c>
      <c r="B141">
        <v>34.18</v>
      </c>
      <c r="C141" s="25">
        <f t="shared" si="35"/>
        <v>-1.2994513427664001E-2</v>
      </c>
      <c r="D141" s="26">
        <f>+F140*(1+L141)</f>
        <v>34.286108487766427</v>
      </c>
      <c r="E141" s="26"/>
      <c r="G141" s="25">
        <f>+B141/D141-1</f>
        <v>-3.0947953105930903E-3</v>
      </c>
      <c r="H141" s="25"/>
      <c r="I141" s="25"/>
      <c r="J141">
        <v>6318.27</v>
      </c>
      <c r="K141">
        <v>6226.31</v>
      </c>
      <c r="L141" s="25">
        <f t="shared" si="36"/>
        <v>-1.4554617007503601E-2</v>
      </c>
      <c r="M141">
        <f t="shared" si="34"/>
        <v>4</v>
      </c>
    </row>
    <row r="142" spans="1:13" x14ac:dyDescent="0.15">
      <c r="A142" s="1">
        <v>42594</v>
      </c>
      <c r="B142">
        <v>34.67</v>
      </c>
      <c r="C142" s="25">
        <f t="shared" si="35"/>
        <v>1.4335868929198359E-2</v>
      </c>
      <c r="D142" s="26"/>
      <c r="E142" s="26"/>
      <c r="F142">
        <v>34.630800000000001</v>
      </c>
      <c r="G142" s="25"/>
      <c r="H142" s="25"/>
      <c r="I142" s="25">
        <f t="shared" si="32"/>
        <v>1.1319403536735884E-3</v>
      </c>
      <c r="J142">
        <v>6226.31</v>
      </c>
      <c r="K142">
        <v>6299.09</v>
      </c>
      <c r="L142" s="25">
        <f t="shared" si="36"/>
        <v>1.168910638885623E-2</v>
      </c>
      <c r="M142">
        <f t="shared" si="34"/>
        <v>5</v>
      </c>
    </row>
    <row r="143" spans="1:13" x14ac:dyDescent="0.15">
      <c r="A143" s="1">
        <v>42597</v>
      </c>
      <c r="B143">
        <v>35.76</v>
      </c>
      <c r="C143" s="25">
        <f t="shared" si="35"/>
        <v>3.1439284684164903E-2</v>
      </c>
      <c r="D143" s="26">
        <f>+F142*(1+L143)</f>
        <v>35.419396757944398</v>
      </c>
      <c r="E143" s="26"/>
      <c r="F143">
        <v>35.473399999999998</v>
      </c>
      <c r="G143" s="25">
        <f>+B143/D143-1</f>
        <v>9.6162914457091908E-3</v>
      </c>
      <c r="H143" s="25"/>
      <c r="I143" s="25">
        <f t="shared" si="32"/>
        <v>8.0792932168893827E-3</v>
      </c>
      <c r="J143">
        <v>6299.09</v>
      </c>
      <c r="K143">
        <v>6442.53</v>
      </c>
      <c r="L143" s="25">
        <f t="shared" si="36"/>
        <v>2.277154319115926E-2</v>
      </c>
      <c r="M143">
        <f t="shared" si="34"/>
        <v>1</v>
      </c>
    </row>
    <row r="144" spans="1:13" x14ac:dyDescent="0.15">
      <c r="A144" s="1">
        <v>42598</v>
      </c>
      <c r="B144">
        <v>35.92</v>
      </c>
      <c r="C144" s="25">
        <f t="shared" si="35"/>
        <v>4.4742729306488371E-3</v>
      </c>
      <c r="D144" s="26">
        <f>+F143*(1+L144)</f>
        <v>35.618541555258567</v>
      </c>
      <c r="E144" s="26"/>
      <c r="G144" s="25">
        <f>+B144/D144-1</f>
        <v>8.4635257811933595E-3</v>
      </c>
      <c r="H144" s="25"/>
      <c r="I144" s="25"/>
      <c r="J144">
        <v>6442.53</v>
      </c>
      <c r="K144">
        <v>6468.89</v>
      </c>
      <c r="L144" s="25">
        <f t="shared" si="36"/>
        <v>4.0915603031728143E-3</v>
      </c>
      <c r="M144">
        <f t="shared" si="34"/>
        <v>2</v>
      </c>
    </row>
    <row r="145" spans="1:13" x14ac:dyDescent="0.15">
      <c r="A145" s="1">
        <v>42599</v>
      </c>
      <c r="B145">
        <v>35.75</v>
      </c>
      <c r="C145" s="25">
        <f t="shared" si="35"/>
        <v>-4.732739420935439E-3</v>
      </c>
      <c r="D145" s="26"/>
      <c r="E145" s="26"/>
      <c r="F145">
        <v>35.7821</v>
      </c>
      <c r="I145" s="25">
        <f t="shared" si="32"/>
        <v>-8.9709659298919942E-4</v>
      </c>
      <c r="J145">
        <v>6468.89</v>
      </c>
      <c r="K145">
        <v>6488.36</v>
      </c>
      <c r="L145" s="25">
        <f t="shared" si="36"/>
        <v>3.0097899330487898E-3</v>
      </c>
      <c r="M145">
        <f t="shared" si="34"/>
        <v>3</v>
      </c>
    </row>
    <row r="146" spans="1:13" x14ac:dyDescent="0.15">
      <c r="A146" s="1">
        <v>42600</v>
      </c>
      <c r="B146">
        <v>35.81</v>
      </c>
      <c r="C146" s="25">
        <f t="shared" si="35"/>
        <v>1.6783216783218258E-3</v>
      </c>
      <c r="D146" s="26">
        <f t="shared" ref="D146:D157" si="37">+F145*(1+L146)</f>
        <v>35.793405369153376</v>
      </c>
      <c r="E146" s="26"/>
      <c r="F146">
        <v>35.810499999999998</v>
      </c>
      <c r="G146" s="25">
        <f t="shared" ref="G146:G157" si="38">+B146/D146-1</f>
        <v>4.6362257727294853E-4</v>
      </c>
      <c r="H146" s="25"/>
      <c r="I146" s="25">
        <f t="shared" si="32"/>
        <v>-1.3962385333798899E-5</v>
      </c>
      <c r="J146">
        <v>6488.36</v>
      </c>
      <c r="K146">
        <v>6490.41</v>
      </c>
      <c r="L146" s="25">
        <f t="shared" si="36"/>
        <v>3.1595040965659571E-4</v>
      </c>
      <c r="M146">
        <f t="shared" si="34"/>
        <v>4</v>
      </c>
    </row>
    <row r="147" spans="1:13" x14ac:dyDescent="0.15">
      <c r="A147" s="1">
        <v>42601</v>
      </c>
      <c r="B147">
        <v>35.619999999999997</v>
      </c>
      <c r="C147" s="25">
        <f t="shared" si="35"/>
        <v>-5.3057805082380449E-3</v>
      </c>
      <c r="D147" s="26">
        <f t="shared" si="37"/>
        <v>35.860929475179532</v>
      </c>
      <c r="E147" s="26"/>
      <c r="F147">
        <v>35.7361</v>
      </c>
      <c r="G147" s="25">
        <f t="shared" si="38"/>
        <v>-6.7184392235647428E-3</v>
      </c>
      <c r="H147" s="25"/>
      <c r="I147" s="25">
        <f t="shared" si="32"/>
        <v>-3.2488156234172783E-3</v>
      </c>
      <c r="J147">
        <v>6490.41</v>
      </c>
      <c r="K147">
        <v>6499.55</v>
      </c>
      <c r="L147" s="25">
        <f t="shared" si="36"/>
        <v>1.4082315292871517E-3</v>
      </c>
      <c r="M147">
        <f t="shared" si="34"/>
        <v>5</v>
      </c>
    </row>
    <row r="148" spans="1:13" x14ac:dyDescent="0.15">
      <c r="A148" s="1">
        <v>42604</v>
      </c>
      <c r="B148">
        <v>35.369999999999997</v>
      </c>
      <c r="C148" s="25">
        <f t="shared" si="35"/>
        <v>-7.0185289163391396E-3</v>
      </c>
      <c r="D148" s="26">
        <f t="shared" si="37"/>
        <v>35.300639218869001</v>
      </c>
      <c r="E148" s="26"/>
      <c r="F148">
        <v>35.250799999999998</v>
      </c>
      <c r="G148" s="25">
        <f t="shared" si="38"/>
        <v>1.9648590695751089E-3</v>
      </c>
      <c r="H148" s="25"/>
      <c r="I148" s="25">
        <f t="shared" si="32"/>
        <v>3.3814835407990351E-3</v>
      </c>
      <c r="J148">
        <v>6499.55</v>
      </c>
      <c r="K148">
        <v>6420.35</v>
      </c>
      <c r="L148" s="25">
        <f t="shared" si="36"/>
        <v>-1.2185458993314913E-2</v>
      </c>
      <c r="M148">
        <f t="shared" si="34"/>
        <v>1</v>
      </c>
    </row>
    <row r="149" spans="1:13" x14ac:dyDescent="0.15">
      <c r="A149" s="1">
        <v>42605</v>
      </c>
      <c r="B149">
        <v>35.39</v>
      </c>
      <c r="C149" s="25">
        <f t="shared" si="35"/>
        <v>5.6545094713045252E-4</v>
      </c>
      <c r="D149" s="26">
        <f t="shared" si="37"/>
        <v>35.296645503749787</v>
      </c>
      <c r="E149" s="26"/>
      <c r="F149">
        <v>35.274999999999999</v>
      </c>
      <c r="G149" s="25">
        <f t="shared" si="38"/>
        <v>2.6448546290409602E-3</v>
      </c>
      <c r="H149" s="25"/>
      <c r="I149" s="25">
        <f t="shared" si="32"/>
        <v>3.2600992204110391E-3</v>
      </c>
      <c r="J149">
        <v>6420.35</v>
      </c>
      <c r="K149">
        <v>6428.7</v>
      </c>
      <c r="L149" s="25">
        <f t="shared" si="36"/>
        <v>1.300552150583556E-3</v>
      </c>
      <c r="M149">
        <f t="shared" si="34"/>
        <v>2</v>
      </c>
    </row>
    <row r="150" spans="1:13" x14ac:dyDescent="0.15">
      <c r="A150" s="1">
        <v>42606</v>
      </c>
      <c r="B150">
        <v>35.4</v>
      </c>
      <c r="C150" s="25">
        <f t="shared" si="35"/>
        <v>2.8256569652440611E-4</v>
      </c>
      <c r="D150" s="26">
        <f t="shared" si="37"/>
        <v>35.309898035372626</v>
      </c>
      <c r="E150" s="26"/>
      <c r="F150">
        <v>35.274999999999999</v>
      </c>
      <c r="G150" s="25">
        <f t="shared" si="38"/>
        <v>2.5517480831327433E-3</v>
      </c>
      <c r="H150" s="25"/>
      <c r="I150" s="25">
        <f t="shared" si="32"/>
        <v>3.5435861091424048E-3</v>
      </c>
      <c r="J150">
        <v>6428.7</v>
      </c>
      <c r="K150">
        <v>6435.06</v>
      </c>
      <c r="L150" s="25">
        <f t="shared" si="36"/>
        <v>9.8931354706244257E-4</v>
      </c>
      <c r="M150">
        <f t="shared" si="34"/>
        <v>3</v>
      </c>
    </row>
    <row r="151" spans="1:13" x14ac:dyDescent="0.15">
      <c r="A151" s="1">
        <v>42607</v>
      </c>
      <c r="B151">
        <v>35.03</v>
      </c>
      <c r="C151" s="25">
        <f t="shared" si="35"/>
        <v>-1.0451977401129908E-2</v>
      </c>
      <c r="D151" s="26">
        <f t="shared" si="37"/>
        <v>34.987266124946771</v>
      </c>
      <c r="E151" s="26"/>
      <c r="G151" s="25">
        <f t="shared" si="38"/>
        <v>1.2214122389733184E-3</v>
      </c>
      <c r="H151" s="25"/>
      <c r="I151" s="25"/>
      <c r="J151">
        <v>6435.06</v>
      </c>
      <c r="K151">
        <v>6382.57</v>
      </c>
      <c r="L151" s="25">
        <f t="shared" si="36"/>
        <v>-8.1568781021468251E-3</v>
      </c>
      <c r="M151">
        <f t="shared" si="34"/>
        <v>4</v>
      </c>
    </row>
    <row r="152" spans="1:13" x14ac:dyDescent="0.15">
      <c r="A152" s="1">
        <v>42608</v>
      </c>
      <c r="B152">
        <v>34.97</v>
      </c>
      <c r="C152" s="25">
        <f t="shared" si="35"/>
        <v>-1.7128175849272509E-3</v>
      </c>
      <c r="D152" s="26"/>
      <c r="E152" s="26"/>
      <c r="F152">
        <v>35.0139</v>
      </c>
      <c r="I152" s="25">
        <f t="shared" si="32"/>
        <v>-1.2537877814239318E-3</v>
      </c>
      <c r="J152">
        <v>6382.57</v>
      </c>
      <c r="K152">
        <v>6410.73</v>
      </c>
      <c r="L152" s="25">
        <f t="shared" si="36"/>
        <v>4.4120158494149742E-3</v>
      </c>
      <c r="M152">
        <f t="shared" si="34"/>
        <v>5</v>
      </c>
    </row>
    <row r="153" spans="1:13" x14ac:dyDescent="0.15">
      <c r="A153" s="1">
        <v>42611</v>
      </c>
      <c r="B153">
        <v>35.299999999999997</v>
      </c>
      <c r="C153" s="25">
        <f t="shared" si="35"/>
        <v>9.4366599942807827E-3</v>
      </c>
      <c r="D153" s="26">
        <f t="shared" si="37"/>
        <v>35.105657650064813</v>
      </c>
      <c r="E153" s="26"/>
      <c r="F153">
        <v>35.132399999999997</v>
      </c>
      <c r="G153" s="25">
        <f t="shared" si="38"/>
        <v>5.5359267691947878E-3</v>
      </c>
      <c r="H153" s="25"/>
      <c r="I153" s="25">
        <f t="shared" si="32"/>
        <v>4.7705252131935438E-3</v>
      </c>
      <c r="J153">
        <v>6410.73</v>
      </c>
      <c r="K153">
        <v>6427.53</v>
      </c>
      <c r="L153" s="25">
        <f t="shared" si="36"/>
        <v>2.6206063895999332E-3</v>
      </c>
      <c r="M153">
        <f t="shared" si="34"/>
        <v>1</v>
      </c>
    </row>
    <row r="154" spans="1:13" x14ac:dyDescent="0.15">
      <c r="A154" s="1">
        <v>42612</v>
      </c>
      <c r="B154">
        <v>35.119999999999997</v>
      </c>
      <c r="C154" s="25">
        <f t="shared" si="35"/>
        <v>-5.0991501416430829E-3</v>
      </c>
      <c r="D154" s="26">
        <f t="shared" si="37"/>
        <v>35.122670652645731</v>
      </c>
      <c r="E154" s="26"/>
      <c r="F154">
        <v>35.1083</v>
      </c>
      <c r="G154" s="25">
        <f t="shared" si="38"/>
        <v>-7.6037858058874974E-5</v>
      </c>
      <c r="H154" s="25"/>
      <c r="I154" s="25">
        <f t="shared" si="32"/>
        <v>3.3325452955557111E-4</v>
      </c>
      <c r="J154">
        <v>6427.53</v>
      </c>
      <c r="K154">
        <v>6425.75</v>
      </c>
      <c r="L154" s="25">
        <f t="shared" si="36"/>
        <v>-2.769337521566495E-4</v>
      </c>
      <c r="M154">
        <f t="shared" si="34"/>
        <v>2</v>
      </c>
    </row>
    <row r="155" spans="1:13" x14ac:dyDescent="0.15">
      <c r="A155" s="1">
        <v>42613</v>
      </c>
      <c r="B155">
        <v>35.17</v>
      </c>
      <c r="C155" s="25">
        <f t="shared" si="35"/>
        <v>1.4236902050115408E-3</v>
      </c>
      <c r="D155" s="26">
        <f t="shared" si="37"/>
        <v>35.154522809477491</v>
      </c>
      <c r="E155" s="26"/>
      <c r="F155">
        <v>35.166800000000002</v>
      </c>
      <c r="G155" s="25">
        <f t="shared" si="38"/>
        <v>4.4026171558031457E-4</v>
      </c>
      <c r="H155" s="25"/>
      <c r="I155" s="25">
        <f t="shared" si="32"/>
        <v>9.0994915659114994E-5</v>
      </c>
      <c r="J155">
        <v>6425.75</v>
      </c>
      <c r="K155">
        <v>6434.21</v>
      </c>
      <c r="L155" s="25">
        <f t="shared" si="36"/>
        <v>1.3165778313815046E-3</v>
      </c>
      <c r="M155">
        <f t="shared" si="34"/>
        <v>3</v>
      </c>
    </row>
    <row r="156" spans="1:13" x14ac:dyDescent="0.15">
      <c r="A156" s="1">
        <v>42614</v>
      </c>
      <c r="B156">
        <v>34.93</v>
      </c>
      <c r="C156" s="25">
        <f t="shared" si="35"/>
        <v>-6.8239977253341522E-3</v>
      </c>
      <c r="D156" s="26">
        <f t="shared" si="37"/>
        <v>34.878599060956979</v>
      </c>
      <c r="E156" s="26"/>
      <c r="F156" s="27">
        <v>34.880000000000003</v>
      </c>
      <c r="G156" s="25">
        <f t="shared" si="38"/>
        <v>1.4737099661941144E-3</v>
      </c>
      <c r="H156" s="25"/>
      <c r="I156" s="25">
        <f t="shared" si="32"/>
        <v>1.4334862385321223E-3</v>
      </c>
      <c r="J156">
        <v>6434.21</v>
      </c>
      <c r="K156">
        <v>6381.48</v>
      </c>
      <c r="L156" s="25">
        <f t="shared" si="36"/>
        <v>-8.1952562940905693E-3</v>
      </c>
      <c r="M156">
        <f t="shared" si="34"/>
        <v>4</v>
      </c>
    </row>
    <row r="157" spans="1:13" x14ac:dyDescent="0.15">
      <c r="A157" s="1">
        <v>42615</v>
      </c>
      <c r="B157">
        <v>34.770000000000003</v>
      </c>
      <c r="C157" s="25">
        <f t="shared" si="35"/>
        <v>-4.5805897509303417E-3</v>
      </c>
      <c r="D157" s="31">
        <f t="shared" si="37"/>
        <v>34.745923516174933</v>
      </c>
      <c r="E157" s="31"/>
      <c r="F157">
        <v>34.694000000000003</v>
      </c>
      <c r="G157" s="25">
        <f t="shared" si="38"/>
        <v>6.9292974221446535E-4</v>
      </c>
      <c r="H157" s="25"/>
      <c r="I157" s="25">
        <f t="shared" ref="I157:I162" si="39">+B157/F157-1</f>
        <v>2.1905805038335835E-3</v>
      </c>
      <c r="J157">
        <v>6381.48</v>
      </c>
      <c r="K157">
        <v>6356.95</v>
      </c>
      <c r="L157" s="25">
        <f t="shared" si="36"/>
        <v>-3.8439358894801767E-3</v>
      </c>
      <c r="M157">
        <f t="shared" si="34"/>
        <v>5</v>
      </c>
    </row>
    <row r="158" spans="1:13" x14ac:dyDescent="0.15">
      <c r="A158" s="1">
        <v>42618</v>
      </c>
      <c r="B158">
        <v>34.770000000000003</v>
      </c>
      <c r="C158" s="25">
        <f>B158/B157-1</f>
        <v>0</v>
      </c>
      <c r="D158" s="31">
        <f t="shared" ref="D158:D165" si="40">+F157*(1+L158)</f>
        <v>34.884144481237072</v>
      </c>
      <c r="E158" s="31"/>
      <c r="F158">
        <v>34.694000000000003</v>
      </c>
      <c r="G158" s="25">
        <f t="shared" ref="G158:G163" si="41">+B158/D158-1</f>
        <v>-3.2721020662686007E-3</v>
      </c>
      <c r="H158" s="25"/>
      <c r="I158" s="25">
        <f t="shared" si="39"/>
        <v>2.1905805038335835E-3</v>
      </c>
      <c r="J158">
        <v>6356.95</v>
      </c>
      <c r="K158">
        <v>6391.79</v>
      </c>
      <c r="L158" s="25">
        <f t="shared" si="36"/>
        <v>5.4806157040718784E-3</v>
      </c>
      <c r="M158">
        <f t="shared" si="34"/>
        <v>1</v>
      </c>
    </row>
    <row r="159" spans="1:13" x14ac:dyDescent="0.15">
      <c r="A159" s="1">
        <v>42619</v>
      </c>
      <c r="B159">
        <v>35.61</v>
      </c>
      <c r="C159" s="25">
        <f>B159/B158-1</f>
        <v>2.4158757549611609E-2</v>
      </c>
      <c r="D159" s="31">
        <f t="shared" si="40"/>
        <v>35.243194970422998</v>
      </c>
      <c r="E159" s="31"/>
      <c r="F159">
        <v>35.571599999999997</v>
      </c>
      <c r="G159" s="25">
        <f t="shared" si="41"/>
        <v>1.0407825677690052E-2</v>
      </c>
      <c r="H159" s="25"/>
      <c r="I159" s="25">
        <f t="shared" si="39"/>
        <v>1.079512869817556E-3</v>
      </c>
      <c r="J159">
        <v>6391.79</v>
      </c>
      <c r="K159">
        <v>6492.97</v>
      </c>
      <c r="L159" s="25">
        <f t="shared" si="36"/>
        <v>1.5829681513316318E-2</v>
      </c>
      <c r="M159">
        <f t="shared" si="34"/>
        <v>2</v>
      </c>
    </row>
    <row r="160" spans="1:13" x14ac:dyDescent="0.15">
      <c r="A160" s="1">
        <v>42620</v>
      </c>
      <c r="B160">
        <v>35.57</v>
      </c>
      <c r="C160" s="25">
        <f>B160/B159-1</f>
        <v>-1.1232799775343638E-3</v>
      </c>
      <c r="D160" s="31">
        <f t="shared" si="40"/>
        <v>35.578995946693105</v>
      </c>
      <c r="E160" s="31"/>
      <c r="F160">
        <v>35.599899999999998</v>
      </c>
      <c r="G160" s="25">
        <f t="shared" si="41"/>
        <v>-2.5284431035055288E-4</v>
      </c>
      <c r="H160" s="25"/>
      <c r="I160" s="25">
        <f t="shared" si="39"/>
        <v>-8.3988999969097922E-4</v>
      </c>
      <c r="J160">
        <v>6492.97</v>
      </c>
      <c r="K160">
        <v>6494.32</v>
      </c>
      <c r="L160" s="25">
        <f t="shared" si="36"/>
        <v>2.0791717811707855E-4</v>
      </c>
      <c r="M160">
        <f t="shared" si="34"/>
        <v>3</v>
      </c>
    </row>
    <row r="161" spans="1:13" x14ac:dyDescent="0.15">
      <c r="A161" s="1">
        <v>42621</v>
      </c>
      <c r="B161">
        <v>35.68</v>
      </c>
      <c r="C161" s="25">
        <f>B161/B160-1</f>
        <v>3.0924936744447518E-3</v>
      </c>
      <c r="D161" s="31">
        <f t="shared" si="40"/>
        <v>35.729596971199442</v>
      </c>
      <c r="E161" s="31"/>
      <c r="F161">
        <v>35.729999999999997</v>
      </c>
      <c r="G161" s="25">
        <f t="shared" si="41"/>
        <v>-1.3881200854132247E-3</v>
      </c>
      <c r="H161" s="25"/>
      <c r="I161" s="25">
        <f t="shared" si="39"/>
        <v>-1.3993842709206783E-3</v>
      </c>
      <c r="J161">
        <v>6494.32</v>
      </c>
      <c r="K161">
        <v>6517.98</v>
      </c>
      <c r="L161" s="25">
        <f>+K161/J161-1</f>
        <v>3.6431835819608072E-3</v>
      </c>
      <c r="M161">
        <f t="shared" si="34"/>
        <v>4</v>
      </c>
    </row>
    <row r="162" spans="1:13" x14ac:dyDescent="0.15">
      <c r="A162" s="1">
        <v>42622</v>
      </c>
      <c r="B162">
        <v>34.909999999999997</v>
      </c>
      <c r="C162" s="25">
        <f>B162/B161-1</f>
        <v>-2.1580717488789314E-2</v>
      </c>
      <c r="D162" s="31">
        <f t="shared" si="40"/>
        <v>35.472795835519598</v>
      </c>
      <c r="E162" s="31"/>
      <c r="F162">
        <v>35.348500000000001</v>
      </c>
      <c r="G162" s="25">
        <f t="shared" si="41"/>
        <v>-1.5865561827412056E-2</v>
      </c>
      <c r="H162" s="25"/>
      <c r="I162" s="25">
        <f t="shared" si="39"/>
        <v>-1.2405052548198792E-2</v>
      </c>
      <c r="J162">
        <v>6517.98</v>
      </c>
      <c r="K162">
        <v>6471.06</v>
      </c>
      <c r="L162" s="25">
        <f t="shared" ref="L162:L192" si="42">+K162/J162-1</f>
        <v>-7.198549243783936E-3</v>
      </c>
      <c r="M162">
        <f t="shared" si="34"/>
        <v>5</v>
      </c>
    </row>
    <row r="163" spans="1:13" x14ac:dyDescent="0.15">
      <c r="A163" s="1">
        <v>42625</v>
      </c>
      <c r="B163">
        <v>34.51</v>
      </c>
      <c r="C163" s="25">
        <f t="shared" ref="C163:C221" si="43">B163/B162-1</f>
        <v>-1.145803494700659E-2</v>
      </c>
      <c r="D163" s="31">
        <f t="shared" si="40"/>
        <v>34.368408968546113</v>
      </c>
      <c r="E163" s="31"/>
      <c r="G163" s="25">
        <f t="shared" si="41"/>
        <v>4.1198017511798746E-3</v>
      </c>
      <c r="H163" s="25"/>
      <c r="I163" s="25"/>
      <c r="J163">
        <v>6471.06</v>
      </c>
      <c r="K163">
        <v>6291.64</v>
      </c>
      <c r="L163" s="25">
        <f t="shared" si="42"/>
        <v>-2.7726523938890968E-2</v>
      </c>
      <c r="M163">
        <f t="shared" si="34"/>
        <v>1</v>
      </c>
    </row>
    <row r="164" spans="1:13" x14ac:dyDescent="0.15">
      <c r="A164" s="1">
        <v>42626</v>
      </c>
      <c r="B164">
        <v>34.119999999999997</v>
      </c>
      <c r="C164" s="25">
        <f t="shared" si="43"/>
        <v>-1.1301072152999136E-2</v>
      </c>
      <c r="D164" s="31"/>
      <c r="E164" s="31"/>
      <c r="F164">
        <v>34.511400000000002</v>
      </c>
      <c r="I164" s="25">
        <f t="shared" ref="I164:I215" si="44">+B164/F164-1</f>
        <v>-1.1341180015878916E-2</v>
      </c>
      <c r="J164">
        <v>6291.64</v>
      </c>
      <c r="K164">
        <v>6320.03</v>
      </c>
      <c r="L164" s="25">
        <f t="shared" si="42"/>
        <v>4.512337005931677E-3</v>
      </c>
      <c r="M164">
        <f t="shared" si="34"/>
        <v>2</v>
      </c>
    </row>
    <row r="165" spans="1:13" x14ac:dyDescent="0.15">
      <c r="A165" s="1">
        <v>42627</v>
      </c>
      <c r="B165">
        <v>34.31</v>
      </c>
      <c r="C165" s="25">
        <f t="shared" si="43"/>
        <v>5.568581477139567E-3</v>
      </c>
      <c r="D165" s="31">
        <f t="shared" si="40"/>
        <v>34.282763060301932</v>
      </c>
      <c r="E165" s="31"/>
      <c r="F165">
        <v>34.386400000000002</v>
      </c>
      <c r="G165" s="25">
        <f>+B165/D165-1</f>
        <v>7.9447912789776254E-4</v>
      </c>
      <c r="H165" s="25"/>
      <c r="I165" s="25">
        <f t="shared" si="44"/>
        <v>-2.221808622013377E-3</v>
      </c>
      <c r="J165">
        <v>6320.03</v>
      </c>
      <c r="K165">
        <v>6278.16</v>
      </c>
      <c r="L165" s="25">
        <f t="shared" si="42"/>
        <v>-6.6249685523644963E-3</v>
      </c>
      <c r="M165">
        <f t="shared" si="34"/>
        <v>3</v>
      </c>
    </row>
    <row r="166" spans="1:13" x14ac:dyDescent="0.15">
      <c r="A166" s="1">
        <v>42628</v>
      </c>
      <c r="B166">
        <v>34.56</v>
      </c>
      <c r="C166" s="25">
        <f t="shared" si="43"/>
        <v>7.28650539201392E-3</v>
      </c>
      <c r="D166" s="26">
        <f>+F165*(1+L166)</f>
        <v>34.386400000000002</v>
      </c>
      <c r="E166" s="26"/>
      <c r="F166">
        <v>34.482599999999998</v>
      </c>
      <c r="G166" s="25">
        <f>+B166/D166-1</f>
        <v>5.0485075494963727E-3</v>
      </c>
      <c r="H166" s="25"/>
      <c r="I166" s="25">
        <f t="shared" si="44"/>
        <v>2.2446103252076188E-3</v>
      </c>
      <c r="J166">
        <v>6278.16</v>
      </c>
      <c r="K166">
        <v>6278.16</v>
      </c>
      <c r="L166" s="25">
        <f t="shared" si="42"/>
        <v>0</v>
      </c>
      <c r="M166">
        <f t="shared" si="34"/>
        <v>4</v>
      </c>
    </row>
    <row r="167" spans="1:13" x14ac:dyDescent="0.15">
      <c r="A167" s="1">
        <v>42629</v>
      </c>
      <c r="B167">
        <v>34.520000000000003</v>
      </c>
      <c r="C167" s="25">
        <f t="shared" si="43"/>
        <v>-1.1574074074073293E-3</v>
      </c>
      <c r="D167" s="26">
        <f>+F166*(1+L167)</f>
        <v>34.482599999999998</v>
      </c>
      <c r="E167" s="26"/>
      <c r="F167">
        <v>34.450600000000001</v>
      </c>
      <c r="G167" s="25">
        <f>+B167/D167-1</f>
        <v>1.0846049891830578E-3</v>
      </c>
      <c r="H167" s="25"/>
      <c r="I167" s="25">
        <f t="shared" si="44"/>
        <v>2.0144787028382183E-3</v>
      </c>
      <c r="J167">
        <v>6278.16</v>
      </c>
      <c r="K167">
        <v>6278.16</v>
      </c>
      <c r="L167" s="25">
        <f t="shared" si="42"/>
        <v>0</v>
      </c>
      <c r="M167">
        <f t="shared" si="34"/>
        <v>5</v>
      </c>
    </row>
    <row r="168" spans="1:13" x14ac:dyDescent="0.15">
      <c r="A168" s="1">
        <v>42632</v>
      </c>
      <c r="B168">
        <v>34.79</v>
      </c>
      <c r="C168" s="25">
        <f t="shared" si="43"/>
        <v>7.8215527230589554E-3</v>
      </c>
      <c r="D168" s="26">
        <f>+F167*(1+L168)</f>
        <v>34.812876305796607</v>
      </c>
      <c r="E168" s="26"/>
      <c r="G168" s="25">
        <f>+B168/D168-1</f>
        <v>-6.5712196819533997E-4</v>
      </c>
      <c r="H168" s="25"/>
      <c r="I168" s="25"/>
      <c r="J168">
        <v>6278.16</v>
      </c>
      <c r="K168">
        <v>6344.18</v>
      </c>
      <c r="L168" s="25">
        <f t="shared" si="42"/>
        <v>1.0515819921760539E-2</v>
      </c>
      <c r="M168">
        <f t="shared" si="34"/>
        <v>1</v>
      </c>
    </row>
    <row r="169" spans="1:13" x14ac:dyDescent="0.15">
      <c r="A169" s="1">
        <v>42633</v>
      </c>
      <c r="B169">
        <v>34.619999999999997</v>
      </c>
      <c r="C169" s="25">
        <f t="shared" si="43"/>
        <v>-4.8864616269043148E-3</v>
      </c>
      <c r="D169" s="26"/>
      <c r="E169" s="26"/>
      <c r="F169">
        <v>34.6723</v>
      </c>
      <c r="G169" s="25"/>
      <c r="H169" s="25"/>
      <c r="I169" s="25">
        <f t="shared" si="44"/>
        <v>-1.5084087297353443E-3</v>
      </c>
      <c r="J169">
        <v>6344.18</v>
      </c>
      <c r="K169">
        <v>6342.03</v>
      </c>
      <c r="L169" s="25">
        <f t="shared" si="42"/>
        <v>-3.3889328486902404E-4</v>
      </c>
      <c r="M169">
        <f t="shared" si="34"/>
        <v>2</v>
      </c>
    </row>
    <row r="170" spans="1:13" x14ac:dyDescent="0.15">
      <c r="A170" s="1">
        <v>42634</v>
      </c>
      <c r="B170">
        <v>34.950000000000003</v>
      </c>
      <c r="C170" s="25">
        <f t="shared" si="43"/>
        <v>9.5320623916812508E-3</v>
      </c>
      <c r="D170" s="26">
        <f t="shared" ref="D170:D218" si="45">+F169*(1+L170)</f>
        <v>34.681703354446448</v>
      </c>
      <c r="E170" s="26"/>
      <c r="F170">
        <v>34.752899999999997</v>
      </c>
      <c r="G170" s="25">
        <f t="shared" ref="G170:G215" si="46">+B170/D170-1</f>
        <v>7.7359708319850728E-3</v>
      </c>
      <c r="H170" s="25"/>
      <c r="I170" s="25">
        <f t="shared" si="44"/>
        <v>5.6714691435824083E-3</v>
      </c>
      <c r="J170">
        <v>6342.03</v>
      </c>
      <c r="K170">
        <v>6343.75</v>
      </c>
      <c r="L170" s="25">
        <f t="shared" si="42"/>
        <v>2.7120653796974814E-4</v>
      </c>
      <c r="M170">
        <f t="shared" si="34"/>
        <v>3</v>
      </c>
    </row>
    <row r="171" spans="1:13" x14ac:dyDescent="0.15">
      <c r="A171" s="1">
        <v>42635</v>
      </c>
      <c r="B171">
        <v>34.979999999999997</v>
      </c>
      <c r="C171" s="25">
        <f t="shared" si="43"/>
        <v>8.5836909871228606E-4</v>
      </c>
      <c r="D171" s="26">
        <f t="shared" si="45"/>
        <v>34.98238555365517</v>
      </c>
      <c r="E171" s="26"/>
      <c r="F171">
        <v>34.918300000000002</v>
      </c>
      <c r="G171" s="25">
        <f t="shared" si="46"/>
        <v>-6.8192995343774321E-5</v>
      </c>
      <c r="H171" s="25"/>
      <c r="I171" s="25">
        <f t="shared" si="44"/>
        <v>1.7669817831909018E-3</v>
      </c>
      <c r="J171">
        <v>6343.75</v>
      </c>
      <c r="K171">
        <v>6385.64</v>
      </c>
      <c r="L171" s="25">
        <f t="shared" si="42"/>
        <v>6.6033497536945873E-3</v>
      </c>
      <c r="M171">
        <f t="shared" si="34"/>
        <v>4</v>
      </c>
    </row>
    <row r="172" spans="1:13" x14ac:dyDescent="0.15">
      <c r="A172" s="1">
        <v>42636</v>
      </c>
      <c r="B172">
        <v>34.72</v>
      </c>
      <c r="C172" s="25">
        <f t="shared" si="43"/>
        <v>-7.4328187535733781E-3</v>
      </c>
      <c r="D172" s="26">
        <f t="shared" si="45"/>
        <v>34.835948098232912</v>
      </c>
      <c r="E172" s="26"/>
      <c r="F172">
        <v>34.842199999999998</v>
      </c>
      <c r="G172" s="25">
        <f t="shared" si="46"/>
        <v>-3.3284036910938841E-3</v>
      </c>
      <c r="H172" s="25"/>
      <c r="I172" s="25">
        <f t="shared" si="44"/>
        <v>-3.5072412189816049E-3</v>
      </c>
      <c r="J172">
        <v>6385.64</v>
      </c>
      <c r="K172">
        <v>6370.58</v>
      </c>
      <c r="L172" s="25">
        <f t="shared" si="42"/>
        <v>-2.358416697464949E-3</v>
      </c>
      <c r="M172">
        <f t="shared" si="34"/>
        <v>5</v>
      </c>
    </row>
    <row r="173" spans="1:13" x14ac:dyDescent="0.15">
      <c r="A173" s="1">
        <v>42639</v>
      </c>
      <c r="B173">
        <v>33.9</v>
      </c>
      <c r="C173" s="25">
        <f t="shared" si="43"/>
        <v>-2.3617511520737322E-2</v>
      </c>
      <c r="D173" s="26">
        <f t="shared" si="45"/>
        <v>34.136340512794753</v>
      </c>
      <c r="E173" s="26"/>
      <c r="F173">
        <v>34.090899999999998</v>
      </c>
      <c r="G173" s="25">
        <f t="shared" si="46"/>
        <v>-6.9234285000810969E-3</v>
      </c>
      <c r="H173" s="25"/>
      <c r="I173" s="25">
        <f t="shared" si="44"/>
        <v>-5.5997348265959257E-3</v>
      </c>
      <c r="J173">
        <v>6370.58</v>
      </c>
      <c r="K173">
        <v>6241.52</v>
      </c>
      <c r="L173" s="25">
        <f t="shared" si="42"/>
        <v>-2.0258751950371745E-2</v>
      </c>
      <c r="M173">
        <f t="shared" si="34"/>
        <v>1</v>
      </c>
    </row>
    <row r="174" spans="1:13" x14ac:dyDescent="0.15">
      <c r="A174" s="1">
        <v>42640</v>
      </c>
      <c r="B174">
        <v>34.270000000000003</v>
      </c>
      <c r="C174" s="25">
        <f t="shared" si="43"/>
        <v>1.0914454277286323E-2</v>
      </c>
      <c r="D174" s="26">
        <f t="shared" si="45"/>
        <v>34.338818127475356</v>
      </c>
      <c r="E174" s="26"/>
      <c r="F174">
        <v>34.342500000000001</v>
      </c>
      <c r="G174" s="25">
        <f t="shared" si="46"/>
        <v>-2.0040913236990532E-3</v>
      </c>
      <c r="H174" s="25"/>
      <c r="I174" s="25">
        <f t="shared" si="44"/>
        <v>-2.1110868457450138E-3</v>
      </c>
      <c r="J174">
        <v>6241.52</v>
      </c>
      <c r="K174">
        <v>6286.91</v>
      </c>
      <c r="L174" s="25">
        <f t="shared" si="42"/>
        <v>7.2722670118816612E-3</v>
      </c>
      <c r="M174">
        <f t="shared" si="34"/>
        <v>2</v>
      </c>
    </row>
    <row r="175" spans="1:13" x14ac:dyDescent="0.15">
      <c r="A175" s="1">
        <v>42641</v>
      </c>
      <c r="B175">
        <v>34.39</v>
      </c>
      <c r="C175" s="25">
        <f t="shared" si="43"/>
        <v>3.5016049022467133E-3</v>
      </c>
      <c r="D175" s="26">
        <f t="shared" si="45"/>
        <v>34.311745897428146</v>
      </c>
      <c r="E175" s="26"/>
      <c r="F175">
        <v>34.318199999999997</v>
      </c>
      <c r="G175" s="25">
        <f t="shared" si="46"/>
        <v>2.2806797067624895E-3</v>
      </c>
      <c r="H175" s="25"/>
      <c r="I175" s="25">
        <f t="shared" si="44"/>
        <v>2.0921843220216285E-3</v>
      </c>
      <c r="J175">
        <v>6286.91</v>
      </c>
      <c r="K175">
        <v>6281.28</v>
      </c>
      <c r="L175" s="25">
        <f t="shared" si="42"/>
        <v>-8.9551146747768318E-4</v>
      </c>
      <c r="M175">
        <f t="shared" si="34"/>
        <v>3</v>
      </c>
    </row>
    <row r="176" spans="1:13" x14ac:dyDescent="0.15">
      <c r="A176" s="1">
        <v>42642</v>
      </c>
      <c r="B176">
        <v>34.32</v>
      </c>
      <c r="C176" s="25">
        <f t="shared" si="43"/>
        <v>-2.0354754289038102E-3</v>
      </c>
      <c r="D176" s="26">
        <f t="shared" si="45"/>
        <v>34.413867074545308</v>
      </c>
      <c r="E176" s="26"/>
      <c r="F176">
        <v>34.482100000000003</v>
      </c>
      <c r="G176" s="25">
        <f t="shared" si="46"/>
        <v>-2.7275944996817403E-3</v>
      </c>
      <c r="H176" s="25"/>
      <c r="I176" s="25">
        <f t="shared" si="44"/>
        <v>-4.7009897889049856E-3</v>
      </c>
      <c r="J176">
        <v>6281.28</v>
      </c>
      <c r="K176">
        <v>6298.79</v>
      </c>
      <c r="L176" s="25">
        <f t="shared" si="42"/>
        <v>2.7876483774007532E-3</v>
      </c>
      <c r="M176">
        <f t="shared" si="34"/>
        <v>4</v>
      </c>
    </row>
    <row r="177" spans="1:13" x14ac:dyDescent="0.15">
      <c r="A177" s="1">
        <v>42643</v>
      </c>
      <c r="B177">
        <v>34.69</v>
      </c>
      <c r="C177" s="25">
        <f t="shared" si="43"/>
        <v>1.0780885780885763E-2</v>
      </c>
      <c r="D177" s="26">
        <f t="shared" si="45"/>
        <v>34.642499938718395</v>
      </c>
      <c r="E177" s="26"/>
      <c r="F177">
        <v>34.627200000000002</v>
      </c>
      <c r="G177" s="25">
        <f t="shared" si="46"/>
        <v>1.3711499275637085E-3</v>
      </c>
      <c r="H177" s="25"/>
      <c r="I177" s="25">
        <f t="shared" si="44"/>
        <v>1.8136031790036977E-3</v>
      </c>
      <c r="J177">
        <v>6298.79</v>
      </c>
      <c r="K177">
        <v>6328.09</v>
      </c>
      <c r="L177" s="25">
        <f t="shared" si="42"/>
        <v>4.6516870700563651E-3</v>
      </c>
      <c r="M177">
        <f t="shared" ref="M177:M182" si="47">WEEKDAY(A177,2)</f>
        <v>5</v>
      </c>
    </row>
    <row r="178" spans="1:13" x14ac:dyDescent="0.15">
      <c r="A178" s="1">
        <v>42646</v>
      </c>
      <c r="B178">
        <v>34.6</v>
      </c>
      <c r="C178" s="25">
        <f t="shared" si="43"/>
        <v>-2.5944076102621949E-3</v>
      </c>
      <c r="D178" s="26">
        <f t="shared" si="45"/>
        <v>34.627200000000002</v>
      </c>
      <c r="E178" s="26"/>
      <c r="F178">
        <v>34.6004</v>
      </c>
      <c r="G178" s="25">
        <f t="shared" si="46"/>
        <v>-7.8550965714818677E-4</v>
      </c>
      <c r="H178" s="25"/>
      <c r="I178" s="25">
        <f t="shared" si="44"/>
        <v>-1.1560559993517572E-5</v>
      </c>
      <c r="J178">
        <v>6328.09</v>
      </c>
      <c r="K178">
        <v>6328.09</v>
      </c>
      <c r="L178" s="25">
        <f t="shared" si="42"/>
        <v>0</v>
      </c>
      <c r="M178">
        <f t="shared" si="47"/>
        <v>1</v>
      </c>
    </row>
    <row r="179" spans="1:13" x14ac:dyDescent="0.15">
      <c r="A179" s="1">
        <v>42647</v>
      </c>
      <c r="B179">
        <v>34.43</v>
      </c>
      <c r="C179" s="25">
        <f t="shared" si="43"/>
        <v>-4.9132947976878727E-3</v>
      </c>
      <c r="D179" s="26">
        <f t="shared" si="45"/>
        <v>34.6004</v>
      </c>
      <c r="E179" s="26"/>
      <c r="F179">
        <v>34.519100000000002</v>
      </c>
      <c r="G179" s="25">
        <f t="shared" si="46"/>
        <v>-4.9247985572421493E-3</v>
      </c>
      <c r="H179" s="25"/>
      <c r="I179" s="25">
        <f t="shared" si="44"/>
        <v>-2.5811796947198262E-3</v>
      </c>
      <c r="J179">
        <v>6328.09</v>
      </c>
      <c r="K179">
        <v>6328.09</v>
      </c>
      <c r="L179" s="25">
        <f t="shared" si="42"/>
        <v>0</v>
      </c>
      <c r="M179">
        <f t="shared" si="47"/>
        <v>2</v>
      </c>
    </row>
    <row r="180" spans="1:13" x14ac:dyDescent="0.15">
      <c r="A180" s="1">
        <v>42648</v>
      </c>
      <c r="B180">
        <v>34.619999999999997</v>
      </c>
      <c r="C180" s="25">
        <f t="shared" si="43"/>
        <v>5.5184432181236698E-3</v>
      </c>
      <c r="D180" s="26">
        <f t="shared" si="45"/>
        <v>34.519100000000002</v>
      </c>
      <c r="E180" s="26"/>
      <c r="F180">
        <v>34.490099999999998</v>
      </c>
      <c r="G180" s="25">
        <f t="shared" si="46"/>
        <v>2.9230194298228707E-3</v>
      </c>
      <c r="H180" s="25"/>
      <c r="I180" s="25">
        <f t="shared" si="44"/>
        <v>3.7662981551227492E-3</v>
      </c>
      <c r="J180">
        <v>6328.09</v>
      </c>
      <c r="K180">
        <v>6328.09</v>
      </c>
      <c r="L180" s="25">
        <f t="shared" si="42"/>
        <v>0</v>
      </c>
      <c r="M180">
        <f t="shared" si="47"/>
        <v>3</v>
      </c>
    </row>
    <row r="181" spans="1:13" x14ac:dyDescent="0.15">
      <c r="A181" s="1">
        <v>42649</v>
      </c>
      <c r="B181">
        <v>34.700000000000003</v>
      </c>
      <c r="C181" s="25">
        <f t="shared" si="43"/>
        <v>2.3108030040439598E-3</v>
      </c>
      <c r="D181" s="26">
        <f t="shared" si="45"/>
        <v>34.490099999999998</v>
      </c>
      <c r="E181" s="26"/>
      <c r="F181">
        <v>34.444000000000003</v>
      </c>
      <c r="G181" s="25">
        <f t="shared" si="46"/>
        <v>6.0858043322578048E-3</v>
      </c>
      <c r="H181" s="25"/>
      <c r="I181" s="25">
        <f t="shared" si="44"/>
        <v>7.4323539658576188E-3</v>
      </c>
      <c r="J181">
        <v>6328.09</v>
      </c>
      <c r="K181">
        <v>6328.09</v>
      </c>
      <c r="L181" s="25">
        <f t="shared" si="42"/>
        <v>0</v>
      </c>
      <c r="M181">
        <f t="shared" si="47"/>
        <v>4</v>
      </c>
    </row>
    <row r="182" spans="1:13" x14ac:dyDescent="0.15">
      <c r="A182" s="1">
        <v>42650</v>
      </c>
      <c r="B182">
        <v>34.729999999999997</v>
      </c>
      <c r="C182" s="25">
        <f t="shared" si="43"/>
        <v>8.6455331412094161E-4</v>
      </c>
      <c r="D182" s="26">
        <f t="shared" si="45"/>
        <v>34.444000000000003</v>
      </c>
      <c r="E182" s="26"/>
      <c r="F182">
        <v>34.444600000000001</v>
      </c>
      <c r="G182" s="25">
        <f t="shared" si="46"/>
        <v>8.3033329462314232E-3</v>
      </c>
      <c r="H182" s="25"/>
      <c r="I182" s="25">
        <f t="shared" si="44"/>
        <v>8.2857690320106148E-3</v>
      </c>
      <c r="J182">
        <v>6328.09</v>
      </c>
      <c r="K182">
        <v>6328.09</v>
      </c>
      <c r="L182" s="25">
        <f t="shared" si="42"/>
        <v>0</v>
      </c>
      <c r="M182">
        <f t="shared" si="47"/>
        <v>5</v>
      </c>
    </row>
    <row r="183" spans="1:13" x14ac:dyDescent="0.15">
      <c r="A183" s="1">
        <v>42653</v>
      </c>
      <c r="B183">
        <v>35.1</v>
      </c>
      <c r="C183" s="25">
        <f t="shared" si="43"/>
        <v>1.0653613590555944E-2</v>
      </c>
      <c r="D183" s="26">
        <f t="shared" si="45"/>
        <v>35.095598035742213</v>
      </c>
      <c r="E183" s="26"/>
      <c r="F183">
        <v>35.070300000000003</v>
      </c>
      <c r="G183" s="25">
        <f t="shared" si="46"/>
        <v>1.2542781728086538E-4</v>
      </c>
      <c r="H183" s="25"/>
      <c r="I183" s="25">
        <f t="shared" si="44"/>
        <v>8.4687042882425345E-4</v>
      </c>
      <c r="J183">
        <v>6328.09</v>
      </c>
      <c r="K183">
        <v>6447.69</v>
      </c>
      <c r="L183" s="25">
        <f t="shared" si="42"/>
        <v>1.8899857618965399E-2</v>
      </c>
      <c r="M183">
        <f t="shared" ref="M183:M214" si="48">WEEKDAY(A183,2)</f>
        <v>1</v>
      </c>
    </row>
    <row r="184" spans="1:13" x14ac:dyDescent="0.15">
      <c r="A184" s="1">
        <v>42654</v>
      </c>
      <c r="B184">
        <v>35.01</v>
      </c>
      <c r="C184" s="25">
        <f t="shared" si="43"/>
        <v>-2.564102564102666E-3</v>
      </c>
      <c r="D184" s="26">
        <f t="shared" si="45"/>
        <v>35.281014755517099</v>
      </c>
      <c r="E184" s="26"/>
      <c r="F184">
        <v>35.227400000000003</v>
      </c>
      <c r="G184" s="25">
        <f t="shared" si="46"/>
        <v>-7.6816031906996596E-3</v>
      </c>
      <c r="H184" s="25"/>
      <c r="I184" s="25">
        <f t="shared" si="44"/>
        <v>-6.171332542282526E-3</v>
      </c>
      <c r="J184">
        <v>6447.69</v>
      </c>
      <c r="K184">
        <v>6486.43</v>
      </c>
      <c r="L184" s="25">
        <f t="shared" si="42"/>
        <v>6.0083533792723021E-3</v>
      </c>
      <c r="M184">
        <f t="shared" si="48"/>
        <v>2</v>
      </c>
    </row>
    <row r="185" spans="1:13" x14ac:dyDescent="0.15">
      <c r="A185" s="1">
        <v>42655</v>
      </c>
      <c r="B185">
        <v>35.11</v>
      </c>
      <c r="C185" s="25">
        <f t="shared" si="43"/>
        <v>2.8563267637817802E-3</v>
      </c>
      <c r="D185" s="26">
        <f t="shared" si="45"/>
        <v>35.207359838308591</v>
      </c>
      <c r="E185" s="26"/>
      <c r="F185">
        <v>35.213299999999997</v>
      </c>
      <c r="G185" s="25">
        <f t="shared" si="46"/>
        <v>-2.765326305514515E-3</v>
      </c>
      <c r="H185" s="25"/>
      <c r="I185" s="25">
        <f t="shared" si="44"/>
        <v>-2.9335506754549767E-3</v>
      </c>
      <c r="J185">
        <v>6486.43</v>
      </c>
      <c r="K185">
        <v>6482.74</v>
      </c>
      <c r="L185" s="25">
        <f t="shared" si="42"/>
        <v>-5.688799539963485E-4</v>
      </c>
      <c r="M185">
        <f t="shared" si="48"/>
        <v>3</v>
      </c>
    </row>
    <row r="186" spans="1:13" x14ac:dyDescent="0.15">
      <c r="A186" s="1">
        <v>42656</v>
      </c>
      <c r="B186">
        <v>35.090000000000003</v>
      </c>
      <c r="C186" s="25">
        <f t="shared" si="43"/>
        <v>-5.6963827969225278E-4</v>
      </c>
      <c r="D186" s="26">
        <f t="shared" si="45"/>
        <v>35.224652575762711</v>
      </c>
      <c r="E186" s="26"/>
      <c r="F186">
        <v>35.1738</v>
      </c>
      <c r="G186" s="25">
        <f t="shared" si="46"/>
        <v>-3.8226800242554537E-3</v>
      </c>
      <c r="H186" s="25"/>
      <c r="I186" s="25">
        <f t="shared" si="44"/>
        <v>-2.3824551228470714E-3</v>
      </c>
      <c r="J186">
        <v>6482.74</v>
      </c>
      <c r="K186">
        <v>6484.83</v>
      </c>
      <c r="L186" s="25">
        <f t="shared" si="42"/>
        <v>3.2239454304816562E-4</v>
      </c>
      <c r="M186">
        <f t="shared" si="48"/>
        <v>4</v>
      </c>
    </row>
    <row r="187" spans="1:13" x14ac:dyDescent="0.15">
      <c r="A187" s="1">
        <v>42657</v>
      </c>
      <c r="B187">
        <v>35.07</v>
      </c>
      <c r="C187" s="25">
        <f t="shared" si="43"/>
        <v>-5.6996295240818728E-4</v>
      </c>
      <c r="D187" s="26">
        <f t="shared" si="45"/>
        <v>35.090595645838057</v>
      </c>
      <c r="E187" s="26"/>
      <c r="F187">
        <v>35.079099999999997</v>
      </c>
      <c r="G187" s="25">
        <f t="shared" si="46"/>
        <v>-5.8692779244684523E-4</v>
      </c>
      <c r="H187" s="25"/>
      <c r="I187" s="25">
        <f t="shared" si="44"/>
        <v>-2.5941372498139437E-4</v>
      </c>
      <c r="J187">
        <v>6484.83</v>
      </c>
      <c r="K187">
        <v>6469.49</v>
      </c>
      <c r="L187" s="25">
        <f t="shared" si="42"/>
        <v>-2.3655207615311813E-3</v>
      </c>
      <c r="M187">
        <f t="shared" si="48"/>
        <v>5</v>
      </c>
    </row>
    <row r="188" spans="1:13" x14ac:dyDescent="0.15">
      <c r="A188" s="1">
        <v>42660</v>
      </c>
      <c r="B188">
        <v>34.58</v>
      </c>
      <c r="C188" s="25">
        <f t="shared" si="43"/>
        <v>-1.3972055888223589E-2</v>
      </c>
      <c r="D188" s="26">
        <f t="shared" si="45"/>
        <v>34.773611237516398</v>
      </c>
      <c r="E188" s="26"/>
      <c r="F188">
        <v>34.712600000000002</v>
      </c>
      <c r="G188" s="25">
        <f t="shared" si="46"/>
        <v>-5.5677633304739294E-3</v>
      </c>
      <c r="H188" s="25"/>
      <c r="I188" s="25">
        <f t="shared" si="44"/>
        <v>-3.8199385813797448E-3</v>
      </c>
      <c r="J188">
        <v>6469.49</v>
      </c>
      <c r="K188">
        <v>6413.15</v>
      </c>
      <c r="L188" s="25">
        <f t="shared" si="42"/>
        <v>-8.7085689907551167E-3</v>
      </c>
      <c r="M188">
        <f t="shared" si="48"/>
        <v>1</v>
      </c>
    </row>
    <row r="189" spans="1:13" x14ac:dyDescent="0.15">
      <c r="A189" s="1">
        <v>42661</v>
      </c>
      <c r="B189">
        <v>35.29</v>
      </c>
      <c r="C189" s="25">
        <f t="shared" si="43"/>
        <v>2.0532099479467991E-2</v>
      </c>
      <c r="D189" s="26">
        <f t="shared" si="45"/>
        <v>35.232924994425524</v>
      </c>
      <c r="E189" s="26"/>
      <c r="F189">
        <v>35.272100000000002</v>
      </c>
      <c r="G189" s="25">
        <f t="shared" si="46"/>
        <v>1.6199337858979757E-3</v>
      </c>
      <c r="H189" s="25"/>
      <c r="I189" s="25">
        <f t="shared" si="44"/>
        <v>5.0748325163496588E-4</v>
      </c>
      <c r="J189">
        <v>6413.15</v>
      </c>
      <c r="K189">
        <v>6509.28</v>
      </c>
      <c r="L189" s="25">
        <f t="shared" si="42"/>
        <v>1.498951373350077E-2</v>
      </c>
      <c r="M189">
        <f t="shared" si="48"/>
        <v>2</v>
      </c>
    </row>
    <row r="190" spans="1:13" x14ac:dyDescent="0.15">
      <c r="A190" s="1">
        <v>42662</v>
      </c>
      <c r="B190">
        <v>35.22</v>
      </c>
      <c r="C190" s="25">
        <f t="shared" si="43"/>
        <v>-1.9835647492207897E-3</v>
      </c>
      <c r="D190" s="26">
        <f t="shared" si="45"/>
        <v>35.196129256384737</v>
      </c>
      <c r="E190" s="26"/>
      <c r="F190">
        <v>35.201300000000003</v>
      </c>
      <c r="G190" s="25">
        <f t="shared" si="46"/>
        <v>6.7822070550360714E-4</v>
      </c>
      <c r="H190" s="25"/>
      <c r="I190" s="25">
        <f t="shared" si="44"/>
        <v>5.3123038069613493E-4</v>
      </c>
      <c r="J190">
        <v>6509.28</v>
      </c>
      <c r="K190">
        <v>6495.26</v>
      </c>
      <c r="L190" s="25">
        <f t="shared" si="42"/>
        <v>-2.1538480446376962E-3</v>
      </c>
      <c r="M190">
        <f t="shared" si="48"/>
        <v>3</v>
      </c>
    </row>
    <row r="191" spans="1:13" x14ac:dyDescent="0.15">
      <c r="A191" s="1">
        <v>42663</v>
      </c>
      <c r="B191">
        <v>35.06</v>
      </c>
      <c r="C191" s="25">
        <f t="shared" si="43"/>
        <v>-4.5428733674047761E-3</v>
      </c>
      <c r="D191" s="26">
        <f t="shared" si="45"/>
        <v>35.217450219390756</v>
      </c>
      <c r="E191" s="26"/>
      <c r="F191">
        <v>35.178600000000003</v>
      </c>
      <c r="G191" s="25">
        <f t="shared" si="46"/>
        <v>-4.4708012195630031E-3</v>
      </c>
      <c r="H191" s="25"/>
      <c r="I191" s="25">
        <f t="shared" si="44"/>
        <v>-3.3713678202088593E-3</v>
      </c>
      <c r="J191">
        <v>6495.26</v>
      </c>
      <c r="K191">
        <v>6498.24</v>
      </c>
      <c r="L191" s="25">
        <f t="shared" si="42"/>
        <v>4.587961066992996E-4</v>
      </c>
      <c r="M191">
        <f t="shared" si="48"/>
        <v>4</v>
      </c>
    </row>
    <row r="192" spans="1:13" x14ac:dyDescent="0.15">
      <c r="A192" s="1">
        <v>42664</v>
      </c>
      <c r="B192">
        <v>34.9</v>
      </c>
      <c r="C192" s="25">
        <f t="shared" si="43"/>
        <v>-4.5636052481461409E-3</v>
      </c>
      <c r="D192" s="26">
        <f t="shared" si="45"/>
        <v>35.054304705274049</v>
      </c>
      <c r="E192" s="26"/>
      <c r="F192">
        <v>34.942300000000003</v>
      </c>
      <c r="G192" s="25">
        <f t="shared" si="46"/>
        <v>-4.4018760768869125E-3</v>
      </c>
      <c r="H192" s="25"/>
      <c r="I192" s="25">
        <f t="shared" si="44"/>
        <v>-1.2105671349625924E-3</v>
      </c>
      <c r="J192">
        <v>6498.24</v>
      </c>
      <c r="K192">
        <v>6475.28</v>
      </c>
      <c r="L192" s="25">
        <f t="shared" si="42"/>
        <v>-3.5332643915890749E-3</v>
      </c>
      <c r="M192">
        <f t="shared" si="48"/>
        <v>5</v>
      </c>
    </row>
    <row r="193" spans="1:13" x14ac:dyDescent="0.15">
      <c r="A193" s="1">
        <v>42667</v>
      </c>
      <c r="B193">
        <v>35.229999999999997</v>
      </c>
      <c r="C193" s="25">
        <f t="shared" si="43"/>
        <v>9.4555873925501466E-3</v>
      </c>
      <c r="D193" s="26">
        <f t="shared" si="45"/>
        <v>35.288632021781304</v>
      </c>
      <c r="E193" s="26"/>
      <c r="F193">
        <v>35.238100000000003</v>
      </c>
      <c r="G193" s="25">
        <f t="shared" si="46"/>
        <v>-1.6614988573406819E-3</v>
      </c>
      <c r="H193" s="25"/>
      <c r="I193" s="25">
        <f t="shared" si="44"/>
        <v>-2.2986483380227352E-4</v>
      </c>
      <c r="J193">
        <v>6475.28</v>
      </c>
      <c r="K193">
        <v>6539.46</v>
      </c>
      <c r="L193" s="25">
        <f t="shared" ref="L193:L220" si="49">+K193/J193-1</f>
        <v>9.911540504812244E-3</v>
      </c>
      <c r="M193">
        <f t="shared" si="48"/>
        <v>1</v>
      </c>
    </row>
    <row r="194" spans="1:13" x14ac:dyDescent="0.15">
      <c r="A194" s="1">
        <v>42668</v>
      </c>
      <c r="B194">
        <v>35.159999999999997</v>
      </c>
      <c r="C194" s="25">
        <f t="shared" si="43"/>
        <v>-1.9869429463525989E-3</v>
      </c>
      <c r="D194" s="26">
        <f t="shared" si="45"/>
        <v>35.36683206793834</v>
      </c>
      <c r="E194" s="26"/>
      <c r="F194">
        <v>35.402299999999997</v>
      </c>
      <c r="G194" s="25">
        <f t="shared" si="46"/>
        <v>-5.8481932320380015E-3</v>
      </c>
      <c r="H194" s="25"/>
      <c r="I194" s="25">
        <f t="shared" si="44"/>
        <v>-6.8441880894744012E-3</v>
      </c>
      <c r="J194">
        <v>6539.46</v>
      </c>
      <c r="K194">
        <v>6563.35</v>
      </c>
      <c r="L194" s="25">
        <f t="shared" si="49"/>
        <v>3.6532068397086004E-3</v>
      </c>
      <c r="M194">
        <f t="shared" si="48"/>
        <v>2</v>
      </c>
    </row>
    <row r="195" spans="1:13" x14ac:dyDescent="0.15">
      <c r="A195" s="1">
        <v>42669</v>
      </c>
      <c r="B195">
        <v>34.979999999999997</v>
      </c>
      <c r="C195" s="25">
        <f t="shared" si="43"/>
        <v>-5.1194539249146409E-3</v>
      </c>
      <c r="D195" s="26">
        <f t="shared" si="45"/>
        <v>35.22451581844637</v>
      </c>
      <c r="E195" s="26"/>
      <c r="F195">
        <v>35.159599999999998</v>
      </c>
      <c r="G195" s="25">
        <f t="shared" si="46"/>
        <v>-6.9416374580321127E-3</v>
      </c>
      <c r="H195" s="25"/>
      <c r="I195" s="25">
        <f t="shared" si="44"/>
        <v>-5.108135473668618E-3</v>
      </c>
      <c r="J195">
        <v>6563.35</v>
      </c>
      <c r="K195">
        <v>6530.39</v>
      </c>
      <c r="L195" s="25">
        <f t="shared" si="49"/>
        <v>-5.0218257444749614E-3</v>
      </c>
      <c r="M195">
        <f t="shared" si="48"/>
        <v>3</v>
      </c>
    </row>
    <row r="196" spans="1:13" x14ac:dyDescent="0.15">
      <c r="A196" s="1">
        <v>42670</v>
      </c>
      <c r="B196">
        <v>34.99</v>
      </c>
      <c r="C196" s="25">
        <f t="shared" si="43"/>
        <v>2.8587764436838192E-4</v>
      </c>
      <c r="D196" s="26">
        <f t="shared" si="45"/>
        <v>35.089446519426858</v>
      </c>
      <c r="E196" s="26"/>
      <c r="F196">
        <v>35.038200000000003</v>
      </c>
      <c r="G196" s="25">
        <f t="shared" si="46"/>
        <v>-2.8340862934899125E-3</v>
      </c>
      <c r="H196" s="25"/>
      <c r="I196" s="25">
        <f t="shared" si="44"/>
        <v>-1.3756414427682495E-3</v>
      </c>
      <c r="J196">
        <v>6530.39</v>
      </c>
      <c r="K196">
        <v>6517.36</v>
      </c>
      <c r="L196" s="25">
        <f t="shared" si="49"/>
        <v>-1.9952866520990264E-3</v>
      </c>
      <c r="M196">
        <f t="shared" si="48"/>
        <v>4</v>
      </c>
    </row>
    <row r="197" spans="1:13" x14ac:dyDescent="0.15">
      <c r="A197" s="1">
        <v>42671</v>
      </c>
      <c r="B197">
        <v>34.6</v>
      </c>
      <c r="C197" s="25">
        <f t="shared" si="43"/>
        <v>-1.1146041726207478E-2</v>
      </c>
      <c r="D197" s="26">
        <f t="shared" si="45"/>
        <v>34.707406481458754</v>
      </c>
      <c r="E197" s="26"/>
      <c r="F197">
        <v>34.748100000000001</v>
      </c>
      <c r="G197" s="25">
        <f t="shared" si="46"/>
        <v>-3.0946271227765276E-3</v>
      </c>
      <c r="H197" s="25"/>
      <c r="I197" s="25">
        <f t="shared" si="44"/>
        <v>-4.2621035394740936E-3</v>
      </c>
      <c r="J197">
        <v>6517.36</v>
      </c>
      <c r="K197">
        <v>6455.83</v>
      </c>
      <c r="L197" s="25">
        <f t="shared" si="49"/>
        <v>-9.4409392760258504E-3</v>
      </c>
      <c r="M197">
        <f t="shared" si="48"/>
        <v>5</v>
      </c>
    </row>
    <row r="198" spans="1:13" x14ac:dyDescent="0.15">
      <c r="A198" s="1">
        <v>42674</v>
      </c>
      <c r="B198">
        <v>34.51</v>
      </c>
      <c r="C198" s="25">
        <f t="shared" si="43"/>
        <v>-2.6011560693642855E-3</v>
      </c>
      <c r="D198" s="26">
        <f t="shared" si="45"/>
        <v>34.72861557708304</v>
      </c>
      <c r="E198" s="26"/>
      <c r="F198">
        <v>34.527000000000001</v>
      </c>
      <c r="G198" s="25">
        <f t="shared" si="46"/>
        <v>-6.2949695359381108E-3</v>
      </c>
      <c r="H198" s="25"/>
      <c r="I198" s="25">
        <f t="shared" si="44"/>
        <v>-4.9236829148213701E-4</v>
      </c>
      <c r="J198">
        <v>6455.83</v>
      </c>
      <c r="K198">
        <v>6452.21</v>
      </c>
      <c r="L198" s="25">
        <f t="shared" si="49"/>
        <v>-5.6073347656304673E-4</v>
      </c>
      <c r="M198">
        <f t="shared" si="48"/>
        <v>1</v>
      </c>
    </row>
    <row r="199" spans="1:13" x14ac:dyDescent="0.15">
      <c r="A199" s="1">
        <f>A198+1</f>
        <v>42675</v>
      </c>
      <c r="B199">
        <v>34.659999999999997</v>
      </c>
      <c r="C199" s="25">
        <f t="shared" si="43"/>
        <v>4.3465662126920268E-3</v>
      </c>
      <c r="D199" s="26">
        <f t="shared" si="45"/>
        <v>34.825275316519459</v>
      </c>
      <c r="E199" s="26"/>
      <c r="G199" s="25">
        <f t="shared" si="46"/>
        <v>-4.7458437878038495E-3</v>
      </c>
      <c r="H199" s="25"/>
      <c r="J199">
        <v>6452.21</v>
      </c>
      <c r="K199">
        <v>6507.95</v>
      </c>
      <c r="L199" s="25">
        <f t="shared" si="49"/>
        <v>8.6389004697615679E-3</v>
      </c>
      <c r="M199">
        <f t="shared" si="48"/>
        <v>2</v>
      </c>
    </row>
    <row r="200" spans="1:13" x14ac:dyDescent="0.15">
      <c r="A200" s="1">
        <f>A199+1</f>
        <v>42676</v>
      </c>
      <c r="B200">
        <v>34.57</v>
      </c>
      <c r="C200" s="25">
        <f t="shared" si="43"/>
        <v>-2.5966532025388789E-3</v>
      </c>
      <c r="D200" s="26"/>
      <c r="E200" s="26"/>
      <c r="F200">
        <v>34.835099999999997</v>
      </c>
      <c r="G200" s="25"/>
      <c r="H200" s="25"/>
      <c r="I200" s="25">
        <f t="shared" si="44"/>
        <v>-7.610140346948846E-3</v>
      </c>
      <c r="J200">
        <v>6507.95</v>
      </c>
      <c r="K200">
        <v>6455.13</v>
      </c>
      <c r="L200" s="25">
        <f t="shared" si="49"/>
        <v>-8.1162270761145905E-3</v>
      </c>
      <c r="M200">
        <f t="shared" si="48"/>
        <v>3</v>
      </c>
    </row>
    <row r="201" spans="1:13" x14ac:dyDescent="0.15">
      <c r="A201" s="1">
        <f>A200+1</f>
        <v>42677</v>
      </c>
      <c r="B201">
        <v>34.76</v>
      </c>
      <c r="C201" s="25">
        <f t="shared" si="43"/>
        <v>5.4960948799536169E-3</v>
      </c>
      <c r="D201" s="26">
        <f t="shared" si="45"/>
        <v>34.989439859925362</v>
      </c>
      <c r="E201" s="26"/>
      <c r="G201" s="25">
        <f t="shared" si="46"/>
        <v>-6.5574030577194575E-3</v>
      </c>
      <c r="H201" s="25"/>
      <c r="I201" s="25"/>
      <c r="J201">
        <v>6455.13</v>
      </c>
      <c r="K201">
        <v>6483.73</v>
      </c>
      <c r="L201" s="25">
        <f t="shared" si="49"/>
        <v>4.430584666768933E-3</v>
      </c>
      <c r="M201">
        <f t="shared" si="48"/>
        <v>4</v>
      </c>
    </row>
    <row r="202" spans="1:13" x14ac:dyDescent="0.15">
      <c r="A202" s="1">
        <f>A201+1</f>
        <v>42678</v>
      </c>
      <c r="B202">
        <v>34.58</v>
      </c>
      <c r="C202" s="25">
        <f t="shared" si="43"/>
        <v>-5.1783659378595859E-3</v>
      </c>
      <c r="D202" s="26"/>
      <c r="E202" s="26"/>
      <c r="F202">
        <v>34.875599999999999</v>
      </c>
      <c r="G202" s="25"/>
      <c r="H202" s="25"/>
      <c r="I202" s="25">
        <f t="shared" si="44"/>
        <v>-8.4758398421819203E-3</v>
      </c>
      <c r="J202">
        <v>6483.73</v>
      </c>
      <c r="K202">
        <v>6462.59</v>
      </c>
      <c r="L202" s="25">
        <f t="shared" si="49"/>
        <v>-3.2604688967614592E-3</v>
      </c>
      <c r="M202">
        <f t="shared" si="48"/>
        <v>5</v>
      </c>
    </row>
    <row r="203" spans="1:13" x14ac:dyDescent="0.15">
      <c r="A203" s="1">
        <v>42681</v>
      </c>
      <c r="B203">
        <v>34.729999999999997</v>
      </c>
      <c r="C203" s="25">
        <f t="shared" si="43"/>
        <v>4.3377674956621703E-3</v>
      </c>
      <c r="D203" s="26">
        <f t="shared" si="45"/>
        <v>34.909220419676934</v>
      </c>
      <c r="E203" s="26"/>
      <c r="F203">
        <v>34.795900000000003</v>
      </c>
      <c r="G203" s="25">
        <f t="shared" si="46"/>
        <v>-5.1338992255444138E-3</v>
      </c>
      <c r="H203" s="25"/>
      <c r="I203" s="25">
        <f t="shared" si="44"/>
        <v>-1.893901292968625E-3</v>
      </c>
      <c r="J203">
        <v>6462.59</v>
      </c>
      <c r="K203">
        <v>6468.82</v>
      </c>
      <c r="L203" s="25">
        <f t="shared" si="49"/>
        <v>9.640097855503349E-4</v>
      </c>
      <c r="M203">
        <f t="shared" si="48"/>
        <v>1</v>
      </c>
    </row>
    <row r="204" spans="1:13" x14ac:dyDescent="0.15">
      <c r="A204" s="1">
        <v>42682</v>
      </c>
      <c r="B204">
        <v>34.94</v>
      </c>
      <c r="C204" s="25">
        <f t="shared" si="43"/>
        <v>6.0466455513965567E-3</v>
      </c>
      <c r="D204" s="26">
        <f t="shared" si="45"/>
        <v>34.980723062629664</v>
      </c>
      <c r="E204" s="26"/>
      <c r="F204">
        <v>34.967300000000002</v>
      </c>
      <c r="G204" s="25">
        <f t="shared" si="46"/>
        <v>-1.1641572576059911E-3</v>
      </c>
      <c r="H204" s="25"/>
      <c r="I204" s="25">
        <f t="shared" si="44"/>
        <v>-7.8072942434803672E-4</v>
      </c>
      <c r="J204">
        <v>6468.82</v>
      </c>
      <c r="K204">
        <v>6503.18</v>
      </c>
      <c r="L204" s="25">
        <f t="shared" si="49"/>
        <v>5.3116333427116746E-3</v>
      </c>
      <c r="M204">
        <f t="shared" si="48"/>
        <v>2</v>
      </c>
    </row>
    <row r="205" spans="1:13" x14ac:dyDescent="0.15">
      <c r="A205" s="1">
        <v>42683</v>
      </c>
      <c r="B205">
        <v>34.69</v>
      </c>
      <c r="C205" s="25">
        <f t="shared" si="43"/>
        <v>-7.1551230681167199E-3</v>
      </c>
      <c r="D205" s="26">
        <f t="shared" si="45"/>
        <v>34.700549309876088</v>
      </c>
      <c r="E205" s="26"/>
      <c r="F205">
        <v>34.511400000000002</v>
      </c>
      <c r="G205" s="25">
        <f t="shared" si="46"/>
        <v>-3.0400988128131967E-4</v>
      </c>
      <c r="H205" s="25"/>
      <c r="I205" s="25">
        <f t="shared" si="44"/>
        <v>5.1751015606436024E-3</v>
      </c>
      <c r="J205">
        <v>6503.18</v>
      </c>
      <c r="K205">
        <v>6453.57</v>
      </c>
      <c r="L205" s="25">
        <f t="shared" si="49"/>
        <v>-7.6285755584192261E-3</v>
      </c>
      <c r="M205">
        <f t="shared" si="48"/>
        <v>3</v>
      </c>
    </row>
    <row r="206" spans="1:13" x14ac:dyDescent="0.15">
      <c r="A206" s="1">
        <v>42684</v>
      </c>
      <c r="B206">
        <v>34.67</v>
      </c>
      <c r="C206" s="25">
        <f t="shared" si="43"/>
        <v>-5.7653502450261129E-4</v>
      </c>
      <c r="D206" s="26">
        <f t="shared" si="45"/>
        <v>34.95739357564883</v>
      </c>
      <c r="E206" s="26"/>
      <c r="F206">
        <v>34.991399999999999</v>
      </c>
      <c r="G206" s="25">
        <f t="shared" si="46"/>
        <v>-8.2212529668981293E-3</v>
      </c>
      <c r="H206" s="25"/>
      <c r="I206" s="25">
        <f t="shared" si="44"/>
        <v>-9.1851140565967215E-3</v>
      </c>
      <c r="J206">
        <v>6453.57</v>
      </c>
      <c r="K206">
        <v>6536.97</v>
      </c>
      <c r="L206" s="25">
        <f t="shared" si="49"/>
        <v>1.2923079783747626E-2</v>
      </c>
      <c r="M206">
        <f t="shared" si="48"/>
        <v>4</v>
      </c>
    </row>
    <row r="207" spans="1:13" x14ac:dyDescent="0.15">
      <c r="A207" s="1">
        <v>42685</v>
      </c>
      <c r="B207">
        <v>35.06</v>
      </c>
      <c r="C207" s="25">
        <f t="shared" si="43"/>
        <v>1.1248918373233385E-2</v>
      </c>
      <c r="D207" s="26">
        <f t="shared" si="45"/>
        <v>35.242555579419822</v>
      </c>
      <c r="E207" s="26"/>
      <c r="F207">
        <v>35.280099999999997</v>
      </c>
      <c r="G207" s="25">
        <f t="shared" si="46"/>
        <v>-5.1799756407683306E-3</v>
      </c>
      <c r="H207" s="25"/>
      <c r="I207" s="25">
        <f t="shared" si="44"/>
        <v>-6.2386444482865899E-3</v>
      </c>
      <c r="J207">
        <v>6536.97</v>
      </c>
      <c r="K207">
        <v>6583.89</v>
      </c>
      <c r="L207" s="25">
        <f t="shared" si="49"/>
        <v>7.1776373457428377E-3</v>
      </c>
      <c r="M207">
        <f t="shared" si="48"/>
        <v>5</v>
      </c>
    </row>
    <row r="208" spans="1:13" x14ac:dyDescent="0.15">
      <c r="A208" s="1">
        <v>42688</v>
      </c>
      <c r="B208">
        <v>35.1</v>
      </c>
      <c r="C208" s="25">
        <f t="shared" si="43"/>
        <v>1.1409013120364797E-3</v>
      </c>
      <c r="D208" s="26">
        <f t="shared" si="45"/>
        <v>35.446858058230013</v>
      </c>
      <c r="E208" s="26"/>
      <c r="F208">
        <v>35.282400000000003</v>
      </c>
      <c r="G208" s="25">
        <f t="shared" si="46"/>
        <v>-9.785297688732042E-3</v>
      </c>
      <c r="H208" s="25"/>
      <c r="I208" s="25">
        <f t="shared" si="44"/>
        <v>-5.169716345826858E-3</v>
      </c>
      <c r="J208">
        <v>6583.89</v>
      </c>
      <c r="K208">
        <v>6615.01</v>
      </c>
      <c r="L208" s="25">
        <f t="shared" si="49"/>
        <v>4.7266889331383233E-3</v>
      </c>
      <c r="M208">
        <f t="shared" si="48"/>
        <v>1</v>
      </c>
    </row>
    <row r="209" spans="1:14" x14ac:dyDescent="0.15">
      <c r="A209" s="1">
        <v>42689</v>
      </c>
      <c r="B209">
        <v>35.14</v>
      </c>
      <c r="C209" s="25">
        <f t="shared" si="43"/>
        <v>1.1396011396012096E-3</v>
      </c>
      <c r="D209" s="26">
        <f t="shared" si="45"/>
        <v>35.418142361689554</v>
      </c>
      <c r="E209" s="26"/>
      <c r="F209">
        <v>35.320099999999996</v>
      </c>
      <c r="G209" s="25">
        <f t="shared" si="46"/>
        <v>-7.8531041760792064E-3</v>
      </c>
      <c r="H209" s="25"/>
      <c r="I209" s="25">
        <f t="shared" si="44"/>
        <v>-5.099079560929809E-3</v>
      </c>
      <c r="J209">
        <v>6615.01</v>
      </c>
      <c r="K209">
        <v>6640.46</v>
      </c>
      <c r="L209" s="25">
        <f t="shared" si="49"/>
        <v>3.8473108884189422E-3</v>
      </c>
      <c r="M209">
        <f t="shared" si="48"/>
        <v>2</v>
      </c>
    </row>
    <row r="210" spans="1:14" x14ac:dyDescent="0.15">
      <c r="A210" s="1">
        <v>42690</v>
      </c>
      <c r="B210">
        <v>35.020000000000003</v>
      </c>
      <c r="C210" s="25">
        <f t="shared" si="43"/>
        <v>-3.4149117814455954E-3</v>
      </c>
      <c r="D210" s="26">
        <f t="shared" si="45"/>
        <v>35.33993958536005</v>
      </c>
      <c r="E210" s="26"/>
      <c r="F210">
        <v>35.267200000000003</v>
      </c>
      <c r="G210" s="25">
        <f t="shared" si="46"/>
        <v>-9.0532012537051232E-3</v>
      </c>
      <c r="H210" s="25"/>
      <c r="I210" s="25">
        <f t="shared" si="44"/>
        <v>-7.0093457943924964E-3</v>
      </c>
      <c r="J210">
        <v>6640.46</v>
      </c>
      <c r="K210">
        <v>6644.19</v>
      </c>
      <c r="L210" s="25">
        <f t="shared" si="49"/>
        <v>5.6170807444066995E-4</v>
      </c>
      <c r="M210">
        <f t="shared" si="48"/>
        <v>3</v>
      </c>
    </row>
    <row r="211" spans="1:14" x14ac:dyDescent="0.15">
      <c r="A211" s="1">
        <v>42691</v>
      </c>
      <c r="B211">
        <v>35.1</v>
      </c>
      <c r="C211" s="25">
        <f t="shared" si="43"/>
        <v>2.2844089091946795E-3</v>
      </c>
      <c r="D211" s="26">
        <f t="shared" si="45"/>
        <v>35.226222426510986</v>
      </c>
      <c r="E211" s="26"/>
      <c r="G211" s="25">
        <f t="shared" si="46"/>
        <v>-3.583195069363776E-3</v>
      </c>
      <c r="H211" s="25"/>
      <c r="J211">
        <v>6644.19</v>
      </c>
      <c r="K211">
        <v>6636.47</v>
      </c>
      <c r="L211" s="25">
        <f t="shared" si="49"/>
        <v>-1.1619174045293112E-3</v>
      </c>
      <c r="M211">
        <f t="shared" si="48"/>
        <v>4</v>
      </c>
    </row>
    <row r="212" spans="1:14" x14ac:dyDescent="0.15">
      <c r="A212" s="1">
        <v>42692</v>
      </c>
      <c r="B212">
        <v>34.76</v>
      </c>
      <c r="C212" s="25">
        <f t="shared" si="43"/>
        <v>-9.6866096866098372E-3</v>
      </c>
      <c r="D212" s="26"/>
      <c r="E212" s="26"/>
      <c r="F212">
        <v>34.933399999999999</v>
      </c>
      <c r="G212" s="25"/>
      <c r="H212" s="25"/>
      <c r="I212" s="25">
        <f t="shared" si="44"/>
        <v>-4.963730985246273E-3</v>
      </c>
      <c r="J212">
        <v>6636.47</v>
      </c>
      <c r="K212">
        <v>6602.33</v>
      </c>
      <c r="L212" s="25">
        <f t="shared" si="49"/>
        <v>-5.1443011118863513E-3</v>
      </c>
      <c r="M212">
        <f t="shared" si="48"/>
        <v>5</v>
      </c>
    </row>
    <row r="213" spans="1:14" x14ac:dyDescent="0.15">
      <c r="A213" s="1">
        <v>42695</v>
      </c>
      <c r="B213">
        <v>34.83</v>
      </c>
      <c r="C213" s="25">
        <f t="shared" si="43"/>
        <v>2.0138089758343636E-3</v>
      </c>
      <c r="D213" s="26">
        <f t="shared" si="45"/>
        <v>34.982130768380252</v>
      </c>
      <c r="E213" s="26"/>
      <c r="F213">
        <v>35.000599999999999</v>
      </c>
      <c r="G213" s="25">
        <f t="shared" si="46"/>
        <v>-4.3488136668268229E-3</v>
      </c>
      <c r="H213" s="25"/>
      <c r="I213" s="25">
        <f t="shared" si="44"/>
        <v>-4.8742021565344462E-3</v>
      </c>
      <c r="J213">
        <v>6602.33</v>
      </c>
      <c r="K213">
        <v>6611.54</v>
      </c>
      <c r="L213" s="25">
        <f t="shared" si="49"/>
        <v>1.3949620815680852E-3</v>
      </c>
      <c r="M213">
        <f t="shared" si="48"/>
        <v>1</v>
      </c>
    </row>
    <row r="214" spans="1:14" x14ac:dyDescent="0.15">
      <c r="A214" s="1">
        <v>42696</v>
      </c>
      <c r="B214">
        <v>35.119999999999997</v>
      </c>
      <c r="C214" s="25">
        <f t="shared" si="43"/>
        <v>8.3261556129772263E-3</v>
      </c>
      <c r="D214" s="26">
        <f t="shared" si="45"/>
        <v>35.263758027630473</v>
      </c>
      <c r="E214" s="26"/>
      <c r="F214">
        <v>35.218800000000002</v>
      </c>
      <c r="G214" s="25">
        <f t="shared" si="46"/>
        <v>-4.0766508072632712E-3</v>
      </c>
      <c r="H214" s="25"/>
      <c r="I214" s="25">
        <f t="shared" si="44"/>
        <v>-2.8053198859701034E-3</v>
      </c>
      <c r="J214">
        <v>6611.54</v>
      </c>
      <c r="K214">
        <v>6661.25</v>
      </c>
      <c r="L214" s="25">
        <f t="shared" si="49"/>
        <v>7.5186718979238787E-3</v>
      </c>
      <c r="M214">
        <f t="shared" si="48"/>
        <v>2</v>
      </c>
    </row>
    <row r="215" spans="1:14" x14ac:dyDescent="0.15">
      <c r="A215" s="1">
        <v>42697</v>
      </c>
      <c r="B215">
        <v>34.74</v>
      </c>
      <c r="C215" s="25">
        <f t="shared" si="43"/>
        <v>-1.0820045558086466E-2</v>
      </c>
      <c r="D215" s="26">
        <f t="shared" si="45"/>
        <v>35.059763557290303</v>
      </c>
      <c r="E215" s="26"/>
      <c r="F215">
        <v>34.8536</v>
      </c>
      <c r="G215" s="25">
        <f t="shared" si="46"/>
        <v>-9.1205280596882154E-3</v>
      </c>
      <c r="H215" s="25"/>
      <c r="I215" s="25">
        <f t="shared" si="44"/>
        <v>-3.2593476714025682E-3</v>
      </c>
      <c r="J215">
        <v>6661.25</v>
      </c>
      <c r="K215">
        <v>6631.17</v>
      </c>
      <c r="L215" s="25">
        <f t="shared" si="49"/>
        <v>-4.5156689810470496E-3</v>
      </c>
      <c r="M215">
        <f t="shared" ref="M215:M246" si="50">WEEKDAY(A215,2)</f>
        <v>3</v>
      </c>
    </row>
    <row r="216" spans="1:14" x14ac:dyDescent="0.15">
      <c r="A216" s="1">
        <v>42698</v>
      </c>
      <c r="B216">
        <v>34.74</v>
      </c>
      <c r="C216" s="25">
        <f t="shared" si="43"/>
        <v>0</v>
      </c>
      <c r="D216" s="26">
        <f t="shared" si="45"/>
        <v>34.81092107124384</v>
      </c>
      <c r="E216" s="26"/>
      <c r="F216">
        <v>34.8536</v>
      </c>
      <c r="G216" s="25">
        <f>+B216/D216-1</f>
        <v>-2.037322456900581E-3</v>
      </c>
      <c r="H216" s="25"/>
      <c r="I216" s="25">
        <f t="shared" ref="I216:I237" si="51">+B216/F216-1</f>
        <v>-3.2593476714025682E-3</v>
      </c>
      <c r="J216">
        <v>6631.17</v>
      </c>
      <c r="K216">
        <v>6623.05</v>
      </c>
      <c r="L216" s="25">
        <f t="shared" si="49"/>
        <v>-1.2245199565084075E-3</v>
      </c>
      <c r="M216">
        <f t="shared" si="50"/>
        <v>4</v>
      </c>
      <c r="N216" s="50" t="s">
        <v>89</v>
      </c>
    </row>
    <row r="217" spans="1:14" x14ac:dyDescent="0.15">
      <c r="A217" s="1">
        <v>42699</v>
      </c>
      <c r="B217">
        <v>34.85</v>
      </c>
      <c r="C217" s="25">
        <f t="shared" si="43"/>
        <v>3.1663788140472438E-3</v>
      </c>
      <c r="D217" s="26">
        <f>+F216*(1+L216+L217)</f>
        <v>34.967584794452932</v>
      </c>
      <c r="E217" s="26"/>
      <c r="F217">
        <v>34.9816</v>
      </c>
      <c r="G217" s="25">
        <f>+B217/D217-1</f>
        <v>-3.3626798975142647E-3</v>
      </c>
      <c r="H217" s="25"/>
      <c r="I217" s="25">
        <f t="shared" si="51"/>
        <v>-3.7619777254327413E-3</v>
      </c>
      <c r="J217">
        <v>6623.05</v>
      </c>
      <c r="K217">
        <v>6652.82</v>
      </c>
      <c r="L217" s="25">
        <f t="shared" si="49"/>
        <v>4.4949079351657151E-3</v>
      </c>
      <c r="M217">
        <f t="shared" si="50"/>
        <v>5</v>
      </c>
    </row>
    <row r="218" spans="1:14" x14ac:dyDescent="0.15">
      <c r="A218" s="1">
        <v>42702</v>
      </c>
      <c r="B218">
        <v>34.979999999999997</v>
      </c>
      <c r="C218" s="25">
        <f t="shared" si="43"/>
        <v>3.7302725968435535E-3</v>
      </c>
      <c r="D218" s="26">
        <f t="shared" si="45"/>
        <v>35.076141738390639</v>
      </c>
      <c r="E218" s="26"/>
      <c r="G218" s="25">
        <f>+B218/D218-1</f>
        <v>-2.7409439472476649E-3</v>
      </c>
      <c r="H218" s="25"/>
      <c r="I218" s="25"/>
      <c r="J218">
        <v>6652.82</v>
      </c>
      <c r="K218">
        <v>6670.8</v>
      </c>
      <c r="L218" s="25">
        <f t="shared" si="49"/>
        <v>2.7026133278820197E-3</v>
      </c>
      <c r="M218">
        <f t="shared" si="50"/>
        <v>1</v>
      </c>
    </row>
    <row r="219" spans="1:14" x14ac:dyDescent="0.15">
      <c r="A219" s="1">
        <v>42703</v>
      </c>
      <c r="B219">
        <v>34.9</v>
      </c>
      <c r="C219" s="25">
        <f t="shared" si="43"/>
        <v>-2.2870211549456121E-3</v>
      </c>
      <c r="D219" s="26"/>
      <c r="E219" s="26"/>
      <c r="F219">
        <v>34.994</v>
      </c>
      <c r="G219" s="25"/>
      <c r="H219" s="25"/>
      <c r="I219" s="25">
        <f t="shared" si="51"/>
        <v>-2.686174772818184E-3</v>
      </c>
      <c r="J219">
        <v>6670.8</v>
      </c>
      <c r="K219">
        <v>6620.79</v>
      </c>
      <c r="L219" s="25">
        <f t="shared" si="49"/>
        <v>-7.4968519517899512E-3</v>
      </c>
      <c r="M219">
        <f t="shared" si="50"/>
        <v>2</v>
      </c>
    </row>
    <row r="220" spans="1:14" x14ac:dyDescent="0.15">
      <c r="A220" s="1">
        <v>42704</v>
      </c>
      <c r="B220">
        <v>34.68</v>
      </c>
      <c r="C220" s="25">
        <f t="shared" si="43"/>
        <v>-6.3037249283667274E-3</v>
      </c>
      <c r="D220" s="26">
        <f t="shared" ref="D220:D226" si="52">+F219*(1+L220)</f>
        <v>34.807898531746211</v>
      </c>
      <c r="E220" s="26"/>
      <c r="F220">
        <v>34.7849</v>
      </c>
      <c r="G220" s="25">
        <f t="shared" ref="G220:G225" si="53">+B220/D220-1</f>
        <v>-3.6744111865748552E-3</v>
      </c>
      <c r="H220" s="25"/>
      <c r="I220" s="25">
        <f t="shared" si="51"/>
        <v>-3.0156763423209165E-3</v>
      </c>
      <c r="J220">
        <v>6620.79</v>
      </c>
      <c r="K220">
        <v>6585.58</v>
      </c>
      <c r="L220" s="25">
        <f t="shared" si="49"/>
        <v>-5.3180964809335096E-3</v>
      </c>
      <c r="M220">
        <f t="shared" si="50"/>
        <v>3</v>
      </c>
    </row>
    <row r="221" spans="1:14" x14ac:dyDescent="0.15">
      <c r="A221" s="1">
        <v>42705</v>
      </c>
      <c r="B221">
        <v>34.99</v>
      </c>
      <c r="C221" s="25">
        <f t="shared" si="43"/>
        <v>8.9388696655132716E-3</v>
      </c>
      <c r="D221" s="26">
        <f t="shared" si="52"/>
        <v>34.990316191284592</v>
      </c>
      <c r="E221" s="26"/>
      <c r="F221">
        <v>35.181100000000001</v>
      </c>
      <c r="G221" s="25">
        <f t="shared" si="53"/>
        <v>-9.036536933848538E-6</v>
      </c>
      <c r="H221" s="25"/>
      <c r="I221" s="25">
        <f t="shared" si="51"/>
        <v>-5.4318938293571595E-3</v>
      </c>
      <c r="J221">
        <v>6585.58</v>
      </c>
      <c r="K221">
        <v>6624.47</v>
      </c>
      <c r="L221" s="25">
        <f t="shared" ref="L221:L229" si="54">+K221/J221-1</f>
        <v>5.9053264860498E-3</v>
      </c>
      <c r="M221">
        <f t="shared" si="50"/>
        <v>4</v>
      </c>
    </row>
    <row r="222" spans="1:14" x14ac:dyDescent="0.15">
      <c r="A222" s="1">
        <v>42706</v>
      </c>
      <c r="B222">
        <v>34.43</v>
      </c>
      <c r="C222" s="25">
        <f t="shared" ref="C222:C230" si="55">B222/B221-1</f>
        <v>-1.600457273506728E-2</v>
      </c>
      <c r="D222" s="26">
        <f t="shared" si="52"/>
        <v>34.63143431353754</v>
      </c>
      <c r="E222" s="26"/>
      <c r="F222">
        <v>34.64</v>
      </c>
      <c r="G222" s="25">
        <f t="shared" si="53"/>
        <v>-5.816516628039281E-3</v>
      </c>
      <c r="H222" s="25"/>
      <c r="I222" s="25">
        <f t="shared" si="51"/>
        <v>-6.0623556581986815E-3</v>
      </c>
      <c r="J222">
        <v>6624.47</v>
      </c>
      <c r="K222">
        <v>6520.97</v>
      </c>
      <c r="L222" s="25">
        <f t="shared" si="54"/>
        <v>-1.5623891420747604E-2</v>
      </c>
      <c r="M222">
        <f t="shared" si="50"/>
        <v>5</v>
      </c>
    </row>
    <row r="223" spans="1:14" x14ac:dyDescent="0.15">
      <c r="A223" s="1">
        <v>42709</v>
      </c>
      <c r="B223">
        <v>34.369999999999997</v>
      </c>
      <c r="C223" s="25">
        <f t="shared" si="55"/>
        <v>-1.7426662794075565E-3</v>
      </c>
      <c r="D223" s="26">
        <f t="shared" si="52"/>
        <v>34.454342344773863</v>
      </c>
      <c r="E223" s="26"/>
      <c r="F223">
        <v>34.4938</v>
      </c>
      <c r="G223" s="25">
        <f t="shared" si="53"/>
        <v>-2.4479452816100755E-3</v>
      </c>
      <c r="H223" s="25"/>
      <c r="I223" s="25">
        <f t="shared" si="51"/>
        <v>-3.589050785938408E-3</v>
      </c>
      <c r="J223">
        <v>6520.97</v>
      </c>
      <c r="K223">
        <v>6486.02</v>
      </c>
      <c r="L223" s="25">
        <f t="shared" si="54"/>
        <v>-5.3596320792764773E-3</v>
      </c>
      <c r="M223">
        <f t="shared" si="50"/>
        <v>1</v>
      </c>
    </row>
    <row r="224" spans="1:14" x14ac:dyDescent="0.15">
      <c r="A224" s="1">
        <v>42710</v>
      </c>
      <c r="B224">
        <v>34.21</v>
      </c>
      <c r="C224" s="25">
        <f t="shared" si="55"/>
        <v>-4.6552225778293543E-3</v>
      </c>
      <c r="D224" s="26">
        <f t="shared" si="52"/>
        <v>34.519699520198827</v>
      </c>
      <c r="E224" s="26"/>
      <c r="F224">
        <v>34.376300000000001</v>
      </c>
      <c r="G224" s="25">
        <f t="shared" si="53"/>
        <v>-8.9716748553274606E-3</v>
      </c>
      <c r="H224" s="25"/>
      <c r="I224" s="25">
        <f t="shared" si="51"/>
        <v>-4.8376352312494708E-3</v>
      </c>
      <c r="J224">
        <v>6486.02</v>
      </c>
      <c r="K224">
        <v>6490.89</v>
      </c>
      <c r="L224" s="25">
        <f t="shared" si="54"/>
        <v>7.508456649840678E-4</v>
      </c>
      <c r="M224">
        <f t="shared" si="50"/>
        <v>2</v>
      </c>
    </row>
    <row r="225" spans="1:13" x14ac:dyDescent="0.15">
      <c r="A225" s="1">
        <v>42711</v>
      </c>
      <c r="B225">
        <v>34.67</v>
      </c>
      <c r="C225" s="25">
        <f t="shared" si="55"/>
        <v>1.3446360713241789E-2</v>
      </c>
      <c r="D225" s="26">
        <f t="shared" si="52"/>
        <v>34.731826132625883</v>
      </c>
      <c r="E225" s="26"/>
      <c r="F225">
        <v>34.680399999999999</v>
      </c>
      <c r="G225" s="25">
        <f t="shared" si="53"/>
        <v>-1.7801002570321245E-3</v>
      </c>
      <c r="H225" s="25"/>
      <c r="I225" s="25">
        <f t="shared" si="51"/>
        <v>-2.9988120090873593E-4</v>
      </c>
      <c r="J225">
        <v>6490.89</v>
      </c>
      <c r="K225">
        <v>6558.02</v>
      </c>
      <c r="L225" s="25">
        <f t="shared" si="54"/>
        <v>1.0342187280943049E-2</v>
      </c>
      <c r="M225">
        <f t="shared" si="50"/>
        <v>3</v>
      </c>
    </row>
    <row r="226" spans="1:13" x14ac:dyDescent="0.15">
      <c r="A226" s="1">
        <v>42712</v>
      </c>
      <c r="B226">
        <v>34.67</v>
      </c>
      <c r="C226" s="25">
        <f t="shared" si="55"/>
        <v>0</v>
      </c>
      <c r="D226" s="26">
        <f t="shared" si="52"/>
        <v>34.518632662297456</v>
      </c>
      <c r="E226" s="26"/>
      <c r="F226">
        <v>34.441499999999998</v>
      </c>
      <c r="I226" s="25">
        <f t="shared" si="51"/>
        <v>6.6344381051930412E-3</v>
      </c>
      <c r="J226">
        <v>6558.02</v>
      </c>
      <c r="K226">
        <v>6527.43</v>
      </c>
      <c r="L226" s="25">
        <f t="shared" si="54"/>
        <v>-4.6645176440450742E-3</v>
      </c>
      <c r="M226">
        <f t="shared" si="50"/>
        <v>4</v>
      </c>
    </row>
    <row r="227" spans="1:13" x14ac:dyDescent="0.15">
      <c r="A227" s="1">
        <v>42713</v>
      </c>
      <c r="B227">
        <v>34.21</v>
      </c>
      <c r="C227" s="25">
        <f t="shared" si="55"/>
        <v>-1.3267955004326537E-2</v>
      </c>
      <c r="D227" s="26">
        <f>+F226*(1+L227)</f>
        <v>34.370215487565545</v>
      </c>
      <c r="E227" s="26"/>
      <c r="F227">
        <v>34.289099999999998</v>
      </c>
      <c r="G227" s="25">
        <f>+B227/D227-1</f>
        <v>-4.6614629932566487E-3</v>
      </c>
      <c r="H227" s="25"/>
      <c r="I227" s="25">
        <f t="shared" si="51"/>
        <v>-2.306855531349572E-3</v>
      </c>
      <c r="J227">
        <v>6527.43</v>
      </c>
      <c r="K227">
        <v>6513.92</v>
      </c>
      <c r="L227" s="25">
        <f t="shared" si="54"/>
        <v>-2.0697272893007712E-3</v>
      </c>
      <c r="M227">
        <f t="shared" si="50"/>
        <v>5</v>
      </c>
    </row>
    <row r="228" spans="1:13" x14ac:dyDescent="0.15">
      <c r="A228" s="1">
        <v>42716</v>
      </c>
      <c r="B228">
        <v>32.549999999999997</v>
      </c>
      <c r="C228" s="25">
        <f>B228/B227-1</f>
        <v>-4.8523823443437752E-2</v>
      </c>
      <c r="D228" s="26">
        <f>+F227*(1+L228)</f>
        <v>32.894989350191587</v>
      </c>
      <c r="E228" s="26"/>
      <c r="G228" s="25">
        <f>+B228/D228-1</f>
        <v>-1.048759574046132E-2</v>
      </c>
      <c r="H228" s="25"/>
      <c r="I228" s="25"/>
      <c r="J228">
        <v>6513.92</v>
      </c>
      <c r="K228">
        <v>6249.08</v>
      </c>
      <c r="L228" s="25">
        <f t="shared" si="54"/>
        <v>-4.0657545686775376E-2</v>
      </c>
      <c r="M228">
        <f t="shared" si="50"/>
        <v>1</v>
      </c>
    </row>
    <row r="229" spans="1:13" x14ac:dyDescent="0.15">
      <c r="A229" s="1">
        <v>42717</v>
      </c>
      <c r="B229">
        <v>32.700000000000003</v>
      </c>
      <c r="C229" s="25">
        <f t="shared" si="55"/>
        <v>4.6082949308756671E-3</v>
      </c>
      <c r="D229" s="26"/>
      <c r="E229" s="26"/>
      <c r="G229" s="25"/>
      <c r="H229" s="25"/>
      <c r="I229" s="25"/>
      <c r="J229">
        <v>6249.08</v>
      </c>
      <c r="K229">
        <v>6278.18</v>
      </c>
      <c r="L229" s="25">
        <f t="shared" si="54"/>
        <v>4.656685464100363E-3</v>
      </c>
      <c r="M229">
        <f t="shared" si="50"/>
        <v>2</v>
      </c>
    </row>
    <row r="230" spans="1:13" x14ac:dyDescent="0.15">
      <c r="A230" s="1">
        <v>42718</v>
      </c>
      <c r="B230">
        <v>32.33</v>
      </c>
      <c r="C230" s="25">
        <f t="shared" si="55"/>
        <v>-1.1314984709480225E-2</v>
      </c>
      <c r="D230" s="26"/>
      <c r="E230" s="26"/>
      <c r="F230">
        <v>32.713299999999997</v>
      </c>
      <c r="G230" s="25"/>
      <c r="H230" s="25"/>
      <c r="I230" s="25">
        <f t="shared" si="51"/>
        <v>-1.1716946929841932E-2</v>
      </c>
      <c r="J230">
        <v>6278.18</v>
      </c>
      <c r="K230">
        <v>6239.5</v>
      </c>
      <c r="L230" s="25">
        <f t="shared" ref="L230:L238" si="56">+K230/J230-1</f>
        <v>-6.1610211876690357E-3</v>
      </c>
      <c r="M230">
        <f t="shared" si="50"/>
        <v>3</v>
      </c>
    </row>
    <row r="231" spans="1:13" x14ac:dyDescent="0.15">
      <c r="A231" s="1">
        <v>42719</v>
      </c>
      <c r="B231">
        <v>32.590000000000003</v>
      </c>
      <c r="C231" s="25">
        <f>B231/B230-1</f>
        <v>8.0420661923912284E-3</v>
      </c>
      <c r="D231" s="26">
        <f t="shared" ref="D231:D237" si="57">+F230*(1+L231)</f>
        <v>32.927736087827547</v>
      </c>
      <c r="E231" s="26"/>
      <c r="F231">
        <v>32.931600000000003</v>
      </c>
      <c r="G231" s="25">
        <f t="shared" ref="G231:G237" si="58">+B231/D231-1</f>
        <v>-1.0256887595512354E-2</v>
      </c>
      <c r="H231" s="25"/>
      <c r="I231" s="25">
        <f t="shared" si="51"/>
        <v>-1.0373015583816092E-2</v>
      </c>
      <c r="J231">
        <v>6239.5</v>
      </c>
      <c r="K231">
        <v>6280.4</v>
      </c>
      <c r="L231" s="25">
        <f t="shared" si="56"/>
        <v>6.5550124208670901E-3</v>
      </c>
      <c r="M231">
        <f t="shared" si="50"/>
        <v>4</v>
      </c>
    </row>
    <row r="232" spans="1:13" x14ac:dyDescent="0.15">
      <c r="A232" s="1">
        <v>42720</v>
      </c>
      <c r="B232">
        <v>32.61</v>
      </c>
      <c r="C232" s="25">
        <f>B232/B231-1</f>
        <v>6.1368517950288748E-4</v>
      </c>
      <c r="D232" s="26">
        <f t="shared" si="57"/>
        <v>33.131484178077834</v>
      </c>
      <c r="E232" s="26"/>
      <c r="F232">
        <v>32.993699999999997</v>
      </c>
      <c r="G232" s="25">
        <f t="shared" si="58"/>
        <v>-1.5739837529611389E-2</v>
      </c>
      <c r="H232" s="25"/>
      <c r="I232" s="25">
        <f t="shared" si="51"/>
        <v>-1.1629492903190486E-2</v>
      </c>
      <c r="J232">
        <v>6280.4</v>
      </c>
      <c r="K232">
        <v>6318.52</v>
      </c>
      <c r="L232" s="25">
        <f t="shared" si="56"/>
        <v>6.0696770906312203E-3</v>
      </c>
      <c r="M232">
        <f t="shared" si="50"/>
        <v>5</v>
      </c>
    </row>
    <row r="233" spans="1:13" x14ac:dyDescent="0.15">
      <c r="A233" s="1">
        <v>42723</v>
      </c>
      <c r="B233">
        <v>32.72</v>
      </c>
      <c r="C233" s="25">
        <f>B233/B232-1</f>
        <v>3.3731984053970709E-3</v>
      </c>
      <c r="D233" s="26">
        <f t="shared" si="57"/>
        <v>33.005240056373957</v>
      </c>
      <c r="E233" s="26"/>
      <c r="F233">
        <v>33.1648</v>
      </c>
      <c r="G233" s="25">
        <f t="shared" si="58"/>
        <v>-8.6422657701249461E-3</v>
      </c>
      <c r="H233" s="25"/>
      <c r="I233" s="25">
        <f t="shared" si="51"/>
        <v>-1.3411810111925937E-2</v>
      </c>
      <c r="J233">
        <v>6318.52</v>
      </c>
      <c r="K233">
        <v>6320.73</v>
      </c>
      <c r="L233" s="25">
        <f t="shared" si="56"/>
        <v>3.4976545140308346E-4</v>
      </c>
      <c r="M233">
        <f t="shared" si="50"/>
        <v>1</v>
      </c>
    </row>
    <row r="234" spans="1:13" x14ac:dyDescent="0.15">
      <c r="A234" s="1">
        <v>42724</v>
      </c>
      <c r="B234">
        <v>32.67</v>
      </c>
      <c r="C234" s="25">
        <f t="shared" ref="C234:C251" si="59">B234/B233-1</f>
        <v>-1.5281173594131614E-3</v>
      </c>
      <c r="D234" s="26">
        <f t="shared" si="57"/>
        <v>33.05938799347544</v>
      </c>
      <c r="E234" s="26"/>
      <c r="F234">
        <v>32.986400000000003</v>
      </c>
      <c r="G234" s="25">
        <f t="shared" si="58"/>
        <v>-1.1778439260650808E-2</v>
      </c>
      <c r="H234" s="25"/>
      <c r="I234" s="25">
        <f t="shared" si="51"/>
        <v>-9.5918317852206059E-3</v>
      </c>
      <c r="J234">
        <v>6320.73</v>
      </c>
      <c r="K234">
        <v>6300.64</v>
      </c>
      <c r="L234" s="25">
        <f t="shared" si="56"/>
        <v>-3.1784303395334668E-3</v>
      </c>
      <c r="M234">
        <f t="shared" si="50"/>
        <v>2</v>
      </c>
    </row>
    <row r="235" spans="1:13" x14ac:dyDescent="0.15">
      <c r="A235" s="1">
        <v>42725</v>
      </c>
      <c r="B235">
        <v>32.99</v>
      </c>
      <c r="C235" s="25">
        <f t="shared" si="59"/>
        <v>9.7949188858279523E-3</v>
      </c>
      <c r="D235" s="26">
        <f t="shared" si="57"/>
        <v>33.232306956753597</v>
      </c>
      <c r="E235" s="26"/>
      <c r="F235">
        <v>33.305300000000003</v>
      </c>
      <c r="G235" s="25">
        <f t="shared" si="58"/>
        <v>-7.2913071328125634E-3</v>
      </c>
      <c r="H235" s="25"/>
      <c r="I235" s="25">
        <f t="shared" si="51"/>
        <v>-9.4669617148022134E-3</v>
      </c>
      <c r="J235">
        <v>6300.64</v>
      </c>
      <c r="K235">
        <v>6347.61</v>
      </c>
      <c r="L235" s="25">
        <f t="shared" si="56"/>
        <v>7.4547982427179971E-3</v>
      </c>
      <c r="M235">
        <f t="shared" si="50"/>
        <v>3</v>
      </c>
    </row>
    <row r="236" spans="1:13" x14ac:dyDescent="0.15">
      <c r="A236" s="1">
        <v>42726</v>
      </c>
      <c r="B236">
        <v>32.79</v>
      </c>
      <c r="C236" s="25">
        <f t="shared" si="59"/>
        <v>-6.0624431645953658E-3</v>
      </c>
      <c r="D236" s="26">
        <f t="shared" si="57"/>
        <v>33.274763018994555</v>
      </c>
      <c r="E236" s="26"/>
      <c r="F236">
        <v>33.187800000000003</v>
      </c>
      <c r="G236" s="25">
        <f t="shared" si="58"/>
        <v>-1.4568488999240459E-2</v>
      </c>
      <c r="H236" s="25"/>
      <c r="I236" s="25">
        <f t="shared" si="51"/>
        <v>-1.1986332326939575E-2</v>
      </c>
      <c r="J236">
        <v>6347.61</v>
      </c>
      <c r="K236">
        <v>6341.79</v>
      </c>
      <c r="L236" s="25">
        <f t="shared" si="56"/>
        <v>-9.1688052668636999E-4</v>
      </c>
      <c r="M236">
        <f t="shared" si="50"/>
        <v>4</v>
      </c>
    </row>
    <row r="237" spans="1:13" x14ac:dyDescent="0.15">
      <c r="A237" s="1">
        <v>42727</v>
      </c>
      <c r="B237">
        <v>32.49</v>
      </c>
      <c r="C237" s="25">
        <f t="shared" si="59"/>
        <v>-9.1491308325708509E-3</v>
      </c>
      <c r="D237" s="26">
        <f t="shared" si="57"/>
        <v>32.874907494571723</v>
      </c>
      <c r="E237" s="26"/>
      <c r="F237">
        <v>32.813000000000002</v>
      </c>
      <c r="G237" s="25">
        <f t="shared" si="58"/>
        <v>-1.1708245707924059E-2</v>
      </c>
      <c r="H237" s="25"/>
      <c r="I237" s="25">
        <f t="shared" si="51"/>
        <v>-9.8436595251881753E-3</v>
      </c>
      <c r="J237">
        <v>6341.79</v>
      </c>
      <c r="K237">
        <v>6282</v>
      </c>
      <c r="L237" s="25">
        <f t="shared" si="56"/>
        <v>-9.4279375381398633E-3</v>
      </c>
      <c r="M237">
        <f t="shared" si="50"/>
        <v>5</v>
      </c>
    </row>
    <row r="238" spans="1:13" x14ac:dyDescent="0.15">
      <c r="A238" s="1">
        <v>42730</v>
      </c>
      <c r="B238">
        <v>32.49</v>
      </c>
      <c r="C238" s="25">
        <f t="shared" si="59"/>
        <v>0</v>
      </c>
      <c r="D238" s="26">
        <f t="shared" ref="D238:D245" si="60">+F237*(1+L238)</f>
        <v>32.879597540592165</v>
      </c>
      <c r="E238" s="26"/>
      <c r="F238">
        <v>32.813000000000002</v>
      </c>
      <c r="G238" s="25">
        <f t="shared" ref="G238:G249" si="61">+B238/D238-1</f>
        <v>-1.1849218656377336E-2</v>
      </c>
      <c r="H238" s="25"/>
      <c r="I238" s="25">
        <f t="shared" ref="I238:I245" si="62">+B238/F238-1</f>
        <v>-9.8436595251881753E-3</v>
      </c>
      <c r="J238">
        <v>6282</v>
      </c>
      <c r="K238">
        <v>6294.75</v>
      </c>
      <c r="L238" s="25">
        <f t="shared" si="56"/>
        <v>2.0296084049664653E-3</v>
      </c>
      <c r="M238">
        <f t="shared" si="50"/>
        <v>1</v>
      </c>
    </row>
    <row r="239" spans="1:13" x14ac:dyDescent="0.15">
      <c r="A239" s="1">
        <v>42731</v>
      </c>
      <c r="B239">
        <v>32.619999999999997</v>
      </c>
      <c r="C239" s="25">
        <f t="shared" si="59"/>
        <v>4.0012311480455143E-3</v>
      </c>
      <c r="D239" s="26">
        <f t="shared" si="60"/>
        <v>32.782296863259063</v>
      </c>
      <c r="E239" s="26"/>
      <c r="F239">
        <v>32.838999999999999</v>
      </c>
      <c r="G239" s="25">
        <f t="shared" si="61"/>
        <v>-4.95074716503352E-3</v>
      </c>
      <c r="H239" s="25"/>
      <c r="I239" s="25">
        <f t="shared" si="62"/>
        <v>-6.6688997837937025E-3</v>
      </c>
      <c r="J239">
        <v>6294.75</v>
      </c>
      <c r="K239">
        <v>6288.86</v>
      </c>
      <c r="L239" s="25">
        <f t="shared" ref="L239:L251" si="63">+K239/J239-1</f>
        <v>-9.3570038524171117E-4</v>
      </c>
      <c r="M239">
        <f t="shared" si="50"/>
        <v>2</v>
      </c>
    </row>
    <row r="240" spans="1:13" x14ac:dyDescent="0.15">
      <c r="A240" s="1">
        <v>42732</v>
      </c>
      <c r="B240">
        <v>32.4</v>
      </c>
      <c r="C240" s="25">
        <f t="shared" si="59"/>
        <v>-6.7443286327406593E-3</v>
      </c>
      <c r="D240" s="26">
        <f t="shared" si="60"/>
        <v>32.741770584811874</v>
      </c>
      <c r="E240" s="26"/>
      <c r="F240">
        <v>32.682899999999997</v>
      </c>
      <c r="G240" s="25">
        <f t="shared" si="61"/>
        <v>-1.0438365998765353E-2</v>
      </c>
      <c r="H240" s="25"/>
      <c r="I240" s="25">
        <f t="shared" si="62"/>
        <v>-8.6559026279796614E-3</v>
      </c>
      <c r="J240">
        <v>6288.86</v>
      </c>
      <c r="K240">
        <v>6270.24</v>
      </c>
      <c r="L240" s="25">
        <f t="shared" si="63"/>
        <v>-2.9607909859656889E-3</v>
      </c>
      <c r="M240">
        <f t="shared" si="50"/>
        <v>3</v>
      </c>
    </row>
    <row r="241" spans="1:14" x14ac:dyDescent="0.15">
      <c r="A241" s="1">
        <v>42733</v>
      </c>
      <c r="B241">
        <v>32.47</v>
      </c>
      <c r="C241" s="25">
        <f t="shared" si="59"/>
        <v>2.1604938271604368E-3</v>
      </c>
      <c r="D241" s="26">
        <f t="shared" si="60"/>
        <v>32.591005666290279</v>
      </c>
      <c r="E241" s="26"/>
      <c r="F241">
        <v>32.630299999999998</v>
      </c>
      <c r="G241" s="25">
        <f t="shared" si="61"/>
        <v>-3.7128546301791188E-3</v>
      </c>
      <c r="H241" s="25"/>
      <c r="I241" s="25">
        <f t="shared" si="62"/>
        <v>-4.9126118975307831E-3</v>
      </c>
      <c r="J241">
        <v>6270.24</v>
      </c>
      <c r="K241">
        <v>6252.61</v>
      </c>
      <c r="L241" s="25">
        <f t="shared" si="63"/>
        <v>-2.8116946081808702E-3</v>
      </c>
      <c r="M241">
        <f t="shared" si="50"/>
        <v>4</v>
      </c>
    </row>
    <row r="242" spans="1:14" x14ac:dyDescent="0.15">
      <c r="A242" s="1">
        <v>42734</v>
      </c>
      <c r="B242">
        <v>32.29</v>
      </c>
      <c r="C242" s="25">
        <f t="shared" si="59"/>
        <v>-5.5435786880196902E-3</v>
      </c>
      <c r="D242" s="26">
        <f t="shared" si="60"/>
        <v>32.687809728897214</v>
      </c>
      <c r="E242" s="26"/>
      <c r="F242">
        <v>32.630299999999998</v>
      </c>
      <c r="G242" s="25">
        <f t="shared" si="61"/>
        <v>-1.2169971992511242E-2</v>
      </c>
      <c r="H242" s="25"/>
      <c r="I242" s="25">
        <f t="shared" si="62"/>
        <v>-1.0428957134932859E-2</v>
      </c>
      <c r="J242">
        <v>6252.61</v>
      </c>
      <c r="K242">
        <v>6263.63</v>
      </c>
      <c r="L242" s="25">
        <f t="shared" si="63"/>
        <v>1.7624639950357679E-3</v>
      </c>
      <c r="M242">
        <f t="shared" si="50"/>
        <v>5</v>
      </c>
    </row>
    <row r="243" spans="1:14" x14ac:dyDescent="0.15">
      <c r="A243" s="1">
        <v>42738</v>
      </c>
      <c r="B243">
        <v>32.700000000000003</v>
      </c>
      <c r="C243" s="25">
        <f t="shared" si="59"/>
        <v>1.2697429544750838E-2</v>
      </c>
      <c r="D243" s="26">
        <f t="shared" si="60"/>
        <v>32.927918000903631</v>
      </c>
      <c r="E243" s="26"/>
      <c r="F243">
        <v>33.014099999999999</v>
      </c>
      <c r="G243" s="25">
        <f t="shared" si="61"/>
        <v>-6.9217252332010037E-3</v>
      </c>
      <c r="H243" s="25"/>
      <c r="I243" s="25">
        <f t="shared" si="62"/>
        <v>-9.5141166955935441E-3</v>
      </c>
      <c r="J243">
        <v>6263.63</v>
      </c>
      <c r="K243">
        <v>6320.76</v>
      </c>
      <c r="L243" s="25">
        <f t="shared" si="63"/>
        <v>9.1209091213881877E-3</v>
      </c>
      <c r="M243">
        <f t="shared" si="50"/>
        <v>2</v>
      </c>
    </row>
    <row r="244" spans="1:14" x14ac:dyDescent="0.15">
      <c r="A244" s="1">
        <v>42739</v>
      </c>
      <c r="B244">
        <v>33.64</v>
      </c>
      <c r="C244" s="25">
        <f t="shared" si="59"/>
        <v>2.8746177370030601E-2</v>
      </c>
      <c r="D244" s="26">
        <f t="shared" si="60"/>
        <v>33.400140939855333</v>
      </c>
      <c r="E244" s="26">
        <f>D244*(1-VLOOKUP(A244,FX!A:M,13,0))</f>
        <v>33.847678831239556</v>
      </c>
      <c r="F244">
        <v>33.840800000000002</v>
      </c>
      <c r="G244" s="25">
        <f t="shared" si="61"/>
        <v>7.1813786827004122E-3</v>
      </c>
      <c r="H244" s="25">
        <f>(B244/(D244*(1-VLOOKUP(A244,FX!A:M,13,0))))-1</f>
        <v>-6.1356890165206179E-3</v>
      </c>
      <c r="I244" s="25">
        <f t="shared" si="62"/>
        <v>-5.9336658707832557E-3</v>
      </c>
      <c r="J244">
        <v>6320.76</v>
      </c>
      <c r="K244">
        <v>6394.67</v>
      </c>
      <c r="L244" s="25">
        <f t="shared" si="63"/>
        <v>1.1693214107164396E-2</v>
      </c>
      <c r="M244">
        <f t="shared" si="50"/>
        <v>3</v>
      </c>
    </row>
    <row r="245" spans="1:14" x14ac:dyDescent="0.15">
      <c r="A245" s="1">
        <v>42740</v>
      </c>
      <c r="B245">
        <v>34.020000000000003</v>
      </c>
      <c r="C245" s="25">
        <f t="shared" si="59"/>
        <v>1.1296076099881258E-2</v>
      </c>
      <c r="D245" s="26">
        <f t="shared" si="60"/>
        <v>33.865196268767576</v>
      </c>
      <c r="E245" s="26">
        <f>D245*(1-VLOOKUP(A245,FX!A:M,13,0))</f>
        <v>34.216565635074232</v>
      </c>
      <c r="F245">
        <v>34.216565635074197</v>
      </c>
      <c r="G245" s="25">
        <f t="shared" si="61"/>
        <v>4.5711747838059757E-3</v>
      </c>
      <c r="H245" s="25">
        <f>(B245/(D245*(1-VLOOKUP(A245,FX!A:M,13,0))))-1</f>
        <v>-5.7447505740534366E-3</v>
      </c>
      <c r="I245" s="25">
        <f t="shared" si="62"/>
        <v>-5.7447505740524374E-3</v>
      </c>
      <c r="J245">
        <v>6394.67</v>
      </c>
      <c r="K245">
        <v>6399.28</v>
      </c>
      <c r="L245" s="25">
        <f t="shared" si="63"/>
        <v>7.2091288526210384E-4</v>
      </c>
      <c r="M245">
        <f t="shared" si="50"/>
        <v>4</v>
      </c>
    </row>
    <row r="246" spans="1:14" x14ac:dyDescent="0.15">
      <c r="A246" s="1">
        <v>42741</v>
      </c>
      <c r="B246">
        <v>33.42</v>
      </c>
      <c r="C246" s="25">
        <f t="shared" si="59"/>
        <v>-1.7636684303350969E-2</v>
      </c>
      <c r="D246" s="26">
        <f t="shared" ref="D246:D251" si="64">+F245*(1+L246)</f>
        <v>34.068669277129842</v>
      </c>
      <c r="E246" s="26">
        <f>D246*(1-VLOOKUP(A246,FX!A:M,13,0))</f>
        <v>33.801630096340929</v>
      </c>
      <c r="F246">
        <v>33.813699999999997</v>
      </c>
      <c r="G246" s="25">
        <f t="shared" si="61"/>
        <v>-1.9040053248140509E-2</v>
      </c>
      <c r="H246" s="25">
        <f>(B246/(D246*(1-VLOOKUP(A246,FX!A:M,13,0))))-1</f>
        <v>-1.1290286748100953E-2</v>
      </c>
      <c r="I246" s="25">
        <f t="shared" ref="I246:I280" si="65">+B246/F246-1</f>
        <v>-1.1643209704941926E-2</v>
      </c>
      <c r="J246">
        <v>6399.28</v>
      </c>
      <c r="K246">
        <v>6371.62</v>
      </c>
      <c r="L246" s="25">
        <f t="shared" si="63"/>
        <v>-4.3223612656423382E-3</v>
      </c>
      <c r="M246">
        <f t="shared" si="50"/>
        <v>5</v>
      </c>
    </row>
    <row r="247" spans="1:14" x14ac:dyDescent="0.15">
      <c r="A247" s="1">
        <v>42744</v>
      </c>
      <c r="B247">
        <v>33.57</v>
      </c>
      <c r="C247" s="25">
        <f t="shared" si="59"/>
        <v>4.488330341112956E-3</v>
      </c>
      <c r="D247" s="26">
        <f t="shared" si="64"/>
        <v>34.046143249911324</v>
      </c>
      <c r="E247" s="26">
        <f>D247*(1-VLOOKUP(A247,FX!A:M,13,0))</f>
        <v>33.888681509473365</v>
      </c>
      <c r="F247">
        <v>33.9238</v>
      </c>
      <c r="G247" s="25">
        <f t="shared" si="61"/>
        <v>-1.3985233111905138E-2</v>
      </c>
      <c r="H247" s="25">
        <f>(B247/(D247*(1-VLOOKUP(A247,FX!A:M,13,0))))-1</f>
        <v>-9.4037742183707973E-3</v>
      </c>
      <c r="I247" s="25">
        <f t="shared" si="65"/>
        <v>-1.0429256156444744E-2</v>
      </c>
      <c r="J247">
        <v>6371.62</v>
      </c>
      <c r="K247">
        <v>6415.42</v>
      </c>
      <c r="L247" s="25">
        <f t="shared" si="63"/>
        <v>6.8742329266340274E-3</v>
      </c>
      <c r="M247">
        <f t="shared" ref="M247:M256" si="66">WEEKDAY(A247,2)</f>
        <v>1</v>
      </c>
    </row>
    <row r="248" spans="1:14" x14ac:dyDescent="0.15">
      <c r="A248" s="1">
        <v>42745</v>
      </c>
      <c r="B248">
        <v>33.549999999999997</v>
      </c>
      <c r="C248" s="25">
        <f t="shared" si="59"/>
        <v>-5.9577003276745089E-4</v>
      </c>
      <c r="D248" s="26">
        <f t="shared" si="64"/>
        <v>33.810164031972967</v>
      </c>
      <c r="E248" s="26">
        <f>D248*(1-VLOOKUP(A248,FX!A:M,13,0))</f>
        <v>33.667477487210562</v>
      </c>
      <c r="F248">
        <v>33.637900000000002</v>
      </c>
      <c r="G248" s="25">
        <f t="shared" si="61"/>
        <v>-7.6948467841487789E-3</v>
      </c>
      <c r="H248" s="25">
        <f>(B248/(D248*(1-VLOOKUP(A248,FX!A:M,13,0))))-1</f>
        <v>-3.4893462765421823E-3</v>
      </c>
      <c r="I248" s="25">
        <f t="shared" si="65"/>
        <v>-2.6131238870442663E-3</v>
      </c>
      <c r="J248">
        <v>6415.42</v>
      </c>
      <c r="K248">
        <v>6393.93</v>
      </c>
      <c r="L248" s="25">
        <f t="shared" si="63"/>
        <v>-3.3497417160528453E-3</v>
      </c>
      <c r="M248">
        <f t="shared" si="66"/>
        <v>2</v>
      </c>
    </row>
    <row r="249" spans="1:14" x14ac:dyDescent="0.15">
      <c r="A249" s="1">
        <v>42746</v>
      </c>
      <c r="B249">
        <v>33.1</v>
      </c>
      <c r="C249" s="25">
        <f t="shared" si="59"/>
        <v>-1.3412816691505069E-2</v>
      </c>
      <c r="D249" s="26">
        <f t="shared" si="64"/>
        <v>33.311901304521633</v>
      </c>
      <c r="E249" s="26">
        <f>D249*(1-VLOOKUP(A249,FX!A:M,13,0))</f>
        <v>33.42042711381692</v>
      </c>
      <c r="F249">
        <v>33.394399999999997</v>
      </c>
      <c r="G249" s="25">
        <f t="shared" si="61"/>
        <v>-6.361129092708695E-3</v>
      </c>
      <c r="H249" s="25">
        <f>(B249/(D249*(1-VLOOKUP(A249,FX!A:M,13,0))))-1</f>
        <v>-9.5877623803450884E-3</v>
      </c>
      <c r="I249" s="25">
        <f t="shared" si="65"/>
        <v>-8.815849363965067E-3</v>
      </c>
      <c r="J249">
        <v>6393.93</v>
      </c>
      <c r="K249">
        <v>6331.9638000000004</v>
      </c>
      <c r="L249" s="25">
        <f t="shared" si="63"/>
        <v>-9.6914104470958717E-3</v>
      </c>
      <c r="M249">
        <f t="shared" si="66"/>
        <v>3</v>
      </c>
      <c r="N249" s="50" t="s">
        <v>126</v>
      </c>
    </row>
    <row r="250" spans="1:14" x14ac:dyDescent="0.15">
      <c r="A250" s="1">
        <v>42747</v>
      </c>
      <c r="B250">
        <v>33.07</v>
      </c>
      <c r="C250" s="25">
        <f t="shared" si="59"/>
        <v>-9.0634441087611428E-4</v>
      </c>
      <c r="D250" s="26">
        <f t="shared" si="64"/>
        <v>33.082642613086314</v>
      </c>
      <c r="E250" s="26">
        <f>D250*(1-VLOOKUP(A250,FX!A:M,13,0))</f>
        <v>33.229710520445991</v>
      </c>
      <c r="F250">
        <v>33.212200000000003</v>
      </c>
      <c r="G250" s="25">
        <f t="shared" ref="G250:G281" si="67">+B250/D250-1</f>
        <v>-3.8215245481365567E-4</v>
      </c>
      <c r="H250" s="25">
        <f>(B250/(D250*(1-VLOOKUP(A250,FX!A:M,13,0))))-1</f>
        <v>-4.8062567486925056E-3</v>
      </c>
      <c r="I250" s="25">
        <f t="shared" si="65"/>
        <v>-4.2815591860823066E-3</v>
      </c>
      <c r="J250">
        <v>6331.9638000000004</v>
      </c>
      <c r="K250">
        <v>6272.8509999999997</v>
      </c>
      <c r="L250" s="25">
        <f t="shared" si="63"/>
        <v>-9.3356187538533586E-3</v>
      </c>
      <c r="M250">
        <f t="shared" si="66"/>
        <v>4</v>
      </c>
    </row>
    <row r="251" spans="1:14" ht="27" x14ac:dyDescent="0.15">
      <c r="A251" s="1">
        <v>42748</v>
      </c>
      <c r="B251">
        <v>32.716299999999997</v>
      </c>
      <c r="C251" s="25">
        <f t="shared" si="59"/>
        <v>-1.0695494405805972E-2</v>
      </c>
      <c r="D251" s="26">
        <f t="shared" si="64"/>
        <v>32.798197154930037</v>
      </c>
      <c r="E251" s="26">
        <f>D251*(1-VLOOKUP(A251,FX!A:M,13,0))</f>
        <v>32.870863257610893</v>
      </c>
      <c r="F251">
        <v>32.848700000000001</v>
      </c>
      <c r="G251" s="25">
        <f t="shared" si="67"/>
        <v>-2.4970017267467171E-3</v>
      </c>
      <c r="H251" s="25">
        <f>(B251/(D251*(1-VLOOKUP(A251,FX!A:M,13,0))))-1</f>
        <v>-4.7021356390787306E-3</v>
      </c>
      <c r="I251" s="25">
        <f t="shared" si="65"/>
        <v>-4.0306009065809167E-3</v>
      </c>
      <c r="J251">
        <v>6272.8509999999997</v>
      </c>
      <c r="K251">
        <v>6194.6575000000003</v>
      </c>
      <c r="L251" s="25">
        <f t="shared" si="63"/>
        <v>-1.2465384559588566E-2</v>
      </c>
      <c r="M251">
        <f t="shared" si="66"/>
        <v>5</v>
      </c>
      <c r="N251" s="50" t="s">
        <v>130</v>
      </c>
    </row>
    <row r="252" spans="1:14" x14ac:dyDescent="0.15">
      <c r="A252" s="1">
        <v>42752</v>
      </c>
      <c r="B252">
        <v>32.170099999999998</v>
      </c>
      <c r="C252" s="25">
        <f t="shared" ref="C252:C283" si="68">B252/B251-1</f>
        <v>-1.6695041920999576E-2</v>
      </c>
      <c r="D252" s="26">
        <f t="shared" ref="D252:D266" si="69">+F251*(1+L252)</f>
        <v>32.251654197119052</v>
      </c>
      <c r="E252" s="26">
        <f>D252*(1-VLOOKUP(A252,FX!A:M,13,0))</f>
        <v>32.510172154880991</v>
      </c>
      <c r="F252">
        <v>32.430999999999997</v>
      </c>
      <c r="G252" s="25">
        <f t="shared" si="67"/>
        <v>-2.5286826102191018E-3</v>
      </c>
      <c r="H252" s="25">
        <f>(B252/(D252*(1-VLOOKUP(A252,FX!A:M,13,0))))-1</f>
        <v>-1.0460484591126251E-2</v>
      </c>
      <c r="I252" s="25">
        <f t="shared" si="65"/>
        <v>-8.0447719774290327E-3</v>
      </c>
      <c r="J252">
        <v>6194.6575000000003</v>
      </c>
      <c r="K252">
        <v>6082.0657000000001</v>
      </c>
      <c r="L252" s="25">
        <f t="shared" ref="L252:L260" si="70">+K252/J252-1</f>
        <v>-1.8175629564669227E-2</v>
      </c>
      <c r="M252">
        <f t="shared" si="66"/>
        <v>2</v>
      </c>
    </row>
    <row r="253" spans="1:14" x14ac:dyDescent="0.15">
      <c r="A253" s="1">
        <v>42753</v>
      </c>
      <c r="B253">
        <v>32.200000000000003</v>
      </c>
      <c r="C253" s="25">
        <f t="shared" si="68"/>
        <v>9.2943447486959485E-4</v>
      </c>
      <c r="D253" s="26">
        <f t="shared" si="69"/>
        <v>32.359160405485255</v>
      </c>
      <c r="E253" s="26">
        <f>D253*(1-VLOOKUP(A253,FX!A:M,13,0))</f>
        <v>32.191687724970997</v>
      </c>
      <c r="F253">
        <v>32.204700000000003</v>
      </c>
      <c r="G253" s="25">
        <f t="shared" si="67"/>
        <v>-4.9185579443610239E-3</v>
      </c>
      <c r="H253" s="25">
        <f>(B253/(D253*(1-VLOOKUP(A253,FX!A:M,13,0))))-1</f>
        <v>2.5821184338092884E-4</v>
      </c>
      <c r="I253" s="25">
        <f t="shared" si="65"/>
        <v>-1.4594143090917999E-4</v>
      </c>
      <c r="J253">
        <v>6082.0657000000001</v>
      </c>
      <c r="K253">
        <v>6068.5929999999998</v>
      </c>
      <c r="L253" s="25">
        <f t="shared" si="70"/>
        <v>-2.215152000084486E-3</v>
      </c>
      <c r="M253">
        <f t="shared" si="66"/>
        <v>3</v>
      </c>
    </row>
    <row r="254" spans="1:14" x14ac:dyDescent="0.15">
      <c r="A254" s="1">
        <v>42754</v>
      </c>
      <c r="B254">
        <v>32.049900000000001</v>
      </c>
      <c r="C254" s="25">
        <f t="shared" si="68"/>
        <v>-4.6614906832298519E-3</v>
      </c>
      <c r="D254" s="26">
        <f t="shared" si="69"/>
        <v>32.072465606525277</v>
      </c>
      <c r="E254" s="26">
        <f>D254*(1-VLOOKUP(A254,FX!A:M,13,0))</f>
        <v>32.030282564069374</v>
      </c>
      <c r="F254">
        <v>32.052100000000003</v>
      </c>
      <c r="G254" s="25">
        <f t="shared" si="67"/>
        <v>-7.0358190736308224E-4</v>
      </c>
      <c r="H254" s="25">
        <f>(B254/(D254*(1-VLOOKUP(A254,FX!A:M,13,0))))-1</f>
        <v>6.1246527848712873E-4</v>
      </c>
      <c r="I254" s="25">
        <f t="shared" si="65"/>
        <v>-6.8638248352015374E-5</v>
      </c>
      <c r="J254">
        <v>6068.5929999999998</v>
      </c>
      <c r="K254">
        <v>6043.6750000000002</v>
      </c>
      <c r="L254" s="25">
        <f t="shared" si="70"/>
        <v>-4.1060588508735618E-3</v>
      </c>
      <c r="M254">
        <f t="shared" si="66"/>
        <v>4</v>
      </c>
    </row>
    <row r="255" spans="1:14" x14ac:dyDescent="0.15">
      <c r="A255" s="1">
        <v>42755</v>
      </c>
      <c r="B255">
        <v>32.649900000000002</v>
      </c>
      <c r="C255" s="25">
        <f t="shared" si="68"/>
        <v>1.8720807241208393E-2</v>
      </c>
      <c r="D255" s="26">
        <f t="shared" si="69"/>
        <v>32.467480748291401</v>
      </c>
      <c r="E255" s="26">
        <f>D255*(1-VLOOKUP(A255,FX!A:M,13,0))</f>
        <v>32.512319935275542</v>
      </c>
      <c r="F255">
        <v>32.529400000000003</v>
      </c>
      <c r="G255" s="25">
        <f t="shared" si="67"/>
        <v>5.6185219026640976E-3</v>
      </c>
      <c r="H255" s="25">
        <f>(B255/(D255*(1-VLOOKUP(A255,FX!A:M,13,0))))-1</f>
        <v>4.2316286564092476E-3</v>
      </c>
      <c r="I255" s="25">
        <f t="shared" si="65"/>
        <v>3.7043413035593442E-3</v>
      </c>
      <c r="J255">
        <v>6043.6750000000002</v>
      </c>
      <c r="K255">
        <v>6121.9983000000002</v>
      </c>
      <c r="L255" s="25">
        <f t="shared" si="70"/>
        <v>1.295954861901083E-2</v>
      </c>
      <c r="M255">
        <f t="shared" si="66"/>
        <v>5</v>
      </c>
      <c r="N255" s="50" t="s">
        <v>142</v>
      </c>
    </row>
    <row r="256" spans="1:14" x14ac:dyDescent="0.15">
      <c r="A256" s="1">
        <v>42758</v>
      </c>
      <c r="B256">
        <v>33.01</v>
      </c>
      <c r="C256" s="25">
        <f t="shared" si="68"/>
        <v>1.1029130257673048E-2</v>
      </c>
      <c r="D256" s="26">
        <f t="shared" si="69"/>
        <v>32.79597324663419</v>
      </c>
      <c r="E256" s="26">
        <f>D256*(1-VLOOKUP(A256,FX!A:M,13,0))</f>
        <v>32.91826439466147</v>
      </c>
      <c r="F256">
        <v>32.881799999999998</v>
      </c>
      <c r="G256" s="25">
        <f t="shared" si="67"/>
        <v>6.5260070727668484E-3</v>
      </c>
      <c r="H256" s="25">
        <f>(B256/(D256*(1-VLOOKUP(A256,FX!A:M,13,0))))-1</f>
        <v>2.7867692001830591E-3</v>
      </c>
      <c r="I256" s="25">
        <f t="shared" si="65"/>
        <v>3.8988133253046175E-3</v>
      </c>
      <c r="J256">
        <v>6121.9983000000002</v>
      </c>
      <c r="K256">
        <v>6172.1670999999997</v>
      </c>
      <c r="L256" s="25">
        <f t="shared" si="70"/>
        <v>8.1948405637419786E-3</v>
      </c>
      <c r="M256">
        <f t="shared" si="66"/>
        <v>1</v>
      </c>
    </row>
    <row r="257" spans="1:14" x14ac:dyDescent="0.15">
      <c r="A257" s="1">
        <v>42759</v>
      </c>
      <c r="B257">
        <v>32.96</v>
      </c>
      <c r="C257" s="25">
        <f t="shared" si="68"/>
        <v>-1.5146925174188697E-3</v>
      </c>
      <c r="D257" s="26">
        <f t="shared" si="69"/>
        <v>32.845025270226394</v>
      </c>
      <c r="E257" s="26">
        <f>D257*(1-VLOOKUP(A257,FX!A:M,13,0))</f>
        <v>32.810570884830639</v>
      </c>
      <c r="F257">
        <v>32.810570884830639</v>
      </c>
      <c r="G257" s="25">
        <f t="shared" si="67"/>
        <v>3.5005218850547859E-3</v>
      </c>
      <c r="H257" s="25">
        <f>(B257/(D257*(1-VLOOKUP(A257,FX!A:M,13,0))))-1</f>
        <v>4.5542979332446887E-3</v>
      </c>
      <c r="I257" s="25">
        <f t="shared" si="65"/>
        <v>4.5542979332446887E-3</v>
      </c>
      <c r="J257">
        <v>6172.1670999999997</v>
      </c>
      <c r="K257">
        <v>6165.2641999999996</v>
      </c>
      <c r="L257" s="25">
        <f t="shared" si="70"/>
        <v>-1.1183916261762183E-3</v>
      </c>
      <c r="M257">
        <f t="shared" ref="M257:M262" si="71">WEEKDAY(A257,2)</f>
        <v>2</v>
      </c>
    </row>
    <row r="258" spans="1:14" x14ac:dyDescent="0.15">
      <c r="A258" s="1">
        <v>42760</v>
      </c>
      <c r="B258">
        <v>33.090000000000003</v>
      </c>
      <c r="C258" s="25">
        <f t="shared" si="68"/>
        <v>3.9441747572817043E-3</v>
      </c>
      <c r="D258" s="26">
        <f t="shared" si="69"/>
        <v>32.886704112821775</v>
      </c>
      <c r="E258" s="26">
        <f>D258*(1-VLOOKUP(A258,FX!A:M,13,0))</f>
        <v>32.856818938399492</v>
      </c>
      <c r="F258">
        <v>32.882199999999997</v>
      </c>
      <c r="G258" s="25">
        <f t="shared" si="67"/>
        <v>6.1817045113672364E-3</v>
      </c>
      <c r="H258" s="25">
        <f>(B258/(D258*(1-VLOOKUP(A258,FX!A:M,13,0))))-1</f>
        <v>7.0968848821817421E-3</v>
      </c>
      <c r="I258" s="25">
        <f t="shared" si="65"/>
        <v>6.3195284987016542E-3</v>
      </c>
      <c r="J258">
        <v>6165.2641999999996</v>
      </c>
      <c r="K258">
        <v>6179.57</v>
      </c>
      <c r="L258" s="25">
        <f t="shared" si="70"/>
        <v>2.3203871782169205E-3</v>
      </c>
      <c r="M258">
        <f t="shared" si="71"/>
        <v>3</v>
      </c>
    </row>
    <row r="259" spans="1:14" x14ac:dyDescent="0.15">
      <c r="A259" s="1">
        <v>42761</v>
      </c>
      <c r="B259">
        <v>33.154299999999999</v>
      </c>
      <c r="C259" s="25">
        <f t="shared" si="68"/>
        <v>1.9431852523419391E-3</v>
      </c>
      <c r="D259" s="26">
        <f t="shared" si="69"/>
        <v>33.117053245034846</v>
      </c>
      <c r="E259" s="26">
        <f>D259*(1-VLOOKUP(A259,FX!A:M,13,0))</f>
        <v>32.997914831081083</v>
      </c>
      <c r="F259">
        <v>32.997914831081083</v>
      </c>
      <c r="G259" s="25">
        <f t="shared" si="67"/>
        <v>1.1247001564287373E-3</v>
      </c>
      <c r="H259" s="25">
        <f>(B259/(D259*(1-VLOOKUP(A259,FX!A:M,13,0))))-1</f>
        <v>4.7392439710043366E-3</v>
      </c>
      <c r="I259" s="25">
        <f t="shared" si="65"/>
        <v>4.7392439710043366E-3</v>
      </c>
      <c r="J259">
        <v>6179.57</v>
      </c>
      <c r="K259">
        <v>6223.7061000000003</v>
      </c>
      <c r="L259" s="25">
        <f t="shared" si="70"/>
        <v>7.1422607074602684E-3</v>
      </c>
      <c r="M259">
        <f t="shared" si="71"/>
        <v>4</v>
      </c>
      <c r="N259" s="50" t="s">
        <v>144</v>
      </c>
    </row>
    <row r="260" spans="1:14" x14ac:dyDescent="0.15">
      <c r="A260" s="1">
        <v>42762</v>
      </c>
      <c r="B260">
        <v>33.100999999999999</v>
      </c>
      <c r="C260" s="25">
        <f t="shared" si="68"/>
        <v>-1.6076346054659796E-3</v>
      </c>
      <c r="D260" s="26">
        <f t="shared" si="69"/>
        <v>32.997914831081083</v>
      </c>
      <c r="E260" s="26">
        <f>D260*(1-VLOOKUP(A260,FX!A:M,13,0))</f>
        <v>32.909642292586533</v>
      </c>
      <c r="F260">
        <v>32.900500000000001</v>
      </c>
      <c r="G260" s="25">
        <f t="shared" si="67"/>
        <v>3.1239903929267676E-3</v>
      </c>
      <c r="H260" s="25">
        <f>(B260/(D260*(1-VLOOKUP(A260,FX!A:M,13,0))))-1</f>
        <v>5.814639542787603E-3</v>
      </c>
      <c r="I260" s="25">
        <f t="shared" si="65"/>
        <v>6.0941323080194731E-3</v>
      </c>
      <c r="J260">
        <v>6223.7061000000003</v>
      </c>
      <c r="K260">
        <v>6223.7061000000003</v>
      </c>
      <c r="L260" s="25">
        <f t="shared" si="70"/>
        <v>0</v>
      </c>
      <c r="M260">
        <f t="shared" si="71"/>
        <v>5</v>
      </c>
    </row>
    <row r="261" spans="1:14" x14ac:dyDescent="0.15">
      <c r="A261" s="1">
        <v>42765</v>
      </c>
      <c r="B261">
        <v>33.200000000000003</v>
      </c>
      <c r="C261" s="25">
        <f t="shared" si="68"/>
        <v>2.9908461980001633E-3</v>
      </c>
      <c r="D261" s="26">
        <f t="shared" si="69"/>
        <v>32.900500000000001</v>
      </c>
      <c r="E261" s="26">
        <f>D261*(1-VLOOKUP(A261,FX!A:M,13,0))</f>
        <v>32.930929816860676</v>
      </c>
      <c r="F261">
        <v>32.956099999999999</v>
      </c>
      <c r="G261" s="25">
        <f t="shared" si="67"/>
        <v>9.1032051184634089E-3</v>
      </c>
      <c r="H261" s="25">
        <f>(B261/(D261*(1-VLOOKUP(A261,FX!A:M,13,0))))-1</f>
        <v>8.1707435725535404E-3</v>
      </c>
      <c r="I261" s="25">
        <f t="shared" si="65"/>
        <v>7.4007543368299622E-3</v>
      </c>
      <c r="J261">
        <v>6223.7061000000003</v>
      </c>
      <c r="K261">
        <v>6223.7061000000003</v>
      </c>
      <c r="L261" s="25">
        <f>+K261/J261-1</f>
        <v>0</v>
      </c>
      <c r="M261">
        <f t="shared" si="71"/>
        <v>1</v>
      </c>
    </row>
    <row r="262" spans="1:14" x14ac:dyDescent="0.15">
      <c r="A262" s="1">
        <v>42766</v>
      </c>
      <c r="B262">
        <v>33.29</v>
      </c>
      <c r="C262" s="25">
        <f t="shared" si="68"/>
        <v>2.7108433734939208E-3</v>
      </c>
      <c r="D262" s="26">
        <f t="shared" si="69"/>
        <v>32.956099999999999</v>
      </c>
      <c r="E262" s="26">
        <f>D262*(1-VLOOKUP(A262,FX!A:M,13,0))</f>
        <v>33.12495255667281</v>
      </c>
      <c r="F262">
        <v>33.097799999999999</v>
      </c>
      <c r="G262" s="25">
        <f t="shared" si="67"/>
        <v>1.0131659996176712E-2</v>
      </c>
      <c r="H262" s="25">
        <f>(B262/(D262*(1-VLOOKUP(A262,FX!A:M,13,0))))-1</f>
        <v>4.9825714631535067E-3</v>
      </c>
      <c r="I262" s="25">
        <f t="shared" si="65"/>
        <v>5.8070324915855398E-3</v>
      </c>
      <c r="J262">
        <v>6223.7061000000003</v>
      </c>
      <c r="K262">
        <v>6223.7061000000003</v>
      </c>
      <c r="L262" s="25">
        <f>+K262/J262-1</f>
        <v>0</v>
      </c>
      <c r="M262">
        <f t="shared" si="71"/>
        <v>2</v>
      </c>
    </row>
    <row r="263" spans="1:14" x14ac:dyDescent="0.15">
      <c r="A263" s="1">
        <v>42767</v>
      </c>
      <c r="B263">
        <v>33.24</v>
      </c>
      <c r="C263" s="25">
        <f t="shared" si="68"/>
        <v>-1.5019525382996557E-3</v>
      </c>
      <c r="D263" s="26">
        <f t="shared" si="69"/>
        <v>33.097799999999999</v>
      </c>
      <c r="E263" s="26">
        <f>D263*(1-VLOOKUP(A263,FX!A:M,13,0))</f>
        <v>33.09309792971046</v>
      </c>
      <c r="F263">
        <v>33.081000000000003</v>
      </c>
      <c r="G263" s="25">
        <f t="shared" si="67"/>
        <v>4.296358066095074E-3</v>
      </c>
      <c r="H263" s="25">
        <f>(B263/(D263*(1-VLOOKUP(A263,FX!A:M,13,0))))-1</f>
        <v>4.4390546512618201E-3</v>
      </c>
      <c r="I263" s="25">
        <f t="shared" si="65"/>
        <v>4.8063843293733033E-3</v>
      </c>
      <c r="J263">
        <v>6223.7061000000003</v>
      </c>
      <c r="K263">
        <v>6223.7061000000003</v>
      </c>
      <c r="L263" s="25">
        <f>+K263/J263-1</f>
        <v>0</v>
      </c>
      <c r="M263">
        <f>WEEKDAY(A263,2)</f>
        <v>3</v>
      </c>
    </row>
    <row r="264" spans="1:14" ht="40.5" x14ac:dyDescent="0.15">
      <c r="A264" s="1">
        <v>42768</v>
      </c>
      <c r="B264">
        <v>33.450000000000003</v>
      </c>
      <c r="C264" s="25">
        <f t="shared" si="68"/>
        <v>6.3176895306860104E-3</v>
      </c>
      <c r="D264" s="26">
        <f t="shared" si="69"/>
        <v>33.081000000000003</v>
      </c>
      <c r="E264" s="26">
        <f>D264*(1-VLOOKUP(A264,FX!A:M,13,0))</f>
        <v>33.169291083615711</v>
      </c>
      <c r="F264">
        <v>33.174500000000002</v>
      </c>
      <c r="G264" s="25">
        <f t="shared" si="67"/>
        <v>1.1154439104017477E-2</v>
      </c>
      <c r="H264" s="25">
        <f>(B264/(D264*(1-VLOOKUP(A264,FX!A:M,13,0))))-1</f>
        <v>8.4629157637605701E-3</v>
      </c>
      <c r="I264" s="25">
        <f t="shared" si="65"/>
        <v>8.3045712821594453E-3</v>
      </c>
      <c r="J264">
        <v>6223.7061000000003</v>
      </c>
      <c r="K264">
        <v>6223.7061000000003</v>
      </c>
      <c r="L264" s="25">
        <f t="shared" ref="L264:L272" si="72">+K264/J264-1</f>
        <v>0</v>
      </c>
      <c r="M264">
        <f t="shared" ref="M264:M282" si="73">WEEKDAY(A264,2)</f>
        <v>4</v>
      </c>
      <c r="N264" s="50" t="s">
        <v>158</v>
      </c>
    </row>
    <row r="265" spans="1:14" x14ac:dyDescent="0.15">
      <c r="A265" s="1">
        <v>42769</v>
      </c>
      <c r="B265">
        <v>33.32</v>
      </c>
      <c r="C265" s="25">
        <f t="shared" si="68"/>
        <v>-3.8863976083707286E-3</v>
      </c>
      <c r="D265" s="26">
        <f t="shared" si="69"/>
        <v>33.085941650016217</v>
      </c>
      <c r="E265" s="26">
        <f>D265*(1-VLOOKUP(A265,FX!A:M,13,0))</f>
        <v>33.133587903499595</v>
      </c>
      <c r="F265">
        <v>33.106900000000003</v>
      </c>
      <c r="G265" s="25">
        <f t="shared" si="67"/>
        <v>7.0742538465327076E-3</v>
      </c>
      <c r="H265" s="25">
        <f>(B265/(D265*(1-VLOOKUP(A265,FX!A:M,13,0))))-1</f>
        <v>5.6260763863944518E-3</v>
      </c>
      <c r="I265" s="25">
        <f t="shared" si="65"/>
        <v>6.4367246706877879E-3</v>
      </c>
      <c r="J265">
        <v>6223.7061000000003</v>
      </c>
      <c r="K265">
        <v>6207.0920999999998</v>
      </c>
      <c r="L265" s="25">
        <f t="shared" si="72"/>
        <v>-2.669470526572626E-3</v>
      </c>
      <c r="M265">
        <f t="shared" si="73"/>
        <v>5</v>
      </c>
      <c r="N265" s="50" t="s">
        <v>159</v>
      </c>
    </row>
    <row r="266" spans="1:14" x14ac:dyDescent="0.15">
      <c r="A266" s="1">
        <v>42772</v>
      </c>
      <c r="B266">
        <v>33.49</v>
      </c>
      <c r="C266" s="25">
        <f t="shared" si="68"/>
        <v>5.1020408163264808E-3</v>
      </c>
      <c r="D266" s="26">
        <f t="shared" si="69"/>
        <v>33.38508023990655</v>
      </c>
      <c r="E266" s="26">
        <f>D266*(1-VLOOKUP(A266,FX!A:M,13,0))</f>
        <v>33.386553078604756</v>
      </c>
      <c r="F266">
        <v>33.410899999999998</v>
      </c>
      <c r="G266" s="25">
        <f t="shared" si="67"/>
        <v>3.1427140309232549E-3</v>
      </c>
      <c r="H266" s="25">
        <f>(B266/(D266*(1-VLOOKUP(A266,FX!A:M,13,0))))-1</f>
        <v>3.0984606632404876E-3</v>
      </c>
      <c r="I266" s="25">
        <f t="shared" si="65"/>
        <v>2.3674908487949509E-3</v>
      </c>
      <c r="J266">
        <v>6207.0920999999998</v>
      </c>
      <c r="K266">
        <v>6259.2470999999996</v>
      </c>
      <c r="L266" s="25">
        <f t="shared" si="72"/>
        <v>8.4024852797013327E-3</v>
      </c>
      <c r="M266">
        <f t="shared" si="73"/>
        <v>1</v>
      </c>
      <c r="N266" s="50" t="s">
        <v>165</v>
      </c>
    </row>
    <row r="267" spans="1:14" x14ac:dyDescent="0.15">
      <c r="A267" s="1">
        <v>42773</v>
      </c>
      <c r="B267">
        <v>33.32</v>
      </c>
      <c r="C267" s="25">
        <f t="shared" si="68"/>
        <v>-5.0761421319797106E-3</v>
      </c>
      <c r="D267" s="26">
        <f t="shared" ref="D267:D273" si="74">+F266*(1+L267)</f>
        <v>33.393177815954893</v>
      </c>
      <c r="E267" s="26">
        <f>D267*(1-VLOOKUP(A267,FX!A:M,13,0))</f>
        <v>33.221253425168641</v>
      </c>
      <c r="F267">
        <v>33.230699999999999</v>
      </c>
      <c r="G267" s="25">
        <f t="shared" si="67"/>
        <v>-2.191400182342873E-3</v>
      </c>
      <c r="H267" s="25">
        <f>(B267/(D267*(1-VLOOKUP(A267,FX!A:M,13,0))))-1</f>
        <v>2.9723916062887046E-3</v>
      </c>
      <c r="I267" s="25">
        <f t="shared" si="65"/>
        <v>2.6872741170063108E-3</v>
      </c>
      <c r="J267">
        <v>6259.2470999999996</v>
      </c>
      <c r="K267">
        <v>6255.9269999999997</v>
      </c>
      <c r="L267" s="25">
        <f t="shared" si="72"/>
        <v>-5.3043120793228038E-4</v>
      </c>
      <c r="M267">
        <f t="shared" si="73"/>
        <v>2</v>
      </c>
    </row>
    <row r="268" spans="1:14" x14ac:dyDescent="0.15">
      <c r="A268" s="1">
        <v>42774</v>
      </c>
      <c r="B268">
        <v>33.479999999999997</v>
      </c>
      <c r="C268" s="25">
        <f t="shared" si="68"/>
        <v>4.8019207683072107E-3</v>
      </c>
      <c r="D268" s="26">
        <f t="shared" si="74"/>
        <v>33.420178286829433</v>
      </c>
      <c r="E268" s="26">
        <f>D268*(1-VLOOKUP(A268,FX!A:M,13,0))</f>
        <v>33.38352718872482</v>
      </c>
      <c r="F268">
        <v>33.386499999999998</v>
      </c>
      <c r="G268" s="25">
        <f t="shared" si="67"/>
        <v>1.789987852761854E-3</v>
      </c>
      <c r="H268" s="25">
        <f>(B268/(D268*(1-VLOOKUP(A268,FX!A:M,13,0))))-1</f>
        <v>2.8898327827910908E-3</v>
      </c>
      <c r="I268" s="25">
        <f t="shared" si="65"/>
        <v>2.8005331496263608E-3</v>
      </c>
      <c r="J268">
        <v>6255.9269999999997</v>
      </c>
      <c r="K268">
        <v>6291.5977000000003</v>
      </c>
      <c r="L268" s="25">
        <f t="shared" si="72"/>
        <v>5.7019047696689196E-3</v>
      </c>
      <c r="M268">
        <f t="shared" si="73"/>
        <v>3</v>
      </c>
      <c r="N268" s="50" t="s">
        <v>175</v>
      </c>
    </row>
    <row r="269" spans="1:14" x14ac:dyDescent="0.15">
      <c r="A269" s="1">
        <v>42775</v>
      </c>
      <c r="B269">
        <v>33.56</v>
      </c>
      <c r="C269" s="25">
        <f t="shared" si="68"/>
        <v>2.389486260454099E-3</v>
      </c>
      <c r="D269" s="26">
        <f t="shared" si="74"/>
        <v>33.596528946717299</v>
      </c>
      <c r="E269" s="26">
        <f>D269*(1-VLOOKUP(A269,FX!A:M,13,0))</f>
        <v>33.494068290627041</v>
      </c>
      <c r="F269">
        <v>33.508800000000001</v>
      </c>
      <c r="G269" s="25">
        <f t="shared" si="67"/>
        <v>-1.0872833552308947E-3</v>
      </c>
      <c r="H269" s="25">
        <f>(B269/(D269*(1-VLOOKUP(A269,FX!A:M,13,0))))-1</f>
        <v>1.9684592746653795E-3</v>
      </c>
      <c r="I269" s="25">
        <f t="shared" si="65"/>
        <v>1.5279568352195572E-3</v>
      </c>
      <c r="J269">
        <v>6291.5977000000003</v>
      </c>
      <c r="K269">
        <v>6331.1770999999999</v>
      </c>
      <c r="L269" s="25">
        <f t="shared" si="72"/>
        <v>6.2908345204588656E-3</v>
      </c>
      <c r="M269">
        <f t="shared" si="73"/>
        <v>4</v>
      </c>
    </row>
    <row r="270" spans="1:14" ht="54" x14ac:dyDescent="0.15">
      <c r="A270" s="1">
        <v>42776</v>
      </c>
      <c r="B270">
        <v>33.594999999999999</v>
      </c>
      <c r="C270" s="25">
        <f t="shared" si="68"/>
        <v>1.0429082240761556E-3</v>
      </c>
      <c r="D270" s="26">
        <f t="shared" si="74"/>
        <v>33.540190796634015</v>
      </c>
      <c r="E270" s="26">
        <f>D270*(1-VLOOKUP(A270,FX!A:M,13,0))</f>
        <v>33.523579969412751</v>
      </c>
      <c r="F270">
        <v>33.533900000000003</v>
      </c>
      <c r="G270" s="25">
        <f t="shared" si="67"/>
        <v>1.6341351096751389E-3</v>
      </c>
      <c r="H270" s="25">
        <f>(B270/(D270*(1-VLOOKUP(A270,FX!A:M,13,0))))-1</f>
        <v>2.1304416369734014E-3</v>
      </c>
      <c r="I270" s="25">
        <f t="shared" si="65"/>
        <v>1.8220368045469559E-3</v>
      </c>
      <c r="J270">
        <v>6331.1770999999999</v>
      </c>
      <c r="K270">
        <v>6337.1081000000004</v>
      </c>
      <c r="L270" s="25">
        <f t="shared" si="72"/>
        <v>9.3679262265466967E-4</v>
      </c>
      <c r="M270">
        <f t="shared" si="73"/>
        <v>5</v>
      </c>
      <c r="N270" s="50" t="s">
        <v>183</v>
      </c>
    </row>
    <row r="271" spans="1:14" x14ac:dyDescent="0.15">
      <c r="A271" s="1">
        <v>42779</v>
      </c>
      <c r="B271">
        <v>33.698</v>
      </c>
      <c r="C271" s="25">
        <f t="shared" si="68"/>
        <v>3.0659324304211921E-3</v>
      </c>
      <c r="D271" s="26">
        <f t="shared" si="74"/>
        <v>33.706114832274991</v>
      </c>
      <c r="E271" s="26">
        <f>D271*(1-VLOOKUP(A271,FX!A:M,13,0))</f>
        <v>33.679864631430384</v>
      </c>
      <c r="F271">
        <v>33.676400000000001</v>
      </c>
      <c r="G271" s="25">
        <f t="shared" si="67"/>
        <v>-2.4075252562838489E-4</v>
      </c>
      <c r="H271" s="25">
        <f>(B271/(D271*(1-VLOOKUP(A271,FX!A:M,13,0))))-1</f>
        <v>5.3846322626527332E-4</v>
      </c>
      <c r="I271" s="25">
        <f t="shared" si="65"/>
        <v>6.4139872432922296E-4</v>
      </c>
      <c r="J271">
        <v>6337.1081000000004</v>
      </c>
      <c r="K271">
        <v>6369.6526000000003</v>
      </c>
      <c r="L271" s="25">
        <f t="shared" si="72"/>
        <v>5.1355443976093262E-3</v>
      </c>
      <c r="M271">
        <f t="shared" si="73"/>
        <v>1</v>
      </c>
    </row>
    <row r="272" spans="1:14" x14ac:dyDescent="0.15">
      <c r="A272" s="1">
        <v>42780</v>
      </c>
      <c r="B272">
        <v>33.869999999999997</v>
      </c>
      <c r="C272" s="25">
        <f t="shared" si="68"/>
        <v>5.1041604843016231E-3</v>
      </c>
      <c r="D272" s="26">
        <f t="shared" si="74"/>
        <v>33.704064794566662</v>
      </c>
      <c r="E272" s="26">
        <f>D272*(1-VLOOKUP(A272,FX!A:M,13,0))</f>
        <v>33.775007568423177</v>
      </c>
      <c r="F272">
        <v>33.781999999999996</v>
      </c>
      <c r="G272" s="25">
        <f t="shared" si="67"/>
        <v>4.9232995024410808E-3</v>
      </c>
      <c r="H272" s="25">
        <f>(B272/(D272*(1-VLOOKUP(A272,FX!A:M,13,0))))-1</f>
        <v>2.8125065963162665E-3</v>
      </c>
      <c r="I272" s="25">
        <f t="shared" si="65"/>
        <v>2.6049375407022346E-3</v>
      </c>
      <c r="J272">
        <v>6369.6526000000003</v>
      </c>
      <c r="K272">
        <v>6374.8851999999997</v>
      </c>
      <c r="L272" s="25">
        <f t="shared" si="72"/>
        <v>8.214890714761669E-4</v>
      </c>
      <c r="M272">
        <f t="shared" si="73"/>
        <v>2</v>
      </c>
    </row>
    <row r="273" spans="1:14" x14ac:dyDescent="0.15">
      <c r="A273" s="1">
        <v>42781</v>
      </c>
      <c r="B273">
        <v>33.446599999999997</v>
      </c>
      <c r="C273" s="25">
        <f t="shared" si="68"/>
        <v>-1.2500738116327126E-2</v>
      </c>
      <c r="D273" s="26">
        <f t="shared" si="74"/>
        <v>33.447145196246041</v>
      </c>
      <c r="E273" s="26">
        <f>D273*(1-VLOOKUP(A273,FX!A:M,13,0))</f>
        <v>33.509143585728225</v>
      </c>
      <c r="F273">
        <v>33.497</v>
      </c>
      <c r="G273" s="25">
        <f t="shared" si="67"/>
        <v>-1.6300232586252683E-5</v>
      </c>
      <c r="H273" s="25">
        <f>(B273/(D273*(1-VLOOKUP(A273,FX!A:M,13,0))))-1</f>
        <v>-1.8664632704867845E-3</v>
      </c>
      <c r="I273" s="25">
        <f t="shared" si="65"/>
        <v>-1.5046123533452027E-3</v>
      </c>
      <c r="J273">
        <v>6374.8851999999997</v>
      </c>
      <c r="K273">
        <v>6311.6958999999997</v>
      </c>
      <c r="L273" s="25">
        <f t="shared" ref="L273:L278" si="75">+K273/J273-1</f>
        <v>-9.9122255566265194E-3</v>
      </c>
      <c r="M273">
        <f t="shared" si="73"/>
        <v>3</v>
      </c>
    </row>
    <row r="274" spans="1:14" x14ac:dyDescent="0.15">
      <c r="A274" s="1">
        <v>42782</v>
      </c>
      <c r="B274">
        <v>33.725000000000001</v>
      </c>
      <c r="C274" s="25">
        <f t="shared" si="68"/>
        <v>8.3237160129880916E-3</v>
      </c>
      <c r="D274" s="26">
        <f t="shared" ref="D274:D305" si="76">+F273*(1+L274)</f>
        <v>33.74983280511028</v>
      </c>
      <c r="E274" s="26">
        <f>D274*(1-VLOOKUP(A274,FX!A:M,13,0))</f>
        <v>33.727899165145956</v>
      </c>
      <c r="F274">
        <v>33.7316</v>
      </c>
      <c r="G274" s="25">
        <f t="shared" si="67"/>
        <v>-7.3579046313143603E-4</v>
      </c>
      <c r="H274" s="25">
        <f>(B274/(D274*(1-VLOOKUP(A274,FX!A:M,13,0))))-1</f>
        <v>-8.5957477865994392E-5</v>
      </c>
      <c r="I274" s="25">
        <f t="shared" si="65"/>
        <v>-1.9566222770339703E-4</v>
      </c>
      <c r="J274">
        <v>6311.6958999999997</v>
      </c>
      <c r="K274">
        <v>6359.3361000000004</v>
      </c>
      <c r="L274" s="25">
        <f t="shared" si="75"/>
        <v>7.547923847218474E-3</v>
      </c>
      <c r="M274">
        <f t="shared" si="73"/>
        <v>4</v>
      </c>
    </row>
    <row r="275" spans="1:14" x14ac:dyDescent="0.15">
      <c r="A275" s="1">
        <v>42783</v>
      </c>
      <c r="B275">
        <v>33.35</v>
      </c>
      <c r="C275" s="25">
        <f t="shared" si="68"/>
        <v>-1.111934766493694E-2</v>
      </c>
      <c r="D275" s="26">
        <f t="shared" si="76"/>
        <v>33.454858492432876</v>
      </c>
      <c r="E275" s="26">
        <f>D275*(1-VLOOKUP(A275,FX!A:M,13,0))</f>
        <v>33.443382492706114</v>
      </c>
      <c r="F275">
        <v>33.424999999999997</v>
      </c>
      <c r="G275" s="25">
        <f t="shared" si="67"/>
        <v>-3.1343277825131022E-3</v>
      </c>
      <c r="H275" s="25">
        <f>(B275/(D275*(1-VLOOKUP(A275,FX!A:M,13,0))))-1</f>
        <v>-2.7922562176980747E-3</v>
      </c>
      <c r="I275" s="25">
        <f t="shared" si="65"/>
        <v>-2.243829468960179E-3</v>
      </c>
      <c r="J275">
        <v>6359.3361000000004</v>
      </c>
      <c r="K275">
        <v>6307.1626999999999</v>
      </c>
      <c r="L275" s="25">
        <f t="shared" si="75"/>
        <v>-8.2042211922090935E-3</v>
      </c>
      <c r="M275">
        <f t="shared" si="73"/>
        <v>5</v>
      </c>
    </row>
    <row r="276" spans="1:14" x14ac:dyDescent="0.15">
      <c r="A276" s="1">
        <v>42786</v>
      </c>
      <c r="B276">
        <v>34.200000000000003</v>
      </c>
      <c r="C276" s="25">
        <f t="shared" si="68"/>
        <v>2.5487256371814038E-2</v>
      </c>
      <c r="D276" s="26">
        <f t="shared" si="76"/>
        <v>33.837819103667641</v>
      </c>
      <c r="E276" s="26">
        <f>D276*(1-VLOOKUP(A276,FX!A:M,13,0))</f>
        <v>33.811532029067479</v>
      </c>
      <c r="F276">
        <v>34.07</v>
      </c>
      <c r="G276" s="25">
        <f t="shared" si="67"/>
        <v>1.0703434970875669E-2</v>
      </c>
      <c r="H276" s="25">
        <f>(B276/(D276*(1-VLOOKUP(A276,FX!A:M,13,0))))-1</f>
        <v>1.1489215294904653E-2</v>
      </c>
      <c r="I276" s="25">
        <f t="shared" si="65"/>
        <v>3.815673613149384E-3</v>
      </c>
      <c r="J276">
        <v>6307.1626999999999</v>
      </c>
      <c r="K276">
        <v>6385.06</v>
      </c>
      <c r="L276" s="25">
        <f t="shared" si="75"/>
        <v>1.2350608935456808E-2</v>
      </c>
      <c r="M276">
        <f t="shared" si="73"/>
        <v>1</v>
      </c>
    </row>
    <row r="277" spans="1:14" x14ac:dyDescent="0.15">
      <c r="A277" s="1">
        <v>42787</v>
      </c>
      <c r="B277">
        <v>34.200000000000003</v>
      </c>
      <c r="C277" s="25">
        <f t="shared" si="68"/>
        <v>0</v>
      </c>
      <c r="D277" s="26">
        <f t="shared" si="76"/>
        <v>34.33347734884245</v>
      </c>
      <c r="E277" s="26">
        <f>D277*(1-VLOOKUP(A277,FX!A:M,13,0))</f>
        <v>34.3120794973049</v>
      </c>
      <c r="F277">
        <v>34.102499999999999</v>
      </c>
      <c r="G277" s="25">
        <f t="shared" si="67"/>
        <v>-3.8876734647720346E-3</v>
      </c>
      <c r="H277" s="25">
        <f>(B277/(D277*(1-VLOOKUP(A277,FX!A:M,13,0))))-1</f>
        <v>-3.2664734678555796E-3</v>
      </c>
      <c r="I277" s="25">
        <f t="shared" si="65"/>
        <v>2.8590279305036326E-3</v>
      </c>
      <c r="J277">
        <v>6385.06</v>
      </c>
      <c r="K277">
        <v>6434.4382999999998</v>
      </c>
      <c r="L277" s="25">
        <f t="shared" si="75"/>
        <v>7.7334120587746469E-3</v>
      </c>
      <c r="M277">
        <f t="shared" si="73"/>
        <v>2</v>
      </c>
    </row>
    <row r="278" spans="1:14" x14ac:dyDescent="0.15">
      <c r="A278" s="1">
        <v>42788</v>
      </c>
      <c r="B278">
        <v>34.299999999999997</v>
      </c>
      <c r="C278" s="25">
        <f t="shared" si="68"/>
        <v>2.9239766081869956E-3</v>
      </c>
      <c r="D278" s="26">
        <f t="shared" si="76"/>
        <v>34.313369367843656</v>
      </c>
      <c r="E278" s="26">
        <f>D278*(1-VLOOKUP(A278,FX!A:M,13,0))</f>
        <v>34.33100191277461</v>
      </c>
      <c r="F278">
        <v>34.343499999999999</v>
      </c>
      <c r="G278" s="25">
        <f t="shared" si="67"/>
        <v>-3.896256208575366E-4</v>
      </c>
      <c r="H278" s="25">
        <f>(B278/(D278*(1-VLOOKUP(A278,FX!A:M,13,0))))-1</f>
        <v>-9.0302965387900613E-4</v>
      </c>
      <c r="I278" s="25">
        <f t="shared" si="65"/>
        <v>-1.2666152255885743E-3</v>
      </c>
      <c r="J278">
        <v>6434.4382999999998</v>
      </c>
      <c r="K278">
        <v>6474.2250000000004</v>
      </c>
      <c r="L278" s="25">
        <f t="shared" si="75"/>
        <v>6.1833991010529221E-3</v>
      </c>
      <c r="M278">
        <f t="shared" si="73"/>
        <v>3</v>
      </c>
      <c r="N278" s="50" t="s">
        <v>203</v>
      </c>
    </row>
    <row r="279" spans="1:14" x14ac:dyDescent="0.15">
      <c r="A279" s="1">
        <v>42789</v>
      </c>
      <c r="B279">
        <v>34.31</v>
      </c>
      <c r="C279" s="25">
        <f t="shared" si="68"/>
        <v>2.9154518950447184E-4</v>
      </c>
      <c r="D279" s="26">
        <f t="shared" si="76"/>
        <v>34.342269321115651</v>
      </c>
      <c r="E279" s="26">
        <f>D279*(1-VLOOKUP(A279,FX!A:M,13,0))</f>
        <v>34.383481878132223</v>
      </c>
      <c r="F279">
        <v>34.365200000000002</v>
      </c>
      <c r="G279" s="25">
        <f t="shared" si="67"/>
        <v>-9.3963857815904106E-4</v>
      </c>
      <c r="H279" s="25">
        <f>(B279/(D279*(1-VLOOKUP(A279,FX!A:M,13,0))))-1</f>
        <v>-2.1371273099294319E-3</v>
      </c>
      <c r="I279" s="25">
        <f t="shared" si="65"/>
        <v>-1.6062761165365202E-3</v>
      </c>
      <c r="J279">
        <v>6474.2250000000004</v>
      </c>
      <c r="K279">
        <v>6473.9930000000004</v>
      </c>
      <c r="L279" s="25">
        <f t="shared" ref="L279:L287" si="77">+K279/J279-1</f>
        <v>-3.5834404890189298E-5</v>
      </c>
      <c r="M279">
        <f t="shared" si="73"/>
        <v>4</v>
      </c>
    </row>
    <row r="280" spans="1:14" x14ac:dyDescent="0.15">
      <c r="A280" s="1">
        <v>42790</v>
      </c>
      <c r="B280">
        <v>34.25</v>
      </c>
      <c r="C280" s="25">
        <f t="shared" si="68"/>
        <v>-1.7487612940834119E-3</v>
      </c>
      <c r="D280" s="26">
        <f t="shared" si="76"/>
        <v>34.376732047841259</v>
      </c>
      <c r="E280" s="26">
        <f>D280*(1-VLOOKUP(A280,FX!A:M,13,0))</f>
        <v>34.358293329324624</v>
      </c>
      <c r="F280">
        <v>34.352600000000002</v>
      </c>
      <c r="G280" s="25">
        <f t="shared" si="67"/>
        <v>-3.686564728284436E-3</v>
      </c>
      <c r="H280" s="25">
        <f>(B280/(D280*(1-VLOOKUP(A280,FX!A:M,13,0))))-1</f>
        <v>-3.1518832523673712E-3</v>
      </c>
      <c r="I280" s="25">
        <f t="shared" si="65"/>
        <v>-2.9866734977848086E-3</v>
      </c>
      <c r="J280">
        <v>6473.9930000000004</v>
      </c>
      <c r="K280">
        <v>6476.1655000000001</v>
      </c>
      <c r="L280" s="25">
        <f t="shared" si="77"/>
        <v>3.3557342431467241E-4</v>
      </c>
      <c r="M280">
        <f t="shared" si="73"/>
        <v>5</v>
      </c>
    </row>
    <row r="281" spans="1:14" x14ac:dyDescent="0.15">
      <c r="A281" s="1">
        <v>42793</v>
      </c>
      <c r="B281">
        <v>34</v>
      </c>
      <c r="C281" s="25">
        <f t="shared" si="68"/>
        <v>-7.2992700729926918E-3</v>
      </c>
      <c r="D281" s="26">
        <f t="shared" si="76"/>
        <v>34.077241984896773</v>
      </c>
      <c r="E281" s="26">
        <f>D281*(1-VLOOKUP(A281,FX!A:M,13,0))</f>
        <v>34.038355981769918</v>
      </c>
      <c r="F281">
        <v>34.04</v>
      </c>
      <c r="G281" s="25">
        <f t="shared" si="67"/>
        <v>-2.2666736037795232E-3</v>
      </c>
      <c r="H281" s="25">
        <f>(B281/(D281*(1-VLOOKUP(A281,FX!A:M,13,0))))-1</f>
        <v>-1.126845896742501E-3</v>
      </c>
      <c r="I281" s="25">
        <f t="shared" ref="I281:I362" si="78">+B281/F281-1</f>
        <v>-1.1750881316098249E-3</v>
      </c>
      <c r="J281">
        <v>6476.1655000000001</v>
      </c>
      <c r="K281">
        <v>6424.2548999999999</v>
      </c>
      <c r="L281" s="25">
        <f t="shared" si="77"/>
        <v>-8.0156382661932257E-3</v>
      </c>
      <c r="M281">
        <f t="shared" si="73"/>
        <v>1</v>
      </c>
    </row>
    <row r="282" spans="1:14" x14ac:dyDescent="0.15">
      <c r="A282" s="1">
        <v>42794</v>
      </c>
      <c r="B282">
        <v>34.17</v>
      </c>
      <c r="C282" s="25">
        <f t="shared" si="68"/>
        <v>5.0000000000001155E-3</v>
      </c>
      <c r="D282" s="26">
        <f t="shared" si="76"/>
        <v>34.181555000876436</v>
      </c>
      <c r="E282" s="26">
        <f>D282*(1-VLOOKUP(A282,FX!A:M,13,0))</f>
        <v>34.206722486167465</v>
      </c>
      <c r="F282">
        <v>34.199199999999998</v>
      </c>
      <c r="G282" s="25">
        <f t="shared" ref="G282:G315" si="79">+B282/D282-1</f>
        <v>-3.3804784118618425E-4</v>
      </c>
      <c r="H282" s="25">
        <f>(B282/(D282*(1-VLOOKUP(A282,FX!A:M,13,0))))-1</f>
        <v>-1.0735458850906765E-3</v>
      </c>
      <c r="I282" s="25">
        <f t="shared" si="78"/>
        <v>-8.538211420149322E-4</v>
      </c>
      <c r="J282">
        <v>6424.2548999999999</v>
      </c>
      <c r="K282">
        <v>6450.9700999999995</v>
      </c>
      <c r="L282" s="25">
        <f t="shared" si="77"/>
        <v>4.1584900374982414E-3</v>
      </c>
      <c r="M282">
        <f t="shared" si="73"/>
        <v>2</v>
      </c>
    </row>
    <row r="283" spans="1:14" x14ac:dyDescent="0.15">
      <c r="A283" s="1">
        <v>42795</v>
      </c>
      <c r="B283">
        <v>34.33</v>
      </c>
      <c r="C283" s="25">
        <f t="shared" si="68"/>
        <v>4.682470002926431E-3</v>
      </c>
      <c r="D283" s="26">
        <f t="shared" si="76"/>
        <v>34.28756592581324</v>
      </c>
      <c r="E283" s="26">
        <f>D283*(1-VLOOKUP(A283,FX!A:M,13,0))</f>
        <v>34.225610060057406</v>
      </c>
      <c r="F283">
        <v>34.228900000000003</v>
      </c>
      <c r="G283" s="25">
        <f t="shared" si="79"/>
        <v>1.237593659420666E-3</v>
      </c>
      <c r="H283" s="25">
        <f>(B283/(D283*(1-VLOOKUP(A283,FX!A:M,13,0))))-1</f>
        <v>3.0500534470945251E-3</v>
      </c>
      <c r="I283" s="25">
        <f t="shared" si="78"/>
        <v>2.9536444349655966E-3</v>
      </c>
      <c r="J283">
        <v>6450.9700999999995</v>
      </c>
      <c r="K283">
        <v>6467.6385</v>
      </c>
      <c r="L283" s="25">
        <f t="shared" si="77"/>
        <v>2.5838594415437122E-3</v>
      </c>
      <c r="M283">
        <f t="shared" ref="M283:M325" si="80">WEEKDAY(A283,2)</f>
        <v>3</v>
      </c>
    </row>
    <row r="284" spans="1:14" x14ac:dyDescent="0.15">
      <c r="A284" s="1">
        <v>42796</v>
      </c>
      <c r="B284">
        <v>33.75</v>
      </c>
      <c r="C284" s="25">
        <f t="shared" ref="C284:C315" si="81">B284/B283-1</f>
        <v>-1.6894844159627054E-2</v>
      </c>
      <c r="D284" s="26">
        <f t="shared" si="76"/>
        <v>34.054187898284667</v>
      </c>
      <c r="E284" s="26">
        <f>D284*(1-VLOOKUP(A284,FX!A:M,13,0))</f>
        <v>33.972232492415436</v>
      </c>
      <c r="F284">
        <v>33.9529</v>
      </c>
      <c r="G284" s="25">
        <f t="shared" si="79"/>
        <v>-8.9324666673372688E-3</v>
      </c>
      <c r="H284" s="25">
        <f>(B284/(D284*(1-VLOOKUP(A284,FX!A:M,13,0))))-1</f>
        <v>-6.5415922390456016E-3</v>
      </c>
      <c r="I284" s="25">
        <f t="shared" si="78"/>
        <v>-5.9759254732291156E-3</v>
      </c>
      <c r="J284">
        <v>6467.6385</v>
      </c>
      <c r="K284">
        <v>6434.6261999999997</v>
      </c>
      <c r="L284" s="25">
        <f t="shared" si="77"/>
        <v>-5.1042277641213385E-3</v>
      </c>
      <c r="M284">
        <f t="shared" si="80"/>
        <v>4</v>
      </c>
    </row>
    <row r="285" spans="1:14" x14ac:dyDescent="0.15">
      <c r="A285" s="1">
        <v>42797</v>
      </c>
      <c r="B285">
        <v>33.960099999999997</v>
      </c>
      <c r="C285" s="25">
        <f t="shared" si="81"/>
        <v>6.2251851851851114E-3</v>
      </c>
      <c r="D285" s="26">
        <f t="shared" si="76"/>
        <v>34.049001522901207</v>
      </c>
      <c r="E285" s="26">
        <f>D285*(1-VLOOKUP(A285,FX!A:M,13,0))</f>
        <v>33.985760692495276</v>
      </c>
      <c r="F285">
        <v>33.995800000000003</v>
      </c>
      <c r="G285" s="25">
        <f t="shared" si="79"/>
        <v>-2.6109876626313477E-3</v>
      </c>
      <c r="H285" s="25">
        <f>(B285/(D285*(1-VLOOKUP(A285,FX!A:M,13,0))))-1</f>
        <v>-7.5504246403246267E-4</v>
      </c>
      <c r="I285" s="25">
        <f t="shared" si="78"/>
        <v>-1.0501297219069894E-3</v>
      </c>
      <c r="J285">
        <v>6434.6261999999997</v>
      </c>
      <c r="K285">
        <v>6452.8389999999999</v>
      </c>
      <c r="L285" s="25">
        <f t="shared" si="77"/>
        <v>2.8304363662958743E-3</v>
      </c>
      <c r="M285">
        <f t="shared" si="80"/>
        <v>5</v>
      </c>
    </row>
    <row r="286" spans="1:14" x14ac:dyDescent="0.15">
      <c r="A286" s="1">
        <v>42800</v>
      </c>
      <c r="B286">
        <v>34.200000000000003</v>
      </c>
      <c r="C286" s="25">
        <f t="shared" si="81"/>
        <v>7.0641723669837564E-3</v>
      </c>
      <c r="D286" s="26">
        <f t="shared" si="76"/>
        <v>34.335526772216085</v>
      </c>
      <c r="E286" s="26">
        <f>D286*(1-VLOOKUP(A286,FX!A:M,13,0))</f>
        <v>34.320845866847712</v>
      </c>
      <c r="F286">
        <v>34.322800000000001</v>
      </c>
      <c r="G286" s="25">
        <f t="shared" si="79"/>
        <v>-3.9471295464658107E-3</v>
      </c>
      <c r="H286" s="25">
        <f>(B286/(D286*(1-VLOOKUP(A286,FX!A:M,13,0))))-1</f>
        <v>-3.5210631846471774E-3</v>
      </c>
      <c r="I286" s="25">
        <f t="shared" si="78"/>
        <v>-3.5777966832541974E-3</v>
      </c>
      <c r="J286">
        <v>6452.8389999999999</v>
      </c>
      <c r="K286">
        <v>6517.3235000000004</v>
      </c>
      <c r="L286" s="25">
        <f t="shared" si="77"/>
        <v>9.9931983426211346E-3</v>
      </c>
      <c r="M286">
        <f t="shared" si="80"/>
        <v>1</v>
      </c>
    </row>
    <row r="287" spans="1:14" x14ac:dyDescent="0.15">
      <c r="A287" s="1">
        <f>+A286+1</f>
        <v>42801</v>
      </c>
      <c r="B287">
        <v>34.32</v>
      </c>
      <c r="C287" s="25">
        <f t="shared" si="81"/>
        <v>3.5087719298245723E-3</v>
      </c>
      <c r="D287" s="26">
        <f t="shared" si="76"/>
        <v>34.353678453899064</v>
      </c>
      <c r="E287" s="26">
        <f>D287*(1-VLOOKUP(A287,FX!A:M,13,0))</f>
        <v>34.394772716223187</v>
      </c>
      <c r="F287" s="27">
        <v>34.394772716223187</v>
      </c>
      <c r="G287" s="25">
        <f t="shared" si="79"/>
        <v>-9.8034491253273792E-4</v>
      </c>
      <c r="H287" s="25">
        <f>(B287/(D287*(1-VLOOKUP(A287,FX!A:M,13,0))))-1</f>
        <v>-2.1739558170685847E-3</v>
      </c>
      <c r="I287" s="25">
        <f t="shared" si="78"/>
        <v>-2.1739558170685847E-3</v>
      </c>
      <c r="J287">
        <v>6517.3235000000004</v>
      </c>
      <c r="K287">
        <v>6523.1868000000004</v>
      </c>
      <c r="L287" s="25">
        <f t="shared" si="77"/>
        <v>8.9964845231338408E-4</v>
      </c>
      <c r="M287">
        <f t="shared" si="80"/>
        <v>2</v>
      </c>
    </row>
    <row r="288" spans="1:14" x14ac:dyDescent="0.15">
      <c r="A288" s="1">
        <f>+A287+1</f>
        <v>42802</v>
      </c>
      <c r="B288">
        <v>34.08</v>
      </c>
      <c r="C288" s="25">
        <f t="shared" si="81"/>
        <v>-6.9930069930070893E-3</v>
      </c>
      <c r="D288" s="26">
        <f t="shared" si="76"/>
        <v>34.257160656252637</v>
      </c>
      <c r="E288" s="26">
        <f>D288*(1-VLOOKUP(A288,FX!A:M,13,0))</f>
        <v>34.137837799383419</v>
      </c>
      <c r="F288">
        <v>34.1449</v>
      </c>
      <c r="G288" s="25">
        <f t="shared" si="79"/>
        <v>-5.1714926998861488E-3</v>
      </c>
      <c r="H288" s="25">
        <f>(B288/(D288*(1-VLOOKUP(A288,FX!A:M,13,0))))-1</f>
        <v>-1.6942431949942272E-3</v>
      </c>
      <c r="I288" s="25">
        <f t="shared" si="78"/>
        <v>-1.9007230948107079E-3</v>
      </c>
      <c r="J288">
        <v>6523.1868000000004</v>
      </c>
      <c r="K288">
        <v>6497.0878000000002</v>
      </c>
      <c r="L288" s="25">
        <f t="shared" ref="L288:L325" si="82">+K288/J288-1</f>
        <v>-4.0009585498915756E-3</v>
      </c>
      <c r="M288">
        <f t="shared" si="80"/>
        <v>3</v>
      </c>
    </row>
    <row r="289" spans="1:14" x14ac:dyDescent="0.15">
      <c r="A289" s="1">
        <f>+A288+1</f>
        <v>42803</v>
      </c>
      <c r="B289">
        <v>33.76</v>
      </c>
      <c r="C289" s="25">
        <f t="shared" si="81"/>
        <v>-9.3896713615023719E-3</v>
      </c>
      <c r="D289" s="26">
        <f t="shared" si="76"/>
        <v>33.841633059165368</v>
      </c>
      <c r="E289" s="26">
        <f>D289*(1-VLOOKUP(A289,FX!A:M,13,0))</f>
        <v>33.904685823323163</v>
      </c>
      <c r="F289" s="27">
        <v>33.9</v>
      </c>
      <c r="G289" s="25">
        <f t="shared" si="79"/>
        <v>-2.4122080344837205E-3</v>
      </c>
      <c r="H289" s="25">
        <f>(B289/(D289*(1-VLOOKUP(A289,FX!A:M,13,0))))-1</f>
        <v>-4.2674285223323061E-3</v>
      </c>
      <c r="I289" s="25">
        <f t="shared" si="78"/>
        <v>-4.1297935103244976E-3</v>
      </c>
      <c r="J289">
        <v>6497.0878000000002</v>
      </c>
      <c r="K289">
        <v>6439.3822</v>
      </c>
      <c r="L289" s="25">
        <f t="shared" si="82"/>
        <v>-8.8817639189053832E-3</v>
      </c>
      <c r="M289">
        <f t="shared" si="80"/>
        <v>4</v>
      </c>
    </row>
    <row r="290" spans="1:14" x14ac:dyDescent="0.15">
      <c r="A290" s="1">
        <f>+A289+1</f>
        <v>42804</v>
      </c>
      <c r="B290">
        <v>33.880000000000003</v>
      </c>
      <c r="C290" s="25">
        <f t="shared" si="81"/>
        <v>3.5545023696683664E-3</v>
      </c>
      <c r="D290" s="26">
        <f t="shared" si="76"/>
        <v>33.944928653248752</v>
      </c>
      <c r="E290" s="26">
        <f>D290*(1-VLOOKUP(A290,FX!A:M,13,0))</f>
        <v>34.040572679267243</v>
      </c>
      <c r="F290">
        <v>34.011699999999998</v>
      </c>
      <c r="G290" s="25">
        <f t="shared" si="79"/>
        <v>-1.9127644636406371E-3</v>
      </c>
      <c r="H290" s="25">
        <f>(B290/(D290*(1-VLOOKUP(A290,FX!A:M,13,0))))-1</f>
        <v>-4.7170968825984705E-3</v>
      </c>
      <c r="I290" s="25">
        <f t="shared" si="78"/>
        <v>-3.8721969204713602E-3</v>
      </c>
      <c r="J290">
        <v>6439.3822</v>
      </c>
      <c r="K290">
        <v>6447.9165000000003</v>
      </c>
      <c r="L290" s="25">
        <f t="shared" si="82"/>
        <v>1.3253290043879762E-3</v>
      </c>
      <c r="M290">
        <f t="shared" si="80"/>
        <v>5</v>
      </c>
      <c r="N290" s="50" t="s">
        <v>231</v>
      </c>
    </row>
    <row r="291" spans="1:14" x14ac:dyDescent="0.15">
      <c r="A291" s="1">
        <v>42807</v>
      </c>
      <c r="B291">
        <v>34.200000000000003</v>
      </c>
      <c r="C291" s="25">
        <f t="shared" si="81"/>
        <v>9.445100354191327E-3</v>
      </c>
      <c r="D291" s="26">
        <f t="shared" si="76"/>
        <v>34.328084116455287</v>
      </c>
      <c r="E291" s="26">
        <f>D291*(1-VLOOKUP(A291,FX!A:M,13,0))</f>
        <v>34.26879767926075</v>
      </c>
      <c r="F291">
        <v>34.308700000000002</v>
      </c>
      <c r="G291" s="25">
        <f t="shared" si="79"/>
        <v>-3.7311757924144429E-3</v>
      </c>
      <c r="H291" s="25">
        <f>(B291/(D291*(1-VLOOKUP(A291,FX!A:M,13,0))))-1</f>
        <v>-2.0075895251610021E-3</v>
      </c>
      <c r="I291" s="25">
        <f t="shared" si="78"/>
        <v>-3.1682925905091031E-3</v>
      </c>
      <c r="J291">
        <v>6447.9165000000003</v>
      </c>
      <c r="K291">
        <v>6507.8963999999996</v>
      </c>
      <c r="L291" s="25">
        <f t="shared" si="82"/>
        <v>9.3022141338212627E-3</v>
      </c>
      <c r="M291">
        <f t="shared" si="80"/>
        <v>1</v>
      </c>
    </row>
    <row r="292" spans="1:14" x14ac:dyDescent="0.15">
      <c r="A292" s="1">
        <v>42808</v>
      </c>
      <c r="B292">
        <v>34.08</v>
      </c>
      <c r="C292" s="25">
        <f t="shared" si="81"/>
        <v>-3.5087719298246833E-3</v>
      </c>
      <c r="D292" s="26">
        <f t="shared" si="76"/>
        <v>34.232723049497224</v>
      </c>
      <c r="E292" s="26">
        <f>D292*(1-VLOOKUP(A292,FX!A:M,13,0))</f>
        <v>34.213245182194527</v>
      </c>
      <c r="F292">
        <v>34.205300000000001</v>
      </c>
      <c r="G292" s="25">
        <f t="shared" si="79"/>
        <v>-4.4613175900848345E-3</v>
      </c>
      <c r="H292" s="25">
        <f>(B292/(D292*(1-VLOOKUP(A292,FX!A:M,13,0))))-1</f>
        <v>-3.8945496542337477E-3</v>
      </c>
      <c r="I292" s="25">
        <f t="shared" si="78"/>
        <v>-3.6631750050432066E-3</v>
      </c>
      <c r="J292">
        <v>6507.8963999999996</v>
      </c>
      <c r="K292">
        <v>6493.4845999999998</v>
      </c>
      <c r="L292" s="25">
        <f t="shared" si="82"/>
        <v>-2.2145097454224771E-3</v>
      </c>
      <c r="M292">
        <f t="shared" si="80"/>
        <v>2</v>
      </c>
    </row>
    <row r="293" spans="1:14" x14ac:dyDescent="0.15">
      <c r="A293" s="1">
        <v>42809</v>
      </c>
      <c r="B293">
        <v>34.4</v>
      </c>
      <c r="C293" s="25">
        <f t="shared" si="81"/>
        <v>9.3896713615022609E-3</v>
      </c>
      <c r="D293" s="26">
        <f t="shared" si="76"/>
        <v>34.166198353112293</v>
      </c>
      <c r="E293" s="26">
        <f>D293*(1-VLOOKUP(A293,FX!A:M,13,0))</f>
        <v>34.426645102016906</v>
      </c>
      <c r="F293">
        <v>34.416400000000003</v>
      </c>
      <c r="G293" s="25">
        <f t="shared" si="79"/>
        <v>6.8430688270124662E-3</v>
      </c>
      <c r="H293" s="25">
        <f>(B293/(D293*(1-VLOOKUP(A293,FX!A:M,13,0))))-1</f>
        <v>-7.7396742952873243E-4</v>
      </c>
      <c r="I293" s="25">
        <f t="shared" si="78"/>
        <v>-4.7651700933293295E-4</v>
      </c>
      <c r="J293">
        <v>6493.4845999999998</v>
      </c>
      <c r="K293">
        <v>6486.0616</v>
      </c>
      <c r="L293" s="25">
        <f t="shared" si="82"/>
        <v>-1.1431458542304762E-3</v>
      </c>
      <c r="M293">
        <f t="shared" si="80"/>
        <v>3</v>
      </c>
    </row>
    <row r="294" spans="1:14" x14ac:dyDescent="0.15">
      <c r="A294" s="1">
        <v>42810</v>
      </c>
      <c r="B294">
        <v>34.619999999999997</v>
      </c>
      <c r="C294" s="25">
        <f t="shared" si="81"/>
        <v>6.3953488372092693E-3</v>
      </c>
      <c r="D294" s="26">
        <f t="shared" si="76"/>
        <v>34.720334889739561</v>
      </c>
      <c r="E294" s="26">
        <f>D294*(1-VLOOKUP(A294,FX!A:M,13,0))</f>
        <v>34.607830567007753</v>
      </c>
      <c r="F294">
        <v>34.634999999999998</v>
      </c>
      <c r="G294" s="25">
        <f t="shared" si="79"/>
        <v>-2.8898019001888375E-3</v>
      </c>
      <c r="H294" s="25">
        <f>(B294/(D294*(1-VLOOKUP(A294,FX!A:M,13,0))))-1</f>
        <v>3.5163813486316364E-4</v>
      </c>
      <c r="I294" s="25">
        <f t="shared" si="78"/>
        <v>-4.3308791684715242E-4</v>
      </c>
      <c r="J294">
        <v>6486.0616</v>
      </c>
      <c r="K294">
        <v>6543.3406999999997</v>
      </c>
      <c r="L294" s="25">
        <f t="shared" si="82"/>
        <v>8.8311063835717629E-3</v>
      </c>
      <c r="M294">
        <f t="shared" si="80"/>
        <v>4</v>
      </c>
      <c r="N294" s="50" t="s">
        <v>242</v>
      </c>
    </row>
    <row r="295" spans="1:14" x14ac:dyDescent="0.15">
      <c r="A295" s="1">
        <v>42811</v>
      </c>
      <c r="B295">
        <v>34.15</v>
      </c>
      <c r="C295" s="25">
        <f t="shared" si="81"/>
        <v>-1.3575967648757903E-2</v>
      </c>
      <c r="D295" s="26">
        <f t="shared" si="76"/>
        <v>34.316910259693493</v>
      </c>
      <c r="E295" s="26">
        <f>D295*(1-VLOOKUP(A295,FX!A:M,13,0))</f>
        <v>34.227115195387128</v>
      </c>
      <c r="F295">
        <v>34.209000000000003</v>
      </c>
      <c r="G295" s="25">
        <f t="shared" si="79"/>
        <v>-4.8637904295695256E-3</v>
      </c>
      <c r="H295" s="25">
        <f>(B295/(D295*(1-VLOOKUP(A295,FX!A:M,13,0))))-1</f>
        <v>-2.2530439666595958E-3</v>
      </c>
      <c r="I295" s="25">
        <f t="shared" si="78"/>
        <v>-1.7246923324272245E-3</v>
      </c>
      <c r="J295">
        <v>6543.3406999999997</v>
      </c>
      <c r="K295">
        <v>6483.2462999999998</v>
      </c>
      <c r="L295" s="25">
        <f t="shared" si="82"/>
        <v>-9.1840548666524136E-3</v>
      </c>
      <c r="M295">
        <f t="shared" si="80"/>
        <v>5</v>
      </c>
    </row>
    <row r="296" spans="1:14" x14ac:dyDescent="0.15">
      <c r="A296" s="1">
        <v>42814</v>
      </c>
      <c r="B296">
        <v>34.24</v>
      </c>
      <c r="C296" s="25">
        <f t="shared" si="81"/>
        <v>2.635431918008857E-3</v>
      </c>
      <c r="D296" s="26">
        <f t="shared" si="76"/>
        <v>34.288650701794253</v>
      </c>
      <c r="E296" s="26">
        <f>D296*(1-VLOOKUP(A296,FX!A:M,13,0))</f>
        <v>34.284170802588982</v>
      </c>
      <c r="F296">
        <v>34.272300000000001</v>
      </c>
      <c r="G296" s="25">
        <f t="shared" si="79"/>
        <v>-1.4188572836348889E-3</v>
      </c>
      <c r="H296" s="25">
        <f>(B296/(D296*(1-VLOOKUP(A296,FX!A:M,13,0))))-1</f>
        <v>-1.2883730758231904E-3</v>
      </c>
      <c r="I296" s="25">
        <f t="shared" si="78"/>
        <v>-9.4245206770482426E-4</v>
      </c>
      <c r="J296">
        <v>6483.2462999999998</v>
      </c>
      <c r="K296">
        <v>6498.3415999999997</v>
      </c>
      <c r="L296" s="25">
        <f t="shared" si="82"/>
        <v>2.3283551636776867E-3</v>
      </c>
      <c r="M296">
        <f t="shared" si="80"/>
        <v>1</v>
      </c>
    </row>
    <row r="297" spans="1:14" x14ac:dyDescent="0.15">
      <c r="A297" s="1">
        <v>42815</v>
      </c>
      <c r="B297">
        <v>34.14</v>
      </c>
      <c r="C297" s="25">
        <f t="shared" si="81"/>
        <v>-2.9205607476635587E-3</v>
      </c>
      <c r="D297" s="26">
        <f t="shared" si="76"/>
        <v>34.365144676503313</v>
      </c>
      <c r="E297" s="26">
        <f>D297*(1-VLOOKUP(A297,FX!A:M,13,0))</f>
        <v>34.447302719323694</v>
      </c>
      <c r="F297">
        <v>34.467199999999998</v>
      </c>
      <c r="G297" s="25">
        <f t="shared" si="79"/>
        <v>-6.551541645545611E-3</v>
      </c>
      <c r="H297" s="25">
        <f>(B297/(D297*(1-VLOOKUP(A297,FX!A:M,13,0))))-1</f>
        <v>-8.9209515713782883E-3</v>
      </c>
      <c r="I297" s="25">
        <f t="shared" si="78"/>
        <v>-9.4930832791755293E-3</v>
      </c>
      <c r="J297">
        <v>6498.3415999999997</v>
      </c>
      <c r="K297">
        <v>6515.9458000000004</v>
      </c>
      <c r="L297" s="25">
        <f t="shared" si="82"/>
        <v>2.7090296391929503E-3</v>
      </c>
      <c r="M297">
        <f t="shared" si="80"/>
        <v>2</v>
      </c>
    </row>
    <row r="298" spans="1:14" x14ac:dyDescent="0.15">
      <c r="A298" s="1">
        <v>42816</v>
      </c>
      <c r="B298">
        <v>34.380000000000003</v>
      </c>
      <c r="C298" s="25">
        <f t="shared" si="81"/>
        <v>7.0298769771528491E-3</v>
      </c>
      <c r="D298" s="26">
        <f t="shared" si="76"/>
        <v>34.381755967976282</v>
      </c>
      <c r="E298" s="26">
        <f>D298*(1-VLOOKUP(A298,FX!A:M,13,0))</f>
        <v>34.426059296408042</v>
      </c>
      <c r="F298">
        <v>34.408499999999997</v>
      </c>
      <c r="G298" s="25">
        <f t="shared" si="79"/>
        <v>-5.107266708292979E-5</v>
      </c>
      <c r="H298" s="25">
        <f>(B298/(D298*(1-VLOOKUP(A298,FX!A:M,13,0))))-1</f>
        <v>-1.3379195106668629E-3</v>
      </c>
      <c r="I298" s="25">
        <f t="shared" si="78"/>
        <v>-8.2828370896703696E-4</v>
      </c>
      <c r="J298">
        <v>6515.9458000000004</v>
      </c>
      <c r="K298">
        <v>6499.7928000000002</v>
      </c>
      <c r="L298" s="25">
        <f t="shared" si="82"/>
        <v>-2.4789954514354839E-3</v>
      </c>
      <c r="M298">
        <f t="shared" si="80"/>
        <v>3</v>
      </c>
      <c r="N298" s="50" t="s">
        <v>257</v>
      </c>
    </row>
    <row r="299" spans="1:14" x14ac:dyDescent="0.15">
      <c r="A299" s="1">
        <v>42817</v>
      </c>
      <c r="B299">
        <v>34.35</v>
      </c>
      <c r="C299" s="25">
        <f t="shared" si="81"/>
        <v>-8.7260034904013128E-4</v>
      </c>
      <c r="D299" s="26">
        <f t="shared" si="76"/>
        <v>34.474114336829317</v>
      </c>
      <c r="E299" s="26">
        <f>D299*(1-VLOOKUP(A299,FX!A:M,13,0))</f>
        <v>34.439976825576863</v>
      </c>
      <c r="F299">
        <v>34.464199999999998</v>
      </c>
      <c r="G299" s="25">
        <f t="shared" si="79"/>
        <v>-3.600218286005985E-3</v>
      </c>
      <c r="H299" s="25">
        <f>(B299/(D299*(1-VLOOKUP(A299,FX!A:M,13,0))))-1</f>
        <v>-2.6125692834392256E-3</v>
      </c>
      <c r="I299" s="25">
        <f t="shared" si="78"/>
        <v>-3.3135833705699724E-3</v>
      </c>
      <c r="J299">
        <v>6499.7928000000002</v>
      </c>
      <c r="K299">
        <v>6512.1873999999998</v>
      </c>
      <c r="L299" s="25">
        <f t="shared" si="82"/>
        <v>1.9069223252776712E-3</v>
      </c>
      <c r="M299">
        <f t="shared" si="80"/>
        <v>4</v>
      </c>
    </row>
    <row r="300" spans="1:14" x14ac:dyDescent="0.15">
      <c r="A300" s="1">
        <v>42818</v>
      </c>
      <c r="B300">
        <v>34.5</v>
      </c>
      <c r="C300" s="25">
        <f t="shared" si="81"/>
        <v>4.366812227074135E-3</v>
      </c>
      <c r="D300" s="26">
        <f t="shared" si="76"/>
        <v>34.646399869113104</v>
      </c>
      <c r="E300" s="26">
        <f>D300*(1-VLOOKUP(A300,FX!A:M,13,0))</f>
        <v>34.641105319222675</v>
      </c>
      <c r="F300">
        <v>34.639800000000001</v>
      </c>
      <c r="G300" s="25">
        <f t="shared" si="79"/>
        <v>-4.225543481174765E-3</v>
      </c>
      <c r="H300" s="25">
        <f>(B300/(D300*(1-VLOOKUP(A300,FX!A:M,13,0))))-1</f>
        <v>-4.0733492168442131E-3</v>
      </c>
      <c r="I300" s="25">
        <f t="shared" si="78"/>
        <v>-4.0358200682452106E-3</v>
      </c>
      <c r="J300">
        <v>6512.1873999999998</v>
      </c>
      <c r="K300">
        <v>6546.6149999999998</v>
      </c>
      <c r="L300" s="25">
        <f t="shared" si="82"/>
        <v>5.2866414747216872E-3</v>
      </c>
      <c r="M300">
        <f t="shared" si="80"/>
        <v>5</v>
      </c>
    </row>
    <row r="301" spans="1:14" ht="27" x14ac:dyDescent="0.15">
      <c r="A301" s="1">
        <v>42821</v>
      </c>
      <c r="B301">
        <v>34.49</v>
      </c>
      <c r="C301" s="25">
        <f t="shared" si="81"/>
        <v>-2.8985507246370723E-4</v>
      </c>
      <c r="D301" s="26">
        <f t="shared" si="76"/>
        <v>34.477980766774891</v>
      </c>
      <c r="E301" s="26">
        <f>D301*(1-VLOOKUP(A301,FX!A:M,13,0))</f>
        <v>34.556217549108958</v>
      </c>
      <c r="F301">
        <v>34.568899999999999</v>
      </c>
      <c r="G301" s="25">
        <f t="shared" si="79"/>
        <v>3.4860606560505047E-4</v>
      </c>
      <c r="H301" s="25">
        <f>(B301/(D301*(1-VLOOKUP(A301,FX!A:M,13,0))))-1</f>
        <v>-1.9162267691725798E-3</v>
      </c>
      <c r="I301" s="25">
        <f t="shared" si="78"/>
        <v>-2.282398340704983E-3</v>
      </c>
      <c r="J301">
        <v>6546.6149999999998</v>
      </c>
      <c r="K301">
        <v>6516.0325999999995</v>
      </c>
      <c r="L301" s="25">
        <f t="shared" si="82"/>
        <v>-4.6714828961227362E-3</v>
      </c>
      <c r="M301">
        <f t="shared" si="80"/>
        <v>1</v>
      </c>
      <c r="N301" s="50" t="s">
        <v>268</v>
      </c>
    </row>
    <row r="302" spans="1:14" x14ac:dyDescent="0.15">
      <c r="A302" s="1">
        <v>42822</v>
      </c>
      <c r="B302">
        <v>34.29</v>
      </c>
      <c r="C302" s="25">
        <f t="shared" si="81"/>
        <v>-5.7987822557263868E-3</v>
      </c>
      <c r="D302" s="26">
        <f t="shared" si="76"/>
        <v>34.476894982812091</v>
      </c>
      <c r="E302" s="26">
        <f>D302*(1-VLOOKUP(A302,FX!A:M,13,0))</f>
        <v>34.387248024440098</v>
      </c>
      <c r="F302">
        <v>34.377299999999998</v>
      </c>
      <c r="G302" s="25">
        <f t="shared" si="79"/>
        <v>-5.4208762971625912E-3</v>
      </c>
      <c r="H302" s="25">
        <f>(B302/(D302*(1-VLOOKUP(A302,FX!A:M,13,0))))-1</f>
        <v>-2.8280257952303378E-3</v>
      </c>
      <c r="I302" s="25">
        <f t="shared" si="78"/>
        <v>-2.5394664502447206E-3</v>
      </c>
      <c r="J302">
        <v>6516.0325999999995</v>
      </c>
      <c r="K302">
        <v>6498.6902</v>
      </c>
      <c r="L302" s="25">
        <f t="shared" si="82"/>
        <v>-2.6614968132602224E-3</v>
      </c>
      <c r="M302">
        <f t="shared" si="80"/>
        <v>2</v>
      </c>
    </row>
    <row r="303" spans="1:14" x14ac:dyDescent="0.15">
      <c r="A303" s="1">
        <v>42823</v>
      </c>
      <c r="B303">
        <v>34.200000000000003</v>
      </c>
      <c r="C303" s="25">
        <f t="shared" si="81"/>
        <v>-2.624671916010346E-3</v>
      </c>
      <c r="D303" s="26">
        <f t="shared" si="76"/>
        <v>34.281303465412151</v>
      </c>
      <c r="E303" s="26">
        <f>D303*(1-VLOOKUP(A303,FX!A:M,13,0))</f>
        <v>34.315108814790065</v>
      </c>
      <c r="F303">
        <v>34.308599999999998</v>
      </c>
      <c r="G303" s="25">
        <f t="shared" si="79"/>
        <v>-2.3716561855409157E-3</v>
      </c>
      <c r="H303" s="25">
        <f>(B303/(D303*(1-VLOOKUP(A303,FX!A:M,13,0))))-1</f>
        <v>-3.3544645133238848E-3</v>
      </c>
      <c r="I303" s="25">
        <f t="shared" si="78"/>
        <v>-3.165387104107853E-3</v>
      </c>
      <c r="J303">
        <v>6498.6902</v>
      </c>
      <c r="K303">
        <v>6480.5429999999997</v>
      </c>
      <c r="L303" s="25">
        <f t="shared" si="82"/>
        <v>-2.7924396211409519E-3</v>
      </c>
      <c r="M303">
        <f t="shared" si="80"/>
        <v>3</v>
      </c>
      <c r="N303" s="50" t="s">
        <v>274</v>
      </c>
    </row>
    <row r="304" spans="1:14" x14ac:dyDescent="0.15">
      <c r="A304" s="1">
        <v>42824</v>
      </c>
      <c r="B304">
        <v>33.6</v>
      </c>
      <c r="C304" s="25">
        <f t="shared" si="81"/>
        <v>-1.7543859649122862E-2</v>
      </c>
      <c r="D304" s="26">
        <f t="shared" si="76"/>
        <v>33.75378271632794</v>
      </c>
      <c r="E304" s="26">
        <f>D304*(1-VLOOKUP(A304,FX!A:M,13,0))</f>
        <v>33.670079684162019</v>
      </c>
      <c r="F304">
        <v>33.653100000000002</v>
      </c>
      <c r="G304" s="25">
        <f t="shared" si="79"/>
        <v>-4.5560142879497167E-3</v>
      </c>
      <c r="H304" s="25">
        <f>(B304/(D304*(1-VLOOKUP(A304,FX!A:M,13,0))))-1</f>
        <v>-2.0813637751793124E-3</v>
      </c>
      <c r="I304" s="25">
        <f t="shared" si="78"/>
        <v>-1.5778635549177356E-3</v>
      </c>
      <c r="J304">
        <v>6480.5429999999997</v>
      </c>
      <c r="K304">
        <v>6375.7437</v>
      </c>
      <c r="L304" s="25">
        <f t="shared" si="82"/>
        <v>-1.6171376380034741E-2</v>
      </c>
      <c r="M304">
        <f t="shared" si="80"/>
        <v>4</v>
      </c>
    </row>
    <row r="305" spans="1:14" x14ac:dyDescent="0.15">
      <c r="A305" s="1">
        <v>42825</v>
      </c>
      <c r="B305">
        <v>33.76</v>
      </c>
      <c r="C305" s="25">
        <f t="shared" si="81"/>
        <v>4.761904761904745E-3</v>
      </c>
      <c r="D305" s="26">
        <f t="shared" si="76"/>
        <v>33.789830187730097</v>
      </c>
      <c r="E305" s="26">
        <f>D305*(1-VLOOKUP(A305,FX!A:M,13,0))</f>
        <v>33.846078423309486</v>
      </c>
      <c r="F305">
        <v>33.8536</v>
      </c>
      <c r="G305" s="25">
        <f t="shared" si="79"/>
        <v>-8.8281555617086838E-4</v>
      </c>
      <c r="H305" s="25">
        <f>(B305/(D305*(1-VLOOKUP(A305,FX!A:M,13,0))))-1</f>
        <v>-2.5432318105782503E-3</v>
      </c>
      <c r="I305" s="25">
        <f t="shared" si="78"/>
        <v>-2.7648462792732031E-3</v>
      </c>
      <c r="J305">
        <v>6375.7437</v>
      </c>
      <c r="K305">
        <v>6401.6478999999999</v>
      </c>
      <c r="L305" s="25">
        <f t="shared" si="82"/>
        <v>4.0629299449410627E-3</v>
      </c>
      <c r="M305">
        <f t="shared" si="80"/>
        <v>5</v>
      </c>
    </row>
    <row r="306" spans="1:14" x14ac:dyDescent="0.15">
      <c r="A306" s="1">
        <v>42828</v>
      </c>
      <c r="B306">
        <v>33.78</v>
      </c>
      <c r="C306" s="25">
        <f t="shared" si="81"/>
        <v>5.924170616113944E-4</v>
      </c>
      <c r="D306" s="26">
        <f t="shared" ref="D306:D325" si="83">+F305*(1+L306)</f>
        <v>33.8536</v>
      </c>
      <c r="E306" s="26">
        <f>D306*(1-VLOOKUP(A306,FX!A:M,13,0))</f>
        <v>33.847566335231193</v>
      </c>
      <c r="F306">
        <v>33.85</v>
      </c>
      <c r="G306" s="25">
        <f t="shared" si="79"/>
        <v>-2.1740671597703098E-3</v>
      </c>
      <c r="H306" s="25">
        <f>(B306/(D306*(1-VLOOKUP(A306,FX!A:M,13,0))))-1</f>
        <v>-1.9961947799143065E-3</v>
      </c>
      <c r="I306" s="25">
        <f t="shared" si="78"/>
        <v>-2.0679468242245092E-3</v>
      </c>
      <c r="J306">
        <v>6401.6478999999999</v>
      </c>
      <c r="K306">
        <v>6401.6478999999999</v>
      </c>
      <c r="L306" s="25">
        <f t="shared" si="82"/>
        <v>0</v>
      </c>
      <c r="M306">
        <f t="shared" si="80"/>
        <v>1</v>
      </c>
    </row>
    <row r="307" spans="1:14" ht="27" x14ac:dyDescent="0.15">
      <c r="A307" s="1">
        <v>42829</v>
      </c>
      <c r="B307">
        <v>33.92</v>
      </c>
      <c r="C307" s="25">
        <f t="shared" si="81"/>
        <v>4.1444641799881499E-3</v>
      </c>
      <c r="D307" s="26">
        <f t="shared" si="83"/>
        <v>33.85</v>
      </c>
      <c r="E307" s="26">
        <f>D307*(1-VLOOKUP(A307,FX!A:M,13,0))</f>
        <v>33.825386560778149</v>
      </c>
      <c r="F307">
        <v>33.826999999999998</v>
      </c>
      <c r="G307" s="25">
        <f t="shared" si="79"/>
        <v>2.0679468242246202E-3</v>
      </c>
      <c r="H307" s="25">
        <f>(B307/(D307*(1-VLOOKUP(A307,FX!A:M,13,0))))-1</f>
        <v>2.797113317592137E-3</v>
      </c>
      <c r="I307" s="25">
        <f t="shared" si="78"/>
        <v>2.7492831170368159E-3</v>
      </c>
      <c r="J307">
        <v>6401.6478999999999</v>
      </c>
      <c r="K307">
        <v>6401.6478999999999</v>
      </c>
      <c r="L307" s="25">
        <f t="shared" si="82"/>
        <v>0</v>
      </c>
      <c r="M307">
        <f t="shared" si="80"/>
        <v>2</v>
      </c>
      <c r="N307" s="50" t="s">
        <v>283</v>
      </c>
    </row>
    <row r="308" spans="1:14" x14ac:dyDescent="0.15">
      <c r="A308" s="1">
        <v>42830</v>
      </c>
      <c r="B308">
        <v>34.46</v>
      </c>
      <c r="C308" s="25">
        <f t="shared" si="81"/>
        <v>1.5919811320754595E-2</v>
      </c>
      <c r="D308" s="26">
        <f t="shared" si="83"/>
        <v>34.557890444974333</v>
      </c>
      <c r="E308" s="26">
        <f>D308*(1-VLOOKUP(A308,FX!A:M,13,0))</f>
        <v>34.5403115915841</v>
      </c>
      <c r="F308" s="27">
        <v>34.54</v>
      </c>
      <c r="G308" s="25">
        <f t="shared" si="79"/>
        <v>-2.8326510592480147E-3</v>
      </c>
      <c r="H308" s="25">
        <f>(B308/(D308*(1-VLOOKUP(A308,FX!A:M,13,0))))-1</f>
        <v>-2.3251553875288655E-3</v>
      </c>
      <c r="I308" s="25">
        <f t="shared" si="78"/>
        <v>-2.3161551823971394E-3</v>
      </c>
      <c r="J308">
        <v>6401.6478999999999</v>
      </c>
      <c r="K308">
        <v>6539.9665000000005</v>
      </c>
      <c r="L308" s="25">
        <f t="shared" si="82"/>
        <v>2.1606717857756585E-2</v>
      </c>
      <c r="M308">
        <f t="shared" si="80"/>
        <v>3</v>
      </c>
      <c r="N308" s="50" t="s">
        <v>292</v>
      </c>
    </row>
    <row r="309" spans="1:14" x14ac:dyDescent="0.15">
      <c r="A309" s="1">
        <v>42831</v>
      </c>
      <c r="B309">
        <v>34.49</v>
      </c>
      <c r="C309" s="25">
        <f t="shared" si="81"/>
        <v>8.705745792223496E-4</v>
      </c>
      <c r="D309" s="26">
        <f t="shared" si="83"/>
        <v>34.643969629508042</v>
      </c>
      <c r="E309" s="26">
        <f>D309*(1-VLOOKUP(A309,FX!A:M,13,0))</f>
        <v>34.607116948397909</v>
      </c>
      <c r="F309">
        <v>34.636699999999998</v>
      </c>
      <c r="G309" s="25">
        <f t="shared" si="79"/>
        <v>-4.4443414295368688E-3</v>
      </c>
      <c r="H309" s="25">
        <f>(B309/(D309*(1-VLOOKUP(A309,FX!A:M,13,0))))-1</f>
        <v>-3.3841868010137111E-3</v>
      </c>
      <c r="I309" s="25">
        <f t="shared" si="78"/>
        <v>-4.235391939763189E-3</v>
      </c>
      <c r="J309">
        <v>6539.9665000000005</v>
      </c>
      <c r="K309">
        <v>6559.6526000000003</v>
      </c>
      <c r="L309" s="25">
        <f t="shared" si="82"/>
        <v>3.0101224524621273E-3</v>
      </c>
      <c r="M309">
        <f t="shared" si="80"/>
        <v>4</v>
      </c>
    </row>
    <row r="310" spans="1:14" x14ac:dyDescent="0.15">
      <c r="A310" s="1">
        <v>42832</v>
      </c>
      <c r="B310">
        <v>34.659999999999997</v>
      </c>
      <c r="C310" s="25">
        <f t="shared" si="81"/>
        <v>4.9289649173671624E-3</v>
      </c>
      <c r="D310" s="26">
        <f t="shared" si="83"/>
        <v>34.737412594715757</v>
      </c>
      <c r="E310" s="26">
        <f>D310*(1-VLOOKUP(A310,FX!A:M,13,0))</f>
        <v>34.703270028499418</v>
      </c>
      <c r="F310">
        <v>34.701999999999998</v>
      </c>
      <c r="G310" s="25">
        <f t="shared" si="79"/>
        <v>-2.2285077941451847E-3</v>
      </c>
      <c r="H310" s="25">
        <f>(B310/(D310*(1-VLOOKUP(A310,FX!A:M,13,0))))-1</f>
        <v>-1.246857384444966E-3</v>
      </c>
      <c r="I310" s="25">
        <f t="shared" si="78"/>
        <v>-1.2103048815630402E-3</v>
      </c>
      <c r="J310">
        <v>6559.6526000000003</v>
      </c>
      <c r="K310">
        <v>6578.7259999999997</v>
      </c>
      <c r="L310" s="25">
        <f t="shared" si="82"/>
        <v>2.9076844709732264E-3</v>
      </c>
      <c r="M310">
        <f t="shared" si="80"/>
        <v>5</v>
      </c>
    </row>
    <row r="311" spans="1:14" x14ac:dyDescent="0.15">
      <c r="A311" s="1">
        <v>42835</v>
      </c>
      <c r="B311">
        <v>34.390300000000003</v>
      </c>
      <c r="C311" s="25">
        <f t="shared" si="81"/>
        <v>-7.7813040969415548E-3</v>
      </c>
      <c r="D311" s="26">
        <f t="shared" si="83"/>
        <v>34.63774192118656</v>
      </c>
      <c r="E311" s="26">
        <f>D311*(1-VLOOKUP(A311,FX!A:M,13,0))</f>
        <v>34.588179568849469</v>
      </c>
      <c r="F311">
        <v>34.5931</v>
      </c>
      <c r="G311" s="25">
        <f t="shared" si="79"/>
        <v>-7.1437082056208245E-3</v>
      </c>
      <c r="H311" s="25">
        <f>(B311/(D311*(1-VLOOKUP(A311,FX!A:M,13,0))))-1</f>
        <v>-5.7210171600843296E-3</v>
      </c>
      <c r="I311" s="25">
        <f t="shared" si="78"/>
        <v>-5.8624407757614794E-3</v>
      </c>
      <c r="J311">
        <v>6578.7259999999997</v>
      </c>
      <c r="K311">
        <v>6566.5441000000001</v>
      </c>
      <c r="L311" s="25">
        <f t="shared" si="82"/>
        <v>-1.8517111063752756E-3</v>
      </c>
      <c r="M311">
        <f t="shared" si="80"/>
        <v>1</v>
      </c>
      <c r="N311" s="50" t="s">
        <v>298</v>
      </c>
    </row>
    <row r="312" spans="1:14" x14ac:dyDescent="0.15">
      <c r="A312" s="1">
        <v>42836</v>
      </c>
      <c r="B312">
        <v>34.784999999999997</v>
      </c>
      <c r="C312" s="25">
        <f t="shared" si="81"/>
        <v>1.1477073477113908E-2</v>
      </c>
      <c r="D312" s="26">
        <f t="shared" si="83"/>
        <v>34.922997899901411</v>
      </c>
      <c r="E312" s="26">
        <f>D312*(1-VLOOKUP(A312,FX!A:M,13,0))</f>
        <v>34.951073795734871</v>
      </c>
      <c r="F312">
        <v>34.963900000000002</v>
      </c>
      <c r="G312" s="25">
        <f t="shared" si="79"/>
        <v>-3.9514906565855101E-3</v>
      </c>
      <c r="H312" s="25">
        <f>(B312/(D312*(1-VLOOKUP(A312,FX!A:M,13,0))))-1</f>
        <v>-4.751607824854287E-3</v>
      </c>
      <c r="I312" s="25">
        <f t="shared" si="78"/>
        <v>-5.1167060882797433E-3</v>
      </c>
      <c r="J312">
        <v>6566.5441000000001</v>
      </c>
      <c r="K312">
        <v>6629.1661000000004</v>
      </c>
      <c r="L312" s="25">
        <f t="shared" si="82"/>
        <v>9.536523176628009E-3</v>
      </c>
      <c r="M312">
        <f t="shared" si="80"/>
        <v>2</v>
      </c>
      <c r="N312" s="50" t="s">
        <v>303</v>
      </c>
    </row>
    <row r="313" spans="1:14" x14ac:dyDescent="0.15">
      <c r="A313" s="1">
        <v>42837</v>
      </c>
      <c r="B313">
        <v>34.585000000000001</v>
      </c>
      <c r="C313" s="25">
        <f t="shared" si="81"/>
        <v>-5.7496047146757823E-3</v>
      </c>
      <c r="D313" s="26">
        <f t="shared" si="83"/>
        <v>34.685999602995309</v>
      </c>
      <c r="E313" s="26">
        <f>D313*(1-VLOOKUP(A313,FX!A:M,13,0))</f>
        <v>34.770168351201058</v>
      </c>
      <c r="F313">
        <v>34.770000000000003</v>
      </c>
      <c r="G313" s="25">
        <f t="shared" si="79"/>
        <v>-2.9118262166671904E-3</v>
      </c>
      <c r="H313" s="25">
        <f>(B313/(D313*(1-VLOOKUP(A313,FX!A:M,13,0))))-1</f>
        <v>-5.325494812988496E-3</v>
      </c>
      <c r="I313" s="25">
        <f t="shared" si="78"/>
        <v>-5.3206787460454708E-3</v>
      </c>
      <c r="J313">
        <v>6629.1661000000004</v>
      </c>
      <c r="K313">
        <v>6576.4760999999999</v>
      </c>
      <c r="L313" s="25">
        <f t="shared" si="82"/>
        <v>-7.9482093532097231E-3</v>
      </c>
      <c r="M313">
        <f t="shared" si="80"/>
        <v>3</v>
      </c>
    </row>
    <row r="314" spans="1:14" x14ac:dyDescent="0.15">
      <c r="A314" s="1">
        <v>42838</v>
      </c>
      <c r="B314">
        <v>34.801000000000002</v>
      </c>
      <c r="C314" s="25">
        <f t="shared" si="81"/>
        <v>6.245482145438741E-3</v>
      </c>
      <c r="D314" s="26">
        <f t="shared" si="83"/>
        <v>34.977399983860664</v>
      </c>
      <c r="E314" s="26">
        <f>D314*(1-VLOOKUP(A314,FX!A:M,13,0))</f>
        <v>34.970922370018755</v>
      </c>
      <c r="F314">
        <v>34.971200000000003</v>
      </c>
      <c r="G314" s="25">
        <f t="shared" si="79"/>
        <v>-5.0432560436755036E-3</v>
      </c>
      <c r="H314" s="25">
        <f>(B314/(D314*(1-VLOOKUP(A314,FX!A:M,13,0))))-1</f>
        <v>-4.8589616316334627E-3</v>
      </c>
      <c r="I314" s="25">
        <f t="shared" si="78"/>
        <v>-4.8668618749142523E-3</v>
      </c>
      <c r="J314">
        <v>6576.4760999999999</v>
      </c>
      <c r="K314">
        <v>6615.7042000000001</v>
      </c>
      <c r="L314" s="25">
        <f t="shared" si="82"/>
        <v>5.9649118165274739E-3</v>
      </c>
      <c r="M314">
        <f t="shared" si="80"/>
        <v>4</v>
      </c>
    </row>
    <row r="315" spans="1:14" x14ac:dyDescent="0.15">
      <c r="A315" s="1">
        <v>42839</v>
      </c>
      <c r="B315">
        <v>34.801000000000002</v>
      </c>
      <c r="C315" s="25">
        <f t="shared" si="81"/>
        <v>0</v>
      </c>
      <c r="D315" s="26">
        <f t="shared" si="83"/>
        <v>34.508446269843809</v>
      </c>
      <c r="E315" s="26">
        <f>D315*(1-VLOOKUP(A315,FX!A:M,13,0))</f>
        <v>34.511954779333301</v>
      </c>
      <c r="F315">
        <v>34.51</v>
      </c>
      <c r="G315" s="25">
        <f t="shared" si="79"/>
        <v>8.4777427493700763E-3</v>
      </c>
      <c r="H315" s="25">
        <f>(B315/(D315*(1-VLOOKUP(A315,FX!A:M,13,0))))-1</f>
        <v>8.3752201958664507E-3</v>
      </c>
      <c r="I315" s="25">
        <f t="shared" si="78"/>
        <v>8.4323384526225897E-3</v>
      </c>
      <c r="J315">
        <v>6615.7042000000001</v>
      </c>
      <c r="K315">
        <v>6528.1624000000002</v>
      </c>
      <c r="L315" s="25">
        <f t="shared" si="82"/>
        <v>-1.3232423541548299E-2</v>
      </c>
      <c r="M315">
        <f t="shared" si="80"/>
        <v>5</v>
      </c>
    </row>
    <row r="316" spans="1:14" x14ac:dyDescent="0.15">
      <c r="A316" s="1">
        <v>42842</v>
      </c>
      <c r="B316">
        <v>34.005099999999999</v>
      </c>
      <c r="C316" s="25">
        <f t="shared" ref="C316:C325" si="84">B316/B315-1</f>
        <v>-2.287003247033137E-2</v>
      </c>
      <c r="D316" s="26">
        <f t="shared" si="83"/>
        <v>34.131687192708313</v>
      </c>
      <c r="E316" s="26">
        <f>D316*(1-VLOOKUP(A316,FX!A:M,13,0))</f>
        <v>34.163183028098963</v>
      </c>
      <c r="F316">
        <v>34.124499999999998</v>
      </c>
      <c r="G316" s="25">
        <f t="shared" ref="G316:G321" si="85">+B316/D316-1</f>
        <v>-3.7087880242661075E-3</v>
      </c>
      <c r="H316" s="25">
        <f>(B316/(D316*(1-VLOOKUP(A316,FX!A:M,13,0))))-1</f>
        <v>-4.6272921340186901E-3</v>
      </c>
      <c r="I316" s="25">
        <f t="shared" si="78"/>
        <v>-3.4989523656023813E-3</v>
      </c>
      <c r="J316">
        <v>6528.1624000000002</v>
      </c>
      <c r="K316">
        <v>6456.598</v>
      </c>
      <c r="L316" s="25">
        <f t="shared" si="82"/>
        <v>-1.09624111066845E-2</v>
      </c>
      <c r="M316">
        <f t="shared" si="80"/>
        <v>1</v>
      </c>
    </row>
    <row r="317" spans="1:14" x14ac:dyDescent="0.15">
      <c r="A317" s="1">
        <v>42843</v>
      </c>
      <c r="B317">
        <v>33.729999999999997</v>
      </c>
      <c r="C317" s="25">
        <f t="shared" si="84"/>
        <v>-8.0899629761418401E-3</v>
      </c>
      <c r="D317" s="26">
        <f t="shared" si="83"/>
        <v>33.921618617002331</v>
      </c>
      <c r="E317" s="26">
        <f>D317*(1-VLOOKUP(A317,FX!A:M,13,0))</f>
        <v>33.933580152183524</v>
      </c>
      <c r="F317">
        <v>33.927700000000002</v>
      </c>
      <c r="G317" s="25">
        <f t="shared" si="85"/>
        <v>-5.6488641997257671E-3</v>
      </c>
      <c r="H317" s="25">
        <f>(B317/(D317*(1-VLOOKUP(A317,FX!A:M,13,0))))-1</f>
        <v>-5.9993714565489409E-3</v>
      </c>
      <c r="I317" s="25">
        <f t="shared" si="78"/>
        <v>-5.8270970328081484E-3</v>
      </c>
      <c r="J317">
        <v>6456.598</v>
      </c>
      <c r="K317">
        <v>6418.2114000000001</v>
      </c>
      <c r="L317" s="25">
        <f t="shared" si="82"/>
        <v>-5.9453291036548617E-3</v>
      </c>
      <c r="M317">
        <f t="shared" si="80"/>
        <v>2</v>
      </c>
    </row>
    <row r="318" spans="1:14" x14ac:dyDescent="0.15">
      <c r="A318" s="1">
        <v>42844</v>
      </c>
      <c r="B318">
        <v>33.21</v>
      </c>
      <c r="C318" s="25">
        <f t="shared" si="84"/>
        <v>-1.5416543136673511E-2</v>
      </c>
      <c r="D318" s="26">
        <f t="shared" si="83"/>
        <v>33.570541047938995</v>
      </c>
      <c r="E318" s="26">
        <f>D318*(1-VLOOKUP(A318,FX!A:M,13,0))</f>
        <v>33.523824569950044</v>
      </c>
      <c r="F318">
        <v>33.519500000000001</v>
      </c>
      <c r="G318" s="25">
        <f t="shared" si="85"/>
        <v>-1.0739804503720696E-2</v>
      </c>
      <c r="H318" s="25">
        <f>(B318/(D318*(1-VLOOKUP(A318,FX!A:M,13,0))))-1</f>
        <v>-9.3612400725705536E-3</v>
      </c>
      <c r="I318" s="25">
        <f t="shared" si="78"/>
        <v>-9.2334312862661916E-3</v>
      </c>
      <c r="J318">
        <v>6418.2114000000001</v>
      </c>
      <c r="K318">
        <v>6350.6464999999998</v>
      </c>
      <c r="L318" s="25">
        <f t="shared" si="82"/>
        <v>-1.0527060545247879E-2</v>
      </c>
      <c r="M318">
        <f t="shared" si="80"/>
        <v>3</v>
      </c>
      <c r="N318" s="50" t="s">
        <v>315</v>
      </c>
    </row>
    <row r="319" spans="1:14" x14ac:dyDescent="0.15">
      <c r="A319" s="1">
        <v>42845</v>
      </c>
      <c r="B319">
        <v>33.369999999999997</v>
      </c>
      <c r="C319" s="25">
        <f t="shared" si="84"/>
        <v>4.8178259560371917E-3</v>
      </c>
      <c r="D319" s="26">
        <f t="shared" si="83"/>
        <v>33.504334366178306</v>
      </c>
      <c r="E319" s="26">
        <f>D319*(1-VLOOKUP(A319,FX!A:M,13,0))</f>
        <v>33.51090410593396</v>
      </c>
      <c r="F319">
        <v>33.5169</v>
      </c>
      <c r="G319" s="25">
        <f t="shared" si="85"/>
        <v>-4.0094623194160128E-3</v>
      </c>
      <c r="H319" s="25">
        <f>(B319/(D319*(1-VLOOKUP(A319,FX!A:M,13,0))))-1</f>
        <v>-4.2047240948360765E-3</v>
      </c>
      <c r="I319" s="25">
        <f t="shared" si="78"/>
        <v>-4.3828635703183627E-3</v>
      </c>
      <c r="J319">
        <v>6350.6464999999998</v>
      </c>
      <c r="K319">
        <v>6347.7731999999996</v>
      </c>
      <c r="L319" s="25">
        <f t="shared" si="82"/>
        <v>-4.5244212538053663E-4</v>
      </c>
      <c r="M319">
        <f t="shared" si="80"/>
        <v>4</v>
      </c>
    </row>
    <row r="320" spans="1:14" x14ac:dyDescent="0.15">
      <c r="A320" s="1">
        <v>42846</v>
      </c>
      <c r="B320">
        <v>32.96</v>
      </c>
      <c r="C320" s="25">
        <f t="shared" si="84"/>
        <v>-1.228648486664663E-2</v>
      </c>
      <c r="D320" s="26">
        <f t="shared" si="83"/>
        <v>33.268416213471525</v>
      </c>
      <c r="E320" s="26">
        <f>D320*(1-VLOOKUP(A320,FX!A:M,13,0))</f>
        <v>33.241364202601424</v>
      </c>
      <c r="F320">
        <v>33.223399999999998</v>
      </c>
      <c r="G320" s="25">
        <f t="shared" si="85"/>
        <v>-9.2705409086061286E-3</v>
      </c>
      <c r="H320" s="25">
        <f>(B320/(D320*(1-VLOOKUP(A320,FX!A:M,13,0))))-1</f>
        <v>-8.4642796512967022E-3</v>
      </c>
      <c r="I320" s="25">
        <f t="shared" si="78"/>
        <v>-7.9281470289012113E-3</v>
      </c>
      <c r="J320">
        <v>6347.7731999999996</v>
      </c>
      <c r="K320">
        <v>6300.7128000000002</v>
      </c>
      <c r="L320" s="25">
        <f t="shared" si="82"/>
        <v>-7.413686424713406E-3</v>
      </c>
      <c r="M320">
        <f t="shared" si="80"/>
        <v>5</v>
      </c>
    </row>
    <row r="321" spans="1:14" x14ac:dyDescent="0.15">
      <c r="A321" s="1">
        <v>42849</v>
      </c>
      <c r="B321">
        <v>32.119999999999997</v>
      </c>
      <c r="C321" s="25">
        <f t="shared" si="84"/>
        <v>-2.5485436893204039E-2</v>
      </c>
      <c r="D321" s="26">
        <f t="shared" si="83"/>
        <v>32.368084400650666</v>
      </c>
      <c r="E321" s="26">
        <f>D321*(1-VLOOKUP(A321,FX!A:M,13,0))</f>
        <v>32.394286764991172</v>
      </c>
      <c r="F321">
        <v>32.364600000000003</v>
      </c>
      <c r="G321" s="25">
        <f t="shared" si="85"/>
        <v>-7.6644758330425278E-3</v>
      </c>
      <c r="H321" s="25">
        <f>(B321/(D321*(1-VLOOKUP(A321,FX!A:M,13,0))))-1</f>
        <v>-8.467133941890026E-3</v>
      </c>
      <c r="I321" s="25">
        <f t="shared" si="78"/>
        <v>-7.5576401376814539E-3</v>
      </c>
      <c r="J321">
        <v>6300.7128000000002</v>
      </c>
      <c r="K321">
        <v>6138.5048999999999</v>
      </c>
      <c r="L321" s="25">
        <f t="shared" si="82"/>
        <v>-2.5744372922377967E-2</v>
      </c>
      <c r="M321">
        <f t="shared" si="80"/>
        <v>1</v>
      </c>
      <c r="N321" s="50" t="s">
        <v>322</v>
      </c>
    </row>
    <row r="322" spans="1:14" ht="27" x14ac:dyDescent="0.15">
      <c r="A322" s="1">
        <v>42850</v>
      </c>
      <c r="B322">
        <v>32.339700000000001</v>
      </c>
      <c r="C322" s="25">
        <f t="shared" si="84"/>
        <v>6.8399750933998416E-3</v>
      </c>
      <c r="D322" s="26">
        <f t="shared" si="83"/>
        <v>32.480362205709085</v>
      </c>
      <c r="E322" s="26">
        <f>D322*(1-VLOOKUP(A322,FX!A:M,13,0))</f>
        <v>32.459490929610645</v>
      </c>
      <c r="F322">
        <v>32.465499999999999</v>
      </c>
      <c r="G322" s="25">
        <f t="shared" ref="G322:G327" si="86">+B322/D322-1</f>
        <v>-4.3306846400980037E-3</v>
      </c>
      <c r="H322" s="25">
        <f>(B322/(D322*(1-VLOOKUP(A322,FX!A:M,13,0))))-1</f>
        <v>-3.6904746864457882E-3</v>
      </c>
      <c r="I322" s="25">
        <f t="shared" si="78"/>
        <v>-3.8748825676486742E-3</v>
      </c>
      <c r="J322">
        <v>6138.5048999999999</v>
      </c>
      <c r="K322">
        <v>6160.4611999999997</v>
      </c>
      <c r="L322" s="25">
        <f t="shared" si="82"/>
        <v>3.5768155858277861E-3</v>
      </c>
      <c r="M322">
        <f t="shared" si="80"/>
        <v>2</v>
      </c>
      <c r="N322" s="50" t="s">
        <v>324</v>
      </c>
    </row>
    <row r="323" spans="1:14" x14ac:dyDescent="0.15">
      <c r="A323" s="1">
        <v>42851</v>
      </c>
      <c r="B323">
        <v>32.36</v>
      </c>
      <c r="C323" s="25">
        <f t="shared" si="84"/>
        <v>6.2771145063189593E-4</v>
      </c>
      <c r="D323" s="26">
        <f t="shared" si="83"/>
        <v>32.549487125338935</v>
      </c>
      <c r="E323" s="26">
        <f>D323*(1-VLOOKUP(A323,FX!A:M,13,0))</f>
        <v>32.508049949975273</v>
      </c>
      <c r="F323">
        <v>32.520600000000002</v>
      </c>
      <c r="G323" s="25">
        <f t="shared" si="86"/>
        <v>-5.8215087878120686E-3</v>
      </c>
      <c r="H323" s="25">
        <f>(B323/(D323*(1-VLOOKUP(A323,FX!A:M,13,0))))-1</f>
        <v>-4.5542550292342332E-3</v>
      </c>
      <c r="I323" s="25">
        <f t="shared" si="78"/>
        <v>-4.938408270450223E-3</v>
      </c>
      <c r="J323">
        <v>6160.4611999999997</v>
      </c>
      <c r="K323">
        <v>6176.3981000000003</v>
      </c>
      <c r="L323" s="25">
        <f t="shared" si="82"/>
        <v>2.5869654044734514E-3</v>
      </c>
      <c r="M323">
        <f t="shared" si="80"/>
        <v>3</v>
      </c>
    </row>
    <row r="324" spans="1:14" x14ac:dyDescent="0.15">
      <c r="A324" s="1">
        <v>42852</v>
      </c>
      <c r="B324">
        <v>32.369999999999997</v>
      </c>
      <c r="C324" s="25">
        <f t="shared" si="84"/>
        <v>3.0902348578476513E-4</v>
      </c>
      <c r="D324" s="26">
        <f t="shared" si="83"/>
        <v>32.604351469935203</v>
      </c>
      <c r="E324" s="26">
        <f>D324*(1-VLOOKUP(A324,FX!A:M,13,0))</f>
        <v>32.585920852855928</v>
      </c>
      <c r="F324">
        <v>32.581600000000002</v>
      </c>
      <c r="G324" s="25">
        <f t="shared" si="86"/>
        <v>-7.1877359729514145E-3</v>
      </c>
      <c r="H324" s="25">
        <f>(B324/(D324*(1-VLOOKUP(A324,FX!A:M,13,0))))-1</f>
        <v>-6.6262007396058475E-3</v>
      </c>
      <c r="I324" s="25">
        <f t="shared" si="78"/>
        <v>-6.494463132565742E-3</v>
      </c>
      <c r="J324">
        <v>6176.3981000000003</v>
      </c>
      <c r="K324">
        <v>6192.3044</v>
      </c>
      <c r="L324" s="25">
        <f t="shared" si="82"/>
        <v>2.575335938918677E-3</v>
      </c>
      <c r="M324">
        <f t="shared" si="80"/>
        <v>4</v>
      </c>
      <c r="N324" s="50" t="s">
        <v>328</v>
      </c>
    </row>
    <row r="325" spans="1:14" x14ac:dyDescent="0.15">
      <c r="A325" s="1">
        <v>42853</v>
      </c>
      <c r="B325">
        <v>32.549999999999997</v>
      </c>
      <c r="C325" s="25">
        <f t="shared" si="84"/>
        <v>5.56070435588496E-3</v>
      </c>
      <c r="D325" s="26">
        <f t="shared" si="83"/>
        <v>32.68450691342629</v>
      </c>
      <c r="E325" s="26">
        <f>D325*(1-VLOOKUP(A325,FX!A:M,13,0))</f>
        <v>32.69457263014322</v>
      </c>
      <c r="F325">
        <v>32.707000000000001</v>
      </c>
      <c r="G325" s="25">
        <f t="shared" si="86"/>
        <v>-4.1153110794227565E-3</v>
      </c>
      <c r="H325" s="25">
        <f>(B325/(D325*(1-VLOOKUP(A325,FX!A:M,13,0))))-1</f>
        <v>-4.4219152756238556E-3</v>
      </c>
      <c r="I325" s="25">
        <f t="shared" si="78"/>
        <v>-4.8001956767665943E-3</v>
      </c>
      <c r="J325">
        <v>6192.3044</v>
      </c>
      <c r="K325">
        <v>6211.8624</v>
      </c>
      <c r="L325" s="25">
        <f t="shared" si="82"/>
        <v>3.1584364618768568E-3</v>
      </c>
      <c r="M325">
        <f t="shared" si="80"/>
        <v>5</v>
      </c>
    </row>
    <row r="326" spans="1:14" x14ac:dyDescent="0.15">
      <c r="A326" s="1">
        <v>42856</v>
      </c>
      <c r="B326">
        <v>32.58</v>
      </c>
      <c r="C326" s="25">
        <f t="shared" ref="C326" si="87">B326/B325-1</f>
        <v>9.2165898617513342E-4</v>
      </c>
      <c r="D326" s="26">
        <f t="shared" ref="D326" si="88">+F325*(1+L326)</f>
        <v>32.707000000000001</v>
      </c>
      <c r="E326" s="26">
        <f>D326*(1-VLOOKUP(A326,FX!A:M,13,0))</f>
        <v>32.712618327734184</v>
      </c>
      <c r="F326">
        <v>32.697600000000001</v>
      </c>
      <c r="G326" s="25">
        <f t="shared" si="86"/>
        <v>-3.8829608340722466E-3</v>
      </c>
      <c r="H326" s="25">
        <f>(B326/(D326*(1-VLOOKUP(A326,FX!A:M,13,0))))-1</f>
        <v>-4.0540419725971777E-3</v>
      </c>
      <c r="I326" s="25">
        <f t="shared" si="78"/>
        <v>-3.596594245449336E-3</v>
      </c>
      <c r="J326">
        <v>6211.8624</v>
      </c>
      <c r="K326">
        <v>6211.8624</v>
      </c>
      <c r="L326" s="25">
        <f t="shared" ref="L326" si="89">+K326/J326-1</f>
        <v>0</v>
      </c>
      <c r="M326">
        <f t="shared" ref="M326" si="90">WEEKDAY(A326,2)</f>
        <v>1</v>
      </c>
    </row>
    <row r="327" spans="1:14" x14ac:dyDescent="0.15">
      <c r="A327" s="1">
        <v>42857</v>
      </c>
      <c r="B327">
        <v>32.549999999999997</v>
      </c>
      <c r="C327" s="25">
        <f t="shared" ref="C327" si="91">B327/B326-1</f>
        <v>-9.2081031307555961E-4</v>
      </c>
      <c r="D327" s="26">
        <f t="shared" ref="D327" si="92">+F326*(1+L327)</f>
        <v>32.719984561151904</v>
      </c>
      <c r="E327" s="26">
        <f>D327*(1-VLOOKUP(A327,FX!A:M,13,0))</f>
        <v>32.761587728102157</v>
      </c>
      <c r="F327">
        <v>32.759700000000002</v>
      </c>
      <c r="G327" s="25">
        <f t="shared" si="86"/>
        <v>-5.1951296258778701E-3</v>
      </c>
      <c r="H327" s="25">
        <f>(B327/(D327*(1-VLOOKUP(A327,FX!A:M,13,0))))-1</f>
        <v>-6.4584088493570002E-3</v>
      </c>
      <c r="I327" s="25">
        <f t="shared" si="78"/>
        <v>-6.401157519757672E-3</v>
      </c>
      <c r="J327">
        <v>6211.8624</v>
      </c>
      <c r="K327">
        <v>6216.1149999999998</v>
      </c>
      <c r="L327" s="25">
        <f t="shared" ref="L327" si="93">+K327/J327-1</f>
        <v>6.8459339987958501E-4</v>
      </c>
      <c r="M327">
        <f t="shared" ref="M327" si="94">WEEKDAY(A327,2)</f>
        <v>2</v>
      </c>
      <c r="N327" s="50" t="s">
        <v>332</v>
      </c>
    </row>
    <row r="328" spans="1:14" x14ac:dyDescent="0.15">
      <c r="A328" s="1">
        <v>42858</v>
      </c>
      <c r="B328">
        <v>32.39</v>
      </c>
      <c r="C328" s="25">
        <f t="shared" ref="C328" si="95">B328/B327-1</f>
        <v>-4.9155145929338229E-3</v>
      </c>
      <c r="D328" s="26">
        <f t="shared" ref="D328" si="96">+F327*(1+L328)</f>
        <v>32.661480162550085</v>
      </c>
      <c r="E328" s="26">
        <f>D328*(1-VLOOKUP(A328,FX!A:M,13,0))</f>
        <v>32.634325310180444</v>
      </c>
      <c r="F328">
        <v>32.6372</v>
      </c>
      <c r="G328" s="25">
        <f t="shared" ref="G328" si="97">+B328/D328-1</f>
        <v>-8.3119369115844943E-3</v>
      </c>
      <c r="H328" s="25">
        <f>(B328/(D328*(1-VLOOKUP(A328,FX!A:M,13,0))))-1</f>
        <v>-7.4867584317492852E-3</v>
      </c>
      <c r="I328" s="25">
        <f t="shared" si="78"/>
        <v>-7.5741791575257844E-3</v>
      </c>
      <c r="J328">
        <v>6216.1149999999998</v>
      </c>
      <c r="K328">
        <v>6197.4778999999999</v>
      </c>
      <c r="L328" s="25">
        <f t="shared" ref="L328" si="98">+K328/J328-1</f>
        <v>-2.9981909922837113E-3</v>
      </c>
      <c r="M328">
        <f t="shared" ref="M328" si="99">WEEKDAY(A328,2)</f>
        <v>3</v>
      </c>
    </row>
    <row r="329" spans="1:14" x14ac:dyDescent="0.15">
      <c r="A329" s="1">
        <v>42859</v>
      </c>
      <c r="B329">
        <v>32.26</v>
      </c>
      <c r="C329" s="25">
        <f t="shared" ref="C329" si="100">B329/B328-1</f>
        <v>-4.0135844396419484E-3</v>
      </c>
      <c r="D329" s="26">
        <f t="shared" ref="D329" si="101">+F328*(1+L329)</f>
        <v>32.525700710793984</v>
      </c>
      <c r="E329" s="26">
        <f>D329*(1-VLOOKUP(A329,FX!A:M,13,0))</f>
        <v>32.537000856832499</v>
      </c>
      <c r="F329">
        <v>32.521000000000001</v>
      </c>
      <c r="G329" s="25">
        <f t="shared" ref="G329" si="102">+B329/D329-1</f>
        <v>-8.1689465557250873E-3</v>
      </c>
      <c r="H329" s="25">
        <f>(B329/(D329*(1-VLOOKUP(A329,FX!A:M,13,0))))-1</f>
        <v>-8.5134108718669665E-3</v>
      </c>
      <c r="I329" s="25">
        <f t="shared" si="78"/>
        <v>-8.0255834691430605E-3</v>
      </c>
      <c r="J329">
        <v>6197.4778999999999</v>
      </c>
      <c r="K329">
        <v>6176.3053</v>
      </c>
      <c r="L329" s="25">
        <f t="shared" ref="L329" si="103">+K329/J329-1</f>
        <v>-3.4163252119059351E-3</v>
      </c>
      <c r="M329">
        <f t="shared" ref="M329" si="104">WEEKDAY(A329,2)</f>
        <v>4</v>
      </c>
    </row>
    <row r="330" spans="1:14" x14ac:dyDescent="0.15">
      <c r="A330" s="1">
        <v>42860</v>
      </c>
      <c r="B330">
        <v>31.8</v>
      </c>
      <c r="C330" s="25">
        <f t="shared" ref="C330" si="105">B330/B329-1</f>
        <v>-1.4259144451332806E-2</v>
      </c>
      <c r="D330" s="26">
        <f t="shared" ref="D330" si="106">+F329*(1+L330)</f>
        <v>32.06489393242915</v>
      </c>
      <c r="E330" s="26">
        <f>D330*(1-VLOOKUP(A330,FX!A:M,13,0))</f>
        <v>32.023190949196511</v>
      </c>
      <c r="F330">
        <v>32.009300000000003</v>
      </c>
      <c r="G330" s="25">
        <f t="shared" ref="G330" si="107">+B330/D330-1</f>
        <v>-8.2611822445870509E-3</v>
      </c>
      <c r="H330" s="25">
        <f>(B330/(D330*(1-VLOOKUP(A330,FX!A:M,13,0))))-1</f>
        <v>-6.9696661257334647E-3</v>
      </c>
      <c r="I330" s="25">
        <f t="shared" si="78"/>
        <v>-6.5387246831389856E-3</v>
      </c>
      <c r="J330">
        <v>6176.3053</v>
      </c>
      <c r="K330">
        <v>6089.6827999999996</v>
      </c>
      <c r="L330" s="25">
        <f t="shared" ref="L330" si="108">+K330/J330-1</f>
        <v>-1.4024970559664562E-2</v>
      </c>
      <c r="M330">
        <f t="shared" ref="M330" si="109">WEEKDAY(A330,2)</f>
        <v>5</v>
      </c>
    </row>
    <row r="331" spans="1:14" x14ac:dyDescent="0.15">
      <c r="A331" s="1">
        <v>42863</v>
      </c>
      <c r="B331">
        <v>31.06</v>
      </c>
      <c r="C331" s="25">
        <f t="shared" ref="C331" si="110">B331/B330-1</f>
        <v>-2.3270440251572433E-2</v>
      </c>
      <c r="D331" s="26">
        <f t="shared" ref="D331" si="111">+F330*(1+L331)</f>
        <v>31.409326692245781</v>
      </c>
      <c r="E331" s="26">
        <f>D331*(1-VLOOKUP(A331,FX!A:M,13,0))</f>
        <v>31.374847909208562</v>
      </c>
      <c r="F331">
        <v>31.349499999999999</v>
      </c>
      <c r="G331" s="25">
        <f t="shared" ref="G331" si="112">+B331/D331-1</f>
        <v>-1.1121750417274034E-2</v>
      </c>
      <c r="H331" s="25">
        <f>(B331/(D331*(1-VLOOKUP(A331,FX!A:M,13,0))))-1</f>
        <v>-1.0035041767203379E-2</v>
      </c>
      <c r="I331" s="25">
        <f t="shared" si="78"/>
        <v>-9.2345970430151025E-3</v>
      </c>
      <c r="J331">
        <v>6089.6827999999996</v>
      </c>
      <c r="K331">
        <v>5975.5394999999999</v>
      </c>
      <c r="L331" s="25">
        <f t="shared" ref="L331" si="113">+K331/J331-1</f>
        <v>-1.8743718474137916E-2</v>
      </c>
      <c r="M331">
        <f t="shared" ref="M331" si="114">WEEKDAY(A331,2)</f>
        <v>1</v>
      </c>
    </row>
    <row r="332" spans="1:14" x14ac:dyDescent="0.15">
      <c r="A332" s="1">
        <v>42864</v>
      </c>
      <c r="B332">
        <v>31.38</v>
      </c>
      <c r="C332" s="25">
        <f t="shared" ref="C332" si="115">B332/B331-1</f>
        <v>1.0302640051513157E-2</v>
      </c>
      <c r="D332" s="26">
        <f t="shared" ref="D332" si="116">+F331*(1+L332)</f>
        <v>31.540791280720342</v>
      </c>
      <c r="E332" s="26">
        <f>D332*(1-VLOOKUP(A332,FX!A:M,13,0))</f>
        <v>31.512522634467388</v>
      </c>
      <c r="F332">
        <v>31.5167</v>
      </c>
      <c r="G332" s="25">
        <f t="shared" ref="G332" si="117">+B332/D332-1</f>
        <v>-5.097883540373549E-3</v>
      </c>
      <c r="H332" s="25">
        <f>(B332/(D332*(1-VLOOKUP(A332,FX!A:M,13,0))))-1</f>
        <v>-4.2053959311539879E-3</v>
      </c>
      <c r="I332" s="25">
        <f t="shared" si="78"/>
        <v>-4.337383038198861E-3</v>
      </c>
      <c r="J332">
        <v>5975.5394999999999</v>
      </c>
      <c r="K332">
        <v>6012.0015999999996</v>
      </c>
      <c r="L332" s="25">
        <f t="shared" ref="L332" si="118">+K332/J332-1</f>
        <v>6.1018925571489913E-3</v>
      </c>
      <c r="M332">
        <f t="shared" ref="M332" si="119">WEEKDAY(A332,2)</f>
        <v>2</v>
      </c>
    </row>
    <row r="333" spans="1:14" x14ac:dyDescent="0.15">
      <c r="A333" s="1">
        <v>42865</v>
      </c>
      <c r="B333">
        <v>30.76</v>
      </c>
      <c r="C333" s="25">
        <f t="shared" ref="C333" si="120">B333/B332-1</f>
        <v>-1.9757807520713766E-2</v>
      </c>
      <c r="D333" s="26">
        <f t="shared" ref="D333" si="121">+F332*(1+L333)</f>
        <v>30.855328622118133</v>
      </c>
      <c r="E333" s="26">
        <f>D333*(1-VLOOKUP(A333,FX!A:M,13,0))</f>
        <v>30.862200821810443</v>
      </c>
      <c r="F333">
        <v>30.852799999999998</v>
      </c>
      <c r="G333" s="25">
        <f t="shared" ref="G333" si="122">+B333/D333-1</f>
        <v>-3.0895351427174811E-3</v>
      </c>
      <c r="H333" s="25">
        <f>(B333/(D333*(1-VLOOKUP(A333,FX!A:M,13,0))))-1</f>
        <v>-3.3115208601136592E-3</v>
      </c>
      <c r="I333" s="25">
        <f t="shared" si="78"/>
        <v>-3.007830731732497E-3</v>
      </c>
      <c r="J333">
        <v>6012.0015999999996</v>
      </c>
      <c r="K333">
        <v>5885.8410000000003</v>
      </c>
      <c r="L333" s="25">
        <f t="shared" ref="L333" si="123">+K333/J333-1</f>
        <v>-2.0984791487746679E-2</v>
      </c>
      <c r="M333">
        <f t="shared" ref="M333" si="124">WEEKDAY(A333,2)</f>
        <v>3</v>
      </c>
    </row>
    <row r="334" spans="1:14" x14ac:dyDescent="0.15">
      <c r="A334" s="1">
        <v>42866</v>
      </c>
      <c r="B334">
        <v>30.7</v>
      </c>
      <c r="C334" s="25">
        <f t="shared" ref="C334" si="125">B334/B333-1</f>
        <v>-1.9505851755526882E-3</v>
      </c>
      <c r="D334" s="26">
        <f t="shared" ref="D334" si="126">+F333*(1+L334)</f>
        <v>30.783597386419373</v>
      </c>
      <c r="E334" s="26">
        <f>D334*(1-VLOOKUP(A334,FX!A:M,13,0))</f>
        <v>30.825970657557693</v>
      </c>
      <c r="F334">
        <v>30.845700000000001</v>
      </c>
      <c r="G334" s="25">
        <f t="shared" ref="G334" si="127">+B334/D334-1</f>
        <v>-2.7156470821131373E-3</v>
      </c>
      <c r="H334" s="25">
        <f>(B334/(D334*(1-VLOOKUP(A334,FX!A:M,13,0))))-1</f>
        <v>-4.0865106554822672E-3</v>
      </c>
      <c r="I334" s="25">
        <f t="shared" si="78"/>
        <v>-4.7235108945493653E-3</v>
      </c>
      <c r="J334">
        <v>5885.8410000000003</v>
      </c>
      <c r="K334">
        <v>5872.6391000000003</v>
      </c>
      <c r="L334" s="25">
        <f t="shared" ref="L334" si="128">+K334/J334-1</f>
        <v>-2.242992972457114E-3</v>
      </c>
      <c r="M334">
        <f t="shared" ref="M334" si="129">WEEKDAY(A334,2)</f>
        <v>4</v>
      </c>
    </row>
    <row r="335" spans="1:14" x14ac:dyDescent="0.15">
      <c r="A335" s="1">
        <v>42867</v>
      </c>
      <c r="B335">
        <v>30.82</v>
      </c>
      <c r="C335" s="25">
        <f t="shared" ref="C335" si="130">B335/B334-1</f>
        <v>3.9087947882736618E-3</v>
      </c>
      <c r="D335" s="26">
        <f t="shared" ref="D335" si="131">+F334*(1+L335)</f>
        <v>30.799184893251827</v>
      </c>
      <c r="E335" s="26">
        <f>D335*(1-VLOOKUP(A335,FX!A:M,13,0))</f>
        <v>30.823261287675841</v>
      </c>
      <c r="F335">
        <v>30.8431</v>
      </c>
      <c r="G335" s="25">
        <f t="shared" ref="G335" si="132">+B335/D335-1</f>
        <v>6.758330397482748E-4</v>
      </c>
      <c r="H335" s="25">
        <f>(B335/(D335*(1-VLOOKUP(A335,FX!A:M,13,0))))-1</f>
        <v>-1.0580605489485251E-4</v>
      </c>
      <c r="I335" s="25">
        <f t="shared" si="78"/>
        <v>-7.4895195359736544E-4</v>
      </c>
      <c r="J335">
        <v>5872.6391000000003</v>
      </c>
      <c r="K335">
        <v>5863.7831999999999</v>
      </c>
      <c r="L335" s="25">
        <f t="shared" ref="L335" si="133">+K335/J335-1</f>
        <v>-1.5079932291429676E-3</v>
      </c>
      <c r="M335">
        <f t="shared" ref="M335" si="134">WEEKDAY(A335,2)</f>
        <v>5</v>
      </c>
    </row>
    <row r="336" spans="1:14" x14ac:dyDescent="0.15">
      <c r="A336" s="1">
        <v>42870</v>
      </c>
      <c r="B336">
        <v>30.85</v>
      </c>
      <c r="C336" s="25">
        <f t="shared" ref="C336" si="135">B336/B335-1</f>
        <v>9.7339390006490056E-4</v>
      </c>
      <c r="D336" s="26">
        <f t="shared" ref="D336" si="136">+F335*(1+L336)</f>
        <v>30.999447792212031</v>
      </c>
      <c r="E336" s="26">
        <f>D336*(1-VLOOKUP(A336,FX!A:M,13,0))</f>
        <v>31.032717519730639</v>
      </c>
      <c r="F336">
        <v>31.034099999999999</v>
      </c>
      <c r="G336" s="25">
        <f t="shared" ref="G336" si="137">+B336/D336-1</f>
        <v>-4.8209823998728307E-3</v>
      </c>
      <c r="H336" s="25">
        <f>(B336/(D336*(1-VLOOKUP(A336,FX!A:M,13,0))))-1</f>
        <v>-5.8878994279010222E-3</v>
      </c>
      <c r="I336" s="25">
        <f t="shared" si="78"/>
        <v>-5.9321842747170894E-3</v>
      </c>
      <c r="J336">
        <v>5863.7831999999999</v>
      </c>
      <c r="K336">
        <v>5893.5074999999997</v>
      </c>
      <c r="L336" s="25">
        <f t="shared" ref="L336" si="138">+K336/J336-1</f>
        <v>5.0691335245818259E-3</v>
      </c>
      <c r="M336">
        <f t="shared" ref="M336" si="139">WEEKDAY(A336,2)</f>
        <v>1</v>
      </c>
    </row>
    <row r="337" spans="1:13" x14ac:dyDescent="0.15">
      <c r="A337" s="1">
        <v>42871</v>
      </c>
      <c r="B337">
        <v>31.65</v>
      </c>
      <c r="C337" s="25">
        <f t="shared" ref="C337" si="140">B337/B336-1</f>
        <v>2.593192868719596E-2</v>
      </c>
      <c r="D337" s="26">
        <f t="shared" ref="D337" si="141">+F336*(1+L337)</f>
        <v>31.672458012998206</v>
      </c>
      <c r="E337" s="26">
        <f>D337*(1-VLOOKUP(A337,FX!A:M,13,0))</f>
        <v>31.745894971625422</v>
      </c>
      <c r="F337">
        <v>31.771699999999999</v>
      </c>
      <c r="G337" s="25">
        <f t="shared" ref="G337" si="142">+B337/D337-1</f>
        <v>-7.0907073233761331E-4</v>
      </c>
      <c r="H337" s="25">
        <f>(B337/(D337*(1-VLOOKUP(A337,FX!A:M,13,0))))-1</f>
        <v>-3.0207046205859012E-3</v>
      </c>
      <c r="I337" s="25">
        <f t="shared" si="78"/>
        <v>-3.8304528873179811E-3</v>
      </c>
      <c r="J337">
        <v>5893.5074999999997</v>
      </c>
      <c r="K337">
        <v>6014.7344000000003</v>
      </c>
      <c r="L337" s="25">
        <f t="shared" ref="L337" si="143">+K337/J337-1</f>
        <v>2.0569567443496251E-2</v>
      </c>
      <c r="M337">
        <f t="shared" ref="M337" si="144">WEEKDAY(A337,2)</f>
        <v>2</v>
      </c>
    </row>
    <row r="338" spans="1:13" x14ac:dyDescent="0.15">
      <c r="A338" s="1">
        <v>42872</v>
      </c>
      <c r="B338">
        <v>31.5684</v>
      </c>
      <c r="C338" s="25">
        <f t="shared" ref="C338" si="145">B338/B337-1</f>
        <v>-2.5781990521326348E-3</v>
      </c>
      <c r="D338" s="26">
        <f t="shared" ref="D338" si="146">+F337*(1+L338)</f>
        <v>31.839926333851082</v>
      </c>
      <c r="E338" s="26">
        <f>D338*(1-VLOOKUP(A338,FX!A:M,13,0))</f>
        <v>31.858085067844552</v>
      </c>
      <c r="F338">
        <v>31.848400000000002</v>
      </c>
      <c r="G338" s="25">
        <f t="shared" ref="G338" si="147">+B338/D338-1</f>
        <v>-8.527856848789428E-3</v>
      </c>
      <c r="H338" s="25">
        <f>(B338/(D338*(1-VLOOKUP(A338,FX!A:M,13,0))))-1</f>
        <v>-9.0929843155244106E-3</v>
      </c>
      <c r="I338" s="25">
        <f t="shared" si="78"/>
        <v>-8.7916504439783383E-3</v>
      </c>
      <c r="J338">
        <v>6014.7344000000003</v>
      </c>
      <c r="K338">
        <v>6027.6504000000004</v>
      </c>
      <c r="L338" s="25">
        <f t="shared" ref="L338" si="148">+K338/J338-1</f>
        <v>2.1473932415037034E-3</v>
      </c>
      <c r="M338">
        <f t="shared" ref="M338" si="149">WEEKDAY(A338,2)</f>
        <v>3</v>
      </c>
    </row>
    <row r="339" spans="1:13" x14ac:dyDescent="0.15">
      <c r="A339" s="1">
        <v>42873</v>
      </c>
      <c r="B339">
        <v>31.369</v>
      </c>
      <c r="C339" s="25">
        <f t="shared" ref="C339" si="150">B339/B338-1</f>
        <v>-6.316443025303764E-3</v>
      </c>
      <c r="D339" s="26">
        <f t="shared" ref="D339" si="151">+F338*(1+L339)</f>
        <v>31.577077952351051</v>
      </c>
      <c r="E339" s="26">
        <f>D339*(1-VLOOKUP(A339,FX!A:M,13,0))</f>
        <v>31.521361967362932</v>
      </c>
      <c r="F339">
        <v>31.515699999999999</v>
      </c>
      <c r="G339" s="25">
        <f t="shared" ref="G339" si="152">+B339/D339-1</f>
        <v>-6.5895252456555919E-3</v>
      </c>
      <c r="H339" s="25">
        <f>(B339/(D339*(1-VLOOKUP(A339,FX!A:M,13,0))))-1</f>
        <v>-4.8336099030455992E-3</v>
      </c>
      <c r="I339" s="25">
        <f t="shared" si="78"/>
        <v>-4.6548228343333831E-3</v>
      </c>
      <c r="J339">
        <v>6027.6504000000004</v>
      </c>
      <c r="K339">
        <v>5976.2997999999998</v>
      </c>
      <c r="L339" s="25">
        <f t="shared" ref="L339" si="153">+K339/J339-1</f>
        <v>-8.5191735738358032E-3</v>
      </c>
      <c r="M339">
        <f t="shared" ref="M339" si="154">WEEKDAY(A339,2)</f>
        <v>4</v>
      </c>
    </row>
    <row r="340" spans="1:13" x14ac:dyDescent="0.15">
      <c r="A340" s="1">
        <v>42874</v>
      </c>
      <c r="B340">
        <v>31.439</v>
      </c>
      <c r="C340" s="25">
        <f t="shared" ref="C340" si="155">B340/B339-1</f>
        <v>2.2315024387133953E-3</v>
      </c>
      <c r="D340" s="26">
        <f t="shared" ref="D340" si="156">+F339*(1+L340)</f>
        <v>31.508725339053441</v>
      </c>
      <c r="E340" s="26">
        <f>D340*(1-VLOOKUP(A340,FX!A:M,13,0))</f>
        <v>31.557695438500925</v>
      </c>
      <c r="F340">
        <v>31.558900000000001</v>
      </c>
      <c r="G340" s="25">
        <f t="shared" ref="G340" si="157">+B340/D340-1</f>
        <v>-2.2128898679065756E-3</v>
      </c>
      <c r="H340" s="25">
        <f>(B340/(D340*(1-VLOOKUP(A340,FX!A:M,13,0))))-1</f>
        <v>-3.761220103420948E-3</v>
      </c>
      <c r="I340" s="25">
        <f t="shared" si="78"/>
        <v>-3.7992452208410743E-3</v>
      </c>
      <c r="J340">
        <v>5976.2997999999998</v>
      </c>
      <c r="K340">
        <v>5974.9772000000003</v>
      </c>
      <c r="L340" s="25">
        <f t="shared" ref="L340" si="158">+K340/J340-1</f>
        <v>-2.2130750535631627E-4</v>
      </c>
      <c r="M340">
        <f t="shared" ref="M340" si="159">WEEKDAY(A340,2)</f>
        <v>5</v>
      </c>
    </row>
    <row r="341" spans="1:13" x14ac:dyDescent="0.15">
      <c r="A341" s="1">
        <v>42877</v>
      </c>
      <c r="B341">
        <v>30.95</v>
      </c>
      <c r="C341" s="25">
        <f t="shared" ref="C341" si="160">B341/B340-1</f>
        <v>-1.5553929832373803E-2</v>
      </c>
      <c r="D341" s="26">
        <f t="shared" ref="D341" si="161">+F340*(1+L341)</f>
        <v>31.103792516234208</v>
      </c>
      <c r="E341" s="26">
        <f>D341*(1-VLOOKUP(A341,FX!A:M,13,0))</f>
        <v>31.078753565343309</v>
      </c>
      <c r="F341">
        <v>31.0822</v>
      </c>
      <c r="G341" s="25">
        <f t="shared" ref="G341" si="162">+B341/D341-1</f>
        <v>-4.9444940244486313E-3</v>
      </c>
      <c r="H341" s="25">
        <f>(B341/(D341*(1-VLOOKUP(A341,FX!A:M,13,0))))-1</f>
        <v>-4.1428162513854616E-3</v>
      </c>
      <c r="I341" s="25">
        <f t="shared" si="78"/>
        <v>-4.2532381877731229E-3</v>
      </c>
      <c r="J341">
        <v>5974.9772000000003</v>
      </c>
      <c r="K341">
        <v>5888.8127000000004</v>
      </c>
      <c r="L341" s="25">
        <f t="shared" ref="L341" si="163">+K341/J341-1</f>
        <v>-1.4420891848758832E-2</v>
      </c>
      <c r="M341">
        <f t="shared" ref="M341" si="164">WEEKDAY(A341,2)</f>
        <v>1</v>
      </c>
    </row>
    <row r="342" spans="1:13" x14ac:dyDescent="0.15">
      <c r="A342" s="1">
        <v>42878</v>
      </c>
      <c r="B342">
        <v>30.31</v>
      </c>
      <c r="C342" s="25">
        <f t="shared" ref="C342" si="165">B342/B341-1</f>
        <v>-2.0678513731825499E-2</v>
      </c>
      <c r="D342" s="26">
        <f t="shared" ref="D342" si="166">+F341*(1+L342)</f>
        <v>30.428039543349712</v>
      </c>
      <c r="E342" s="26">
        <f>D342*(1-VLOOKUP(A342,FX!A:M,13,0))</f>
        <v>30.417955209536377</v>
      </c>
      <c r="F342">
        <v>30.421600000000002</v>
      </c>
      <c r="G342" s="25">
        <f t="shared" ref="G342" si="167">+B342/D342-1</f>
        <v>-3.8793016284057735E-3</v>
      </c>
      <c r="H342" s="25">
        <f>(B342/(D342*(1-VLOOKUP(A342,FX!A:M,13,0))))-1</f>
        <v>-3.5490620192160094E-3</v>
      </c>
      <c r="I342" s="25">
        <f t="shared" si="78"/>
        <v>-3.6684461040840111E-3</v>
      </c>
      <c r="J342">
        <v>5888.8127000000004</v>
      </c>
      <c r="K342">
        <v>5764.8759</v>
      </c>
      <c r="L342" s="25">
        <f t="shared" ref="L342" si="168">+K342/J342-1</f>
        <v>-2.104614398756488E-2</v>
      </c>
      <c r="M342">
        <f t="shared" ref="M342" si="169">WEEKDAY(A342,2)</f>
        <v>2</v>
      </c>
    </row>
    <row r="343" spans="1:13" x14ac:dyDescent="0.15">
      <c r="A343" s="1">
        <v>42879</v>
      </c>
      <c r="B343">
        <v>30.5</v>
      </c>
      <c r="C343" s="25">
        <f t="shared" ref="C343" si="170">B343/B342-1</f>
        <v>6.26855823160688E-3</v>
      </c>
      <c r="D343" s="26">
        <f t="shared" ref="D343" si="171">+F342*(1+L343)</f>
        <v>30.60299368419015</v>
      </c>
      <c r="E343" s="26">
        <f>D343*(1-VLOOKUP(A343,FX!A:M,13,0))</f>
        <v>30.631850277763832</v>
      </c>
      <c r="F343">
        <v>30.626999999999999</v>
      </c>
      <c r="G343" s="25">
        <f t="shared" ref="G343" si="172">+B343/D343-1</f>
        <v>-3.3654774187453773E-3</v>
      </c>
      <c r="H343" s="25">
        <f>(B343/(D343*(1-VLOOKUP(A343,FX!A:M,13,0))))-1</f>
        <v>-4.3043523838174336E-3</v>
      </c>
      <c r="I343" s="25">
        <f t="shared" si="78"/>
        <v>-4.1466679727037992E-3</v>
      </c>
      <c r="J343">
        <v>5764.8759</v>
      </c>
      <c r="K343">
        <v>5799.2498999999998</v>
      </c>
      <c r="L343" s="25">
        <f t="shared" ref="L343" si="173">+K343/J343-1</f>
        <v>5.9626608787883839E-3</v>
      </c>
      <c r="M343">
        <f t="shared" ref="M343" si="174">WEEKDAY(A343,2)</f>
        <v>3</v>
      </c>
    </row>
    <row r="344" spans="1:13" x14ac:dyDescent="0.15">
      <c r="A344" s="1">
        <v>42880</v>
      </c>
      <c r="B344">
        <v>30.98</v>
      </c>
      <c r="C344" s="25">
        <f t="shared" ref="C344" si="175">B344/B343-1</f>
        <v>1.5737704918032724E-2</v>
      </c>
      <c r="D344" s="26">
        <f t="shared" ref="D344" si="176">+F343*(1+L344)</f>
        <v>30.899249569534849</v>
      </c>
      <c r="E344" s="26">
        <f>D344*(1-VLOOKUP(A344,FX!A:M,13,0))</f>
        <v>31.00932420214377</v>
      </c>
      <c r="F344">
        <v>31.0548</v>
      </c>
      <c r="G344" s="25">
        <f t="shared" ref="G344" si="177">+B344/D344-1</f>
        <v>2.6133460064599046E-3</v>
      </c>
      <c r="H344" s="25">
        <f>(B344/(D344*(1-VLOOKUP(A344,FX!A:M,13,0))))-1</f>
        <v>-9.4565756907860621E-4</v>
      </c>
      <c r="I344" s="25">
        <f t="shared" si="78"/>
        <v>-2.4086453623916038E-3</v>
      </c>
      <c r="J344">
        <v>5799.2498999999998</v>
      </c>
      <c r="K344">
        <v>5850.8005999999996</v>
      </c>
      <c r="L344" s="25">
        <f t="shared" ref="L344" si="178">+K344/J344-1</f>
        <v>8.8892013430910133E-3</v>
      </c>
      <c r="M344">
        <f t="shared" ref="M344" si="179">WEEKDAY(A344,2)</f>
        <v>4</v>
      </c>
    </row>
    <row r="345" spans="1:13" x14ac:dyDescent="0.15">
      <c r="A345" s="1">
        <v>42881</v>
      </c>
      <c r="B345">
        <v>30.950800000000001</v>
      </c>
      <c r="C345" s="25">
        <f t="shared" ref="C345" si="180">B345/B344-1</f>
        <v>-9.4254357650092047E-4</v>
      </c>
      <c r="D345" s="26">
        <f t="shared" ref="D345" si="181">+F344*(1+L345)</f>
        <v>30.981197987201959</v>
      </c>
      <c r="E345" s="26">
        <f>D345*(1-VLOOKUP(A345,FX!A:M,13,0))</f>
        <v>31.114572308938016</v>
      </c>
      <c r="F345">
        <v>31.110600000000002</v>
      </c>
      <c r="G345" s="25">
        <f t="shared" ref="G345" si="182">+B345/D345-1</f>
        <v>-9.8117533139019386E-4</v>
      </c>
      <c r="H345" s="25">
        <f>(B345/(D345*(1-VLOOKUP(A345,FX!A:M,13,0))))-1</f>
        <v>-5.2635243483957206E-3</v>
      </c>
      <c r="I345" s="25">
        <f t="shared" si="78"/>
        <v>-5.1365129569985735E-3</v>
      </c>
      <c r="J345">
        <v>5850.8005999999996</v>
      </c>
      <c r="K345">
        <v>5836.9337999999998</v>
      </c>
      <c r="L345" s="25">
        <f t="shared" ref="L345" si="183">+K345/J345-1</f>
        <v>-2.3700688073354792E-3</v>
      </c>
      <c r="M345">
        <f t="shared" ref="M345" si="184">WEEKDAY(A345,2)</f>
        <v>5</v>
      </c>
    </row>
    <row r="346" spans="1:13" x14ac:dyDescent="0.15">
      <c r="A346" s="1">
        <v>42884</v>
      </c>
      <c r="B346">
        <v>30.950800000000001</v>
      </c>
      <c r="C346" s="25">
        <f t="shared" ref="C346" si="185">B346/B345-1</f>
        <v>0</v>
      </c>
      <c r="D346" s="26">
        <f t="shared" ref="D346" si="186">+F345*(1+L346)</f>
        <v>31.110600000000002</v>
      </c>
      <c r="E346" s="26">
        <f>D346*(1-VLOOKUP(A346,FX!A:M,13,0))</f>
        <v>31.102367706736448</v>
      </c>
      <c r="F346">
        <v>31.110600000000002</v>
      </c>
      <c r="G346" s="25">
        <f t="shared" ref="G346" si="187">+B346/D346-1</f>
        <v>-5.1365129569985735E-3</v>
      </c>
      <c r="H346" s="25">
        <f>(B346/(D346*(1-VLOOKUP(A346,FX!A:M,13,0))))-1</f>
        <v>-4.8731886962939397E-3</v>
      </c>
      <c r="I346" s="25">
        <f t="shared" si="78"/>
        <v>-5.1365129569985735E-3</v>
      </c>
      <c r="J346">
        <v>5836.9337999999998</v>
      </c>
      <c r="K346">
        <v>5836.9337999999998</v>
      </c>
      <c r="L346" s="25">
        <f t="shared" ref="L346" si="188">+K346/J346-1</f>
        <v>0</v>
      </c>
      <c r="M346">
        <f t="shared" ref="M346" si="189">WEEKDAY(A346,2)</f>
        <v>1</v>
      </c>
    </row>
    <row r="347" spans="1:13" x14ac:dyDescent="0.15">
      <c r="A347" s="1">
        <v>42885</v>
      </c>
      <c r="B347">
        <v>31.11</v>
      </c>
      <c r="C347" s="25">
        <f t="shared" ref="C347" si="190">B347/B346-1</f>
        <v>5.1436473370638502E-3</v>
      </c>
      <c r="D347" s="26">
        <f t="shared" ref="D347" si="191">+F346*(1+L347)</f>
        <v>31.110600000000002</v>
      </c>
      <c r="E347" s="26">
        <f>D347*(1-VLOOKUP(A347,FX!A:M,13,0))</f>
        <v>31.101230150991157</v>
      </c>
      <c r="F347">
        <v>31.092500000000001</v>
      </c>
      <c r="G347" s="25">
        <f t="shared" ref="G347" si="192">+B347/D347-1</f>
        <v>-1.9286031127774272E-5</v>
      </c>
      <c r="H347" s="25">
        <f>(B347/(D347*(1-VLOOKUP(A347,FX!A:M,13,0))))-1</f>
        <v>2.8197756057446455E-4</v>
      </c>
      <c r="I347" s="25">
        <f t="shared" si="78"/>
        <v>5.6283669695256222E-4</v>
      </c>
      <c r="J347">
        <v>5836.9337999999998</v>
      </c>
      <c r="K347">
        <v>5836.9337999999998</v>
      </c>
      <c r="L347" s="25">
        <f t="shared" ref="L347" si="193">+K347/J347-1</f>
        <v>0</v>
      </c>
      <c r="M347">
        <f t="shared" ref="M347" si="194">WEEKDAY(A347,2)</f>
        <v>2</v>
      </c>
    </row>
    <row r="348" spans="1:13" x14ac:dyDescent="0.15">
      <c r="A348" s="1">
        <v>42886</v>
      </c>
      <c r="B348">
        <v>31.17</v>
      </c>
      <c r="C348" s="25">
        <f t="shared" ref="C348" si="195">B348/B347-1</f>
        <v>1.9286403085825299E-3</v>
      </c>
      <c r="D348" s="26">
        <f t="shared" ref="D348" si="196">+F347*(1+L348)</f>
        <v>31.024158581085846</v>
      </c>
      <c r="E348" s="26">
        <f>D348*(1-VLOOKUP(A348,FX!A:M,13,0))</f>
        <v>31.380642069972719</v>
      </c>
      <c r="F348">
        <v>31.360800000000001</v>
      </c>
      <c r="G348" s="25">
        <f t="shared" ref="G348" si="197">+B348/D348-1</f>
        <v>4.700898447671964E-3</v>
      </c>
      <c r="H348" s="25">
        <f>(B348/(D348*(1-VLOOKUP(A348,FX!A:M,13,0))))-1</f>
        <v>-6.7124843877645057E-3</v>
      </c>
      <c r="I348" s="25">
        <f t="shared" si="78"/>
        <v>-6.0840284686615176E-3</v>
      </c>
      <c r="J348">
        <v>5836.9337999999998</v>
      </c>
      <c r="K348">
        <v>5824.1041999999998</v>
      </c>
      <c r="L348" s="25">
        <f t="shared" ref="L348" si="198">+K348/J348-1</f>
        <v>-2.1980033420971878E-3</v>
      </c>
      <c r="M348">
        <f t="shared" ref="M348" si="199">WEEKDAY(A348,2)</f>
        <v>3</v>
      </c>
    </row>
    <row r="349" spans="1:13" x14ac:dyDescent="0.15">
      <c r="A349" s="1">
        <v>42887</v>
      </c>
      <c r="B349">
        <v>30.58</v>
      </c>
      <c r="C349" s="25">
        <f t="shared" ref="C349" si="200">B349/B348-1</f>
        <v>-1.8928456849534925E-2</v>
      </c>
      <c r="D349" s="26">
        <f t="shared" ref="D349" si="201">+F348*(1+L349)</f>
        <v>30.746384857523669</v>
      </c>
      <c r="E349" s="26">
        <f>D349*(1-VLOOKUP(A349,FX!A:M,13,0))</f>
        <v>30.731303071323346</v>
      </c>
      <c r="F349">
        <v>30.739000000000001</v>
      </c>
      <c r="G349" s="25">
        <f t="shared" ref="G349" si="202">+B349/D349-1</f>
        <v>-5.4115258849026793E-3</v>
      </c>
      <c r="H349" s="25">
        <f>(B349/(D349*(1-VLOOKUP(A349,FX!A:M,13,0))))-1</f>
        <v>-4.9234186709294914E-3</v>
      </c>
      <c r="I349" s="25">
        <f t="shared" si="78"/>
        <v>-5.1725820618758744E-3</v>
      </c>
      <c r="J349">
        <v>5824.1041999999998</v>
      </c>
      <c r="K349">
        <v>5709.9993999999997</v>
      </c>
      <c r="L349" s="25">
        <f t="shared" ref="L349" si="203">+K349/J349-1</f>
        <v>-1.9591819802949328E-2</v>
      </c>
      <c r="M349">
        <f t="shared" ref="M349" si="204">WEEKDAY(A349,2)</f>
        <v>4</v>
      </c>
    </row>
    <row r="350" spans="1:13" x14ac:dyDescent="0.15">
      <c r="A350" s="1">
        <v>42888</v>
      </c>
      <c r="B350">
        <v>30.81</v>
      </c>
      <c r="C350" s="25">
        <f t="shared" ref="C350" si="205">B350/B349-1</f>
        <v>7.5212557226946863E-3</v>
      </c>
      <c r="D350" s="26">
        <f t="shared" ref="D350" si="206">+F349*(1+L350)</f>
        <v>31.075557093508632</v>
      </c>
      <c r="E350" s="26">
        <f>D350*(1-VLOOKUP(A350,FX!A:M,13,0))</f>
        <v>30.961676837493897</v>
      </c>
      <c r="F350">
        <v>30.970300000000002</v>
      </c>
      <c r="G350" s="25">
        <f t="shared" ref="G350" si="207">+B350/D350-1</f>
        <v>-8.5455296170412476E-3</v>
      </c>
      <c r="H350" s="25">
        <f>(B350/(D350*(1-VLOOKUP(A350,FX!A:M,13,0))))-1</f>
        <v>-4.8988573290132953E-3</v>
      </c>
      <c r="I350" s="25">
        <f t="shared" si="78"/>
        <v>-5.1759266135621429E-3</v>
      </c>
      <c r="J350">
        <v>5709.9993999999997</v>
      </c>
      <c r="K350">
        <v>5772.5173999999997</v>
      </c>
      <c r="L350" s="25">
        <f t="shared" ref="L350" si="208">+K350/J350-1</f>
        <v>1.0948862796728243E-2</v>
      </c>
      <c r="M350">
        <f t="shared" ref="M350" si="209">WEEKDAY(A350,2)</f>
        <v>5</v>
      </c>
    </row>
    <row r="351" spans="1:13" x14ac:dyDescent="0.15">
      <c r="A351" s="1">
        <v>42891</v>
      </c>
      <c r="B351">
        <v>31.047999999999998</v>
      </c>
      <c r="C351" s="25">
        <f t="shared" ref="C351" si="210">B351/B350-1</f>
        <v>7.7247646867899533E-3</v>
      </c>
      <c r="D351" s="26">
        <f t="shared" ref="D351" si="211">+F350*(1+L351)</f>
        <v>31.202528531946918</v>
      </c>
      <c r="E351" s="26">
        <f>D351*(1-VLOOKUP(A351,FX!A:M,13,0))</f>
        <v>31.167542670522128</v>
      </c>
      <c r="F351">
        <v>31.154699999999998</v>
      </c>
      <c r="G351" s="25">
        <f t="shared" ref="G351" si="212">+B351/D351-1</f>
        <v>-4.952436203646271E-3</v>
      </c>
      <c r="H351" s="25">
        <f>(B351/(D351*(1-VLOOKUP(A351,FX!A:M,13,0))))-1</f>
        <v>-3.8354859023002064E-3</v>
      </c>
      <c r="I351" s="25">
        <f t="shared" si="78"/>
        <v>-3.4248444054990612E-3</v>
      </c>
      <c r="J351">
        <v>5772.5173999999997</v>
      </c>
      <c r="K351">
        <v>5815.8022000000001</v>
      </c>
      <c r="L351" s="25">
        <f t="shared" ref="L351" si="213">+K351/J351-1</f>
        <v>7.4984269428102213E-3</v>
      </c>
      <c r="M351">
        <f t="shared" ref="M351" si="214">WEEKDAY(A351,2)</f>
        <v>1</v>
      </c>
    </row>
    <row r="352" spans="1:13" x14ac:dyDescent="0.15">
      <c r="A352" s="1">
        <v>42892</v>
      </c>
      <c r="B352">
        <v>31.28</v>
      </c>
      <c r="C352" s="25">
        <f t="shared" ref="C352" si="215">B352/B351-1</f>
        <v>7.4723009533625984E-3</v>
      </c>
      <c r="D352" s="26">
        <f t="shared" ref="D352" si="216">+F351*(1+L352)</f>
        <v>31.292484954017173</v>
      </c>
      <c r="E352" s="26">
        <f>D352*(1-VLOOKUP(A352,FX!A:M,13,0))</f>
        <v>31.416202165585474</v>
      </c>
      <c r="F352">
        <v>31.407499999999999</v>
      </c>
      <c r="G352" s="25">
        <f t="shared" ref="G352" si="217">+B352/D352-1</f>
        <v>-3.9897611313122194E-4</v>
      </c>
      <c r="H352" s="25">
        <f>(B352/(D352*(1-VLOOKUP(A352,FX!A:M,13,0))))-1</f>
        <v>-4.3354115455328524E-3</v>
      </c>
      <c r="I352" s="25">
        <f t="shared" si="78"/>
        <v>-4.0595399188091408E-3</v>
      </c>
      <c r="J352">
        <v>5815.8022000000001</v>
      </c>
      <c r="K352">
        <v>5841.5231999999996</v>
      </c>
      <c r="L352" s="25">
        <f t="shared" ref="L352" si="218">+K352/J352-1</f>
        <v>4.4226057069134406E-3</v>
      </c>
      <c r="M352">
        <f t="shared" ref="M352" si="219">WEEKDAY(A352,2)</f>
        <v>2</v>
      </c>
    </row>
    <row r="353" spans="1:13" x14ac:dyDescent="0.15">
      <c r="A353" s="1">
        <v>42893</v>
      </c>
      <c r="B353">
        <v>31.96</v>
      </c>
      <c r="C353" s="25">
        <f t="shared" ref="C353" si="220">B353/B352-1</f>
        <v>2.1739130434782705E-2</v>
      </c>
      <c r="D353" s="26">
        <f t="shared" ref="D353" si="221">+F352*(1+L353)</f>
        <v>32.017700971340837</v>
      </c>
      <c r="E353" s="26">
        <f>D353*(1-VLOOKUP(A353,FX!A:M,13,0))</f>
        <v>31.926756491106826</v>
      </c>
      <c r="F353">
        <v>31.959800000000001</v>
      </c>
      <c r="G353" s="25">
        <f t="shared" ref="G353" si="222">+B353/D353-1</f>
        <v>-1.8021584807880187E-3</v>
      </c>
      <c r="H353" s="25">
        <f>(B353/(D353*(1-VLOOKUP(A353,FX!A:M,13,0))))-1</f>
        <v>1.0412429118014099E-3</v>
      </c>
      <c r="I353" s="25">
        <f t="shared" si="78"/>
        <v>6.2578614383745901E-6</v>
      </c>
      <c r="J353">
        <v>5841.5231999999996</v>
      </c>
      <c r="K353">
        <v>5955.0153</v>
      </c>
      <c r="L353" s="25">
        <f t="shared" ref="L353" si="223">+K353/J353-1</f>
        <v>1.9428511385523706E-2</v>
      </c>
      <c r="M353">
        <f t="shared" ref="M353" si="224">WEEKDAY(A353,2)</f>
        <v>3</v>
      </c>
    </row>
    <row r="354" spans="1:13" x14ac:dyDescent="0.15">
      <c r="A354" s="1">
        <v>42894</v>
      </c>
      <c r="B354">
        <v>32.03</v>
      </c>
      <c r="C354" s="25">
        <f t="shared" ref="C354" si="225">B354/B353-1</f>
        <v>2.1902377972464748E-3</v>
      </c>
      <c r="D354" s="26">
        <f t="shared" ref="D354" si="226">+F353*(1+L354)</f>
        <v>31.98106193356044</v>
      </c>
      <c r="E354" s="26">
        <f>D354*(1-VLOOKUP(A354,FX!A:M,13,0))</f>
        <v>31.944826187714046</v>
      </c>
      <c r="F354">
        <v>31.960899999999999</v>
      </c>
      <c r="G354" s="25">
        <f t="shared" ref="G354" si="227">+B354/D354-1</f>
        <v>1.530220182845321E-3</v>
      </c>
      <c r="H354" s="25">
        <f>(B354/(D354*(1-VLOOKUP(A354,FX!A:M,13,0))))-1</f>
        <v>2.6662787828444223E-3</v>
      </c>
      <c r="I354" s="25">
        <f t="shared" si="78"/>
        <v>2.1620167141727098E-3</v>
      </c>
      <c r="J354">
        <v>5955.0153</v>
      </c>
      <c r="K354">
        <v>5958.9769999999999</v>
      </c>
      <c r="L354" s="25">
        <f t="shared" ref="L354" si="228">+K354/J354-1</f>
        <v>6.6527117067183283E-4</v>
      </c>
      <c r="M354">
        <f t="shared" ref="M354" si="229">WEEKDAY(A354,2)</f>
        <v>4</v>
      </c>
    </row>
    <row r="355" spans="1:13" x14ac:dyDescent="0.15">
      <c r="A355" s="1">
        <v>42895</v>
      </c>
      <c r="B355">
        <v>32.01</v>
      </c>
      <c r="C355" s="25">
        <f t="shared" ref="C355" si="230">B355/B354-1</f>
        <v>-6.2441461130202658E-4</v>
      </c>
      <c r="D355" s="26">
        <f t="shared" ref="D355" si="231">+F354*(1+L355)</f>
        <v>32.016128369465093</v>
      </c>
      <c r="E355" s="26">
        <f>D355*(1-VLOOKUP(A355,FX!A:M,13,0))</f>
        <v>31.999303514854041</v>
      </c>
      <c r="F355">
        <v>32.021299999999997</v>
      </c>
      <c r="G355" s="25">
        <f t="shared" ref="G355" si="232">+B355/D355-1</f>
        <v>-1.9141507037867544E-4</v>
      </c>
      <c r="H355" s="25">
        <f>(B355/(D355*(1-VLOOKUP(A355,FX!A:M,13,0))))-1</f>
        <v>3.3427243630446135E-4</v>
      </c>
      <c r="I355" s="25">
        <f t="shared" si="78"/>
        <v>-3.5289010752215244E-4</v>
      </c>
      <c r="J355">
        <v>5958.9769999999999</v>
      </c>
      <c r="K355">
        <v>5969.2740999999996</v>
      </c>
      <c r="L355" s="25">
        <f t="shared" ref="L355" si="233">+K355/J355-1</f>
        <v>1.7279979432711645E-3</v>
      </c>
      <c r="M355">
        <f t="shared" ref="M355" si="234">WEEKDAY(A355,2)</f>
        <v>5</v>
      </c>
    </row>
    <row r="356" spans="1:13" x14ac:dyDescent="0.15">
      <c r="A356" s="1">
        <v>42898</v>
      </c>
      <c r="B356">
        <v>31.598099999999999</v>
      </c>
      <c r="C356" s="25">
        <f t="shared" ref="C356" si="235">B356/B355-1</f>
        <v>-1.2867853795688777E-2</v>
      </c>
      <c r="D356" s="26">
        <f t="shared" ref="D356" si="236">+F355*(1+L356)</f>
        <v>31.665004964947077</v>
      </c>
      <c r="E356" s="26">
        <f>D356*(1-VLOOKUP(A356,FX!A:M,13,0))</f>
        <v>31.614833521799344</v>
      </c>
      <c r="F356">
        <v>31.6235</v>
      </c>
      <c r="G356" s="25">
        <f t="shared" ref="G356" si="237">+B356/D356-1</f>
        <v>-2.1128992406962421E-3</v>
      </c>
      <c r="H356" s="25">
        <f>(B356/(D356*(1-VLOOKUP(A356,FX!A:M,13,0))))-1</f>
        <v>-5.2929337071494498E-4</v>
      </c>
      <c r="I356" s="25">
        <f t="shared" si="78"/>
        <v>-8.0320015178592108E-4</v>
      </c>
      <c r="J356">
        <v>5969.2740999999996</v>
      </c>
      <c r="K356">
        <v>5902.8550999999998</v>
      </c>
      <c r="L356" s="25">
        <f t="shared" ref="L356" si="238">+K356/J356-1</f>
        <v>-1.1126813560127791E-2</v>
      </c>
      <c r="M356">
        <f t="shared" ref="M356" si="239">WEEKDAY(A356,2)</f>
        <v>1</v>
      </c>
    </row>
    <row r="357" spans="1:13" x14ac:dyDescent="0.15">
      <c r="A357" s="1">
        <v>42899</v>
      </c>
      <c r="B357">
        <v>32.1</v>
      </c>
      <c r="C357" s="25">
        <f t="shared" ref="C357" si="240">B357/B356-1</f>
        <v>1.5883866435007166E-2</v>
      </c>
      <c r="D357" s="26">
        <f t="shared" ref="D357" si="241">+F356*(1+L357)</f>
        <v>32.037093353367254</v>
      </c>
      <c r="E357" s="26">
        <f>D357*(1-VLOOKUP(A357,FX!A:M,13,0))</f>
        <v>32.07496778189531</v>
      </c>
      <c r="F357">
        <v>32.083199999999998</v>
      </c>
      <c r="G357" s="25">
        <f t="shared" ref="G357" si="242">+B357/D357-1</f>
        <v>1.9635566166658069E-3</v>
      </c>
      <c r="H357" s="25">
        <f>(B357/(D357*(1-VLOOKUP(A357,FX!A:M,13,0))))-1</f>
        <v>7.8042847228743106E-4</v>
      </c>
      <c r="I357" s="25">
        <f t="shared" si="78"/>
        <v>5.2363853979664476E-4</v>
      </c>
      <c r="J357">
        <v>5902.8550999999998</v>
      </c>
      <c r="K357">
        <v>5980.0565999999999</v>
      </c>
      <c r="L357" s="25">
        <f t="shared" ref="L357" si="243">+K357/J357-1</f>
        <v>1.3078671031582667E-2</v>
      </c>
      <c r="M357">
        <f t="shared" ref="M357" si="244">WEEKDAY(A357,2)</f>
        <v>2</v>
      </c>
    </row>
    <row r="358" spans="1:13" x14ac:dyDescent="0.15">
      <c r="A358" s="1">
        <v>42900</v>
      </c>
      <c r="B358">
        <v>32.01</v>
      </c>
      <c r="C358" s="25">
        <f t="shared" ref="C358" si="245">B358/B357-1</f>
        <v>-2.803738317757154E-3</v>
      </c>
      <c r="D358" s="26">
        <f t="shared" ref="D358" si="246">+F357*(1+L358)</f>
        <v>32.01010035464882</v>
      </c>
      <c r="E358" s="26">
        <f>D358*(1-VLOOKUP(A358,FX!A:M,13,0))</f>
        <v>32.022386404701699</v>
      </c>
      <c r="F358">
        <v>31.990500000000001</v>
      </c>
      <c r="G358" s="25">
        <f t="shared" ref="G358" si="247">+B358/D358-1</f>
        <v>-3.1350932271356768E-6</v>
      </c>
      <c r="H358" s="25">
        <f>(B358/(D358*(1-VLOOKUP(A358,FX!A:M,13,0))))-1</f>
        <v>-3.8680454807960007E-4</v>
      </c>
      <c r="I358" s="25">
        <f t="shared" si="78"/>
        <v>6.095559619261337E-4</v>
      </c>
      <c r="J358">
        <v>5980.0565999999999</v>
      </c>
      <c r="K358">
        <v>5966.4314000000004</v>
      </c>
      <c r="L358" s="25">
        <f t="shared" ref="L358" si="248">+K358/J358-1</f>
        <v>-2.2784399732937999E-3</v>
      </c>
      <c r="M358">
        <f t="shared" ref="M358" si="249">WEEKDAY(A358,2)</f>
        <v>3</v>
      </c>
    </row>
    <row r="359" spans="1:13" x14ac:dyDescent="0.15">
      <c r="A359" s="1">
        <v>42901</v>
      </c>
      <c r="B359">
        <v>32.130000000000003</v>
      </c>
      <c r="C359" s="25">
        <f t="shared" ref="C359" si="250">B359/B358-1</f>
        <v>3.7488284910967007E-3</v>
      </c>
      <c r="D359" s="26">
        <f t="shared" ref="D359" si="251">+F358*(1+L359)</f>
        <v>32.283968291590519</v>
      </c>
      <c r="E359" s="26">
        <f>D359*(1-VLOOKUP(A359,FX!A:M,13,0))</f>
        <v>32.183477858951008</v>
      </c>
      <c r="F359">
        <v>32.208799999999997</v>
      </c>
      <c r="G359" s="25">
        <f t="shared" ref="G359" si="252">+B359/D359-1</f>
        <v>-4.7691873006399099E-3</v>
      </c>
      <c r="H359" s="25">
        <f>(B359/(D359*(1-VLOOKUP(A359,FX!A:M,13,0))))-1</f>
        <v>-1.6616556851121178E-3</v>
      </c>
      <c r="I359" s="25">
        <f t="shared" si="78"/>
        <v>-2.4465363503139992E-3</v>
      </c>
      <c r="J359">
        <v>5966.4314000000004</v>
      </c>
      <c r="K359">
        <v>6021.1651000000002</v>
      </c>
      <c r="L359" s="25">
        <f t="shared" ref="L359" si="253">+K359/J359-1</f>
        <v>9.1736075269381878E-3</v>
      </c>
      <c r="M359">
        <f t="shared" ref="M359" si="254">WEEKDAY(A359,2)</f>
        <v>4</v>
      </c>
    </row>
    <row r="360" spans="1:13" x14ac:dyDescent="0.15">
      <c r="A360" s="1">
        <v>42902</v>
      </c>
      <c r="B360">
        <v>32.17</v>
      </c>
      <c r="C360" s="25">
        <f t="shared" ref="C360" si="255">B360/B359-1</f>
        <v>1.2449424214129312E-3</v>
      </c>
      <c r="D360" s="26">
        <f t="shared" ref="D360" si="256">+F359*(1+L360)</f>
        <v>32.165120587123575</v>
      </c>
      <c r="E360" s="26">
        <f>D360*(1-VLOOKUP(A360,FX!A:M,13,0))</f>
        <v>32.137087838769929</v>
      </c>
      <c r="F360">
        <v>32.144799999999996</v>
      </c>
      <c r="G360" s="25">
        <f t="shared" ref="G360" si="257">+B360/D360-1</f>
        <v>1.5169888336696857E-4</v>
      </c>
      <c r="H360" s="25">
        <f>(B360/(D360*(1-VLOOKUP(A360,FX!A:M,13,0))))-1</f>
        <v>1.0241177232732657E-3</v>
      </c>
      <c r="I360" s="25">
        <f t="shared" si="78"/>
        <v>7.8395261441999153E-4</v>
      </c>
      <c r="J360">
        <v>6021.1651000000002</v>
      </c>
      <c r="K360">
        <v>6012.9996000000001</v>
      </c>
      <c r="L360" s="25">
        <f t="shared" ref="L360" si="258">+K360/J360-1</f>
        <v>-1.3561328853115562E-3</v>
      </c>
      <c r="M360">
        <f t="shared" ref="M360" si="259">WEEKDAY(A360,2)</f>
        <v>5</v>
      </c>
    </row>
    <row r="361" spans="1:13" x14ac:dyDescent="0.15">
      <c r="A361" s="1">
        <v>42905</v>
      </c>
      <c r="B361">
        <v>32.35</v>
      </c>
      <c r="C361" s="25">
        <f t="shared" ref="C361" si="260">B361/B360-1</f>
        <v>5.595275101025754E-3</v>
      </c>
      <c r="D361" s="26">
        <f t="shared" ref="D361" si="261">+F360*(1+L361)</f>
        <v>32.382220877779538</v>
      </c>
      <c r="E361" s="26">
        <f>D361*(1-VLOOKUP(A361,FX!A:M,13,0))</f>
        <v>32.305288313475728</v>
      </c>
      <c r="F361">
        <v>32.316299999999998</v>
      </c>
      <c r="G361" s="25">
        <f t="shared" ref="G361" si="262">+B361/D361-1</f>
        <v>-9.9501754067909953E-4</v>
      </c>
      <c r="H361" s="25">
        <f>(B361/(D361*(1-VLOOKUP(A361,FX!A:M,13,0))))-1</f>
        <v>1.3840361395449641E-3</v>
      </c>
      <c r="I361" s="25">
        <f t="shared" si="78"/>
        <v>1.0428174017447223E-3</v>
      </c>
      <c r="J361">
        <v>6012.9996000000001</v>
      </c>
      <c r="K361">
        <v>6057.4115000000002</v>
      </c>
      <c r="L361" s="25">
        <f t="shared" ref="L361" si="263">+K361/J361-1</f>
        <v>7.385980867186559E-3</v>
      </c>
      <c r="M361">
        <f t="shared" ref="M361" si="264">WEEKDAY(A361,2)</f>
        <v>1</v>
      </c>
    </row>
    <row r="362" spans="1:13" x14ac:dyDescent="0.15">
      <c r="A362" s="1">
        <v>42906</v>
      </c>
      <c r="B362">
        <v>32.314799999999998</v>
      </c>
      <c r="C362" s="25">
        <f t="shared" ref="C362:C364" si="265">B362/B361-1</f>
        <v>-1.0880989180835909E-3</v>
      </c>
      <c r="D362" s="26">
        <f t="shared" ref="D362" si="266">+F361*(1+L362)</f>
        <v>32.366945703619436</v>
      </c>
      <c r="E362" s="26">
        <f>D362*(1-VLOOKUP(A362,FX!A:M,13,0))</f>
        <v>32.394352114580848</v>
      </c>
      <c r="F362">
        <v>32.394352114580848</v>
      </c>
      <c r="G362" s="25">
        <f t="shared" ref="G362" si="267">+B362/D362-1</f>
        <v>-1.6110789104702983E-3</v>
      </c>
      <c r="H362" s="25">
        <f>(B362/(D362*(1-VLOOKUP(A362,FX!A:M,13,0))))-1</f>
        <v>-2.455740256803618E-3</v>
      </c>
      <c r="I362" s="25">
        <f t="shared" si="78"/>
        <v>-2.455740256803618E-3</v>
      </c>
      <c r="J362">
        <v>6057.4115000000002</v>
      </c>
      <c r="K362">
        <v>6066.9045999999998</v>
      </c>
      <c r="L362" s="25">
        <f t="shared" ref="L362" si="268">+K362/J362-1</f>
        <v>1.5671875684852843E-3</v>
      </c>
      <c r="M362">
        <f t="shared" ref="M362" si="269">WEEKDAY(A362,2)</f>
        <v>2</v>
      </c>
    </row>
    <row r="363" spans="1:13" x14ac:dyDescent="0.15">
      <c r="A363" s="1">
        <v>42907</v>
      </c>
      <c r="B363">
        <v>32.450000000000003</v>
      </c>
      <c r="C363" s="25">
        <f t="shared" si="265"/>
        <v>4.1838414596409024E-3</v>
      </c>
      <c r="D363" s="26">
        <f t="shared" ref="D363:D364" si="270">+F362*(1+L363)</f>
        <v>32.454610721804357</v>
      </c>
      <c r="E363" s="26">
        <f>D363*(1-VLOOKUP(A363,FX!A:M,13,0))</f>
        <v>32.417959199313401</v>
      </c>
      <c r="F363">
        <v>32.4345</v>
      </c>
      <c r="G363" s="25">
        <f t="shared" ref="G363:G364" si="271">+B363/D363-1</f>
        <v>-1.4206677269612555E-4</v>
      </c>
      <c r="H363" s="25">
        <f>(B363/(D363*(1-VLOOKUP(A363,FX!A:M,13,0))))-1</f>
        <v>9.883657539824231E-4</v>
      </c>
      <c r="I363" s="25">
        <f t="shared" ref="I363:I472" si="272">+B363/F363-1</f>
        <v>4.7788620142141802E-4</v>
      </c>
      <c r="J363">
        <v>6066.9045999999998</v>
      </c>
      <c r="K363">
        <v>6078.19</v>
      </c>
      <c r="L363" s="25">
        <f t="shared" ref="L363:L364" si="273">+K363/J363-1</f>
        <v>1.8601578142500852E-3</v>
      </c>
      <c r="M363">
        <f t="shared" ref="M363:M364" si="274">WEEKDAY(A363,2)</f>
        <v>3</v>
      </c>
    </row>
    <row r="364" spans="1:13" x14ac:dyDescent="0.15">
      <c r="A364" s="1">
        <v>42908</v>
      </c>
      <c r="B364">
        <v>31.98</v>
      </c>
      <c r="C364" s="25">
        <f t="shared" si="265"/>
        <v>-1.4483821263482355E-2</v>
      </c>
      <c r="D364" s="26">
        <f t="shared" si="270"/>
        <v>31.976360733112987</v>
      </c>
      <c r="E364" s="26">
        <f>D364*(1-VLOOKUP(A364,FX!A:M,13,0))</f>
        <v>31.946977122819288</v>
      </c>
      <c r="F364">
        <v>31.945900000000002</v>
      </c>
      <c r="G364" s="25">
        <f t="shared" si="271"/>
        <v>1.1381116561048898E-4</v>
      </c>
      <c r="H364" s="25">
        <f>(B364/(D364*(1-VLOOKUP(A364,FX!A:M,13,0))))-1</f>
        <v>1.033677679542544E-3</v>
      </c>
      <c r="I364" s="25">
        <f t="shared" si="272"/>
        <v>1.0674296232067171E-3</v>
      </c>
      <c r="J364">
        <v>6078.19</v>
      </c>
      <c r="K364">
        <v>5992.3352000000004</v>
      </c>
      <c r="L364" s="25">
        <f t="shared" si="273"/>
        <v>-1.4125060256424904E-2</v>
      </c>
      <c r="M364">
        <f t="shared" si="274"/>
        <v>4</v>
      </c>
    </row>
    <row r="365" spans="1:13" x14ac:dyDescent="0.15">
      <c r="A365" s="1">
        <v>42909</v>
      </c>
      <c r="B365">
        <v>32.094900000000003</v>
      </c>
      <c r="C365" s="25">
        <f t="shared" ref="C365" si="275">B365/B364-1</f>
        <v>3.5928705440901876E-3</v>
      </c>
      <c r="D365" s="26">
        <f t="shared" ref="D365" si="276">+F364*(1+L365)</f>
        <v>32.041745666836192</v>
      </c>
      <c r="E365" s="26">
        <f>D365*(1-VLOOKUP(A365,FX!A:M,13,0))</f>
        <v>32.036567687567349</v>
      </c>
      <c r="F365">
        <v>32.032200000000003</v>
      </c>
      <c r="G365" s="25">
        <f t="shared" ref="G365" si="277">+B365/D365-1</f>
        <v>1.6589087784573131E-3</v>
      </c>
      <c r="H365" s="25">
        <f>(B365/(D365*(1-VLOOKUP(A365,FX!A:M,13,0))))-1</f>
        <v>1.8208040574612117E-3</v>
      </c>
      <c r="I365" s="25">
        <f t="shared" si="272"/>
        <v>1.9574053608555353E-3</v>
      </c>
      <c r="J365">
        <v>5992.3352000000004</v>
      </c>
      <c r="K365">
        <v>6010.3136999999997</v>
      </c>
      <c r="L365" s="25">
        <f t="shared" ref="L365" si="278">+K365/J365-1</f>
        <v>3.0002493852478995E-3</v>
      </c>
      <c r="M365">
        <f t="shared" ref="M365" si="279">WEEKDAY(A365,2)</f>
        <v>5</v>
      </c>
    </row>
    <row r="366" spans="1:13" x14ac:dyDescent="0.15">
      <c r="A366" s="1">
        <v>42912</v>
      </c>
      <c r="B366">
        <v>32.56</v>
      </c>
      <c r="C366" s="25">
        <f t="shared" ref="C366" si="280">B366/B365-1</f>
        <v>1.4491398945003731E-2</v>
      </c>
      <c r="D366" s="26">
        <f t="shared" ref="D366" si="281">+F365*(1+L366)</f>
        <v>32.572225643949338</v>
      </c>
      <c r="E366" s="26">
        <f>D366*(1-VLOOKUP(A366,FX!A:M,13,0))</f>
        <v>32.483537573412903</v>
      </c>
      <c r="F366">
        <v>32.501300000000001</v>
      </c>
      <c r="G366" s="25">
        <f t="shared" ref="G366" si="282">+B366/D366-1</f>
        <v>-3.7533953261204012E-4</v>
      </c>
      <c r="H366" s="25">
        <f>(B366/(D366*(1-VLOOKUP(A366,FX!A:M,13,0))))-1</f>
        <v>2.353882375473848E-3</v>
      </c>
      <c r="I366" s="25">
        <f t="shared" si="272"/>
        <v>1.8060816028897531E-3</v>
      </c>
      <c r="J366">
        <v>6010.3136999999997</v>
      </c>
      <c r="K366">
        <v>6111.6405999999997</v>
      </c>
      <c r="L366" s="25">
        <f t="shared" ref="L366" si="283">+K366/J366-1</f>
        <v>1.6858837168515883E-2</v>
      </c>
      <c r="M366">
        <f t="shared" ref="M366" si="284">WEEKDAY(A366,2)</f>
        <v>1</v>
      </c>
    </row>
    <row r="367" spans="1:13" x14ac:dyDescent="0.15">
      <c r="A367" s="1">
        <v>42913</v>
      </c>
      <c r="B367">
        <v>32.64</v>
      </c>
      <c r="C367" s="25">
        <f t="shared" ref="C367" si="285">B367/B366-1</f>
        <v>2.4570024570023108E-3</v>
      </c>
      <c r="D367" s="26">
        <f t="shared" ref="D367" si="286">+F366*(1+L367)</f>
        <v>32.509410912601766</v>
      </c>
      <c r="E367" s="26">
        <f>D367*(1-VLOOKUP(A367,FX!A:M,13,0))</f>
        <v>32.713154066576656</v>
      </c>
      <c r="F367">
        <v>32.721200000000003</v>
      </c>
      <c r="G367" s="25">
        <f t="shared" ref="G367" si="287">+B367/D367-1</f>
        <v>4.01696258813522E-3</v>
      </c>
      <c r="H367" s="25">
        <f>(B367/(D367*(1-VLOOKUP(A367,FX!A:M,13,0))))-1</f>
        <v>-2.2362278619718623E-3</v>
      </c>
      <c r="I367" s="25">
        <f t="shared" si="272"/>
        <v>-2.481571580504438E-3</v>
      </c>
      <c r="J367">
        <v>6111.6405999999997</v>
      </c>
      <c r="K367">
        <v>6113.1657999999998</v>
      </c>
      <c r="L367" s="25">
        <f t="shared" ref="L367" si="288">+K367/J367-1</f>
        <v>2.4955655933034393E-4</v>
      </c>
      <c r="M367">
        <f t="shared" ref="M367" si="289">WEEKDAY(A367,2)</f>
        <v>2</v>
      </c>
    </row>
    <row r="368" spans="1:13" x14ac:dyDescent="0.15">
      <c r="A368" s="1">
        <v>42914</v>
      </c>
      <c r="B368">
        <v>32.695</v>
      </c>
      <c r="C368" s="25">
        <f t="shared" ref="C368" si="290">B368/B367-1</f>
        <v>1.6850490196078649E-3</v>
      </c>
      <c r="D368" s="26">
        <f t="shared" ref="D368" si="291">+F367*(1+L368)</f>
        <v>32.576923386805575</v>
      </c>
      <c r="E368" s="26">
        <f>D368*(1-VLOOKUP(A368,FX!A:M,13,0))</f>
        <v>32.628404927045281</v>
      </c>
      <c r="F368">
        <v>32.630099999999999</v>
      </c>
      <c r="G368" s="25">
        <f t="shared" ref="G368" si="292">+B368/D368-1</f>
        <v>3.6245477141112481E-3</v>
      </c>
      <c r="H368" s="25">
        <f>(B368/(D368*(1-VLOOKUP(A368,FX!A:M,13,0))))-1</f>
        <v>2.0410152780567792E-3</v>
      </c>
      <c r="I368" s="25">
        <f t="shared" si="272"/>
        <v>1.9889611125925022E-3</v>
      </c>
      <c r="J368">
        <v>6113.1657999999998</v>
      </c>
      <c r="K368">
        <v>6086.2111999999997</v>
      </c>
      <c r="L368" s="25">
        <f t="shared" ref="L368" si="293">+K368/J368-1</f>
        <v>-4.4092702344176171E-3</v>
      </c>
      <c r="M368">
        <f t="shared" ref="M368" si="294">WEEKDAY(A368,2)</f>
        <v>3</v>
      </c>
    </row>
    <row r="369" spans="1:14" x14ac:dyDescent="0.15">
      <c r="A369" s="1">
        <v>42915</v>
      </c>
      <c r="B369">
        <v>32.69</v>
      </c>
      <c r="C369" s="25">
        <f t="shared" ref="C369" si="295">B369/B368-1</f>
        <v>-1.5292858235216311E-4</v>
      </c>
      <c r="D369" s="26">
        <f t="shared" ref="D369" si="296">+F368*(1+L369)</f>
        <v>32.795132021596622</v>
      </c>
      <c r="E369" s="26">
        <f>D369*(1-VLOOKUP(A369,FX!A:M,13,0))</f>
        <v>32.844047193038712</v>
      </c>
      <c r="F369">
        <v>32.838999999999999</v>
      </c>
      <c r="G369" s="25">
        <f t="shared" ref="G369" si="297">+B369/D369-1</f>
        <v>-3.2057203345725593E-3</v>
      </c>
      <c r="H369" s="25">
        <f>(B369/(D369*(1-VLOOKUP(A369,FX!A:M,13,0))))-1</f>
        <v>-4.6902621998230476E-3</v>
      </c>
      <c r="I369" s="25">
        <f t="shared" si="272"/>
        <v>-4.5372879807545896E-3</v>
      </c>
      <c r="J369">
        <v>6086.2111999999997</v>
      </c>
      <c r="K369">
        <v>6116.9931999999999</v>
      </c>
      <c r="L369" s="25">
        <f t="shared" ref="L369" si="298">+K369/J369-1</f>
        <v>5.0576621461970728E-3</v>
      </c>
      <c r="M369">
        <f t="shared" ref="M369" si="299">WEEKDAY(A369,2)</f>
        <v>4</v>
      </c>
    </row>
    <row r="370" spans="1:14" x14ac:dyDescent="0.15">
      <c r="A370" s="1">
        <v>42916</v>
      </c>
      <c r="B370">
        <v>33.06</v>
      </c>
      <c r="C370" s="25">
        <f t="shared" ref="C370" si="300">B370/B369-1</f>
        <v>1.131844600795362E-2</v>
      </c>
      <c r="D370" s="26">
        <f t="shared" ref="D370" si="301">+F369*(1+L370)</f>
        <v>32.952610074570622</v>
      </c>
      <c r="E370" s="26">
        <f>D370*(1-VLOOKUP(A370,FX!A:M,13,0))</f>
        <v>33.013980821544408</v>
      </c>
      <c r="F370">
        <v>33.030999999999999</v>
      </c>
      <c r="G370" s="25">
        <f t="shared" ref="G370" si="302">+B370/D370-1</f>
        <v>3.2589201640282894E-3</v>
      </c>
      <c r="H370" s="25">
        <f>(B370/(D370*(1-VLOOKUP(A370,FX!A:M,13,0))))-1</f>
        <v>1.3939300051195591E-3</v>
      </c>
      <c r="I370" s="25">
        <f t="shared" si="272"/>
        <v>8.7796312554888623E-4</v>
      </c>
      <c r="J370">
        <v>6116.9931999999999</v>
      </c>
      <c r="K370">
        <v>6138.1556</v>
      </c>
      <c r="L370" s="25">
        <f t="shared" ref="L370" si="303">+K370/J370-1</f>
        <v>3.4596082271269868E-3</v>
      </c>
      <c r="M370">
        <f t="shared" ref="M370" si="304">WEEKDAY(A370,2)</f>
        <v>5</v>
      </c>
    </row>
    <row r="371" spans="1:14" x14ac:dyDescent="0.15">
      <c r="A371" s="1">
        <v>42919</v>
      </c>
      <c r="B371">
        <v>33.130099999999999</v>
      </c>
      <c r="C371" s="25">
        <f t="shared" ref="C371" si="305">B371/B370-1</f>
        <v>2.1203871748334269E-3</v>
      </c>
      <c r="D371" s="26">
        <f t="shared" ref="D371" si="306">+F370*(1+L371)</f>
        <v>33.242158956397262</v>
      </c>
      <c r="E371" s="26">
        <f>D371*(1-VLOOKUP(A371,FX!A:M,13,0))</f>
        <v>33.160632270604339</v>
      </c>
      <c r="F371">
        <v>33.1524</v>
      </c>
      <c r="G371" s="25">
        <f t="shared" ref="G371" si="307">+B371/D371-1</f>
        <v>-3.3709891269170233E-3</v>
      </c>
      <c r="H371" s="25">
        <f>(B371/(D371*(1-VLOOKUP(A371,FX!A:M,13,0))))-1</f>
        <v>-9.2073849362050986E-4</v>
      </c>
      <c r="I371" s="25">
        <f t="shared" si="272"/>
        <v>-6.7265115044468082E-4</v>
      </c>
      <c r="J371">
        <v>6138.1556</v>
      </c>
      <c r="K371">
        <v>6177.3953000000001</v>
      </c>
      <c r="L371" s="25">
        <f t="shared" ref="L371" si="308">+K371/J371-1</f>
        <v>6.3927509429706486E-3</v>
      </c>
      <c r="M371">
        <f t="shared" ref="M371" si="309">WEEKDAY(A371,2)</f>
        <v>1</v>
      </c>
    </row>
    <row r="372" spans="1:14" x14ac:dyDescent="0.15">
      <c r="A372" s="1">
        <v>42920</v>
      </c>
      <c r="B372">
        <v>33.130099999999999</v>
      </c>
      <c r="C372" s="25">
        <f t="shared" ref="C372" si="310">B372/B371-1</f>
        <v>0</v>
      </c>
      <c r="D372" s="26">
        <f t="shared" ref="D372:D375" si="311">+F371*(1+L372)</f>
        <v>32.988486174987052</v>
      </c>
      <c r="E372" s="26">
        <f>D372*(1-VLOOKUP(A372,FX!A:M,13,0))</f>
        <v>32.941734677849333</v>
      </c>
      <c r="F372">
        <v>32.94</v>
      </c>
      <c r="G372" s="25">
        <f t="shared" ref="G372" si="312">+B372/D372-1</f>
        <v>4.2928258138841269E-3</v>
      </c>
      <c r="H372" s="25">
        <f>(B372/(D372*(1-VLOOKUP(A372,FX!A:M,13,0))))-1</f>
        <v>5.7181360967406558E-3</v>
      </c>
      <c r="I372" s="25">
        <f t="shared" si="272"/>
        <v>5.7710989678203539E-3</v>
      </c>
      <c r="J372">
        <v>6177.3953000000001</v>
      </c>
      <c r="K372">
        <v>6146.8527000000004</v>
      </c>
      <c r="L372" s="25">
        <f t="shared" ref="L372" si="313">+K372/J372-1</f>
        <v>-4.94425215106431E-3</v>
      </c>
      <c r="M372">
        <f t="shared" ref="M372" si="314">WEEKDAY(A372,2)</f>
        <v>2</v>
      </c>
      <c r="N372" s="50" t="s">
        <v>371</v>
      </c>
    </row>
    <row r="373" spans="1:14" x14ac:dyDescent="0.15">
      <c r="A373" s="1">
        <v>42921</v>
      </c>
      <c r="B373">
        <v>33.21</v>
      </c>
      <c r="C373" s="25">
        <f t="shared" ref="C373" si="315">B373/B372-1</f>
        <v>2.411704160265149E-3</v>
      </c>
      <c r="D373" s="26">
        <f t="shared" si="311"/>
        <v>33.192462453834302</v>
      </c>
      <c r="E373" s="26">
        <f>D373*(1-VLOOKUP(A373,FX!A:M,13,0))</f>
        <v>33.226076979004866</v>
      </c>
      <c r="F373">
        <v>33.201700000000002</v>
      </c>
      <c r="G373" s="25">
        <f t="shared" ref="G373" si="316">+B373/D373-1</f>
        <v>5.2835929814154525E-4</v>
      </c>
      <c r="H373" s="25">
        <f>(B373/(D373*(1-VLOOKUP(A373,FX!A:M,13,0))))-1</f>
        <v>-4.8386630221264326E-4</v>
      </c>
      <c r="I373" s="25">
        <f t="shared" si="272"/>
        <v>2.4998719945057424E-4</v>
      </c>
      <c r="J373">
        <v>6146.8527000000004</v>
      </c>
      <c r="K373">
        <v>6193.9641000000001</v>
      </c>
      <c r="L373" s="25">
        <f t="shared" ref="L373" si="317">+K373/J373-1</f>
        <v>7.6643125025592784E-3</v>
      </c>
      <c r="M373">
        <f t="shared" ref="M373" si="318">WEEKDAY(A373,2)</f>
        <v>3</v>
      </c>
    </row>
    <row r="374" spans="1:14" x14ac:dyDescent="0.15">
      <c r="A374" s="1">
        <v>42922</v>
      </c>
      <c r="B374">
        <v>33.159999999999997</v>
      </c>
      <c r="C374" s="25">
        <f t="shared" ref="C374" si="319">B374/B373-1</f>
        <v>-1.505570611261775E-3</v>
      </c>
      <c r="D374" s="26">
        <f t="shared" si="311"/>
        <v>33.242917731949731</v>
      </c>
      <c r="E374" s="26">
        <f>D374*(1-VLOOKUP(A374,FX!A:M,13,0))</f>
        <v>33.241720038680377</v>
      </c>
      <c r="F374">
        <v>33.243899999999996</v>
      </c>
      <c r="G374" s="25">
        <f t="shared" ref="G374" si="320">+B374/D374-1</f>
        <v>-2.4942976611840306E-3</v>
      </c>
      <c r="H374" s="25">
        <f>(B374/(D374*(1-VLOOKUP(A374,FX!A:M,13,0))))-1</f>
        <v>-2.4583577078830521E-3</v>
      </c>
      <c r="I374" s="25">
        <f t="shared" si="272"/>
        <v>-2.5237712783398036E-3</v>
      </c>
      <c r="J374">
        <v>6193.9641000000001</v>
      </c>
      <c r="K374">
        <v>6201.6535000000003</v>
      </c>
      <c r="L374" s="25">
        <f t="shared" ref="L374" si="321">+K374/J374-1</f>
        <v>1.2414343828697216E-3</v>
      </c>
      <c r="M374">
        <f t="shared" ref="M374" si="322">WEEKDAY(A374,2)</f>
        <v>4</v>
      </c>
    </row>
    <row r="375" spans="1:14" x14ac:dyDescent="0.15">
      <c r="A375" s="1">
        <v>42923</v>
      </c>
      <c r="B375">
        <v>33.35</v>
      </c>
      <c r="C375" s="25">
        <f t="shared" ref="C375" si="323">B375/B374-1</f>
        <v>5.729794933655219E-3</v>
      </c>
      <c r="D375" s="26">
        <f t="shared" si="311"/>
        <v>33.374467056909893</v>
      </c>
      <c r="E375" s="26">
        <f>D375*(1-VLOOKUP(A375,FX!A:M,13,0))</f>
        <v>33.360212940663345</v>
      </c>
      <c r="F375">
        <v>33.363</v>
      </c>
      <c r="G375" s="25">
        <f t="shared" ref="G375" si="324">+B375/D375-1</f>
        <v>-7.3310704462092868E-4</v>
      </c>
      <c r="H375" s="25">
        <f>(B375/(D375*(1-VLOOKUP(A375,FX!A:M,13,0))))-1</f>
        <v>-3.0614135112116969E-4</v>
      </c>
      <c r="I375" s="25">
        <f t="shared" si="272"/>
        <v>-3.8965320864425834E-4</v>
      </c>
      <c r="J375">
        <v>6201.6535000000003</v>
      </c>
      <c r="K375">
        <v>6226.0108</v>
      </c>
      <c r="L375" s="25">
        <f t="shared" ref="L375" si="325">+K375/J375-1</f>
        <v>3.9275493221282431E-3</v>
      </c>
      <c r="M375">
        <f t="shared" ref="M375" si="326">WEEKDAY(A375,2)</f>
        <v>5</v>
      </c>
    </row>
    <row r="376" spans="1:14" x14ac:dyDescent="0.15">
      <c r="A376" s="1">
        <v>42926</v>
      </c>
      <c r="B376">
        <v>33.319000000000003</v>
      </c>
      <c r="C376" s="25">
        <f t="shared" ref="C376" si="327">B376/B375-1</f>
        <v>-9.2953523238381575E-4</v>
      </c>
      <c r="D376" s="26">
        <f t="shared" ref="D376" si="328">+F375*(1+L376)</f>
        <v>33.258752862812251</v>
      </c>
      <c r="E376" s="26">
        <f>D376*(1-VLOOKUP(A376,FX!A:M,13,0))</f>
        <v>33.245873642605261</v>
      </c>
      <c r="F376">
        <v>33.254199999999997</v>
      </c>
      <c r="G376" s="25">
        <f t="shared" ref="G376" si="329">+B376/D376-1</f>
        <v>1.8114671177318353E-3</v>
      </c>
      <c r="H376" s="25">
        <f>(B376/(D376*(1-VLOOKUP(A376,FX!A:M,13,0))))-1</f>
        <v>2.1995619119790089E-3</v>
      </c>
      <c r="I376" s="25">
        <f t="shared" si="272"/>
        <v>1.9486260382148846E-3</v>
      </c>
      <c r="J376">
        <v>6226.0108</v>
      </c>
      <c r="K376">
        <v>6206.5568000000003</v>
      </c>
      <c r="L376" s="25">
        <f t="shared" ref="L376" si="330">+K376/J376-1</f>
        <v>-3.1246331920914416E-3</v>
      </c>
      <c r="M376">
        <f t="shared" ref="M376" si="331">WEEKDAY(A376,2)</f>
        <v>1</v>
      </c>
    </row>
    <row r="377" spans="1:14" x14ac:dyDescent="0.15">
      <c r="A377" s="1">
        <v>42927</v>
      </c>
      <c r="B377">
        <v>32.880000000000003</v>
      </c>
      <c r="C377" s="25">
        <f t="shared" ref="C377" si="332">B377/B376-1</f>
        <v>-1.3175665536180547E-2</v>
      </c>
      <c r="D377" s="26">
        <f t="shared" ref="D377" si="333">+F376*(1+L377)</f>
        <v>32.838626229222612</v>
      </c>
      <c r="E377" s="26">
        <f>D377*(1-VLOOKUP(A377,FX!A:M,13,0))</f>
        <v>32.863243325918909</v>
      </c>
      <c r="F377">
        <v>32.864899999999999</v>
      </c>
      <c r="G377" s="25">
        <f t="shared" ref="G377" si="334">+B377/D377-1</f>
        <v>1.2599117420013517E-3</v>
      </c>
      <c r="H377" s="25">
        <f>(B377/(D377*(1-VLOOKUP(A377,FX!A:M,13,0))))-1</f>
        <v>5.0989106324395017E-4</v>
      </c>
      <c r="I377" s="25">
        <f t="shared" si="272"/>
        <v>4.5945674564662475E-4</v>
      </c>
      <c r="J377">
        <v>6206.5568000000003</v>
      </c>
      <c r="K377">
        <v>6128.9942000000001</v>
      </c>
      <c r="L377" s="25">
        <f t="shared" ref="L377" si="335">+K377/J377-1</f>
        <v>-1.2496880718146364E-2</v>
      </c>
      <c r="M377">
        <f t="shared" ref="M377" si="336">WEEKDAY(A377,2)</f>
        <v>2</v>
      </c>
    </row>
    <row r="378" spans="1:14" x14ac:dyDescent="0.15">
      <c r="A378" s="1">
        <v>42928</v>
      </c>
      <c r="B378">
        <v>33.050699999999999</v>
      </c>
      <c r="C378" s="25">
        <f t="shared" ref="C378" si="337">B378/B377-1</f>
        <v>5.1916058394159137E-3</v>
      </c>
      <c r="D378" s="26">
        <f t="shared" ref="D378" si="338">+F377*(1+L378)</f>
        <v>32.886338080362357</v>
      </c>
      <c r="E378" s="26">
        <f>D378*(1-VLOOKUP(A378,FX!A:M,13,0))</f>
        <v>32.95851762522345</v>
      </c>
      <c r="F378">
        <v>32.945300000000003</v>
      </c>
      <c r="G378" s="25">
        <f t="shared" ref="G378" si="339">+B378/D378-1</f>
        <v>4.9978784270843235E-3</v>
      </c>
      <c r="H378" s="25">
        <f>(B378/(D378*(1-VLOOKUP(A378,FX!A:M,13,0))))-1</f>
        <v>2.7969211426548402E-3</v>
      </c>
      <c r="I378" s="25">
        <f t="shared" si="272"/>
        <v>3.1992423805518033E-3</v>
      </c>
      <c r="J378">
        <v>6128.9942000000001</v>
      </c>
      <c r="K378">
        <v>6132.9921999999997</v>
      </c>
      <c r="L378" s="25">
        <f t="shared" ref="L378" si="340">+K378/J378-1</f>
        <v>6.5230931365545253E-4</v>
      </c>
      <c r="M378">
        <f t="shared" ref="M378" si="341">WEEKDAY(A378,2)</f>
        <v>3</v>
      </c>
    </row>
    <row r="379" spans="1:14" x14ac:dyDescent="0.15">
      <c r="A379" s="1">
        <v>42929</v>
      </c>
      <c r="B379">
        <v>33.043999999999997</v>
      </c>
      <c r="C379" s="25">
        <f t="shared" ref="C379" si="342">B379/B378-1</f>
        <v>-2.0271885315592542E-4</v>
      </c>
      <c r="D379" s="26">
        <f t="shared" ref="D379" si="343">+F378*(1+L379)</f>
        <v>33.036306605217924</v>
      </c>
      <c r="E379" s="26">
        <f>D379*(1-VLOOKUP(A379,FX!A:M,13,0))</f>
        <v>33.054714407509309</v>
      </c>
      <c r="F379">
        <v>33.081000000000003</v>
      </c>
      <c r="G379" s="25">
        <f t="shared" ref="G379" si="344">+B379/D379-1</f>
        <v>2.3287696394169721E-4</v>
      </c>
      <c r="H379" s="25">
        <f>(B379/(D379*(1-VLOOKUP(A379,FX!A:M,13,0))))-1</f>
        <v>-3.2414158468352383E-4</v>
      </c>
      <c r="I379" s="25">
        <f t="shared" si="272"/>
        <v>-1.1184667936279258E-3</v>
      </c>
      <c r="J379">
        <v>6132.9921999999997</v>
      </c>
      <c r="K379">
        <v>6149.9336999999996</v>
      </c>
      <c r="L379" s="25">
        <f t="shared" ref="L379" si="345">+K379/J379-1</f>
        <v>2.762354727925409E-3</v>
      </c>
      <c r="M379">
        <f t="shared" ref="M379" si="346">WEEKDAY(A379,2)</f>
        <v>4</v>
      </c>
    </row>
    <row r="380" spans="1:14" x14ac:dyDescent="0.15">
      <c r="A380" s="1">
        <v>42930</v>
      </c>
      <c r="B380">
        <v>33.119900000000001</v>
      </c>
      <c r="C380" s="25">
        <f t="shared" ref="C380" si="347">B380/B379-1</f>
        <v>2.2969374167778334E-3</v>
      </c>
      <c r="D380" s="26">
        <f t="shared" ref="D380" si="348">+F379*(1+L380)</f>
        <v>32.966995728051515</v>
      </c>
      <c r="E380" s="26">
        <f>D380*(1-VLOOKUP(A380,FX!A:M,13,0))</f>
        <v>33.036409866591931</v>
      </c>
      <c r="F380">
        <v>33.034799999999997</v>
      </c>
      <c r="G380" s="25">
        <f t="shared" ref="G380" si="349">+B380/D380-1</f>
        <v>4.6381014882219684E-3</v>
      </c>
      <c r="H380" s="25">
        <f>(B380/(D380*(1-VLOOKUP(A380,FX!A:M,13,0))))-1</f>
        <v>2.5272156915725486E-3</v>
      </c>
      <c r="I380" s="25">
        <f t="shared" si="272"/>
        <v>2.5760712945137598E-3</v>
      </c>
      <c r="J380">
        <v>6149.9336999999996</v>
      </c>
      <c r="K380">
        <v>6128.7397000000001</v>
      </c>
      <c r="L380" s="25">
        <f t="shared" ref="L380" si="350">+K380/J380-1</f>
        <v>-3.4462160136782272E-3</v>
      </c>
      <c r="M380">
        <f t="shared" ref="M380" si="351">WEEKDAY(A380,2)</f>
        <v>5</v>
      </c>
      <c r="N380" s="50" t="s">
        <v>373</v>
      </c>
    </row>
    <row r="381" spans="1:14" x14ac:dyDescent="0.15">
      <c r="A381" s="1">
        <v>42933</v>
      </c>
      <c r="B381">
        <v>31.72</v>
      </c>
      <c r="C381" s="25">
        <f t="shared" ref="C381" si="352">B381/B380-1</f>
        <v>-4.2267639696979886E-2</v>
      </c>
      <c r="D381" s="26">
        <f t="shared" ref="D381" si="353">+F380*(1+L381)</f>
        <v>31.674971345276745</v>
      </c>
      <c r="E381" s="26">
        <f>D381*(1-VLOOKUP(A381,FX!A:M,13,0))</f>
        <v>31.692878414570956</v>
      </c>
      <c r="F381">
        <v>31.682200000000002</v>
      </c>
      <c r="G381" s="25">
        <f t="shared" ref="G381" si="354">+B381/D381-1</f>
        <v>1.4215847027110318E-3</v>
      </c>
      <c r="H381" s="25">
        <f>(B381/(D381*(1-VLOOKUP(A381,FX!A:M,13,0))))-1</f>
        <v>8.5576277024346226E-4</v>
      </c>
      <c r="I381" s="25">
        <f t="shared" si="272"/>
        <v>1.193098964086925E-3</v>
      </c>
      <c r="J381">
        <v>6128.7397000000001</v>
      </c>
      <c r="K381">
        <v>5876.4592000000002</v>
      </c>
      <c r="L381" s="25">
        <f t="shared" ref="L381" si="355">+K381/J381-1</f>
        <v>-4.1163520127963649E-2</v>
      </c>
      <c r="M381">
        <f t="shared" ref="M381" si="356">WEEKDAY(A381,2)</f>
        <v>1</v>
      </c>
    </row>
    <row r="382" spans="1:14" x14ac:dyDescent="0.15">
      <c r="A382" s="1">
        <v>42934</v>
      </c>
      <c r="B382">
        <v>31.979900000000001</v>
      </c>
      <c r="C382" s="25">
        <f t="shared" ref="C382" si="357">B382/B381-1</f>
        <v>8.1935687263556822E-3</v>
      </c>
      <c r="D382" s="26">
        <f t="shared" ref="D382" si="358">+F381*(1+L382)</f>
        <v>32.016330516042721</v>
      </c>
      <c r="E382" s="26">
        <f>D382*(1-VLOOKUP(A382,FX!A:M,13,0))</f>
        <v>32.083947167716616</v>
      </c>
      <c r="F382">
        <v>32.087699999999998</v>
      </c>
      <c r="G382" s="25">
        <f t="shared" ref="G382" si="359">+B382/D382-1</f>
        <v>-1.1378729372020224E-3</v>
      </c>
      <c r="H382" s="25">
        <f>(B382/(D382*(1-VLOOKUP(A382,FX!A:M,13,0))))-1</f>
        <v>-3.2429665580957501E-3</v>
      </c>
      <c r="I382" s="25">
        <f t="shared" si="272"/>
        <v>-3.3595427531420974E-3</v>
      </c>
      <c r="J382">
        <v>5876.4592000000002</v>
      </c>
      <c r="K382">
        <v>5938.4341999999997</v>
      </c>
      <c r="L382" s="25">
        <f t="shared" ref="L382" si="360">+K382/J382-1</f>
        <v>1.0546316734403538E-2</v>
      </c>
      <c r="M382">
        <f t="shared" ref="M382" si="361">WEEKDAY(A382,2)</f>
        <v>2</v>
      </c>
    </row>
    <row r="383" spans="1:14" x14ac:dyDescent="0.15">
      <c r="A383" s="1">
        <v>42935</v>
      </c>
      <c r="B383">
        <v>32.71</v>
      </c>
      <c r="C383" s="25">
        <f t="shared" ref="C383" si="362">B383/B382-1</f>
        <v>2.2829965071810676E-2</v>
      </c>
      <c r="D383" s="26">
        <f t="shared" ref="D383" si="363">+F382*(1+L383)</f>
        <v>32.741100021642069</v>
      </c>
      <c r="E383" s="26">
        <f>D383*(1-VLOOKUP(A383,FX!A:M,13,0))</f>
        <v>32.694105613934646</v>
      </c>
      <c r="F383">
        <v>32.733800000000002</v>
      </c>
      <c r="G383" s="25">
        <f t="shared" ref="G383" si="364">+B383/D383-1</f>
        <v>-9.4987711535376995E-4</v>
      </c>
      <c r="H383" s="25">
        <f>(B383/(D383*(1-VLOOKUP(A383,FX!A:M,13,0))))-1</f>
        <v>4.8615448463529276E-4</v>
      </c>
      <c r="I383" s="25">
        <f t="shared" si="272"/>
        <v>-7.2707721071185727E-4</v>
      </c>
      <c r="J383">
        <v>5938.4341999999997</v>
      </c>
      <c r="K383">
        <v>6059.3581999999997</v>
      </c>
      <c r="L383" s="25">
        <f t="shared" ref="L383" si="365">+K383/J383-1</f>
        <v>2.0362943484327989E-2</v>
      </c>
      <c r="M383">
        <f t="shared" ref="M383" si="366">WEEKDAY(A383,2)</f>
        <v>3</v>
      </c>
    </row>
    <row r="384" spans="1:14" x14ac:dyDescent="0.15">
      <c r="A384" s="1">
        <v>42936</v>
      </c>
      <c r="B384">
        <v>32.869999999999997</v>
      </c>
      <c r="C384" s="25">
        <f t="shared" ref="C384" si="367">B384/B383-1</f>
        <v>4.8914704983185064E-3</v>
      </c>
      <c r="D384" s="26">
        <f t="shared" ref="D384" si="368">+F383*(1+L384)</f>
        <v>32.949484028242466</v>
      </c>
      <c r="E384" s="26">
        <f>D384*(1-VLOOKUP(A384,FX!A:M,13,0))</f>
        <v>32.966110726930104</v>
      </c>
      <c r="F384">
        <v>32.966299999999997</v>
      </c>
      <c r="G384" s="25">
        <f t="shared" ref="G384" si="369">+B384/D384-1</f>
        <v>-2.4122996334127178E-3</v>
      </c>
      <c r="H384" s="25">
        <f>(B384/(D384*(1-VLOOKUP(A384,FX!A:M,13,0))))-1</f>
        <v>-2.915440275203407E-3</v>
      </c>
      <c r="I384" s="25">
        <f t="shared" si="272"/>
        <v>-2.9211649472339341E-3</v>
      </c>
      <c r="J384">
        <v>6059.3581999999997</v>
      </c>
      <c r="K384">
        <v>6099.2834999999995</v>
      </c>
      <c r="L384" s="25">
        <f t="shared" ref="L384" si="370">+K384/J384-1</f>
        <v>6.5890311617491371E-3</v>
      </c>
      <c r="M384">
        <f t="shared" ref="M384" si="371">WEEKDAY(A384,2)</f>
        <v>4</v>
      </c>
    </row>
    <row r="385" spans="1:14" x14ac:dyDescent="0.15">
      <c r="A385" s="1">
        <v>42937</v>
      </c>
      <c r="B385">
        <v>33.020000000000003</v>
      </c>
      <c r="C385" s="25">
        <f t="shared" ref="C385" si="372">B385/B384-1</f>
        <v>4.563431700639109E-3</v>
      </c>
      <c r="D385" s="26">
        <f t="shared" ref="D385" si="373">+F384*(1+L385)</f>
        <v>33.111286604449525</v>
      </c>
      <c r="E385" s="26">
        <f>D385*(1-VLOOKUP(A385,FX!A:M,13,0))</f>
        <v>33.108150084388171</v>
      </c>
      <c r="F385">
        <v>33.113500000000002</v>
      </c>
      <c r="G385" s="25">
        <f t="shared" ref="G385" si="374">+B385/D385-1</f>
        <v>-2.756963374454191E-3</v>
      </c>
      <c r="H385" s="25">
        <f>(B385/(D385*(1-VLOOKUP(A385,FX!A:M,13,0))))-1</f>
        <v>-2.662488969135568E-3</v>
      </c>
      <c r="I385" s="25">
        <f t="shared" si="272"/>
        <v>-2.8236217856765222E-3</v>
      </c>
      <c r="J385">
        <v>6099.2834999999995</v>
      </c>
      <c r="K385">
        <v>6126.1082999999999</v>
      </c>
      <c r="L385" s="25">
        <f t="shared" ref="L385" si="375">+K385/J385-1</f>
        <v>4.3980247843866671E-3</v>
      </c>
      <c r="M385">
        <f t="shared" ref="M385" si="376">WEEKDAY(A385,2)</f>
        <v>5</v>
      </c>
    </row>
    <row r="386" spans="1:14" x14ac:dyDescent="0.15">
      <c r="A386" s="1">
        <v>42940</v>
      </c>
      <c r="B386">
        <v>33.36</v>
      </c>
      <c r="C386" s="25">
        <f t="shared" ref="C386" si="377">B386/B385-1</f>
        <v>1.0296789824348673E-2</v>
      </c>
      <c r="D386" s="26">
        <f t="shared" ref="D386" si="378">+F385*(1+L386)</f>
        <v>33.335225178879064</v>
      </c>
      <c r="E386" s="26">
        <f>D386*(1-VLOOKUP(A386,FX!A:M,13,0))</f>
        <v>33.370347121837156</v>
      </c>
      <c r="F386">
        <v>33.398800000000001</v>
      </c>
      <c r="G386" s="25">
        <f t="shared" ref="G386" si="379">+B386/D386-1</f>
        <v>7.4320245290060427E-4</v>
      </c>
      <c r="H386" s="25">
        <f>(B386/(D386*(1-VLOOKUP(A386,FX!A:M,13,0))))-1</f>
        <v>-3.1006934987454216E-4</v>
      </c>
      <c r="I386" s="25">
        <f t="shared" si="272"/>
        <v>-1.1617183850917145E-3</v>
      </c>
      <c r="J386">
        <v>6126.1082999999999</v>
      </c>
      <c r="K386">
        <v>6167.1282000000001</v>
      </c>
      <c r="L386" s="25">
        <f t="shared" ref="L386" si="380">+K386/J386-1</f>
        <v>6.6959149253043027E-3</v>
      </c>
      <c r="M386">
        <f t="shared" ref="M386" si="381">WEEKDAY(A386,2)</f>
        <v>1</v>
      </c>
    </row>
    <row r="387" spans="1:14" x14ac:dyDescent="0.15">
      <c r="A387" s="1">
        <v>42941</v>
      </c>
      <c r="B387">
        <v>33.299999999999997</v>
      </c>
      <c r="C387" s="25">
        <f t="shared" ref="C387" si="382">B387/B386-1</f>
        <v>-1.7985611510792365E-3</v>
      </c>
      <c r="D387" s="26">
        <f t="shared" ref="D387" si="383">+F386*(1+L387)</f>
        <v>33.325527794593278</v>
      </c>
      <c r="E387" s="26">
        <f>D387*(1-VLOOKUP(A387,FX!A:M,13,0))</f>
        <v>33.280281756191343</v>
      </c>
      <c r="F387">
        <v>33.267000000000003</v>
      </c>
      <c r="G387" s="25">
        <f t="shared" ref="G387" si="384">+B387/D387-1</f>
        <v>-7.6601321217251161E-4</v>
      </c>
      <c r="H387" s="25">
        <f>(B387/(D387*(1-VLOOKUP(A387,FX!A:M,13,0))))-1</f>
        <v>5.9249029059027514E-4</v>
      </c>
      <c r="I387" s="25">
        <f t="shared" si="272"/>
        <v>9.919740283161893E-4</v>
      </c>
      <c r="J387">
        <v>6167.1282000000001</v>
      </c>
      <c r="K387">
        <v>6153.5983999999999</v>
      </c>
      <c r="L387" s="25">
        <f t="shared" ref="L387" si="385">+K387/J387-1</f>
        <v>-2.1938574262166943E-3</v>
      </c>
      <c r="M387">
        <f t="shared" ref="M387" si="386">WEEKDAY(A387,2)</f>
        <v>2</v>
      </c>
    </row>
    <row r="388" spans="1:14" x14ac:dyDescent="0.15">
      <c r="A388" s="1">
        <v>42942</v>
      </c>
      <c r="B388">
        <v>33.28</v>
      </c>
      <c r="C388" s="25">
        <f t="shared" ref="C388" si="387">B388/B387-1</f>
        <v>-6.0060060060052045E-4</v>
      </c>
      <c r="D388" s="26">
        <f t="shared" ref="D388" si="388">+F387*(1+L388)</f>
        <v>33.229721661329087</v>
      </c>
      <c r="E388" s="26">
        <f>D388*(1-VLOOKUP(A388,FX!A:M,13,0))</f>
        <v>33.304218055503249</v>
      </c>
      <c r="F388">
        <v>33.287700000000001</v>
      </c>
      <c r="G388" s="25">
        <f t="shared" ref="G388" si="389">+B388/D388-1</f>
        <v>1.5130532594687107E-3</v>
      </c>
      <c r="H388" s="25">
        <f>(B388/(D388*(1-VLOOKUP(A388,FX!A:M,13,0))))-1</f>
        <v>-7.2717682375511572E-4</v>
      </c>
      <c r="I388" s="25">
        <f t="shared" si="272"/>
        <v>-2.3131667252462851E-4</v>
      </c>
      <c r="J388">
        <v>6153.5983999999999</v>
      </c>
      <c r="K388">
        <v>6146.7028</v>
      </c>
      <c r="L388" s="25">
        <f t="shared" ref="L388" si="390">+K388/J388-1</f>
        <v>-1.1205801145554029E-3</v>
      </c>
      <c r="M388">
        <f t="shared" ref="M388" si="391">WEEKDAY(A388,2)</f>
        <v>3</v>
      </c>
    </row>
    <row r="389" spans="1:14" x14ac:dyDescent="0.15">
      <c r="A389" s="1">
        <v>42943</v>
      </c>
      <c r="B389">
        <v>33.430999999999997</v>
      </c>
      <c r="C389" s="25">
        <f t="shared" ref="C389" si="392">B389/B388-1</f>
        <v>4.5372596153845368E-3</v>
      </c>
      <c r="D389" s="26">
        <f t="shared" ref="D389" si="393">+F388*(1+L389)</f>
        <v>33.489796489817273</v>
      </c>
      <c r="E389" s="26">
        <f>D389*(1-VLOOKUP(A389,FX!A:M,13,0))</f>
        <v>33.488952243871324</v>
      </c>
      <c r="F389">
        <v>33.496499999999997</v>
      </c>
      <c r="G389" s="25">
        <f t="shared" ref="G389" si="394">+B389/D389-1</f>
        <v>-1.7556538402719868E-3</v>
      </c>
      <c r="H389" s="25">
        <f>(B389/(D389*(1-VLOOKUP(A389,FX!A:M,13,0))))-1</f>
        <v>-1.7304884144869748E-3</v>
      </c>
      <c r="I389" s="25">
        <f t="shared" si="272"/>
        <v>-1.9554281790634676E-3</v>
      </c>
      <c r="J389">
        <v>6146.7028</v>
      </c>
      <c r="K389">
        <v>6184.0207</v>
      </c>
      <c r="L389" s="25">
        <f t="shared" ref="L389" si="395">+K389/J389-1</f>
        <v>6.0712061757728364E-3</v>
      </c>
      <c r="M389">
        <f t="shared" ref="M389" si="396">WEEKDAY(A389,2)</f>
        <v>4</v>
      </c>
    </row>
    <row r="390" spans="1:14" x14ac:dyDescent="0.15">
      <c r="A390" s="1">
        <v>42944</v>
      </c>
      <c r="B390">
        <v>33.72</v>
      </c>
      <c r="C390" s="25">
        <f t="shared" ref="C390" si="397">B390/B389-1</f>
        <v>8.6446711136369814E-3</v>
      </c>
      <c r="D390" s="26">
        <f t="shared" ref="D390" si="398">+F389*(1+L390)</f>
        <v>33.666812665819506</v>
      </c>
      <c r="E390" s="26">
        <f>D390*(1-VLOOKUP(A390,FX!A:M,13,0))</f>
        <v>33.70377625982119</v>
      </c>
      <c r="F390">
        <v>33.7136</v>
      </c>
      <c r="G390" s="25">
        <f t="shared" ref="G390" si="399">+B390/D390-1</f>
        <v>1.5798149563024388E-3</v>
      </c>
      <c r="H390" s="25">
        <f>(B390/(D390*(1-VLOOKUP(A390,FX!A:M,13,0))))-1</f>
        <v>4.8136268333087706E-4</v>
      </c>
      <c r="I390" s="25">
        <f t="shared" si="272"/>
        <v>1.8983436951258703E-4</v>
      </c>
      <c r="J390">
        <v>6184.0207</v>
      </c>
      <c r="K390">
        <v>6215.4633000000003</v>
      </c>
      <c r="L390" s="25">
        <f t="shared" ref="L390" si="400">+K390/J390-1</f>
        <v>5.0844913892349464E-3</v>
      </c>
      <c r="M390">
        <f t="shared" ref="M390" si="401">WEEKDAY(A390,2)</f>
        <v>5</v>
      </c>
    </row>
    <row r="391" spans="1:14" x14ac:dyDescent="0.15">
      <c r="A391" s="1">
        <v>42947</v>
      </c>
      <c r="B391">
        <v>34.21</v>
      </c>
      <c r="C391" s="25">
        <f t="shared" ref="C391" si="402">B391/B390-1</f>
        <v>1.4531435349940836E-2</v>
      </c>
      <c r="D391" s="26">
        <f t="shared" ref="D391" si="403">+F390*(1+L391)</f>
        <v>34.161293541133126</v>
      </c>
      <c r="E391" s="26">
        <f>D391*(1-VLOOKUP(A391,FX!A:M,13,0))</f>
        <v>34.209428042475317</v>
      </c>
      <c r="F391">
        <v>34.223700000000001</v>
      </c>
      <c r="G391" s="25">
        <f t="shared" ref="G391" si="404">+B391/D391-1</f>
        <v>1.4257791148402088E-3</v>
      </c>
      <c r="H391" s="25">
        <f>(B391/(D391*(1-VLOOKUP(A391,FX!A:M,13,0))))-1</f>
        <v>1.6719295159672853E-5</v>
      </c>
      <c r="I391" s="25">
        <f t="shared" si="272"/>
        <v>-4.0030738932372856E-4</v>
      </c>
      <c r="J391">
        <v>6215.4633000000003</v>
      </c>
      <c r="K391">
        <v>6298.0003999999999</v>
      </c>
      <c r="L391" s="25">
        <f t="shared" ref="L391" si="405">+K391/J391-1</f>
        <v>1.3279315799354707E-2</v>
      </c>
      <c r="M391">
        <f t="shared" ref="M391" si="406">WEEKDAY(A391,2)</f>
        <v>1</v>
      </c>
    </row>
    <row r="392" spans="1:14" x14ac:dyDescent="0.15">
      <c r="A392" s="1">
        <v>42948</v>
      </c>
      <c r="B392">
        <v>34.145000000000003</v>
      </c>
      <c r="C392" s="25">
        <f t="shared" ref="C392" si="407">B392/B391-1</f>
        <v>-1.9000292312189027E-3</v>
      </c>
      <c r="D392" s="26">
        <f t="shared" ref="D392" si="408">+F391*(1+L392)</f>
        <v>34.16140287128912</v>
      </c>
      <c r="E392" s="26">
        <f>D392*(1-VLOOKUP(A392,FX!A:M,13,0))</f>
        <v>34.144800552389604</v>
      </c>
      <c r="F392">
        <v>34.143999999999998</v>
      </c>
      <c r="G392" s="25">
        <f t="shared" ref="G392" si="409">+B392/D392-1</f>
        <v>-4.8015801197975883E-4</v>
      </c>
      <c r="H392" s="25">
        <f>(B392/(D392*(1-VLOOKUP(A392,FX!A:M,13,0))))-1</f>
        <v>5.8412293284515471E-6</v>
      </c>
      <c r="I392" s="25">
        <f t="shared" si="272"/>
        <v>2.9287722586923692E-5</v>
      </c>
      <c r="J392">
        <v>6298.0003999999999</v>
      </c>
      <c r="K392">
        <v>6286.5361999999996</v>
      </c>
      <c r="L392" s="25">
        <f t="shared" ref="L392" si="410">+K392/J392-1</f>
        <v>-1.8202920406292789E-3</v>
      </c>
      <c r="M392">
        <f t="shared" ref="M392" si="411">WEEKDAY(A392,2)</f>
        <v>2</v>
      </c>
    </row>
    <row r="393" spans="1:14" x14ac:dyDescent="0.15">
      <c r="A393" s="1">
        <v>42949</v>
      </c>
      <c r="B393">
        <v>33.872</v>
      </c>
      <c r="C393" s="25">
        <f t="shared" ref="C393" si="412">B393/B392-1</f>
        <v>-7.9953141016254614E-3</v>
      </c>
      <c r="D393" s="26">
        <f t="shared" ref="D393" si="413">+F392*(1+L393)</f>
        <v>33.955678172790925</v>
      </c>
      <c r="E393" s="26">
        <f>D393*(1-VLOOKUP(A393,FX!A:M,13,0))</f>
        <v>33.958629836828401</v>
      </c>
      <c r="F393">
        <v>33.926000000000002</v>
      </c>
      <c r="G393" s="25">
        <f t="shared" ref="G393" si="414">+B393/D393-1</f>
        <v>-2.4643351949888981E-3</v>
      </c>
      <c r="H393" s="25">
        <f>(B393/(D393*(1-VLOOKUP(A393,FX!A:M,13,0))))-1</f>
        <v>-2.5510404054773783E-3</v>
      </c>
      <c r="I393" s="25">
        <f t="shared" si="272"/>
        <v>-1.5916995814420076E-3</v>
      </c>
      <c r="J393">
        <v>6286.5361999999996</v>
      </c>
      <c r="K393">
        <v>6251.8626999999997</v>
      </c>
      <c r="L393" s="25">
        <f t="shared" ref="L393" si="415">+K393/J393-1</f>
        <v>-5.5155174323182621E-3</v>
      </c>
      <c r="M393">
        <f t="shared" ref="M393" si="416">WEEKDAY(A393,2)</f>
        <v>3</v>
      </c>
    </row>
    <row r="394" spans="1:14" x14ac:dyDescent="0.15">
      <c r="A394" s="1">
        <v>42950</v>
      </c>
      <c r="B394">
        <v>33.99</v>
      </c>
      <c r="C394" s="25">
        <f t="shared" ref="C394" si="417">B394/B393-1</f>
        <v>3.4837033538026585E-3</v>
      </c>
      <c r="D394" s="26">
        <f t="shared" ref="D394" si="418">+F393*(1+L394)</f>
        <v>33.980834671497185</v>
      </c>
      <c r="E394" s="26">
        <f>D394*(1-VLOOKUP(A394,FX!A:M,13,0))</f>
        <v>33.980809423821064</v>
      </c>
      <c r="F394">
        <v>33.965400000000002</v>
      </c>
      <c r="G394" s="25">
        <f t="shared" ref="G394" si="419">+B394/D394-1</f>
        <v>2.6972052309548467E-4</v>
      </c>
      <c r="H394" s="25">
        <f>(B394/(D394*(1-VLOOKUP(A394,FX!A:M,13,0))))-1</f>
        <v>2.7046372157624177E-4</v>
      </c>
      <c r="I394" s="25">
        <f t="shared" si="272"/>
        <v>7.2426645939693834E-4</v>
      </c>
      <c r="J394">
        <v>6251.8626999999997</v>
      </c>
      <c r="K394">
        <v>6261.9675999999999</v>
      </c>
      <c r="L394" s="25">
        <f t="shared" ref="L394" si="420">+K394/J394-1</f>
        <v>1.6163022901958257E-3</v>
      </c>
      <c r="M394">
        <f t="shared" ref="M394" si="421">WEEKDAY(A394,2)</f>
        <v>4</v>
      </c>
    </row>
    <row r="395" spans="1:14" x14ac:dyDescent="0.15">
      <c r="A395" s="1">
        <v>42951</v>
      </c>
      <c r="B395">
        <v>33.75</v>
      </c>
      <c r="C395" s="25">
        <f t="shared" ref="C395" si="422">B395/B394-1</f>
        <v>-7.0609002647837871E-3</v>
      </c>
      <c r="D395" s="26">
        <f t="shared" ref="D395" si="423">+F394*(1+L395)</f>
        <v>33.765509169600307</v>
      </c>
      <c r="E395" s="26">
        <f>D395*(1-VLOOKUP(A395,FX!A:M,13,0))</f>
        <v>33.734916062972815</v>
      </c>
      <c r="F395">
        <v>33.734200000000001</v>
      </c>
      <c r="G395" s="25">
        <f t="shared" ref="G395" si="424">+B395/D395-1</f>
        <v>-4.5931987941916219E-4</v>
      </c>
      <c r="H395" s="25">
        <f>(B395/(D395*(1-VLOOKUP(A395,FX!A:M,13,0))))-1</f>
        <v>4.4713130452223027E-4</v>
      </c>
      <c r="I395" s="25">
        <f t="shared" si="272"/>
        <v>4.6836741348532662E-4</v>
      </c>
      <c r="J395">
        <v>6261.9675999999999</v>
      </c>
      <c r="K395">
        <v>6225.1151</v>
      </c>
      <c r="L395" s="25">
        <f t="shared" ref="L395" si="425">+K395/J395-1</f>
        <v>-5.8851310568901471E-3</v>
      </c>
      <c r="M395">
        <f t="shared" ref="M395" si="426">WEEKDAY(A395,2)</f>
        <v>5</v>
      </c>
    </row>
    <row r="396" spans="1:14" x14ac:dyDescent="0.15">
      <c r="A396" s="1">
        <v>42954</v>
      </c>
      <c r="B396">
        <v>34.145000000000003</v>
      </c>
      <c r="C396" s="25">
        <f t="shared" ref="C396" si="427">B396/B395-1</f>
        <v>1.1703703703703772E-2</v>
      </c>
      <c r="D396" s="26">
        <f t="shared" ref="D396" si="428">+F395*(1+L396)</f>
        <v>34.158542919918062</v>
      </c>
      <c r="E396" s="26">
        <f>D396*(1-VLOOKUP(A396,FX!A:M,13,0))</f>
        <v>34.180102933466664</v>
      </c>
      <c r="F396">
        <v>34.191400000000002</v>
      </c>
      <c r="G396" s="25">
        <f t="shared" ref="G396" si="429">+B396/D396-1</f>
        <v>-3.9647241247409148E-4</v>
      </c>
      <c r="H396" s="25">
        <f>(B396/(D396*(1-VLOOKUP(A396,FX!A:M,13,0))))-1</f>
        <v>-1.0269990565853204E-3</v>
      </c>
      <c r="I396" s="25">
        <f t="shared" si="272"/>
        <v>-1.3570663968132113E-3</v>
      </c>
      <c r="J396">
        <v>6225.1151</v>
      </c>
      <c r="K396">
        <v>6303.4209000000001</v>
      </c>
      <c r="L396" s="25">
        <f t="shared" ref="L396" si="430">+K396/J396-1</f>
        <v>1.2579012394485778E-2</v>
      </c>
      <c r="M396">
        <f t="shared" ref="M396" si="431">WEEKDAY(A396,2)</f>
        <v>1</v>
      </c>
      <c r="N396" s="50" t="s">
        <v>400</v>
      </c>
    </row>
    <row r="397" spans="1:14" x14ac:dyDescent="0.15">
      <c r="A397" s="1">
        <v>42955</v>
      </c>
      <c r="B397">
        <v>34.301000000000002</v>
      </c>
      <c r="C397" s="25">
        <f t="shared" ref="C397" si="432">B397/B396-1</f>
        <v>4.5687509152145811E-3</v>
      </c>
      <c r="D397" s="26">
        <f t="shared" ref="D397" si="433">+F396*(1+L397)</f>
        <v>34.193000699413872</v>
      </c>
      <c r="E397" s="26">
        <f>D397*(1-VLOOKUP(A397,FX!A:M,13,0))</f>
        <v>34.289676265348326</v>
      </c>
      <c r="F397">
        <v>34.283499999999997</v>
      </c>
      <c r="G397" s="25">
        <f t="shared" ref="G397" si="434">+B397/D397-1</f>
        <v>3.1585207023956396E-3</v>
      </c>
      <c r="H397" s="25">
        <f>(B397/(D397*(1-VLOOKUP(A397,FX!A:M,13,0))))-1</f>
        <v>3.3023743251603399E-4</v>
      </c>
      <c r="I397" s="25">
        <f t="shared" si="272"/>
        <v>5.1044963320556747E-4</v>
      </c>
      <c r="J397">
        <v>6303.4209000000001</v>
      </c>
      <c r="K397">
        <v>6303.7160000000003</v>
      </c>
      <c r="L397" s="25">
        <f t="shared" ref="L397" si="435">+K397/J397-1</f>
        <v>4.6815848835368712E-5</v>
      </c>
      <c r="M397">
        <f t="shared" ref="M397" si="436">WEEKDAY(A397,2)</f>
        <v>2</v>
      </c>
    </row>
    <row r="398" spans="1:14" x14ac:dyDescent="0.15">
      <c r="A398" s="1">
        <v>42956</v>
      </c>
      <c r="B398">
        <v>34.590000000000003</v>
      </c>
      <c r="C398" s="25">
        <f t="shared" ref="C398" si="437">B398/B397-1</f>
        <v>8.425410337891126E-3</v>
      </c>
      <c r="D398" s="26">
        <f t="shared" ref="D398" si="438">+F397*(1+L398)</f>
        <v>34.480954446075927</v>
      </c>
      <c r="E398" s="26">
        <f>D398*(1-VLOOKUP(A398,FX!A:M,13,0))</f>
        <v>34.584181633363031</v>
      </c>
      <c r="F398">
        <v>34.597499999999997</v>
      </c>
      <c r="G398" s="25">
        <f t="shared" ref="G398" si="439">+B398/D398-1</f>
        <v>3.1624865284576309E-3</v>
      </c>
      <c r="H398" s="25">
        <f>(B398/(D398*(1-VLOOKUP(A398,FX!A:M,13,0))))-1</f>
        <v>1.6823780012065193E-4</v>
      </c>
      <c r="I398" s="25">
        <f t="shared" si="272"/>
        <v>-2.1677866897873432E-4</v>
      </c>
      <c r="J398">
        <v>6303.7160000000003</v>
      </c>
      <c r="K398">
        <v>6340.0219999999999</v>
      </c>
      <c r="L398" s="25">
        <f t="shared" ref="L398" si="440">+K398/J398-1</f>
        <v>5.7594599756713993E-3</v>
      </c>
      <c r="M398">
        <f t="shared" ref="M398" si="441">WEEKDAY(A398,2)</f>
        <v>3</v>
      </c>
    </row>
    <row r="399" spans="1:14" x14ac:dyDescent="0.15">
      <c r="A399" s="1">
        <v>42957</v>
      </c>
      <c r="B399">
        <v>33.941899999999997</v>
      </c>
      <c r="C399" s="25">
        <f t="shared" ref="C399" si="442">B399/B398-1</f>
        <v>-1.8736629083550338E-2</v>
      </c>
      <c r="D399" s="26">
        <f t="shared" ref="D399" si="443">+F398*(1+L399)</f>
        <v>34.32025929823272</v>
      </c>
      <c r="E399" s="26">
        <f>D399*(1-VLOOKUP(A399,FX!A:M,13,0))</f>
        <v>34.451230162398637</v>
      </c>
      <c r="F399">
        <v>34.443600000000004</v>
      </c>
      <c r="G399" s="25">
        <f t="shared" ref="G399" si="444">+B399/D399-1</f>
        <v>-1.1024371784166709E-2</v>
      </c>
      <c r="H399" s="25">
        <f>(B399/(D399*(1-VLOOKUP(A399,FX!A:M,13,0))))-1</f>
        <v>-1.4784092178935948E-2</v>
      </c>
      <c r="I399" s="25">
        <f t="shared" si="272"/>
        <v>-1.4565840969004595E-2</v>
      </c>
      <c r="J399">
        <v>6340.0219999999999</v>
      </c>
      <c r="K399">
        <v>6289.2174000000005</v>
      </c>
      <c r="L399" s="25">
        <f t="shared" ref="L399" si="445">+K399/J399-1</f>
        <v>-8.0133160421208549E-3</v>
      </c>
      <c r="M399">
        <f t="shared" ref="M399" si="446">WEEKDAY(A399,2)</f>
        <v>4</v>
      </c>
    </row>
    <row r="400" spans="1:14" x14ac:dyDescent="0.15">
      <c r="A400" s="1">
        <v>42958</v>
      </c>
      <c r="B400">
        <v>33.43</v>
      </c>
      <c r="C400" s="25">
        <f t="shared" ref="C400" si="447">B400/B399-1</f>
        <v>-1.5081654238566444E-2</v>
      </c>
      <c r="D400" s="26">
        <f t="shared" ref="D400" si="448">+F399*(1+L400)</f>
        <v>33.742445318725984</v>
      </c>
      <c r="E400" s="26">
        <f>D400*(1-VLOOKUP(A400,FX!A:M,13,0))</f>
        <v>33.666409504935451</v>
      </c>
      <c r="F400">
        <v>33.677</v>
      </c>
      <c r="G400" s="25">
        <f t="shared" ref="G400" si="449">+B400/D400-1</f>
        <v>-9.2597117895479863E-3</v>
      </c>
      <c r="H400" s="25">
        <f>(B400/(D400*(1-VLOOKUP(A400,FX!A:M,13,0))))-1</f>
        <v>-7.0221181412527534E-3</v>
      </c>
      <c r="I400" s="25">
        <f t="shared" si="272"/>
        <v>-7.3343825162573983E-3</v>
      </c>
      <c r="J400">
        <v>6289.2174000000005</v>
      </c>
      <c r="K400">
        <v>6161.1903000000002</v>
      </c>
      <c r="L400" s="25">
        <f t="shared" ref="L400" si="450">+K400/J400-1</f>
        <v>-2.0356602714989624E-2</v>
      </c>
      <c r="M400">
        <f t="shared" ref="M400" si="451">WEEKDAY(A400,2)</f>
        <v>5</v>
      </c>
    </row>
    <row r="401" spans="1:14" ht="27" x14ac:dyDescent="0.15">
      <c r="A401" s="1">
        <v>42961</v>
      </c>
      <c r="B401">
        <v>34.229999999999997</v>
      </c>
      <c r="C401" s="25">
        <f t="shared" ref="C401" si="452">B401/B400-1</f>
        <v>2.3930601256356487E-2</v>
      </c>
      <c r="D401" s="26">
        <f t="shared" ref="D401" si="453">+F400*(1+L401)</f>
        <v>34.395512487027055</v>
      </c>
      <c r="E401" s="26">
        <f>D401*(1-VLOOKUP(A401,FX!A:M,13,0))</f>
        <v>34.352710942181737</v>
      </c>
      <c r="F401">
        <v>34.335900000000002</v>
      </c>
      <c r="G401" s="25">
        <f t="shared" ref="G401" si="454">+B401/D401-1</f>
        <v>-4.8120372414710566E-3</v>
      </c>
      <c r="H401" s="25">
        <f>(B401/(D401*(1-VLOOKUP(A401,FX!A:M,13,0))))-1</f>
        <v>-3.5720890379881132E-3</v>
      </c>
      <c r="I401" s="25">
        <f t="shared" si="272"/>
        <v>-3.0842354503597402E-3</v>
      </c>
      <c r="J401">
        <v>6161.1903000000002</v>
      </c>
      <c r="K401">
        <v>6292.6418000000003</v>
      </c>
      <c r="L401" s="25">
        <f t="shared" ref="L401" si="455">+K401/J401-1</f>
        <v>2.1335406569084503E-2</v>
      </c>
      <c r="M401">
        <f t="shared" ref="M401" si="456">WEEKDAY(A401,2)</f>
        <v>1</v>
      </c>
      <c r="N401" s="50" t="s">
        <v>407</v>
      </c>
    </row>
    <row r="402" spans="1:14" x14ac:dyDescent="0.15">
      <c r="A402" s="1">
        <v>42962</v>
      </c>
      <c r="B402">
        <v>34.289400000000001</v>
      </c>
      <c r="C402" s="25">
        <f t="shared" ref="C402" si="457">B402/B401-1</f>
        <v>1.7353198948291126E-3</v>
      </c>
      <c r="D402" s="26">
        <f t="shared" ref="D402" si="458">+F401*(1+L402)</f>
        <v>34.456592675070112</v>
      </c>
      <c r="E402" s="26">
        <f>D402*(1-VLOOKUP(A402,FX!A:M,13,0))</f>
        <v>34.425164145473794</v>
      </c>
      <c r="F402">
        <v>34.422699999999999</v>
      </c>
      <c r="G402" s="25">
        <f t="shared" ref="G402" si="459">+B402/D402-1</f>
        <v>-4.8522695394394022E-3</v>
      </c>
      <c r="H402" s="25">
        <f>(B402/(D402*(1-VLOOKUP(A402,FX!A:M,13,0))))-1</f>
        <v>-3.9437472222377812E-3</v>
      </c>
      <c r="I402" s="25">
        <f t="shared" si="272"/>
        <v>-3.8724446368239018E-3</v>
      </c>
      <c r="J402">
        <v>6292.6418000000003</v>
      </c>
      <c r="K402">
        <v>6314.7608</v>
      </c>
      <c r="L402" s="25">
        <f t="shared" ref="L402" si="460">+K402/J402-1</f>
        <v>3.5150578569400626E-3</v>
      </c>
      <c r="M402">
        <f t="shared" ref="M402" si="461">WEEKDAY(A402,2)</f>
        <v>2</v>
      </c>
    </row>
    <row r="403" spans="1:14" x14ac:dyDescent="0.15">
      <c r="A403" s="1">
        <v>42963</v>
      </c>
      <c r="B403">
        <v>34.409999999999997</v>
      </c>
      <c r="C403" s="25">
        <f t="shared" ref="C403" si="462">B403/B402-1</f>
        <v>3.5171219093945716E-3</v>
      </c>
      <c r="D403" s="26">
        <f t="shared" ref="D403" si="463">+F402*(1+L403)</f>
        <v>34.444710648140465</v>
      </c>
      <c r="E403" s="26">
        <f>D403*(1-VLOOKUP(A403,FX!A:M,13,0))</f>
        <v>34.484367038332074</v>
      </c>
      <c r="F403">
        <v>34.470100000000002</v>
      </c>
      <c r="G403" s="25">
        <f t="shared" ref="G403" si="464">+B403/D403-1</f>
        <v>-1.007720706236892E-3</v>
      </c>
      <c r="H403" s="25">
        <f>(B403/(D403*(1-VLOOKUP(A403,FX!A:M,13,0))))-1</f>
        <v>-2.1565435215734619E-3</v>
      </c>
      <c r="I403" s="25">
        <f t="shared" si="272"/>
        <v>-1.7435400535538159E-3</v>
      </c>
      <c r="J403">
        <v>6314.7608</v>
      </c>
      <c r="K403">
        <v>6318.7986000000001</v>
      </c>
      <c r="L403" s="25">
        <f t="shared" ref="L403" si="465">+K403/J403-1</f>
        <v>6.3942247820381048E-4</v>
      </c>
      <c r="M403">
        <f t="shared" ref="M403" si="466">WEEKDAY(A403,2)</f>
        <v>3</v>
      </c>
    </row>
    <row r="404" spans="1:14" x14ac:dyDescent="0.15">
      <c r="A404" s="1">
        <v>42964</v>
      </c>
      <c r="B404">
        <v>34.409999999999997</v>
      </c>
      <c r="C404" s="25">
        <f t="shared" ref="C404" si="467">B404/B403-1</f>
        <v>0</v>
      </c>
      <c r="D404" s="26">
        <f t="shared" ref="D404" si="468">+F403*(1+L404)</f>
        <v>34.727776983333513</v>
      </c>
      <c r="E404" s="26">
        <f>D404*(1-VLOOKUP(A404,FX!A:M,13,0))</f>
        <v>34.751409183829573</v>
      </c>
      <c r="F404">
        <v>34.757899999999999</v>
      </c>
      <c r="G404" s="25">
        <f t="shared" ref="G404" si="469">+B404/D404-1</f>
        <v>-9.1505132472493589E-3</v>
      </c>
      <c r="H404" s="25">
        <f>(B404/(D404*(1-VLOOKUP(A404,FX!A:M,13,0))))-1</f>
        <v>-9.8243263179220719E-3</v>
      </c>
      <c r="I404" s="25">
        <f t="shared" si="272"/>
        <v>-1.0009235310533771E-2</v>
      </c>
      <c r="J404">
        <v>6318.7986000000001</v>
      </c>
      <c r="K404">
        <v>6366.0339999999997</v>
      </c>
      <c r="L404" s="25">
        <f t="shared" ref="L404" si="470">+K404/J404-1</f>
        <v>7.4753767274684524E-3</v>
      </c>
      <c r="M404">
        <f t="shared" ref="M404" si="471">WEEKDAY(A404,2)</f>
        <v>4</v>
      </c>
    </row>
    <row r="405" spans="1:14" x14ac:dyDescent="0.15">
      <c r="A405" s="1">
        <v>42965</v>
      </c>
      <c r="B405">
        <v>34.590000000000003</v>
      </c>
      <c r="C405" s="25">
        <f t="shared" ref="C405" si="472">B405/B404-1</f>
        <v>5.2310374891022526E-3</v>
      </c>
      <c r="D405" s="26">
        <f t="shared" ref="D405" si="473">+F404*(1+L405)</f>
        <v>34.658102335776086</v>
      </c>
      <c r="E405" s="26">
        <f>D405*(1-VLOOKUP(A405,FX!A:M,13,0))</f>
        <v>34.66370284069481</v>
      </c>
      <c r="F405">
        <v>34.6751</v>
      </c>
      <c r="G405" s="25">
        <f t="shared" ref="G405" si="474">+B405/D405-1</f>
        <v>-1.9649758984577881E-3</v>
      </c>
      <c r="H405" s="25">
        <f>(B405/(D405*(1-VLOOKUP(A405,FX!A:M,13,0))))-1</f>
        <v>-2.1262252631671918E-3</v>
      </c>
      <c r="I405" s="25">
        <f t="shared" si="272"/>
        <v>-2.4542106583685941E-3</v>
      </c>
      <c r="J405">
        <v>6366.0339999999997</v>
      </c>
      <c r="K405">
        <v>6347.7556999999997</v>
      </c>
      <c r="L405" s="25">
        <f t="shared" ref="L405" si="475">+K405/J405-1</f>
        <v>-2.8712224911146E-3</v>
      </c>
      <c r="M405">
        <f t="shared" ref="M405" si="476">WEEKDAY(A405,2)</f>
        <v>5</v>
      </c>
    </row>
    <row r="406" spans="1:14" x14ac:dyDescent="0.15">
      <c r="A406" s="1">
        <v>42968</v>
      </c>
      <c r="B406">
        <v>34.950000000000003</v>
      </c>
      <c r="C406" s="25">
        <f t="shared" ref="C406" si="477">B406/B405-1</f>
        <v>1.0407632263659927E-2</v>
      </c>
      <c r="D406" s="26">
        <f t="shared" ref="D406" si="478">+F405*(1+L406)</f>
        <v>34.98113865354491</v>
      </c>
      <c r="E406" s="26">
        <f>D406*(1-VLOOKUP(A406,FX!A:M,13,0))</f>
        <v>35.043064151165012</v>
      </c>
      <c r="F406">
        <v>35.044400000000003</v>
      </c>
      <c r="G406" s="25">
        <f t="shared" ref="G406" si="479">+B406/D406-1</f>
        <v>-8.9015551647153579E-4</v>
      </c>
      <c r="H406" s="25">
        <f>(B406/(D406*(1-VLOOKUP(A406,FX!A:M,13,0))))-1</f>
        <v>-2.6557081527904813E-3</v>
      </c>
      <c r="I406" s="93">
        <f t="shared" si="272"/>
        <v>-2.6937256737167292E-3</v>
      </c>
      <c r="J406">
        <v>6347.7556999999997</v>
      </c>
      <c r="K406">
        <v>6403.7803000000004</v>
      </c>
      <c r="L406" s="25">
        <f t="shared" ref="L406" si="480">+K406/J406-1</f>
        <v>8.8258910153080627E-3</v>
      </c>
      <c r="M406">
        <f t="shared" ref="M406" si="481">WEEKDAY(A406,2)</f>
        <v>1</v>
      </c>
    </row>
    <row r="407" spans="1:14" x14ac:dyDescent="0.15">
      <c r="A407" s="1">
        <v>42969</v>
      </c>
      <c r="B407">
        <v>34.9</v>
      </c>
      <c r="C407" s="93">
        <f t="shared" ref="C407" si="482">B407/B406-1</f>
        <v>-1.4306151645209209E-3</v>
      </c>
      <c r="D407" s="26">
        <f t="shared" ref="D407" si="483">+F406*(1+L407)</f>
        <v>34.892264107186811</v>
      </c>
      <c r="E407" s="26">
        <f>D407*(1-VLOOKUP(A407,FX!A:M,13,0))</f>
        <v>34.90617964306815</v>
      </c>
      <c r="F407">
        <v>34.895600000000002</v>
      </c>
      <c r="G407" s="93">
        <f t="shared" ref="G407" si="484">+B407/D407-1</f>
        <v>2.2170796338771837E-4</v>
      </c>
      <c r="H407" s="93">
        <f>(B407/(D407*(1-VLOOKUP(A407,FX!A:M,13,0))))-1</f>
        <v>-1.7703578940297948E-4</v>
      </c>
      <c r="I407" s="93">
        <f t="shared" si="272"/>
        <v>1.2609039535060873E-4</v>
      </c>
      <c r="J407">
        <v>6403.7803000000004</v>
      </c>
      <c r="K407" s="92">
        <v>6375.98</v>
      </c>
      <c r="L407" s="93">
        <f t="shared" ref="L407" si="485">+K407/J407-1</f>
        <v>-4.3412326309821836E-3</v>
      </c>
      <c r="M407" s="92">
        <f t="shared" ref="M407" si="486">WEEKDAY(A407,2)</f>
        <v>2</v>
      </c>
      <c r="N407" s="50" t="s">
        <v>414</v>
      </c>
    </row>
    <row r="408" spans="1:14" x14ac:dyDescent="0.15">
      <c r="A408" s="1">
        <v>42970</v>
      </c>
      <c r="B408">
        <v>34.57</v>
      </c>
      <c r="C408" s="93">
        <f t="shared" ref="C408" si="487">B408/B407-1</f>
        <v>-9.4555873925501466E-3</v>
      </c>
      <c r="D408" s="26">
        <f t="shared" ref="D408" si="488">+F407*(1+L408)</f>
        <v>34.604437555952188</v>
      </c>
      <c r="E408" s="26">
        <f>D408*(1-VLOOKUP(A408,FX!A:M,13,0))</f>
        <v>34.631432365971079</v>
      </c>
      <c r="F408">
        <v>34.615099999999998</v>
      </c>
      <c r="G408" s="93">
        <f t="shared" ref="G408" si="489">+B408/D408-1</f>
        <v>-9.9517745076782571E-4</v>
      </c>
      <c r="H408" s="93">
        <f>(B408/(D408*(1-VLOOKUP(A408,FX!A:M,13,0))))-1</f>
        <v>-1.7738904161366253E-3</v>
      </c>
      <c r="I408" s="93">
        <f t="shared" si="272"/>
        <v>-1.3028996016188898E-3</v>
      </c>
      <c r="J408">
        <v>6375.98</v>
      </c>
      <c r="K408">
        <v>6322.78</v>
      </c>
      <c r="L408" s="93">
        <f t="shared" ref="L408" si="490">+K408/J408-1</f>
        <v>-8.3438153821059347E-3</v>
      </c>
      <c r="M408" s="92">
        <f t="shared" ref="M408" si="491">WEEKDAY(A408,2)</f>
        <v>3</v>
      </c>
    </row>
    <row r="409" spans="1:14" x14ac:dyDescent="0.15">
      <c r="A409" s="1">
        <v>42971</v>
      </c>
      <c r="B409">
        <v>34.28</v>
      </c>
      <c r="C409" s="93">
        <f t="shared" ref="C409" si="492">B409/B408-1</f>
        <v>-8.3887763957187778E-3</v>
      </c>
      <c r="D409" s="26">
        <f t="shared" ref="D409" si="493">+F408*(1+L409)</f>
        <v>34.373174570204881</v>
      </c>
      <c r="E409" s="26">
        <f>D409*(1-VLOOKUP(A409,FX!A:M,13,0))</f>
        <v>34.385763927019909</v>
      </c>
      <c r="F409">
        <v>34.383000000000003</v>
      </c>
      <c r="G409" s="93">
        <f t="shared" ref="G409" si="494">+B409/D409-1</f>
        <v>-2.7106768976074003E-3</v>
      </c>
      <c r="H409" s="93">
        <f>(B409/(D409*(1-VLOOKUP(A409,FX!A:M,13,0))))-1</f>
        <v>-3.0758056515591825E-3</v>
      </c>
      <c r="I409" s="93">
        <f t="shared" si="272"/>
        <v>-2.9956664630776952E-3</v>
      </c>
      <c r="J409" s="92">
        <v>6322.78</v>
      </c>
      <c r="K409">
        <v>6278.59</v>
      </c>
      <c r="L409" s="93">
        <f t="shared" ref="L409" si="495">+K409/J409-1</f>
        <v>-6.9890143259767612E-3</v>
      </c>
      <c r="M409" s="92">
        <f t="shared" ref="M409" si="496">WEEKDAY(A409,2)</f>
        <v>4</v>
      </c>
    </row>
    <row r="410" spans="1:14" x14ac:dyDescent="0.15">
      <c r="A410" s="1">
        <v>42972</v>
      </c>
      <c r="B410">
        <v>34.880000000000003</v>
      </c>
      <c r="C410" s="93">
        <f t="shared" ref="C410" si="497">B410/B409-1</f>
        <v>1.7502917152858899E-2</v>
      </c>
      <c r="D410" s="26">
        <f t="shared" ref="D410" si="498">+F409*(1+L410)</f>
        <v>34.755057772764268</v>
      </c>
      <c r="E410" s="26">
        <f>D410*(1-VLOOKUP(A410,FX!A:M,13,0))</f>
        <v>34.844711620967892</v>
      </c>
      <c r="F410">
        <v>34.850999999999999</v>
      </c>
      <c r="G410" s="93">
        <f t="shared" ref="G410" si="499">+B410/D410-1</f>
        <v>3.5949365428373792E-3</v>
      </c>
      <c r="H410" s="93">
        <f>(B410/(D410*(1-VLOOKUP(A410,FX!A:M,13,0))))-1</f>
        <v>1.0127327043474299E-3</v>
      </c>
      <c r="I410" s="93">
        <f t="shared" si="272"/>
        <v>8.3211385613046751E-4</v>
      </c>
      <c r="J410">
        <v>6278.59</v>
      </c>
      <c r="K410">
        <v>6346.5304999999998</v>
      </c>
      <c r="L410" s="93">
        <f t="shared" ref="L410" si="500">+K410/J410-1</f>
        <v>1.0820980506769828E-2</v>
      </c>
      <c r="M410" s="92">
        <f t="shared" ref="M410" si="501">WEEKDAY(A410,2)</f>
        <v>5</v>
      </c>
    </row>
    <row r="411" spans="1:14" x14ac:dyDescent="0.15">
      <c r="A411" s="90">
        <v>42975</v>
      </c>
      <c r="B411">
        <v>35.47</v>
      </c>
      <c r="C411" s="93">
        <f t="shared" ref="C411" si="502">B411/B410-1</f>
        <v>1.6915137614678777E-2</v>
      </c>
      <c r="D411" s="26">
        <f t="shared" ref="D411" si="503">+F410*(1+L411)</f>
        <v>35.279619387175401</v>
      </c>
      <c r="E411" s="26">
        <f>D411*(1-VLOOKUP(A411,FX!A:M,13,0))</f>
        <v>35.412546958639666</v>
      </c>
      <c r="F411">
        <v>35.436799999999998</v>
      </c>
      <c r="G411" s="93">
        <f t="shared" ref="G411" si="504">+B411/D411-1</f>
        <v>5.3963340912290825E-3</v>
      </c>
      <c r="H411" s="93">
        <f>(B411/(D411*(1-VLOOKUP(A411,FX!A:M,13,0))))-1</f>
        <v>1.6223922393223678E-3</v>
      </c>
      <c r="I411" s="93">
        <f t="shared" si="272"/>
        <v>9.3687917644946772E-4</v>
      </c>
      <c r="J411">
        <v>6346.5304999999998</v>
      </c>
      <c r="K411">
        <v>6424.5841</v>
      </c>
      <c r="L411" s="93">
        <f t="shared" ref="L411" si="505">+K411/J411-1</f>
        <v>1.2298625209474778E-2</v>
      </c>
      <c r="M411" s="92">
        <f t="shared" ref="M411" si="506">WEEKDAY(A411,2)</f>
        <v>1</v>
      </c>
    </row>
    <row r="412" spans="1:14" x14ac:dyDescent="0.15">
      <c r="A412" s="90">
        <v>42976</v>
      </c>
      <c r="B412">
        <v>35.380000000000003</v>
      </c>
      <c r="C412" s="93">
        <f t="shared" ref="C412" si="507">B412/B411-1</f>
        <v>-2.5373555116999791E-3</v>
      </c>
      <c r="D412" s="26">
        <f t="shared" ref="D412" si="508">+F411*(1+L412)</f>
        <v>35.34618954502595</v>
      </c>
      <c r="E412" s="26">
        <f>D412*(1-VLOOKUP(A412,FX!A:M,13,0))</f>
        <v>35.403083746087908</v>
      </c>
      <c r="F412">
        <v>35.707099999999997</v>
      </c>
      <c r="G412" s="93">
        <f t="shared" ref="G412" si="509">+B412/D412-1</f>
        <v>9.5655162294039364E-4</v>
      </c>
      <c r="H412" s="93">
        <f>(B412/(D412*(1-VLOOKUP(A412,FX!A:M,13,0))))-1</f>
        <v>-6.5202642384099008E-4</v>
      </c>
      <c r="I412" s="93">
        <f t="shared" si="272"/>
        <v>-9.1606431213958617E-3</v>
      </c>
      <c r="J412">
        <v>6424.5841</v>
      </c>
      <c r="K412">
        <v>6408.1566999999995</v>
      </c>
      <c r="L412" s="93">
        <f t="shared" ref="L412" si="510">+K412/J412-1</f>
        <v>-2.5569592901741878E-3</v>
      </c>
      <c r="M412" s="92">
        <f t="shared" ref="M412" si="511">WEEKDAY(A412,2)</f>
        <v>2</v>
      </c>
    </row>
    <row r="413" spans="1:14" ht="27" x14ac:dyDescent="0.15">
      <c r="A413" s="90">
        <v>42977</v>
      </c>
      <c r="B413">
        <v>35.61</v>
      </c>
      <c r="C413" s="93">
        <f t="shared" ref="C413" si="512">B413/B412-1</f>
        <v>6.5008479366872596E-3</v>
      </c>
      <c r="D413" s="26">
        <f t="shared" ref="D413" si="513">+F412*(1+L413)</f>
        <v>35.959556062597535</v>
      </c>
      <c r="E413" s="26">
        <f>D413*(1-VLOOKUP(A413,FX!A:M,13,0))</f>
        <v>36.008075336401738</v>
      </c>
      <c r="F413">
        <v>35.707099999999997</v>
      </c>
      <c r="G413" s="93">
        <f t="shared" ref="G413" si="514">+B413/D413-1</f>
        <v>-9.7208114023720205E-3</v>
      </c>
      <c r="H413" s="93">
        <f>(B413/(D413*(1-VLOOKUP(A413,FX!A:M,13,0))))-1</f>
        <v>-1.1055168394388248E-2</v>
      </c>
      <c r="I413" s="93">
        <f t="shared" si="272"/>
        <v>-2.7193471326429908E-3</v>
      </c>
      <c r="J413">
        <v>6408.1566999999995</v>
      </c>
      <c r="K413">
        <v>6453.4636</v>
      </c>
      <c r="L413" s="93">
        <f t="shared" ref="L413" si="515">+K413/J413-1</f>
        <v>7.0701922754168312E-3</v>
      </c>
      <c r="M413" s="92">
        <f t="shared" ref="M413" si="516">WEEKDAY(A413,2)</f>
        <v>3</v>
      </c>
      <c r="N413" s="50" t="s">
        <v>429</v>
      </c>
    </row>
    <row r="414" spans="1:14" x14ac:dyDescent="0.15">
      <c r="A414" s="90">
        <v>42978</v>
      </c>
      <c r="B414">
        <v>35.874099999999999</v>
      </c>
      <c r="C414" s="93">
        <f t="shared" ref="C414" si="517">B414/B413-1</f>
        <v>7.416456051670961E-3</v>
      </c>
      <c r="D414" s="26">
        <f t="shared" ref="D414" si="518">+F413*(1+L414)</f>
        <v>35.800952631682925</v>
      </c>
      <c r="E414" s="26">
        <f>D414*(1-VLOOKUP(A414,FX!A:M,13,0))</f>
        <v>35.814979331270138</v>
      </c>
      <c r="F414">
        <v>35.81</v>
      </c>
      <c r="G414" s="93">
        <f t="shared" ref="G414" si="519">+B414/D414-1</f>
        <v>2.043168210343671E-3</v>
      </c>
      <c r="H414" s="93">
        <f>(B414/(D414*(1-VLOOKUP(A414,FX!A:M,13,0))))-1</f>
        <v>1.6507246362764683E-3</v>
      </c>
      <c r="I414" s="93">
        <f t="shared" si="272"/>
        <v>1.7900027925159545E-3</v>
      </c>
      <c r="J414">
        <v>6453.4636</v>
      </c>
      <c r="K414">
        <v>6470.4259000000002</v>
      </c>
      <c r="L414" s="93">
        <f t="shared" ref="L414" si="520">+K414/J414-1</f>
        <v>2.6284025217093721E-3</v>
      </c>
      <c r="M414" s="92">
        <f t="shared" ref="M414" si="521">WEEKDAY(A414,2)</f>
        <v>4</v>
      </c>
    </row>
    <row r="415" spans="1:14" x14ac:dyDescent="0.15">
      <c r="A415" s="90">
        <v>42979</v>
      </c>
      <c r="B415">
        <v>36.5</v>
      </c>
      <c r="C415" s="93">
        <f t="shared" ref="C415" si="522">B415/B414-1</f>
        <v>1.7447127593444911E-2</v>
      </c>
      <c r="D415" s="26">
        <f t="shared" ref="D415" si="523">+F414*(1+L415)</f>
        <v>36.120362606424415</v>
      </c>
      <c r="E415" s="26">
        <f>D415*(1-VLOOKUP(A415,FX!A:M,13,0))</f>
        <v>36.321908455940566</v>
      </c>
      <c r="F415">
        <v>36.3157</v>
      </c>
      <c r="G415" s="93">
        <f t="shared" ref="G415" si="524">+B415/D415-1</f>
        <v>1.0510342814445073E-2</v>
      </c>
      <c r="H415" s="93">
        <f>(B415/(D415*(1-VLOOKUP(A415,FX!A:M,13,0))))-1</f>
        <v>4.9031439048821124E-3</v>
      </c>
      <c r="I415" s="93">
        <f t="shared" si="272"/>
        <v>5.0749400397074318E-3</v>
      </c>
      <c r="J415">
        <v>6470.4259000000002</v>
      </c>
      <c r="K415">
        <v>6526.5046000000002</v>
      </c>
      <c r="L415" s="93">
        <f t="shared" ref="L415" si="525">+K415/J415-1</f>
        <v>8.6669256192239974E-3</v>
      </c>
      <c r="M415" s="92">
        <f t="shared" ref="M415" si="526">WEEKDAY(A415,2)</f>
        <v>5</v>
      </c>
    </row>
    <row r="416" spans="1:14" x14ac:dyDescent="0.15">
      <c r="A416" s="90">
        <v>42982</v>
      </c>
      <c r="B416">
        <v>36.5</v>
      </c>
      <c r="C416" s="93">
        <f t="shared" ref="C416" si="527">B416/B415-1</f>
        <v>0</v>
      </c>
      <c r="D416" s="26">
        <f t="shared" ref="D416" si="528">+F415*(1+L416)</f>
        <v>36.52812318592099</v>
      </c>
      <c r="E416" s="26">
        <f>D416*(1-VLOOKUP(A416,FX!A:M,13,0))</f>
        <v>36.700259840948554</v>
      </c>
      <c r="F416">
        <v>36.700000000000003</v>
      </c>
      <c r="G416" s="93">
        <f t="shared" ref="G416" si="529">+B416/D416-1</f>
        <v>-7.6990503393370435E-4</v>
      </c>
      <c r="H416" s="93">
        <f>(B416/(D416*(1-VLOOKUP(A416,FX!A:M,13,0))))-1</f>
        <v>-5.4566327817960891E-3</v>
      </c>
      <c r="I416" s="93">
        <f t="shared" si="272"/>
        <v>-5.4495912806540314E-3</v>
      </c>
      <c r="J416">
        <v>6526.5046000000002</v>
      </c>
      <c r="K416">
        <v>6564.6804000000002</v>
      </c>
      <c r="L416" s="93">
        <f t="shared" ref="L416" si="530">+K416/J416-1</f>
        <v>5.8493485165092007E-3</v>
      </c>
      <c r="M416" s="92">
        <f t="shared" ref="M416" si="531">WEEKDAY(A416,2)</f>
        <v>1</v>
      </c>
    </row>
    <row r="417" spans="1:14" x14ac:dyDescent="0.15">
      <c r="A417" s="90">
        <v>42983</v>
      </c>
      <c r="B417">
        <v>36.82</v>
      </c>
      <c r="C417" s="93">
        <f t="shared" ref="C417" si="532">B417/B416-1</f>
        <v>8.7671232876711525E-3</v>
      </c>
      <c r="D417" s="26">
        <f t="shared" ref="D417" si="533">+F416*(1+L417)</f>
        <v>36.740132690998941</v>
      </c>
      <c r="E417" s="26">
        <f>D417*(1-VLOOKUP(A417,FX!A:M,13,0))</f>
        <v>36.681318778046304</v>
      </c>
      <c r="F417">
        <v>36.642400000000002</v>
      </c>
      <c r="G417" s="93">
        <f t="shared" ref="G417" si="534">+B417/D417-1</f>
        <v>2.1738437820237877E-3</v>
      </c>
      <c r="H417" s="93">
        <f>(B417/(D417*(1-VLOOKUP(A417,FX!A:M,13,0))))-1</f>
        <v>3.7807043632438475E-3</v>
      </c>
      <c r="I417" s="93">
        <f t="shared" si="272"/>
        <v>4.8468440931817014E-3</v>
      </c>
      <c r="J417">
        <v>6564.6804000000002</v>
      </c>
      <c r="K417">
        <v>6571.8590999999997</v>
      </c>
      <c r="L417" s="93">
        <f t="shared" ref="L417" si="535">+K417/J417-1</f>
        <v>1.0935338146849105E-3</v>
      </c>
      <c r="M417" s="92">
        <f t="shared" ref="M417" si="536">WEEKDAY(A417,2)</f>
        <v>2</v>
      </c>
    </row>
    <row r="418" spans="1:14" x14ac:dyDescent="0.15">
      <c r="A418" s="90">
        <v>42984</v>
      </c>
      <c r="B418">
        <v>36.94</v>
      </c>
      <c r="C418" s="93">
        <f t="shared" ref="C418" si="537">B418/B417-1</f>
        <v>3.2590983161324694E-3</v>
      </c>
      <c r="D418" s="26">
        <f t="shared" ref="D418" si="538">+F417*(1+L418)</f>
        <v>36.838989129611747</v>
      </c>
      <c r="E418" s="26">
        <f>D418*(1-VLOOKUP(A418,FX!A:M,13,0))</f>
        <v>36.830877978558497</v>
      </c>
      <c r="F418">
        <v>36.8673</v>
      </c>
      <c r="G418" s="93">
        <f t="shared" ref="G418" si="539">+B418/D418-1</f>
        <v>2.7419555415286734E-3</v>
      </c>
      <c r="H418" s="93">
        <f>(B418/(D418*(1-VLOOKUP(A418,FX!A:M,13,0))))-1</f>
        <v>2.9627863203540716E-3</v>
      </c>
      <c r="I418" s="93">
        <f t="shared" si="272"/>
        <v>1.9719371909523442E-3</v>
      </c>
      <c r="J418">
        <v>6571.8590999999997</v>
      </c>
      <c r="K418">
        <v>6607.1175999999996</v>
      </c>
      <c r="L418" s="93">
        <f t="shared" ref="L418" si="540">+K418/J418-1</f>
        <v>5.3650724191576238E-3</v>
      </c>
      <c r="M418" s="92">
        <f t="shared" ref="M418" si="541">WEEKDAY(A418,2)</f>
        <v>3</v>
      </c>
    </row>
    <row r="419" spans="1:14" x14ac:dyDescent="0.15">
      <c r="A419" s="90">
        <v>42985</v>
      </c>
      <c r="B419">
        <v>36.999899999999997</v>
      </c>
      <c r="C419" s="93">
        <f t="shared" ref="C419" si="542">B419/B418-1</f>
        <v>1.621548456957278E-3</v>
      </c>
      <c r="D419" s="26">
        <f t="shared" ref="D419" si="543">+F418*(1+L419)</f>
        <v>36.59655420254515</v>
      </c>
      <c r="E419" s="26">
        <f>D419*(1-VLOOKUP(A419,FX!A:M,13,0))</f>
        <v>36.901718632078769</v>
      </c>
      <c r="F419">
        <v>36.9</v>
      </c>
      <c r="G419" s="93">
        <f t="shared" ref="G419" si="544">+B419/D419-1</f>
        <v>1.102141461795858E-2</v>
      </c>
      <c r="H419" s="93">
        <f>(B419/(D419*(1-VLOOKUP(A419,FX!A:M,13,0))))-1</f>
        <v>2.6606177587586988E-3</v>
      </c>
      <c r="I419" s="93">
        <f t="shared" si="272"/>
        <v>2.7073170731706231E-3</v>
      </c>
      <c r="J419">
        <v>6607.1175999999996</v>
      </c>
      <c r="K419">
        <v>6558.5963000000002</v>
      </c>
      <c r="L419" s="93">
        <f t="shared" ref="L419" si="545">+K419/J419-1</f>
        <v>-7.3437923974593033E-3</v>
      </c>
      <c r="M419" s="92">
        <f t="shared" ref="M419" si="546">WEEKDAY(A419,2)</f>
        <v>4</v>
      </c>
    </row>
    <row r="420" spans="1:14" x14ac:dyDescent="0.15">
      <c r="A420" s="90">
        <v>42986</v>
      </c>
      <c r="B420">
        <v>37.030999999999999</v>
      </c>
      <c r="C420" s="93">
        <f t="shared" ref="C420" si="547">B420/B419-1</f>
        <v>8.4054281227796679E-4</v>
      </c>
      <c r="D420" s="26">
        <f t="shared" ref="D420" si="548">+F419*(1+L420)</f>
        <v>36.987691701652679</v>
      </c>
      <c r="E420" s="26">
        <f>D420*(1-VLOOKUP(A420,FX!A:M,13,0))</f>
        <v>36.921320552097704</v>
      </c>
      <c r="F420">
        <v>36.896299999999997</v>
      </c>
      <c r="G420" s="93">
        <f t="shared" ref="G420" si="549">+B420/D420-1</f>
        <v>1.1708840523667607E-3</v>
      </c>
      <c r="H420" s="93">
        <f>(B420/(D420*(1-VLOOKUP(A420,FX!A:M,13,0))))-1</f>
        <v>2.9706263552391476E-3</v>
      </c>
      <c r="I420" s="93">
        <f t="shared" si="272"/>
        <v>3.6507725706913519E-3</v>
      </c>
      <c r="J420">
        <v>6558.5963000000002</v>
      </c>
      <c r="K420">
        <v>6574.1826000000001</v>
      </c>
      <c r="L420" s="93">
        <f t="shared" ref="L420" si="550">+K420/J420-1</f>
        <v>2.3764688794765121E-3</v>
      </c>
      <c r="M420" s="92">
        <f t="shared" ref="M420" si="551">WEEKDAY(A420,2)</f>
        <v>5</v>
      </c>
    </row>
    <row r="421" spans="1:14" x14ac:dyDescent="0.15">
      <c r="A421" s="90">
        <v>42989</v>
      </c>
      <c r="B421">
        <v>37.450000000000003</v>
      </c>
      <c r="C421" s="93">
        <f t="shared" ref="C421" si="552">B421/B420-1</f>
        <v>1.1314844319624262E-2</v>
      </c>
      <c r="D421" s="26">
        <f t="shared" ref="D421" si="553">+F420*(1+L421)</f>
        <v>37.319720145570642</v>
      </c>
      <c r="E421" s="26">
        <f>D421*(1-VLOOKUP(A421,FX!A:M,13,0))</f>
        <v>37.084993528838375</v>
      </c>
      <c r="F421">
        <v>37.112099999999998</v>
      </c>
      <c r="G421" s="93">
        <f t="shared" ref="G421" si="554">+B421/D421-1</f>
        <v>3.4909118803996275E-3</v>
      </c>
      <c r="H421" s="93">
        <f>(B421/(D421*(1-VLOOKUP(A421,FX!A:M,13,0))))-1</f>
        <v>9.8424304935575968E-3</v>
      </c>
      <c r="I421" s="93">
        <f t="shared" si="272"/>
        <v>9.1048472061674435E-3</v>
      </c>
      <c r="J421">
        <v>6574.1826000000001</v>
      </c>
      <c r="K421">
        <v>6649.6275999999998</v>
      </c>
      <c r="L421" s="93">
        <f t="shared" ref="L421" si="555">+K421/J421-1</f>
        <v>1.1475951398125073E-2</v>
      </c>
      <c r="M421" s="92">
        <f t="shared" ref="M421" si="556">WEEKDAY(A421,2)</f>
        <v>1</v>
      </c>
      <c r="N421" s="50" t="s">
        <v>437</v>
      </c>
    </row>
    <row r="422" spans="1:14" x14ac:dyDescent="0.15">
      <c r="A422" s="90">
        <v>42990</v>
      </c>
      <c r="B422">
        <v>37.339300000000001</v>
      </c>
      <c r="C422" s="93">
        <f t="shared" ref="C422" si="557">B422/B421-1</f>
        <v>-2.9559412550067554E-3</v>
      </c>
      <c r="D422" s="26">
        <f t="shared" ref="D422" si="558">+F421*(1+L422)</f>
        <v>37.080757773981212</v>
      </c>
      <c r="E422" s="26">
        <f>D422*(1-VLOOKUP(A422,FX!A:M,13,0))</f>
        <v>37.103248244373042</v>
      </c>
      <c r="F422">
        <v>37.070099999999996</v>
      </c>
      <c r="G422" s="93">
        <f t="shared" ref="G422" si="559">+B422/D422-1</f>
        <v>6.9724094527594538E-3</v>
      </c>
      <c r="H422" s="93">
        <f>(B422/(D422*(1-VLOOKUP(A422,FX!A:M,13,0))))-1</f>
        <v>6.3620239951027724E-3</v>
      </c>
      <c r="I422" s="93">
        <f t="shared" si="272"/>
        <v>7.2619172864385462E-3</v>
      </c>
      <c r="J422">
        <v>6649.6275999999998</v>
      </c>
      <c r="K422">
        <v>6644.0118000000002</v>
      </c>
      <c r="L422" s="93">
        <f t="shared" ref="L422" si="560">+K422/J422-1</f>
        <v>-8.4452849660321405E-4</v>
      </c>
      <c r="M422" s="92">
        <f t="shared" ref="M422" si="561">WEEKDAY(A422,2)</f>
        <v>2</v>
      </c>
    </row>
    <row r="423" spans="1:14" x14ac:dyDescent="0.15">
      <c r="A423" s="90">
        <v>42991</v>
      </c>
      <c r="B423">
        <v>37.42</v>
      </c>
      <c r="C423" s="93">
        <f t="shared" ref="C423" si="562">B423/B422-1</f>
        <v>2.1612617269204382E-3</v>
      </c>
      <c r="D423" s="26">
        <f t="shared" ref="D423" si="563">+F422*(1+L423)</f>
        <v>37.29533226054474</v>
      </c>
      <c r="E423" s="26">
        <f>D423*(1-VLOOKUP(A423,FX!A:M,13,0))</f>
        <v>37.224008389047974</v>
      </c>
      <c r="F423">
        <v>37.24</v>
      </c>
      <c r="G423" s="93">
        <f t="shared" ref="G423" si="564">+B423/D423-1</f>
        <v>3.342716954077174E-3</v>
      </c>
      <c r="H423" s="93">
        <f>(B423/(D423*(1-VLOOKUP(A423,FX!A:M,13,0))))-1</f>
        <v>5.2651936057936943E-3</v>
      </c>
      <c r="I423" s="93">
        <f t="shared" si="272"/>
        <v>4.8335123523093326E-3</v>
      </c>
      <c r="J423">
        <v>6644.0118000000002</v>
      </c>
      <c r="K423">
        <v>6684.3797999999997</v>
      </c>
      <c r="L423" s="93">
        <f t="shared" ref="L423" si="565">+K423/J423-1</f>
        <v>6.0758471259787505E-3</v>
      </c>
      <c r="M423" s="92">
        <f t="shared" ref="M423" si="566">WEEKDAY(A423,2)</f>
        <v>3</v>
      </c>
    </row>
    <row r="424" spans="1:14" x14ac:dyDescent="0.15">
      <c r="A424" s="90">
        <v>42992</v>
      </c>
      <c r="B424">
        <v>37.241</v>
      </c>
      <c r="C424" s="93">
        <f t="shared" ref="C424" si="567">B424/B423-1</f>
        <v>-4.7835382148584404E-3</v>
      </c>
      <c r="D424" s="26">
        <f t="shared" ref="D424" si="568">+F423*(1+L424)</f>
        <v>37.172059803663466</v>
      </c>
      <c r="E424" s="26">
        <f>D424*(1-VLOOKUP(A424,FX!A:M,13,0))</f>
        <v>37.20332523978977</v>
      </c>
      <c r="F424">
        <v>37.173099999999998</v>
      </c>
      <c r="G424" s="93">
        <f t="shared" ref="G424" si="569">+B424/D424-1</f>
        <v>1.8546240563654948E-3</v>
      </c>
      <c r="H424" s="93">
        <f>(B424/(D424*(1-VLOOKUP(A424,FX!A:M,13,0))))-1</f>
        <v>1.0126718503629117E-3</v>
      </c>
      <c r="I424" s="93">
        <f t="shared" si="272"/>
        <v>1.8265896575750951E-3</v>
      </c>
      <c r="J424">
        <v>6684.3797999999997</v>
      </c>
      <c r="K424">
        <v>6672.1849000000002</v>
      </c>
      <c r="L424" s="93">
        <f t="shared" ref="L424" si="570">+K424/J424-1</f>
        <v>-1.8243876567276551E-3</v>
      </c>
      <c r="M424" s="92">
        <f t="shared" ref="M424" si="571">WEEKDAY(A424,2)</f>
        <v>4</v>
      </c>
    </row>
    <row r="425" spans="1:14" x14ac:dyDescent="0.15">
      <c r="A425" s="90">
        <v>42993</v>
      </c>
      <c r="B425">
        <v>37.200000000000003</v>
      </c>
      <c r="C425" s="93">
        <f t="shared" ref="C425" si="572">B425/B424-1</f>
        <v>-1.1009371391744738E-3</v>
      </c>
      <c r="D425" s="26">
        <f t="shared" ref="D425" si="573">+F424*(1+L425)</f>
        <v>36.893746212246008</v>
      </c>
      <c r="E425" s="26">
        <f>D425*(1-VLOOKUP(A425,FX!A:M,13,0))</f>
        <v>36.851362956805758</v>
      </c>
      <c r="F425">
        <v>36.8705</v>
      </c>
      <c r="G425" s="93">
        <f t="shared" ref="G425" si="574">+B425/D425-1</f>
        <v>8.3009674862548621E-3</v>
      </c>
      <c r="H425" s="93">
        <f>(B425/(D425*(1-VLOOKUP(A425,FX!A:M,13,0))))-1</f>
        <v>9.4606281890547983E-3</v>
      </c>
      <c r="I425" s="93">
        <f t="shared" si="272"/>
        <v>8.9366837987010506E-3</v>
      </c>
      <c r="J425">
        <v>6672.1849000000002</v>
      </c>
      <c r="K425">
        <v>6622.0438000000004</v>
      </c>
      <c r="L425" s="93">
        <f t="shared" ref="L425" si="575">+K425/J425-1</f>
        <v>-7.5149446173171652E-3</v>
      </c>
      <c r="M425" s="92">
        <f t="shared" ref="M425" si="576">WEEKDAY(A425,2)</f>
        <v>5</v>
      </c>
    </row>
    <row r="426" spans="1:14" x14ac:dyDescent="0.15">
      <c r="A426" s="90">
        <v>42996</v>
      </c>
      <c r="B426">
        <v>37.229999999999997</v>
      </c>
      <c r="C426" s="93">
        <f t="shared" ref="C426" si="577">B426/B425-1</f>
        <v>8.0645161290315848E-4</v>
      </c>
      <c r="D426" s="26">
        <f t="shared" ref="D426" si="578">+F425*(1+L426)</f>
        <v>37.134477002915631</v>
      </c>
      <c r="E426" s="26">
        <f>D426*(1-VLOOKUP(A426,FX!A:M,13,0))</f>
        <v>36.995972426258362</v>
      </c>
      <c r="F426">
        <v>37.006300000000003</v>
      </c>
      <c r="G426" s="93">
        <f t="shared" ref="G426" si="579">+B426/D426-1</f>
        <v>2.5723533706121238E-3</v>
      </c>
      <c r="H426" s="93">
        <f>(B426/(D426*(1-VLOOKUP(A426,FX!A:M,13,0))))-1</f>
        <v>6.3257581405140595E-3</v>
      </c>
      <c r="I426" s="93">
        <f t="shared" si="272"/>
        <v>6.0449166763494322E-3</v>
      </c>
      <c r="J426">
        <v>6622.0438000000004</v>
      </c>
      <c r="K426">
        <v>6669.4548000000004</v>
      </c>
      <c r="L426" s="93">
        <f t="shared" ref="L426" si="580">+K426/J426-1</f>
        <v>7.1595720946455721E-3</v>
      </c>
      <c r="M426" s="92">
        <f t="shared" ref="M426" si="581">WEEKDAY(A426,2)</f>
        <v>1</v>
      </c>
    </row>
    <row r="427" spans="1:14" x14ac:dyDescent="0.15">
      <c r="A427" s="90">
        <v>42997</v>
      </c>
      <c r="B427">
        <v>36.86</v>
      </c>
      <c r="C427" s="93">
        <f t="shared" ref="C427" si="582">B427/B426-1</f>
        <v>-9.9382218640879927E-3</v>
      </c>
      <c r="D427" s="26">
        <f t="shared" ref="D427" si="583">+F426*(1+L427)</f>
        <v>36.820783405958458</v>
      </c>
      <c r="E427" s="26">
        <f>D427*(1-VLOOKUP(A427,FX!A:M,13,0))</f>
        <v>36.766188422979347</v>
      </c>
      <c r="F427">
        <v>36.7455</v>
      </c>
      <c r="G427" s="93">
        <f t="shared" ref="G427" si="584">+B427/D427-1</f>
        <v>1.065066802331982E-3</v>
      </c>
      <c r="H427" s="93">
        <f>(B427/(D427*(1-VLOOKUP(A427,FX!A:M,13,0))))-1</f>
        <v>2.5515720025526267E-3</v>
      </c>
      <c r="I427" s="93">
        <f t="shared" si="272"/>
        <v>3.1160278129294117E-3</v>
      </c>
      <c r="J427">
        <v>6669.4548000000004</v>
      </c>
      <c r="K427">
        <v>6636.0200999999997</v>
      </c>
      <c r="L427" s="93">
        <f t="shared" ref="L427" si="585">+K427/J427-1</f>
        <v>-5.0131084177975627E-3</v>
      </c>
      <c r="M427" s="92">
        <f t="shared" ref="M427" si="586">WEEKDAY(A427,2)</f>
        <v>2</v>
      </c>
    </row>
    <row r="428" spans="1:14" x14ac:dyDescent="0.15">
      <c r="A428" s="90">
        <v>42998</v>
      </c>
      <c r="B428">
        <v>37.241100000000003</v>
      </c>
      <c r="C428" s="93">
        <f t="shared" ref="C428" si="587">B428/B427-1</f>
        <v>1.0339120998372309E-2</v>
      </c>
      <c r="D428" s="26">
        <f t="shared" ref="D428" si="588">+F427*(1+L428)</f>
        <v>37.058092180010128</v>
      </c>
      <c r="E428" s="26">
        <f>D428*(1-VLOOKUP(A428,FX!A:M,13,0))</f>
        <v>37.041351139986034</v>
      </c>
      <c r="F428">
        <v>37.049799999999998</v>
      </c>
      <c r="G428" s="93">
        <f t="shared" ref="G428" si="589">+B428/D428-1</f>
        <v>4.938403712228645E-3</v>
      </c>
      <c r="H428" s="93">
        <f>(B428/(D428*(1-VLOOKUP(A428,FX!A:M,13,0))))-1</f>
        <v>5.3925910871630567E-3</v>
      </c>
      <c r="I428" s="93">
        <f t="shared" si="272"/>
        <v>5.1633207196801756E-3</v>
      </c>
      <c r="J428">
        <v>6636.0200999999997</v>
      </c>
      <c r="K428">
        <v>6692.4723999999997</v>
      </c>
      <c r="L428" s="93">
        <f t="shared" ref="L428" si="590">+K428/J428-1</f>
        <v>8.5069513276490039E-3</v>
      </c>
      <c r="M428" s="92">
        <f t="shared" ref="M428" si="591">WEEKDAY(A428,2)</f>
        <v>3</v>
      </c>
    </row>
    <row r="429" spans="1:14" x14ac:dyDescent="0.15">
      <c r="A429" s="90">
        <v>42999</v>
      </c>
      <c r="B429">
        <v>36.86</v>
      </c>
      <c r="C429" s="93">
        <f t="shared" ref="C429" si="592">B429/B428-1</f>
        <v>-1.0233317490622063E-2</v>
      </c>
      <c r="D429" s="26">
        <f t="shared" ref="D429" si="593">+F428*(1+L429)</f>
        <v>36.604553956902386</v>
      </c>
      <c r="E429" s="26">
        <f>D429*(1-VLOOKUP(A429,FX!A:M,13,0))</f>
        <v>36.708480484317839</v>
      </c>
      <c r="F429">
        <v>36.71</v>
      </c>
      <c r="G429" s="93">
        <f t="shared" ref="G429" si="594">+B429/D429-1</f>
        <v>6.9785317804547109E-3</v>
      </c>
      <c r="H429" s="93">
        <f>(B429/(D429*(1-VLOOKUP(A429,FX!A:M,13,0))))-1</f>
        <v>4.1276433587844608E-3</v>
      </c>
      <c r="I429" s="93">
        <f t="shared" si="272"/>
        <v>4.0860800871695968E-3</v>
      </c>
      <c r="J429">
        <v>6692.4723999999997</v>
      </c>
      <c r="K429">
        <v>6612.0456000000004</v>
      </c>
      <c r="L429" s="93">
        <f t="shared" ref="L429" si="595">+K429/J429-1</f>
        <v>-1.2017501932469532E-2</v>
      </c>
      <c r="M429" s="92">
        <f t="shared" ref="M429" si="596">WEEKDAY(A429,2)</f>
        <v>4</v>
      </c>
    </row>
    <row r="430" spans="1:14" x14ac:dyDescent="0.15">
      <c r="A430" s="90">
        <v>43000</v>
      </c>
      <c r="B430">
        <v>36.51</v>
      </c>
      <c r="C430" s="93">
        <f t="shared" ref="C430" si="597">B430/B429-1</f>
        <v>-9.4953879544221742E-3</v>
      </c>
      <c r="D430" s="26">
        <f t="shared" ref="D430" si="598">+F429*(1+L430)</f>
        <v>36.487720595272364</v>
      </c>
      <c r="E430" s="26">
        <f>D430*(1-VLOOKUP(A430,FX!A:M,13,0))</f>
        <v>36.42411429868659</v>
      </c>
      <c r="F430">
        <v>36.4253</v>
      </c>
      <c r="G430" s="93">
        <f t="shared" ref="G430" si="599">+B430/D430-1</f>
        <v>6.1060006939750444E-4</v>
      </c>
      <c r="H430" s="93">
        <f>(B430/(D430*(1-VLOOKUP(A430,FX!A:M,13,0))))-1</f>
        <v>2.3579352021885214E-3</v>
      </c>
      <c r="I430" s="93">
        <f t="shared" si="272"/>
        <v>2.325306860890608E-3</v>
      </c>
      <c r="J430">
        <v>6612.0456000000004</v>
      </c>
      <c r="K430">
        <v>6572.0096000000003</v>
      </c>
      <c r="L430" s="93">
        <f t="shared" ref="L430" si="600">+K430/J430-1</f>
        <v>-6.0550096629702344E-3</v>
      </c>
      <c r="M430" s="92">
        <f t="shared" ref="M430" si="601">WEEKDAY(A430,2)</f>
        <v>5</v>
      </c>
      <c r="N430" s="50" t="s">
        <v>446</v>
      </c>
    </row>
    <row r="431" spans="1:14" x14ac:dyDescent="0.15">
      <c r="A431" s="90">
        <v>43003</v>
      </c>
      <c r="B431">
        <v>35.700000000000003</v>
      </c>
      <c r="C431" s="93">
        <f t="shared" ref="C431" si="602">B431/B430-1</f>
        <v>-2.2185702547247166E-2</v>
      </c>
      <c r="D431" s="26">
        <f t="shared" ref="D431" si="603">+F430*(1+L431)</f>
        <v>35.96989850649792</v>
      </c>
      <c r="E431" s="26">
        <f>D431*(1-VLOOKUP(A431,FX!A:M,13,0))</f>
        <v>35.786438241115093</v>
      </c>
      <c r="F431">
        <v>35.793599999999998</v>
      </c>
      <c r="G431" s="93">
        <f t="shared" ref="G431" si="604">+B431/D431-1</f>
        <v>-7.5034547692470754E-3</v>
      </c>
      <c r="H431" s="93">
        <f>(B431/(D431*(1-VLOOKUP(A431,FX!A:M,13,0))))-1</f>
        <v>-2.4153910074175E-3</v>
      </c>
      <c r="I431" s="93">
        <f t="shared" si="272"/>
        <v>-2.6149926243795862E-3</v>
      </c>
      <c r="J431">
        <v>6572.0096000000003</v>
      </c>
      <c r="K431">
        <v>6489.8441000000003</v>
      </c>
      <c r="L431" s="93">
        <f t="shared" ref="L431" si="605">+K431/J431-1</f>
        <v>-1.2502340227865782E-2</v>
      </c>
      <c r="M431" s="92">
        <f t="shared" ref="M431" si="606">WEEKDAY(A431,2)</f>
        <v>1</v>
      </c>
    </row>
    <row r="432" spans="1:14" x14ac:dyDescent="0.15">
      <c r="A432" s="90">
        <v>43004</v>
      </c>
      <c r="B432">
        <v>35.950000000000003</v>
      </c>
      <c r="C432" s="93">
        <f t="shared" ref="C432" si="607">B432/B431-1</f>
        <v>7.0028011204481544E-3</v>
      </c>
      <c r="D432" s="26">
        <f t="shared" ref="D432" si="608">+F431*(1+L432)</f>
        <v>35.963876837657779</v>
      </c>
      <c r="E432" s="26">
        <f>D432*(1-VLOOKUP(A432,FX!A:M,13,0))</f>
        <v>35.880201381401164</v>
      </c>
      <c r="F432">
        <v>35.845100000000002</v>
      </c>
      <c r="G432" s="93">
        <f t="shared" ref="G432" si="609">+B432/D432-1</f>
        <v>-3.858548876811696E-4</v>
      </c>
      <c r="H432" s="93">
        <f>(B432/(D432*(1-VLOOKUP(A432,FX!A:M,13,0))))-1</f>
        <v>1.9453240481257517E-3</v>
      </c>
      <c r="I432" s="93">
        <f t="shared" si="272"/>
        <v>2.9264808858113778E-3</v>
      </c>
      <c r="J432">
        <v>6489.8441000000003</v>
      </c>
      <c r="K432">
        <v>6520.7174999999997</v>
      </c>
      <c r="L432" s="93">
        <f t="shared" ref="L432" si="610">+K432/J432-1</f>
        <v>4.7571866942073271E-3</v>
      </c>
      <c r="M432" s="92">
        <f t="shared" ref="M432" si="611">WEEKDAY(A432,2)</f>
        <v>2</v>
      </c>
      <c r="N432" s="50" t="s">
        <v>454</v>
      </c>
    </row>
    <row r="433" spans="1:14" x14ac:dyDescent="0.15">
      <c r="A433" s="90">
        <v>43005</v>
      </c>
      <c r="B433">
        <v>36.25</v>
      </c>
      <c r="C433" s="93">
        <f t="shared" ref="C433" si="612">B433/B432-1</f>
        <v>8.3449235048678183E-3</v>
      </c>
      <c r="D433" s="26">
        <f t="shared" ref="D433" si="613">+F432*(1+L433)</f>
        <v>36.188243885509536</v>
      </c>
      <c r="E433" s="26">
        <f>D433*(1-VLOOKUP(A433,FX!A:M,13,0))</f>
        <v>36.128160252432586</v>
      </c>
      <c r="F433">
        <v>36.148400000000002</v>
      </c>
      <c r="G433" s="93">
        <f t="shared" ref="G433" si="614">+B433/D433-1</f>
        <v>1.7065242150418047E-3</v>
      </c>
      <c r="H433" s="93">
        <f>(B433/(D433*(1-VLOOKUP(A433,FX!A:M,13,0))))-1</f>
        <v>3.372431552453925E-3</v>
      </c>
      <c r="I433" s="93">
        <f t="shared" si="272"/>
        <v>2.8106361554036674E-3</v>
      </c>
      <c r="J433">
        <v>6520.7174999999997</v>
      </c>
      <c r="K433">
        <v>6583.1400999999996</v>
      </c>
      <c r="L433" s="93">
        <f t="shared" ref="L433" si="615">+K433/J433-1</f>
        <v>9.5729649382909621E-3</v>
      </c>
      <c r="M433" s="92">
        <f t="shared" ref="M433" si="616">WEEKDAY(A433,2)</f>
        <v>3</v>
      </c>
    </row>
    <row r="434" spans="1:14" x14ac:dyDescent="0.15">
      <c r="A434" s="90">
        <v>43006</v>
      </c>
      <c r="B434">
        <v>36.159999999999997</v>
      </c>
      <c r="C434" s="93">
        <f t="shared" ref="C434" si="617">B434/B433-1</f>
        <v>-2.4827586206896957E-3</v>
      </c>
      <c r="D434" s="26">
        <f t="shared" ref="D434" si="618">+F433*(1+L434)</f>
        <v>36.064119956766532</v>
      </c>
      <c r="E434" s="26">
        <f>D434*(1-VLOOKUP(A434,FX!A:M,13,0))</f>
        <v>35.984853054957668</v>
      </c>
      <c r="F434">
        <v>35.962899999999998</v>
      </c>
      <c r="G434" s="93">
        <f t="shared" ref="G434" si="619">+B434/D434-1</f>
        <v>2.6585992767438338E-3</v>
      </c>
      <c r="H434" s="93">
        <f>(B434/(D434*(1-VLOOKUP(A434,FX!A:M,13,0))))-1</f>
        <v>4.8672408019796443E-3</v>
      </c>
      <c r="I434" s="93">
        <f t="shared" si="272"/>
        <v>5.4806481123601536E-3</v>
      </c>
      <c r="J434">
        <v>6583.1400999999996</v>
      </c>
      <c r="K434">
        <v>6567.7915000000003</v>
      </c>
      <c r="L434" s="93">
        <f t="shared" ref="L434" si="620">+K434/J434-1</f>
        <v>-2.3315013453837352E-3</v>
      </c>
      <c r="M434" s="92">
        <f t="shared" ref="M434" si="621">WEEKDAY(A434,2)</f>
        <v>4</v>
      </c>
    </row>
    <row r="435" spans="1:14" x14ac:dyDescent="0.15">
      <c r="A435" s="90">
        <v>43007</v>
      </c>
      <c r="B435">
        <v>36.435000000000002</v>
      </c>
      <c r="C435" s="93">
        <f t="shared" ref="C435" si="622">B435/B434-1</f>
        <v>7.6050884955753961E-3</v>
      </c>
      <c r="D435" s="26">
        <f t="shared" ref="D435" si="623">+F434*(1+L435)</f>
        <v>36.157105825029618</v>
      </c>
      <c r="E435" s="26">
        <f>D435*(1-VLOOKUP(A435,FX!A:M,13,0))</f>
        <v>36.167023393976322</v>
      </c>
      <c r="F435">
        <v>36.208799999999997</v>
      </c>
      <c r="G435" s="93">
        <f t="shared" ref="G435" si="624">+B435/D435-1</f>
        <v>7.6857416717799332E-3</v>
      </c>
      <c r="H435" s="93">
        <f>(B435/(D435*(1-VLOOKUP(A435,FX!A:M,13,0))))-1</f>
        <v>7.4094183285293713E-3</v>
      </c>
      <c r="I435" s="93">
        <f t="shared" si="272"/>
        <v>6.2471001524493364E-3</v>
      </c>
      <c r="J435">
        <v>6567.7915000000003</v>
      </c>
      <c r="K435">
        <v>6603.2587000000003</v>
      </c>
      <c r="L435" s="93">
        <f t="shared" ref="L435" si="625">+K435/J435-1</f>
        <v>5.4001714274882762E-3</v>
      </c>
      <c r="M435" s="92">
        <f t="shared" ref="M435" si="626">WEEKDAY(A435,2)</f>
        <v>5</v>
      </c>
    </row>
    <row r="436" spans="1:14" x14ac:dyDescent="0.15">
      <c r="A436" s="90">
        <v>43010</v>
      </c>
      <c r="B436">
        <v>36.51</v>
      </c>
      <c r="C436" s="93">
        <f t="shared" ref="C436" si="627">B436/B435-1</f>
        <v>2.0584602717166334E-3</v>
      </c>
      <c r="D436" s="26">
        <f t="shared" ref="D436" si="628">+F435*(1+L436)</f>
        <v>36.208799999999997</v>
      </c>
      <c r="E436" s="26">
        <f>D436*(1-VLOOKUP(A436,FX!A:M,13,0))</f>
        <v>36.097529808122218</v>
      </c>
      <c r="F436">
        <v>36.055300000000003</v>
      </c>
      <c r="G436" s="93">
        <f t="shared" ref="G436" si="629">+B436/D436-1</f>
        <v>8.3184198316432756E-3</v>
      </c>
      <c r="H436" s="93">
        <f>(B436/(D436*(1-VLOOKUP(A436,FX!A:M,13,0))))-1</f>
        <v>1.1426548965269401E-2</v>
      </c>
      <c r="I436" s="93">
        <f t="shared" si="272"/>
        <v>1.261118337664624E-2</v>
      </c>
      <c r="J436">
        <v>6603.2587000000003</v>
      </c>
      <c r="K436">
        <v>6603.2587000000003</v>
      </c>
      <c r="L436" s="93">
        <f t="shared" ref="L436" si="630">+K436/J436-1</f>
        <v>0</v>
      </c>
      <c r="M436" s="92">
        <f t="shared" ref="M436" si="631">WEEKDAY(A436,2)</f>
        <v>1</v>
      </c>
    </row>
    <row r="437" spans="1:14" x14ac:dyDescent="0.15">
      <c r="A437" s="90">
        <v>43011</v>
      </c>
      <c r="B437">
        <v>37.159999999999997</v>
      </c>
      <c r="C437" s="93">
        <f t="shared" ref="C437" si="632">B437/B436-1</f>
        <v>1.7803341550260088E-2</v>
      </c>
      <c r="D437" s="26">
        <f t="shared" ref="D437" si="633">+F436*(1+L437)</f>
        <v>36.055300000000003</v>
      </c>
      <c r="E437" s="26">
        <f>D437*(1-VLOOKUP(A437,FX!A:M,13,0))</f>
        <v>36.096278755372701</v>
      </c>
      <c r="F437">
        <v>36.0685</v>
      </c>
      <c r="G437" s="93">
        <f t="shared" ref="G437" si="634">+B437/D437-1</f>
        <v>3.0639046131913927E-2</v>
      </c>
      <c r="H437" s="93">
        <f>(B437/(D437*(1-VLOOKUP(A437,FX!A:M,13,0))))-1</f>
        <v>2.9469000165812664E-2</v>
      </c>
      <c r="I437" s="93">
        <f t="shared" si="272"/>
        <v>3.0261862844310095E-2</v>
      </c>
      <c r="J437">
        <v>6603.2587000000003</v>
      </c>
      <c r="K437">
        <v>6603.2587000000003</v>
      </c>
      <c r="L437" s="93">
        <f t="shared" ref="L437" si="635">+K437/J437-1</f>
        <v>0</v>
      </c>
      <c r="M437" s="92">
        <f t="shared" ref="M437" si="636">WEEKDAY(A437,2)</f>
        <v>2</v>
      </c>
    </row>
    <row r="438" spans="1:14" x14ac:dyDescent="0.15">
      <c r="A438" s="90">
        <v>43012</v>
      </c>
      <c r="B438">
        <v>37.31</v>
      </c>
      <c r="C438" s="93">
        <f t="shared" ref="C438" si="637">B438/B437-1</f>
        <v>4.0365984930033072E-3</v>
      </c>
      <c r="D438" s="26">
        <f t="shared" ref="D438" si="638">+F437*(1+L438)</f>
        <v>36.0685</v>
      </c>
      <c r="E438" s="26">
        <f>D438*(1-VLOOKUP(A438,FX!A:M,13,0))</f>
        <v>36.161639057795242</v>
      </c>
      <c r="F438">
        <v>36.180199999999999</v>
      </c>
      <c r="G438" s="93">
        <f t="shared" ref="G438" si="639">+B438/D438-1</f>
        <v>3.4420616327266229E-2</v>
      </c>
      <c r="H438" s="93">
        <f>(B438/(D438*(1-VLOOKUP(A438,FX!A:M,13,0))))-1</f>
        <v>3.1756329970812347E-2</v>
      </c>
      <c r="I438" s="93">
        <f t="shared" si="272"/>
        <v>3.1227024726231623E-2</v>
      </c>
      <c r="J438">
        <v>6603.2587000000003</v>
      </c>
      <c r="K438">
        <v>6603.2587000000003</v>
      </c>
      <c r="L438" s="93">
        <f t="shared" ref="L438" si="640">+K438/J438-1</f>
        <v>0</v>
      </c>
      <c r="M438" s="92">
        <f t="shared" ref="M438" si="641">WEEKDAY(A438,2)</f>
        <v>3</v>
      </c>
      <c r="N438" s="50" t="s">
        <v>465</v>
      </c>
    </row>
    <row r="439" spans="1:14" x14ac:dyDescent="0.15">
      <c r="A439" s="90">
        <v>43013</v>
      </c>
      <c r="B439">
        <v>37.4</v>
      </c>
      <c r="C439" s="93">
        <f t="shared" ref="C439" si="642">B439/B438-1</f>
        <v>2.4122219244169241E-3</v>
      </c>
      <c r="D439" s="26">
        <f t="shared" ref="D439" si="643">+F438*(1+L439)</f>
        <v>36.180199999999999</v>
      </c>
      <c r="E439" s="26">
        <f>D439*(1-VLOOKUP(A439,FX!A:M,13,0))</f>
        <v>36.150553170441412</v>
      </c>
      <c r="F439">
        <v>36.150553170441412</v>
      </c>
      <c r="G439" s="93">
        <f t="shared" ref="G439" si="644">+B439/D439-1</f>
        <v>3.3714573164327355E-2</v>
      </c>
      <c r="H439" s="93">
        <f>(B439/(D439*(1-VLOOKUP(A439,FX!A:M,13,0))))-1</f>
        <v>3.4562315648884789E-2</v>
      </c>
      <c r="I439" s="93">
        <f t="shared" si="272"/>
        <v>3.4562315648884789E-2</v>
      </c>
      <c r="J439">
        <v>6603.2587000000003</v>
      </c>
      <c r="K439">
        <v>6603.2587000000003</v>
      </c>
      <c r="L439" s="93">
        <f t="shared" ref="L439" si="645">+K439/J439-1</f>
        <v>0</v>
      </c>
      <c r="M439" s="92">
        <f t="shared" ref="M439" si="646">WEEKDAY(A439,2)</f>
        <v>4</v>
      </c>
    </row>
    <row r="440" spans="1:14" x14ac:dyDescent="0.15">
      <c r="A440" s="90">
        <v>43014</v>
      </c>
      <c r="B440">
        <v>37.354999999999997</v>
      </c>
      <c r="C440" s="93">
        <f t="shared" ref="C440" si="647">B440/B439-1</f>
        <v>-1.2032085561497485E-3</v>
      </c>
      <c r="D440" s="26">
        <f t="shared" ref="D440" si="648">+F439*(1+L440)</f>
        <v>36.150553170441412</v>
      </c>
      <c r="E440" s="26">
        <f>D440*(1-VLOOKUP(A440,FX!A:M,13,0))</f>
        <v>36.163649316823303</v>
      </c>
      <c r="F440">
        <v>36.164299999999997</v>
      </c>
      <c r="G440" s="93">
        <f t="shared" ref="G440" si="649">+B440/D440-1</f>
        <v>3.3317521418825935E-2</v>
      </c>
      <c r="H440" s="93">
        <f>(B440/(D440*(1-VLOOKUP(A440,FX!A:M,13,0))))-1</f>
        <v>3.2943320314260394E-2</v>
      </c>
      <c r="I440" s="93">
        <f t="shared" si="272"/>
        <v>3.2924735167001673E-2</v>
      </c>
      <c r="J440">
        <v>6603.2587000000003</v>
      </c>
      <c r="K440">
        <v>6603.2587000000003</v>
      </c>
      <c r="L440" s="93">
        <f t="shared" ref="L440" si="650">+K440/J440-1</f>
        <v>0</v>
      </c>
      <c r="M440" s="92">
        <f t="shared" ref="M440" si="651">WEEKDAY(A440,2)</f>
        <v>5</v>
      </c>
    </row>
    <row r="441" spans="1:14" x14ac:dyDescent="0.15">
      <c r="A441" s="90">
        <v>43017</v>
      </c>
      <c r="B441">
        <v>36.909999999999997</v>
      </c>
      <c r="C441" s="93">
        <f t="shared" ref="C441" si="652">B441/B440-1</f>
        <v>-1.1912729219649365E-2</v>
      </c>
      <c r="D441" s="26">
        <f t="shared" ref="D441" si="653">+F440*(1+L441)</f>
        <v>36.575670184677151</v>
      </c>
      <c r="E441" s="26">
        <f>D441*(1-VLOOKUP(A441,FX!A:M,13,0))</f>
        <v>36.772954957946048</v>
      </c>
      <c r="F441">
        <v>36.793199999999999</v>
      </c>
      <c r="G441" s="93">
        <f t="shared" ref="G441" si="654">+B441/D441-1</f>
        <v>9.1407707264079541E-3</v>
      </c>
      <c r="H441" s="93">
        <f>(B441/(D441*(1-VLOOKUP(A441,FX!A:M,13,0))))-1</f>
        <v>3.7267889461338743E-3</v>
      </c>
      <c r="I441" s="93">
        <f t="shared" si="272"/>
        <v>3.174499635802297E-3</v>
      </c>
      <c r="J441">
        <v>6603.2587000000003</v>
      </c>
      <c r="K441">
        <v>6678.3710000000001</v>
      </c>
      <c r="L441" s="93">
        <f t="shared" ref="L441" si="655">+K441/J441-1</f>
        <v>1.1375035177707105E-2</v>
      </c>
      <c r="M441" s="92">
        <f t="shared" ref="M441" si="656">WEEKDAY(A441,2)</f>
        <v>1</v>
      </c>
    </row>
    <row r="442" spans="1:14" x14ac:dyDescent="0.15">
      <c r="A442" s="90">
        <v>43018</v>
      </c>
      <c r="B442">
        <v>37.39</v>
      </c>
      <c r="C442" s="93">
        <f t="shared" ref="C442" si="657">B442/B441-1</f>
        <v>1.3004605797886759E-2</v>
      </c>
      <c r="D442" s="26">
        <f t="shared" ref="D442" si="658">+F441*(1+L442)</f>
        <v>36.94255843046755</v>
      </c>
      <c r="E442" s="26">
        <f>D442*(1-VLOOKUP(A442,FX!A:M,13,0))</f>
        <v>37.216920512476278</v>
      </c>
      <c r="F442">
        <v>37.22</v>
      </c>
      <c r="G442" s="93">
        <f t="shared" ref="G442" si="659">+B442/D442-1</f>
        <v>1.2111818686694864E-2</v>
      </c>
      <c r="H442" s="93">
        <f>(B442/(D442*(1-VLOOKUP(A442,FX!A:M,13,0))))-1</f>
        <v>4.6505590774417183E-3</v>
      </c>
      <c r="I442" s="93">
        <f t="shared" si="272"/>
        <v>4.5674368619021966E-3</v>
      </c>
      <c r="J442">
        <v>6678.3710000000001</v>
      </c>
      <c r="K442">
        <v>6705.4812000000002</v>
      </c>
      <c r="L442" s="93">
        <f t="shared" ref="L442" si="660">+K442/J442-1</f>
        <v>4.059403108931825E-3</v>
      </c>
      <c r="M442" s="92">
        <f t="shared" ref="M442" si="661">WEEKDAY(A442,2)</f>
        <v>2</v>
      </c>
    </row>
    <row r="443" spans="1:14" x14ac:dyDescent="0.15">
      <c r="A443" s="90">
        <v>43019</v>
      </c>
      <c r="B443">
        <v>37.11</v>
      </c>
      <c r="C443" s="93">
        <f t="shared" ref="C443" si="662">B443/B442-1</f>
        <v>-7.4886333244182923E-3</v>
      </c>
      <c r="D443" s="26">
        <f t="shared" ref="D443" si="663">+F442*(1+L443)</f>
        <v>37.003458978007423</v>
      </c>
      <c r="E443" s="26">
        <f>D443*(1-VLOOKUP(A443,FX!A:M,13,0))</f>
        <v>36.962430141446895</v>
      </c>
      <c r="F443">
        <v>36.971600000000002</v>
      </c>
      <c r="G443" s="93">
        <f t="shared" ref="G443" si="664">+B443/D443-1</f>
        <v>2.8792179146250874E-3</v>
      </c>
      <c r="H443" s="93">
        <f>(B443/(D443*(1-VLOOKUP(A443,FX!A:M,13,0))))-1</f>
        <v>3.9924284736796434E-3</v>
      </c>
      <c r="I443" s="93">
        <f t="shared" si="272"/>
        <v>3.7434138636140979E-3</v>
      </c>
      <c r="J443">
        <v>6705.4812000000002</v>
      </c>
      <c r="K443">
        <v>6666.4696000000004</v>
      </c>
      <c r="L443" s="93">
        <f t="shared" ref="L443" si="665">+K443/J443-1</f>
        <v>-5.8178673291933158E-3</v>
      </c>
      <c r="M443" s="92">
        <f t="shared" ref="M443" si="666">WEEKDAY(A443,2)</f>
        <v>3</v>
      </c>
    </row>
    <row r="444" spans="1:14" x14ac:dyDescent="0.15">
      <c r="A444" s="90">
        <v>43020</v>
      </c>
      <c r="B444">
        <v>36.97</v>
      </c>
      <c r="C444" s="93">
        <f t="shared" ref="C444" si="667">B444/B443-1</f>
        <v>-3.7725680409593787E-3</v>
      </c>
      <c r="D444" s="26">
        <f t="shared" ref="D444" si="668">+F443*(1+L444)</f>
        <v>36.930705058959539</v>
      </c>
      <c r="E444" s="26">
        <f>D444*(1-VLOOKUP(A444,FX!A:M,13,0))</f>
        <v>36.905630217622509</v>
      </c>
      <c r="F444">
        <v>36.909999999999997</v>
      </c>
      <c r="G444" s="93">
        <f t="shared" ref="G444" si="669">+B444/D444-1</f>
        <v>1.0640181653105429E-3</v>
      </c>
      <c r="H444" s="93">
        <f>(B444/(D444*(1-VLOOKUP(A444,FX!A:M,13,0))))-1</f>
        <v>1.7441724202491571E-3</v>
      </c>
      <c r="I444" s="93">
        <f t="shared" si="272"/>
        <v>1.6255757247358726E-3</v>
      </c>
      <c r="J444">
        <v>6666.4696000000004</v>
      </c>
      <c r="K444">
        <v>6659.0956999999999</v>
      </c>
      <c r="L444" s="93">
        <f t="shared" ref="L444" si="670">+K444/J444-1</f>
        <v>-1.106117696839215E-3</v>
      </c>
      <c r="M444" s="92">
        <f t="shared" ref="M444" si="671">WEEKDAY(A444,2)</f>
        <v>4</v>
      </c>
    </row>
    <row r="445" spans="1:14" x14ac:dyDescent="0.15">
      <c r="A445" s="90">
        <v>43021</v>
      </c>
      <c r="B445">
        <v>37.380000000000003</v>
      </c>
      <c r="C445" s="93">
        <f t="shared" ref="C445" si="672">B445/B444-1</f>
        <v>1.1090073032188341E-2</v>
      </c>
      <c r="D445" s="26">
        <f t="shared" ref="D445" si="673">+F444*(1+L445)</f>
        <v>37.191154378514184</v>
      </c>
      <c r="E445" s="26">
        <f>D445*(1-VLOOKUP(A445,FX!A:M,13,0))</f>
        <v>37.251186986381896</v>
      </c>
      <c r="F445">
        <v>37.241900000000001</v>
      </c>
      <c r="G445" s="93">
        <f t="shared" ref="G445" si="674">+B445/D445-1</f>
        <v>5.0777026054054097E-3</v>
      </c>
      <c r="H445" s="93">
        <f>(B445/(D445*(1-VLOOKUP(A445,FX!A:M,13,0))))-1</f>
        <v>3.4579572904669398E-3</v>
      </c>
      <c r="I445" s="93">
        <f t="shared" si="272"/>
        <v>3.7081888947663177E-3</v>
      </c>
      <c r="J445">
        <v>6659.0956999999999</v>
      </c>
      <c r="K445">
        <v>6709.82</v>
      </c>
      <c r="L445" s="93">
        <f t="shared" ref="L445" si="675">+K445/J445-1</f>
        <v>7.6172955435975798E-3</v>
      </c>
      <c r="M445" s="92">
        <f t="shared" ref="M445" si="676">WEEKDAY(A445,2)</f>
        <v>5</v>
      </c>
      <c r="N445" s="50" t="s">
        <v>495</v>
      </c>
    </row>
    <row r="446" spans="1:14" x14ac:dyDescent="0.15">
      <c r="A446" s="90">
        <v>43024</v>
      </c>
      <c r="B446">
        <v>36.661000000000001</v>
      </c>
      <c r="C446" s="93">
        <f t="shared" ref="C446" si="677">B446/B445-1</f>
        <v>-1.9234884965222077E-2</v>
      </c>
      <c r="D446" s="26">
        <f t="shared" ref="D446" si="678">+F445*(1+L446)</f>
        <v>36.738982103692798</v>
      </c>
      <c r="E446" s="26">
        <f>D446*(1-VLOOKUP(A446,FX!A:M,13,0))</f>
        <v>36.653021556106552</v>
      </c>
      <c r="F446">
        <v>36.65</v>
      </c>
      <c r="G446" s="93">
        <f t="shared" ref="G446" si="679">+B446/D446-1</f>
        <v>-2.1225983744650456E-3</v>
      </c>
      <c r="H446" s="93">
        <f>(B446/(D446*(1-VLOOKUP(A446,FX!A:M,13,0))))-1</f>
        <v>2.1767492977997627E-4</v>
      </c>
      <c r="I446" s="93">
        <f t="shared" si="272"/>
        <v>3.0013642564807874E-4</v>
      </c>
      <c r="J446">
        <v>6709.82</v>
      </c>
      <c r="K446">
        <v>6619.21</v>
      </c>
      <c r="L446" s="93">
        <f t="shared" ref="L446" si="680">+K446/J446-1</f>
        <v>-1.3504088038129192E-2</v>
      </c>
      <c r="M446" s="92">
        <f t="shared" ref="M446" si="681">WEEKDAY(A446,2)</f>
        <v>1</v>
      </c>
      <c r="N446" s="50" t="s">
        <v>497</v>
      </c>
    </row>
    <row r="447" spans="1:14" x14ac:dyDescent="0.15">
      <c r="A447" s="90">
        <v>43025</v>
      </c>
      <c r="B447">
        <v>36.390999999999998</v>
      </c>
      <c r="C447" s="93">
        <f t="shared" ref="C447" si="682">B447/B446-1</f>
        <v>-7.3647745560678768E-3</v>
      </c>
      <c r="D447" s="26">
        <f t="shared" ref="D447" si="683">+F446*(1+L447)</f>
        <v>36.615283545921642</v>
      </c>
      <c r="E447" s="26">
        <f>D447*(1-VLOOKUP(A447,FX!A:M,13,0))</f>
        <v>36.485862919359221</v>
      </c>
      <c r="F447">
        <v>36.474800000000002</v>
      </c>
      <c r="G447" s="93">
        <f t="shared" ref="G447" si="684">+B447/D447-1</f>
        <v>-6.1254078680110791E-3</v>
      </c>
      <c r="H447" s="93">
        <f>(B447/(D447*(1-VLOOKUP(A447,FX!A:M,13,0))))-1</f>
        <v>-2.5999911135139442E-3</v>
      </c>
      <c r="I447" s="93">
        <f t="shared" si="272"/>
        <v>-2.2974766139911562E-3</v>
      </c>
      <c r="J447">
        <v>6619.21</v>
      </c>
      <c r="K447">
        <v>6612.94</v>
      </c>
      <c r="L447" s="93">
        <f t="shared" ref="L447" si="685">+K447/J447-1</f>
        <v>-9.4724294893200334E-4</v>
      </c>
      <c r="M447" s="92">
        <f t="shared" ref="M447" si="686">WEEKDAY(A447,2)</f>
        <v>2</v>
      </c>
    </row>
    <row r="448" spans="1:14" x14ac:dyDescent="0.15">
      <c r="A448" s="90">
        <v>43026</v>
      </c>
      <c r="B448">
        <v>36.299999999999997</v>
      </c>
      <c r="C448" s="93">
        <f t="shared" ref="C448" si="687">B448/B447-1</f>
        <v>-2.5006182847407965E-3</v>
      </c>
      <c r="D448" s="26">
        <f t="shared" ref="D448" si="688">+F447*(1+L448)</f>
        <v>36.201774295850257</v>
      </c>
      <c r="E448" s="26">
        <f>D448*(1-VLOOKUP(A448,FX!A:M,13,0))</f>
        <v>36.126150482129873</v>
      </c>
      <c r="F448">
        <v>36.130000000000003</v>
      </c>
      <c r="G448" s="93">
        <f t="shared" ref="G448" si="689">+B448/D448-1</f>
        <v>2.7132842536119472E-3</v>
      </c>
      <c r="H448" s="93">
        <f>(B448/(D448*(1-VLOOKUP(A448,FX!A:M,13,0))))-1</f>
        <v>4.812290143012099E-3</v>
      </c>
      <c r="I448" s="93">
        <f t="shared" si="272"/>
        <v>4.7052311098807476E-3</v>
      </c>
      <c r="J448">
        <v>6612.94</v>
      </c>
      <c r="K448">
        <v>6563.44</v>
      </c>
      <c r="L448" s="93">
        <f t="shared" ref="L448" si="690">+K448/J448-1</f>
        <v>-7.4853242279531162E-3</v>
      </c>
      <c r="M448" s="92">
        <f t="shared" ref="M448" si="691">WEEKDAY(A448,2)</f>
        <v>3</v>
      </c>
      <c r="N448" s="50" t="s">
        <v>506</v>
      </c>
    </row>
    <row r="449" spans="1:14" x14ac:dyDescent="0.15">
      <c r="A449" s="90">
        <v>43027</v>
      </c>
      <c r="B449">
        <v>35.76</v>
      </c>
      <c r="C449" s="93">
        <f t="shared" ref="C449" si="692">B449/B448-1</f>
        <v>-1.4876033057851235E-2</v>
      </c>
      <c r="D449" s="26">
        <f t="shared" ref="D449" si="693">+F448*(1+L449)</f>
        <v>35.788486220640401</v>
      </c>
      <c r="E449" s="26">
        <f>D449*(1-VLOOKUP(A449,FX!A:M,13,0))</f>
        <v>35.866822225321364</v>
      </c>
      <c r="F449">
        <v>35.858499999999999</v>
      </c>
      <c r="G449" s="93">
        <f t="shared" ref="G449" si="694">+B449/D449-1</f>
        <v>-7.9596047915475587E-4</v>
      </c>
      <c r="H449" s="93">
        <f>(B449/(D449*(1-VLOOKUP(A449,FX!A:M,13,0))))-1</f>
        <v>-2.978301915076087E-3</v>
      </c>
      <c r="I449" s="93">
        <f t="shared" si="272"/>
        <v>-2.7469079855543255E-3</v>
      </c>
      <c r="J449">
        <v>6563.44</v>
      </c>
      <c r="K449">
        <v>6501.4</v>
      </c>
      <c r="L449" s="93">
        <f t="shared" ref="L449" si="695">+K449/J449-1</f>
        <v>-9.4523603476225349E-3</v>
      </c>
      <c r="M449" s="92">
        <f t="shared" ref="M449" si="696">WEEKDAY(A449,2)</f>
        <v>4</v>
      </c>
    </row>
    <row r="450" spans="1:14" x14ac:dyDescent="0.15">
      <c r="A450" s="90">
        <v>43028</v>
      </c>
      <c r="B450">
        <v>36.24</v>
      </c>
      <c r="C450" s="93">
        <f t="shared" ref="C450" si="697">B450/B449-1</f>
        <v>1.3422818791946511E-2</v>
      </c>
      <c r="D450" s="26">
        <f t="shared" ref="D450" si="698">+F449*(1+L450)</f>
        <v>36.244695614790665</v>
      </c>
      <c r="E450" s="26">
        <f>D450*(1-VLOOKUP(A450,FX!A:M,13,0))</f>
        <v>36.14702506922346</v>
      </c>
      <c r="F450">
        <v>36.1571</v>
      </c>
      <c r="G450" s="93">
        <f t="shared" ref="G450" si="699">+B450/D450-1</f>
        <v>-1.2955315835916359E-4</v>
      </c>
      <c r="H450" s="93">
        <f>(B450/(D450*(1-VLOOKUP(A450,FX!A:M,13,0))))-1</f>
        <v>2.5721323013025987E-3</v>
      </c>
      <c r="I450" s="93">
        <f t="shared" si="272"/>
        <v>2.2927723738905836E-3</v>
      </c>
      <c r="J450">
        <v>6501.4</v>
      </c>
      <c r="K450">
        <v>6571.42</v>
      </c>
      <c r="L450" s="93">
        <f t="shared" ref="L450" si="700">+K450/J450-1</f>
        <v>1.0769988002584219E-2</v>
      </c>
      <c r="M450" s="92">
        <f t="shared" ref="M450" si="701">WEEKDAY(A450,2)</f>
        <v>5</v>
      </c>
    </row>
    <row r="451" spans="1:14" x14ac:dyDescent="0.15">
      <c r="A451" s="90">
        <v>43031</v>
      </c>
      <c r="B451">
        <v>36.350200000000001</v>
      </c>
      <c r="C451" s="93">
        <f t="shared" ref="C451" si="702">B451/B450-1</f>
        <v>3.0408388520970497E-3</v>
      </c>
      <c r="D451" s="26">
        <f t="shared" ref="D451" si="703">+F450*(1+L451)</f>
        <v>36.384559896643346</v>
      </c>
      <c r="E451" s="26">
        <f>D451*(1-VLOOKUP(A451,FX!A:M,13,0))</f>
        <v>36.307983581947788</v>
      </c>
      <c r="F451">
        <v>36.310899999999997</v>
      </c>
      <c r="G451" s="93">
        <f t="shared" ref="G451" si="704">+B451/D451-1</f>
        <v>-9.4435377921153751E-4</v>
      </c>
      <c r="H451" s="93">
        <f>(B451/(D451*(1-VLOOKUP(A451,FX!A:M,13,0))))-1</f>
        <v>1.1627309998345492E-3</v>
      </c>
      <c r="I451" s="93">
        <f t="shared" si="272"/>
        <v>1.0823196340494778E-3</v>
      </c>
      <c r="J451">
        <v>6571.42</v>
      </c>
      <c r="K451">
        <v>6612.76</v>
      </c>
      <c r="L451" s="93">
        <f t="shared" ref="L451" si="705">+K451/J451-1</f>
        <v>6.2908777707102459E-3</v>
      </c>
      <c r="M451" s="92">
        <f t="shared" ref="M451" si="706">WEEKDAY(A451,2)</f>
        <v>1</v>
      </c>
    </row>
    <row r="452" spans="1:14" x14ac:dyDescent="0.15">
      <c r="A452" s="90">
        <v>43032</v>
      </c>
      <c r="B452">
        <v>36.36</v>
      </c>
      <c r="C452" s="93">
        <f t="shared" ref="C452" si="707">B452/B451-1</f>
        <v>2.6959961705852464E-4</v>
      </c>
      <c r="D452" s="26">
        <f t="shared" ref="D452" si="708">+F451*(1+L452)</f>
        <v>36.257307493391558</v>
      </c>
      <c r="E452" s="26">
        <f>D452*(1-VLOOKUP(A452,FX!A:M,13,0))</f>
        <v>36.229405200750456</v>
      </c>
      <c r="F452">
        <v>36.2423</v>
      </c>
      <c r="G452" s="93">
        <f t="shared" ref="G452" si="709">+B452/D452-1</f>
        <v>2.832325776732203E-3</v>
      </c>
      <c r="H452" s="93">
        <f>(B452/(D452*(1-VLOOKUP(A452,FX!A:M,13,0))))-1</f>
        <v>3.6046630775721233E-3</v>
      </c>
      <c r="I452" s="93">
        <f t="shared" si="272"/>
        <v>3.2475863838663521E-3</v>
      </c>
      <c r="J452">
        <v>6612.76</v>
      </c>
      <c r="K452">
        <v>6603</v>
      </c>
      <c r="L452" s="93">
        <f t="shared" ref="L452" si="710">+K452/J452-1</f>
        <v>-1.4759344056037849E-3</v>
      </c>
      <c r="M452" s="92">
        <f t="shared" ref="M452" si="711">WEEKDAY(A452,2)</f>
        <v>2</v>
      </c>
    </row>
    <row r="453" spans="1:14" x14ac:dyDescent="0.15">
      <c r="A453" s="90">
        <v>43033</v>
      </c>
      <c r="B453">
        <v>36.35</v>
      </c>
      <c r="C453" s="93">
        <f t="shared" ref="C453" si="712">B453/B452-1</f>
        <v>-2.7502750275021359E-4</v>
      </c>
      <c r="D453" s="26">
        <f t="shared" ref="D453" si="713">+F452*(1+L453)</f>
        <v>36.488690556868093</v>
      </c>
      <c r="E453" s="26">
        <f>D453*(1-VLOOKUP(A453,FX!A:M,13,0))</f>
        <v>36.516935832563988</v>
      </c>
      <c r="F453">
        <v>36.5047</v>
      </c>
      <c r="G453" s="93">
        <f t="shared" ref="G453" si="714">+B453/D453-1</f>
        <v>-3.8009189902811213E-3</v>
      </c>
      <c r="H453" s="93">
        <f>(B453/(D453*(1-VLOOKUP(A453,FX!A:M,13,0))))-1</f>
        <v>-4.5714633157999396E-3</v>
      </c>
      <c r="I453" s="93">
        <f t="shared" si="272"/>
        <v>-4.2378104737197386E-3</v>
      </c>
      <c r="J453">
        <v>6603</v>
      </c>
      <c r="K453">
        <v>6647.89</v>
      </c>
      <c r="L453" s="93">
        <f t="shared" ref="L453" si="715">+K453/J453-1</f>
        <v>6.798424958352367E-3</v>
      </c>
      <c r="M453" s="92">
        <f t="shared" ref="M453" si="716">WEEKDAY(A453,2)</f>
        <v>3</v>
      </c>
    </row>
    <row r="454" spans="1:14" x14ac:dyDescent="0.15">
      <c r="A454" s="90">
        <v>43034</v>
      </c>
      <c r="B454">
        <v>36.674999999999997</v>
      </c>
      <c r="C454" s="93">
        <f t="shared" ref="C454" si="717">B454/B453-1</f>
        <v>8.9408528198073878E-3</v>
      </c>
      <c r="D454" s="26">
        <f t="shared" ref="D454" si="718">+F453*(1+L454)</f>
        <v>36.636707748022303</v>
      </c>
      <c r="E454" s="26">
        <f>D454*(1-VLOOKUP(A454,FX!A:M,13,0))</f>
        <v>36.547701732025224</v>
      </c>
      <c r="F454">
        <v>36.560699999999997</v>
      </c>
      <c r="G454" s="93">
        <f t="shared" ref="G454" si="719">+B454/D454-1</f>
        <v>1.0451881277395714E-3</v>
      </c>
      <c r="H454" s="93">
        <f>(B454/(D454*(1-VLOOKUP(A454,FX!A:M,13,0))))-1</f>
        <v>3.4830717648990372E-3</v>
      </c>
      <c r="I454" s="93">
        <f t="shared" si="272"/>
        <v>3.1263077566896502E-3</v>
      </c>
      <c r="J454">
        <v>6647.89</v>
      </c>
      <c r="K454">
        <v>6671.93</v>
      </c>
      <c r="L454" s="93">
        <f t="shared" ref="L454" si="720">+K454/J454-1</f>
        <v>3.6161849850102623E-3</v>
      </c>
      <c r="M454" s="92">
        <f t="shared" ref="M454" si="721">WEEKDAY(A454,2)</f>
        <v>4</v>
      </c>
    </row>
    <row r="455" spans="1:14" ht="27" x14ac:dyDescent="0.15">
      <c r="A455" s="90">
        <v>43035</v>
      </c>
      <c r="B455">
        <v>36.46</v>
      </c>
      <c r="C455" s="93">
        <f t="shared" ref="C455" si="722">B455/B454-1</f>
        <v>-5.8623040218130917E-3</v>
      </c>
      <c r="D455" s="26">
        <f t="shared" ref="D455" si="723">+F454*(1+L455)</f>
        <v>36.335371499251337</v>
      </c>
      <c r="E455" s="26">
        <f>D455*(1-VLOOKUP(A455,FX!A:M,13,0))</f>
        <v>36.370201650964646</v>
      </c>
      <c r="F455">
        <v>36.357399999999998</v>
      </c>
      <c r="G455" s="93">
        <f t="shared" ref="G455" si="724">+B455/D455-1</f>
        <v>3.4299498149132912E-3</v>
      </c>
      <c r="H455" s="93">
        <f>(B455/(D455*(1-VLOOKUP(A455,FX!A:M,13,0))))-1</f>
        <v>2.4690088302816715E-3</v>
      </c>
      <c r="I455" s="93">
        <f t="shared" si="272"/>
        <v>2.8219839702510185E-3</v>
      </c>
      <c r="J455">
        <v>6671.93</v>
      </c>
      <c r="K455">
        <v>6630.81</v>
      </c>
      <c r="L455" s="93">
        <f t="shared" ref="L455" si="725">+K455/J455-1</f>
        <v>-6.1631342055447069E-3</v>
      </c>
      <c r="M455" s="92">
        <f t="shared" ref="M455" si="726">WEEKDAY(A455,2)</f>
        <v>5</v>
      </c>
      <c r="N455" s="50" t="s">
        <v>558</v>
      </c>
    </row>
    <row r="456" spans="1:14" x14ac:dyDescent="0.15">
      <c r="A456" s="90">
        <v>43038</v>
      </c>
      <c r="B456">
        <v>35.57</v>
      </c>
      <c r="C456" s="93">
        <f t="shared" ref="C456" si="727">B456/B455-1</f>
        <v>-2.4410312671420797E-2</v>
      </c>
      <c r="D456" s="26">
        <f t="shared" ref="D456" si="728">+F455*(1+L456)</f>
        <v>35.704636842859315</v>
      </c>
      <c r="E456" s="26">
        <f>D456*(1-VLOOKUP(A456,FX!A:M,13,0))</f>
        <v>35.759600536575959</v>
      </c>
      <c r="F456">
        <v>35.7575</v>
      </c>
      <c r="G456" s="93">
        <f t="shared" ref="G456" si="729">+B456/D456-1</f>
        <v>-3.7708503646702862E-3</v>
      </c>
      <c r="H456" s="93">
        <f>(B456/(D456*(1-VLOOKUP(A456,FX!A:M,13,0))))-1</f>
        <v>-5.3020876556501007E-3</v>
      </c>
      <c r="I456" s="93">
        <f t="shared" si="272"/>
        <v>-5.2436551772355733E-3</v>
      </c>
      <c r="J456">
        <v>6630.81</v>
      </c>
      <c r="K456">
        <v>6511.76</v>
      </c>
      <c r="L456" s="93">
        <f t="shared" ref="L456" si="730">+K456/J456-1</f>
        <v>-1.7954065943678099E-2</v>
      </c>
      <c r="M456" s="92">
        <f t="shared" ref="M456" si="731">WEEKDAY(A456,2)</f>
        <v>1</v>
      </c>
    </row>
    <row r="457" spans="1:14" x14ac:dyDescent="0.15">
      <c r="A457" s="90">
        <v>43039</v>
      </c>
      <c r="B457">
        <v>36.096899999999998</v>
      </c>
      <c r="C457" s="93">
        <f t="shared" ref="C457" si="732">B457/B456-1</f>
        <v>1.4813044700590305E-2</v>
      </c>
      <c r="D457" s="26">
        <f t="shared" ref="D457" si="733">+F456*(1+L457)</f>
        <v>36.023549558798237</v>
      </c>
      <c r="E457" s="26">
        <f>D457*(1-VLOOKUP(A457,FX!A:M,13,0))</f>
        <v>36.048905428515376</v>
      </c>
      <c r="F457">
        <v>36.054900000000004</v>
      </c>
      <c r="G457" s="93">
        <f t="shared" ref="G457" si="734">+B457/D457-1</f>
        <v>2.0361802792929762E-3</v>
      </c>
      <c r="H457" s="93">
        <f>(B457/(D457*(1-VLOOKUP(A457,FX!A:M,13,0))))-1</f>
        <v>1.3313738909437323E-3</v>
      </c>
      <c r="I457" s="93">
        <f t="shared" si="272"/>
        <v>1.1648902090977131E-3</v>
      </c>
      <c r="J457">
        <v>6511.76</v>
      </c>
      <c r="K457">
        <v>6560.21</v>
      </c>
      <c r="L457" s="93">
        <f t="shared" ref="L457" si="735">+K457/J457-1</f>
        <v>7.4403847807658074E-3</v>
      </c>
      <c r="M457" s="92">
        <f t="shared" ref="M457" si="736">WEEKDAY(A457,2)</f>
        <v>2</v>
      </c>
    </row>
    <row r="458" spans="1:14" x14ac:dyDescent="0.15">
      <c r="A458" s="90">
        <v>43040</v>
      </c>
      <c r="B458">
        <v>36.1905</v>
      </c>
      <c r="C458" s="93">
        <f t="shared" ref="C458" si="737">B458/B457-1</f>
        <v>2.5930204532800261E-3</v>
      </c>
      <c r="D458" s="26">
        <f t="shared" ref="D458" si="738">+F457*(1+L458)</f>
        <v>36.014999055670472</v>
      </c>
      <c r="E458" s="26">
        <f>D458*(1-VLOOKUP(A458,FX!A:M,13,0))</f>
        <v>36.143161026896202</v>
      </c>
      <c r="F458">
        <v>36.1447</v>
      </c>
      <c r="G458" s="93">
        <f t="shared" ref="G458" si="739">+B458/D458-1</f>
        <v>4.872995944224412E-3</v>
      </c>
      <c r="H458" s="93">
        <f>(B458/(D458*(1-VLOOKUP(A458,FX!A:M,13,0))))-1</f>
        <v>1.3097629470917305E-3</v>
      </c>
      <c r="I458" s="93">
        <f t="shared" si="272"/>
        <v>1.2671290673320623E-3</v>
      </c>
      <c r="J458">
        <v>6560.21</v>
      </c>
      <c r="K458">
        <v>6552.95</v>
      </c>
      <c r="L458" s="93">
        <f t="shared" ref="L458" si="740">+K458/J458-1</f>
        <v>-1.1066718900767381E-3</v>
      </c>
      <c r="M458" s="92">
        <f t="shared" ref="M458" si="741">WEEKDAY(A458,2)</f>
        <v>3</v>
      </c>
    </row>
    <row r="459" spans="1:14" x14ac:dyDescent="0.15">
      <c r="A459" s="90">
        <v>43041</v>
      </c>
      <c r="B459">
        <v>35.79</v>
      </c>
      <c r="C459" s="93">
        <f t="shared" ref="C459" si="742">B459/B458-1</f>
        <v>-1.106644008786839E-2</v>
      </c>
      <c r="D459" s="26">
        <f t="shared" ref="D459" si="743">+F458*(1+L459)</f>
        <v>35.769515923515364</v>
      </c>
      <c r="E459" s="26">
        <f>D459*(1-VLOOKUP(A459,FX!A:M,13,0))</f>
        <v>35.779800882106343</v>
      </c>
      <c r="F459">
        <v>35.7774</v>
      </c>
      <c r="G459" s="93">
        <f t="shared" ref="G459" si="744">+B459/D459-1</f>
        <v>5.7266854067683504E-4</v>
      </c>
      <c r="H459" s="93">
        <f>(B459/(D459*(1-VLOOKUP(A459,FX!A:M,13,0))))-1</f>
        <v>2.8505239387044412E-4</v>
      </c>
      <c r="I459" s="93">
        <f t="shared" si="272"/>
        <v>3.5217763168926552E-4</v>
      </c>
      <c r="J459">
        <v>6552.95</v>
      </c>
      <c r="K459">
        <v>6484.93</v>
      </c>
      <c r="L459" s="93">
        <f t="shared" ref="L459" si="745">+K459/J459-1</f>
        <v>-1.038005783654683E-2</v>
      </c>
      <c r="M459" s="92">
        <f t="shared" ref="M459" si="746">WEEKDAY(A459,2)</f>
        <v>4</v>
      </c>
    </row>
    <row r="460" spans="1:14" x14ac:dyDescent="0.15">
      <c r="A460" s="90">
        <v>43042</v>
      </c>
      <c r="B460">
        <v>35.325000000000003</v>
      </c>
      <c r="C460" s="93">
        <f t="shared" ref="C460" si="747">B460/B459-1</f>
        <v>-1.2992455993294127E-2</v>
      </c>
      <c r="D460" s="26">
        <f t="shared" ref="D460" si="748">+F459*(1+L460)</f>
        <v>35.457689481921932</v>
      </c>
      <c r="E460" s="26">
        <f>D460*(1-VLOOKUP(A460,FX!A:M,13,0))</f>
        <v>35.296865388314586</v>
      </c>
      <c r="F460">
        <v>35.29</v>
      </c>
      <c r="G460" s="93">
        <f t="shared" ref="G460" si="749">+B460/D460-1</f>
        <v>-3.7421920001183828E-3</v>
      </c>
      <c r="H460" s="93">
        <f>(B460/(D460*(1-VLOOKUP(A460,FX!A:M,13,0))))-1</f>
        <v>7.9708527587074585E-4</v>
      </c>
      <c r="I460" s="93">
        <f t="shared" si="272"/>
        <v>9.9178237461039487E-4</v>
      </c>
      <c r="J460">
        <v>6484.93</v>
      </c>
      <c r="K460">
        <v>6426.98</v>
      </c>
      <c r="L460" s="93">
        <f t="shared" ref="L460" si="750">+K460/J460-1</f>
        <v>-8.9361026256259413E-3</v>
      </c>
      <c r="M460" s="92">
        <f t="shared" ref="M460" si="751">WEEKDAY(A460,2)</f>
        <v>5</v>
      </c>
      <c r="N460" s="50" t="s">
        <v>557</v>
      </c>
    </row>
    <row r="461" spans="1:14" x14ac:dyDescent="0.15">
      <c r="A461" s="90">
        <v>43045</v>
      </c>
      <c r="B461">
        <v>35.886499999999998</v>
      </c>
      <c r="C461" s="93">
        <f t="shared" ref="C461" si="752">B461/B460-1</f>
        <v>1.5895258315640426E-2</v>
      </c>
      <c r="D461" s="26">
        <f t="shared" ref="D461" si="753">+F460*(1+L461)</f>
        <v>35.751895758194365</v>
      </c>
      <c r="E461" s="26">
        <f>D461*(1-VLOOKUP(A461,FX!A:M,13,0))</f>
        <v>35.822181210682736</v>
      </c>
      <c r="F461">
        <v>35.825600000000001</v>
      </c>
      <c r="G461" s="93">
        <f t="shared" ref="G461" si="754">+B461/D461-1</f>
        <v>3.7649539682040878E-3</v>
      </c>
      <c r="H461" s="93">
        <f>(B461/(D461*(1-VLOOKUP(A461,FX!A:M,13,0))))-1</f>
        <v>1.7955017573882959E-3</v>
      </c>
      <c r="I461" s="93">
        <f t="shared" si="272"/>
        <v>1.6999017462371313E-3</v>
      </c>
      <c r="J461">
        <v>6426.98</v>
      </c>
      <c r="K461">
        <v>6511.1</v>
      </c>
      <c r="L461" s="93">
        <f t="shared" ref="L461" si="755">+K461/J461-1</f>
        <v>1.3088573482413324E-2</v>
      </c>
      <c r="M461" s="92">
        <f t="shared" ref="M461" si="756">WEEKDAY(A461,2)</f>
        <v>1</v>
      </c>
    </row>
    <row r="462" spans="1:14" x14ac:dyDescent="0.15">
      <c r="A462" s="90">
        <v>43046</v>
      </c>
      <c r="B462">
        <v>35.99</v>
      </c>
      <c r="C462" s="93">
        <f t="shared" ref="C462" si="757">B462/B461-1</f>
        <v>2.8840929040170327E-3</v>
      </c>
      <c r="D462" s="26">
        <f t="shared" ref="D462" si="758">+F461*(1+L462)</f>
        <v>36.050311262920239</v>
      </c>
      <c r="E462" s="26">
        <f>D462*(1-VLOOKUP(A462,FX!A:M,13,0))</f>
        <v>35.948491621045136</v>
      </c>
      <c r="F462">
        <v>35.9649</v>
      </c>
      <c r="G462" s="93">
        <f t="shared" ref="G462" si="759">+B462/D462-1</f>
        <v>-1.6729748178976322E-3</v>
      </c>
      <c r="H462" s="93">
        <f>(B462/(D462*(1-VLOOKUP(A462,FX!A:M,13,0))))-1</f>
        <v>1.1546626042737707E-3</v>
      </c>
      <c r="I462" s="93">
        <f t="shared" si="272"/>
        <v>6.9790267733260691E-4</v>
      </c>
      <c r="J462">
        <v>6511.1</v>
      </c>
      <c r="K462">
        <v>6551.94</v>
      </c>
      <c r="L462" s="93">
        <f t="shared" ref="L462" si="760">+K462/J462-1</f>
        <v>6.2723656525009996E-3</v>
      </c>
      <c r="M462" s="92">
        <f t="shared" ref="M462" si="761">WEEKDAY(A462,2)</f>
        <v>2</v>
      </c>
    </row>
    <row r="463" spans="1:14" x14ac:dyDescent="0.15">
      <c r="A463" s="90">
        <v>43047</v>
      </c>
      <c r="B463">
        <v>35.880000000000003</v>
      </c>
      <c r="C463" s="93">
        <f t="shared" ref="C463" si="762">B463/B462-1</f>
        <v>-3.0564045568213238E-3</v>
      </c>
      <c r="D463" s="26">
        <f t="shared" ref="D463" si="763">+F462*(1+L463)</f>
        <v>36.018419686535594</v>
      </c>
      <c r="E463" s="26">
        <f>D463*(1-VLOOKUP(A463,FX!A:M,13,0))</f>
        <v>36.077380774376067</v>
      </c>
      <c r="F463">
        <v>36.067300000000003</v>
      </c>
      <c r="G463" s="93">
        <f t="shared" ref="G463" si="764">+B463/D463-1</f>
        <v>-3.8430249783373283E-3</v>
      </c>
      <c r="H463" s="93">
        <f>(B463/(D463*(1-VLOOKUP(A463,FX!A:M,13,0))))-1</f>
        <v>-5.4710394751343872E-3</v>
      </c>
      <c r="I463" s="93">
        <f t="shared" si="272"/>
        <v>-5.1930696226221151E-3</v>
      </c>
      <c r="J463">
        <v>6551.94</v>
      </c>
      <c r="K463">
        <v>6561.69</v>
      </c>
      <c r="L463" s="93">
        <f t="shared" ref="L463" si="765">+K463/J463-1</f>
        <v>1.4881088654659091E-3</v>
      </c>
      <c r="M463" s="92">
        <f t="shared" ref="M463" si="766">WEEKDAY(A463,2)</f>
        <v>3</v>
      </c>
    </row>
    <row r="464" spans="1:14" x14ac:dyDescent="0.15">
      <c r="A464" s="90">
        <v>43048</v>
      </c>
      <c r="B464">
        <v>36.159999999999997</v>
      </c>
      <c r="C464" s="93">
        <f t="shared" ref="C464" si="767">B464/B463-1</f>
        <v>7.8037904124859114E-3</v>
      </c>
      <c r="D464" s="26">
        <f t="shared" ref="D464" si="768">+F463*(1+L464)</f>
        <v>36.340263538051936</v>
      </c>
      <c r="E464" s="26">
        <f>D464*(1-VLOOKUP(A464,FX!A:M,13,0))</f>
        <v>36.247802178765383</v>
      </c>
      <c r="F464">
        <v>36.244300000000003</v>
      </c>
      <c r="G464" s="93">
        <f t="shared" ref="G464" si="769">+B464/D464-1</f>
        <v>-4.9604356298402763E-3</v>
      </c>
      <c r="H464" s="93">
        <f>(B464/(D464*(1-VLOOKUP(A464,FX!A:M,13,0))))-1</f>
        <v>-2.4222759308928365E-3</v>
      </c>
      <c r="I464" s="93">
        <f t="shared" si="272"/>
        <v>-2.325882966425219E-3</v>
      </c>
      <c r="J464">
        <v>6561.69</v>
      </c>
      <c r="K464">
        <v>6611.35</v>
      </c>
      <c r="L464" s="93">
        <f t="shared" ref="L464" si="770">+K464/J464-1</f>
        <v>7.5681722239240301E-3</v>
      </c>
      <c r="M464" s="92">
        <f t="shared" ref="M464" si="771">WEEKDAY(A464,2)</f>
        <v>4</v>
      </c>
      <c r="N464" s="50" t="s">
        <v>571</v>
      </c>
    </row>
    <row r="465" spans="1:14" x14ac:dyDescent="0.15">
      <c r="A465" s="90">
        <v>43049</v>
      </c>
      <c r="B465">
        <v>36.42</v>
      </c>
      <c r="C465" s="93">
        <f t="shared" ref="C465" si="772">B465/B464-1</f>
        <v>7.1902654867257443E-3</v>
      </c>
      <c r="D465" s="26">
        <f t="shared" ref="D465" si="773">+F464*(1+L465)</f>
        <v>36.408051312666849</v>
      </c>
      <c r="E465" s="26">
        <f>D465*(1-VLOOKUP(A465,FX!A:M,13,0))</f>
        <v>36.343219124338489</v>
      </c>
      <c r="F465">
        <v>36.347700000000003</v>
      </c>
      <c r="G465" s="93">
        <f t="shared" ref="G465" si="774">+B465/D465-1</f>
        <v>3.2818804913614663E-4</v>
      </c>
      <c r="H465" s="93">
        <f>(B465/(D465*(1-VLOOKUP(A465,FX!A:M,13,0))))-1</f>
        <v>2.1126602846828213E-3</v>
      </c>
      <c r="I465" s="93">
        <f t="shared" si="272"/>
        <v>1.9891217325993527E-3</v>
      </c>
      <c r="J465">
        <v>6611.35</v>
      </c>
      <c r="K465">
        <v>6641.22</v>
      </c>
      <c r="L465" s="93">
        <f t="shared" ref="L465" si="775">+K465/J465-1</f>
        <v>4.5179880054753152E-3</v>
      </c>
      <c r="M465" s="92">
        <f t="shared" ref="M465" si="776">WEEKDAY(A465,2)</f>
        <v>5</v>
      </c>
      <c r="N465" s="50" t="s">
        <v>576</v>
      </c>
    </row>
    <row r="466" spans="1:14" x14ac:dyDescent="0.15">
      <c r="A466" s="90">
        <v>43052</v>
      </c>
      <c r="B466">
        <v>36.479999999999997</v>
      </c>
      <c r="C466" s="93">
        <f t="shared" ref="C466" si="777">B466/B465-1</f>
        <v>1.6474464579900872E-3</v>
      </c>
      <c r="D466" s="26">
        <f t="shared" ref="D466" si="778">+F465*(1+L466)</f>
        <v>36.511836637997241</v>
      </c>
      <c r="E466" s="26">
        <f>D466*(1-VLOOKUP(A466,FX!A:M,13,0))</f>
        <v>36.540819369012333</v>
      </c>
      <c r="F466">
        <v>36.543799999999997</v>
      </c>
      <c r="G466" s="93">
        <f t="shared" ref="G466" si="779">+B466/D466-1</f>
        <v>-8.7195389026561987E-4</v>
      </c>
      <c r="H466" s="93">
        <f>(B466/(D466*(1-VLOOKUP(A466,FX!A:M,13,0))))-1</f>
        <v>-1.6644226939233064E-3</v>
      </c>
      <c r="I466" s="93">
        <f t="shared" si="272"/>
        <v>-1.7458501852571917E-3</v>
      </c>
      <c r="J466">
        <v>6641.22</v>
      </c>
      <c r="K466">
        <v>6671.21</v>
      </c>
      <c r="L466" s="93">
        <f t="shared" ref="L466" si="780">+K466/J466-1</f>
        <v>4.5157365664743043E-3</v>
      </c>
      <c r="M466" s="92">
        <f t="shared" ref="M466" si="781">WEEKDAY(A466,2)</f>
        <v>1</v>
      </c>
    </row>
    <row r="467" spans="1:14" x14ac:dyDescent="0.15">
      <c r="A467" s="90">
        <v>43053</v>
      </c>
      <c r="B467">
        <v>36.19</v>
      </c>
      <c r="C467" s="93">
        <f t="shared" ref="C467" si="782">B467/B466-1</f>
        <v>-7.9495614035087758E-3</v>
      </c>
      <c r="D467" s="26">
        <f t="shared" ref="D467" si="783">+F466*(1+L467)</f>
        <v>36.233206650367769</v>
      </c>
      <c r="E467" s="26">
        <f>D467*(1-VLOOKUP(A467,FX!A:M,13,0))</f>
        <v>36.333738356964183</v>
      </c>
      <c r="F467">
        <v>36.323099999999997</v>
      </c>
      <c r="G467" s="93">
        <f t="shared" ref="G467" si="784">+B467/D467-1</f>
        <v>-1.1924600211262737E-3</v>
      </c>
      <c r="H467" s="93">
        <f>(B467/(D467*(1-VLOOKUP(A467,FX!A:M,13,0))))-1</f>
        <v>-3.956057467910834E-3</v>
      </c>
      <c r="I467" s="93">
        <f t="shared" si="272"/>
        <v>-3.6643348172374912E-3</v>
      </c>
      <c r="J467">
        <v>6671.21</v>
      </c>
      <c r="K467">
        <v>6614.51</v>
      </c>
      <c r="L467" s="93">
        <f t="shared" ref="L467" si="785">+K467/J467-1</f>
        <v>-8.4992077898912166E-3</v>
      </c>
      <c r="M467" s="92">
        <f t="shared" ref="M467" si="786">WEEKDAY(A467,2)</f>
        <v>2</v>
      </c>
    </row>
    <row r="468" spans="1:14" x14ac:dyDescent="0.15">
      <c r="A468" s="90">
        <v>43054</v>
      </c>
      <c r="B468">
        <v>35.74</v>
      </c>
      <c r="C468" s="93">
        <f t="shared" ref="C468" si="787">B468/B467-1</f>
        <v>-1.2434374136501725E-2</v>
      </c>
      <c r="D468" s="26">
        <f t="shared" ref="D468" si="788">+F467*(1+L468)</f>
        <v>35.901083821174957</v>
      </c>
      <c r="E468" s="26">
        <f>D468*(1-VLOOKUP(A468,FX!A:M,13,0))</f>
        <v>35.919832133961805</v>
      </c>
      <c r="F468">
        <v>35.904299999999999</v>
      </c>
      <c r="G468" s="93">
        <f t="shared" ref="G468" si="789">+B468/D468-1</f>
        <v>-4.4868790585075313E-3</v>
      </c>
      <c r="H468" s="93">
        <f>(B468/(D468*(1-VLOOKUP(A468,FX!A:M,13,0))))-1</f>
        <v>-5.0064859237405335E-3</v>
      </c>
      <c r="I468" s="93">
        <f t="shared" si="272"/>
        <v>-4.5760535646147682E-3</v>
      </c>
      <c r="J468">
        <v>6614.51</v>
      </c>
      <c r="K468">
        <v>6537.66</v>
      </c>
      <c r="L468" s="93">
        <f t="shared" ref="L468" si="790">+K468/J468-1</f>
        <v>-1.1618396525215124E-2</v>
      </c>
      <c r="M468" s="92">
        <f t="shared" ref="M468" si="791">WEEKDAY(A468,2)</f>
        <v>3</v>
      </c>
    </row>
    <row r="469" spans="1:14" x14ac:dyDescent="0.15">
      <c r="A469" s="90">
        <v>43055</v>
      </c>
      <c r="B469">
        <v>36.07</v>
      </c>
      <c r="C469" s="93">
        <f t="shared" ref="C469" si="792">B469/B468-1</f>
        <v>9.2333519865697156E-3</v>
      </c>
      <c r="D469" s="26">
        <f t="shared" ref="D469" si="793">+F468*(1+L469)</f>
        <v>36.017708129973116</v>
      </c>
      <c r="E469" s="26">
        <f>D469*(1-VLOOKUP(A469,FX!A:M,13,0))</f>
        <v>36.01955429669119</v>
      </c>
      <c r="F469">
        <v>36.027200000000001</v>
      </c>
      <c r="G469" s="93">
        <f t="shared" ref="G469" si="794">+B469/D469-1</f>
        <v>1.4518377970687002E-3</v>
      </c>
      <c r="H469" s="93">
        <f>(B469/(D469*(1-VLOOKUP(A469,FX!A:M,13,0))))-1</f>
        <v>1.4005088151090028E-3</v>
      </c>
      <c r="I469" s="93">
        <f t="shared" si="272"/>
        <v>1.1879912954655403E-3</v>
      </c>
      <c r="J469">
        <v>6537.66</v>
      </c>
      <c r="K469">
        <v>6558.31</v>
      </c>
      <c r="L469" s="93">
        <f t="shared" ref="L469" si="795">+K469/J469-1</f>
        <v>3.1586225040765026E-3</v>
      </c>
      <c r="M469" s="92">
        <f t="shared" ref="M469" si="796">WEEKDAY(A469,2)</f>
        <v>4</v>
      </c>
      <c r="N469" s="50" t="s">
        <v>589</v>
      </c>
    </row>
    <row r="470" spans="1:14" x14ac:dyDescent="0.15">
      <c r="A470" s="90">
        <v>43056</v>
      </c>
      <c r="B470">
        <v>34.895000000000003</v>
      </c>
      <c r="C470" s="93">
        <f t="shared" ref="C470" si="797">B470/B469-1</f>
        <v>-3.2575547546437433E-2</v>
      </c>
      <c r="D470" s="26">
        <f t="shared" ref="D470" si="798">+F469*(1+L470)</f>
        <v>34.948467633887383</v>
      </c>
      <c r="E470" s="26">
        <f>D470*(1-VLOOKUP(A470,FX!A:M,13,0))</f>
        <v>34.928715058556286</v>
      </c>
      <c r="F470">
        <v>34.908799999999999</v>
      </c>
      <c r="G470" s="93">
        <f t="shared" ref="G470" si="799">+B470/D470-1</f>
        <v>-1.5298992347102525E-3</v>
      </c>
      <c r="H470" s="93">
        <f>(B470/(D470*(1-VLOOKUP(A470,FX!A:M,13,0))))-1</f>
        <v>-9.6525333095598409E-4</v>
      </c>
      <c r="I470" s="93">
        <f t="shared" si="272"/>
        <v>-3.9531579429818997E-4</v>
      </c>
      <c r="J470">
        <v>6558.31</v>
      </c>
      <c r="K470">
        <v>6361.94</v>
      </c>
      <c r="L470" s="93">
        <f t="shared" ref="L470" si="800">+K470/J470-1</f>
        <v>-2.9942164978477792E-2</v>
      </c>
      <c r="M470" s="92">
        <f t="shared" ref="M470" si="801">WEEKDAY(A470,2)</f>
        <v>5</v>
      </c>
    </row>
    <row r="471" spans="1:14" x14ac:dyDescent="0.15">
      <c r="A471" s="90">
        <v>43059</v>
      </c>
      <c r="B471">
        <v>35.205300000000001</v>
      </c>
      <c r="C471" s="93">
        <f t="shared" ref="C471" si="802">B471/B470-1</f>
        <v>8.892391460094462E-3</v>
      </c>
      <c r="D471" s="26">
        <f t="shared" ref="D471" si="803">+F470*(1+L471)</f>
        <v>35.2996483613489</v>
      </c>
      <c r="E471" s="26">
        <f>D471*(1-VLOOKUP(A471,FX!A:M,13,0))</f>
        <v>35.245172928415059</v>
      </c>
      <c r="F471">
        <v>35.263599999999997</v>
      </c>
      <c r="G471" s="93">
        <f t="shared" ref="G471" si="804">+B471/D471-1</f>
        <v>-2.6727847366379009E-3</v>
      </c>
      <c r="H471" s="93">
        <f>(B471/(D471*(1-VLOOKUP(A471,FX!A:M,13,0))))-1</f>
        <v>-1.1313018238282568E-3</v>
      </c>
      <c r="I471" s="93">
        <f t="shared" si="272"/>
        <v>-1.6532628546148675E-3</v>
      </c>
      <c r="J471">
        <v>6361.94</v>
      </c>
      <c r="K471">
        <v>6433.17</v>
      </c>
      <c r="L471" s="93">
        <f t="shared" ref="L471" si="805">+K471/J471-1</f>
        <v>1.1196270320059654E-2</v>
      </c>
      <c r="M471" s="92">
        <f t="shared" ref="M471" si="806">WEEKDAY(A471,2)</f>
        <v>1</v>
      </c>
    </row>
    <row r="472" spans="1:14" x14ac:dyDescent="0.15">
      <c r="A472" s="90">
        <v>43060</v>
      </c>
      <c r="B472">
        <v>35.67</v>
      </c>
      <c r="C472" s="93">
        <f t="shared" ref="C472" si="807">B472/B471-1</f>
        <v>1.319971708805201E-2</v>
      </c>
      <c r="D472" s="26">
        <f t="shared" ref="D472" si="808">+F471*(1+L472)</f>
        <v>35.390661813693711</v>
      </c>
      <c r="E472" s="26">
        <f>D472*(1-VLOOKUP(A472,FX!A:M,13,0))</f>
        <v>35.497494646293369</v>
      </c>
      <c r="F472">
        <v>35.5105</v>
      </c>
      <c r="G472" s="93">
        <f t="shared" ref="G472" si="809">+B472/D472-1</f>
        <v>7.8929913143983566E-3</v>
      </c>
      <c r="H472" s="93">
        <f>(B472/(D472*(1-VLOOKUP(A472,FX!A:M,13,0))))-1</f>
        <v>4.8596486998737642E-3</v>
      </c>
      <c r="I472" s="93">
        <f t="shared" si="272"/>
        <v>4.4916292364229893E-3</v>
      </c>
      <c r="J472">
        <v>6433.17</v>
      </c>
      <c r="K472">
        <v>6456.35</v>
      </c>
      <c r="L472" s="93">
        <f t="shared" ref="L472" si="810">+K472/J472-1</f>
        <v>3.6032002885046932E-3</v>
      </c>
      <c r="M472" s="92">
        <f t="shared" ref="M472" si="811">WEEKDAY(A472,2)</f>
        <v>2</v>
      </c>
    </row>
    <row r="473" spans="1:14" x14ac:dyDescent="0.15">
      <c r="A473" s="90">
        <v>43061</v>
      </c>
      <c r="B473">
        <v>35.4</v>
      </c>
      <c r="C473" s="93">
        <f t="shared" ref="C473" si="812">B473/B472-1</f>
        <v>-7.569386038688064E-3</v>
      </c>
      <c r="D473" s="26">
        <f t="shared" ref="D473" si="813">+F472*(1+L473)</f>
        <v>35.417493494002024</v>
      </c>
      <c r="E473" s="26">
        <f>D473*(1-VLOOKUP(A473,FX!A:M,13,0))</f>
        <v>35.567373640937504</v>
      </c>
      <c r="G473" s="93">
        <f t="shared" ref="G473" si="814">+B473/D473-1</f>
        <v>-4.9392241732149067E-4</v>
      </c>
      <c r="H473" s="93">
        <f>(B473/(D473*(1-VLOOKUP(A473,FX!A:M,13,0))))-1</f>
        <v>-4.7058195138945935E-3</v>
      </c>
      <c r="J473">
        <v>6456.35</v>
      </c>
      <c r="K473">
        <v>6439.44</v>
      </c>
      <c r="L473" s="93">
        <f t="shared" ref="L473" si="815">+K473/J473-1</f>
        <v>-2.6191269060693578E-3</v>
      </c>
      <c r="M473" s="92">
        <f t="shared" ref="M473" si="816">WEEKDAY(A473,2)</f>
        <v>3</v>
      </c>
    </row>
    <row r="474" spans="1:14" x14ac:dyDescent="0.15">
      <c r="A474" s="90">
        <v>43062</v>
      </c>
    </row>
    <row r="475" spans="1:14" x14ac:dyDescent="0.15">
      <c r="A475" s="90">
        <v>43063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BP71"/>
  <sheetViews>
    <sheetView showGridLines="0" zoomScale="85" zoomScaleNormal="85" workbookViewId="0">
      <pane xSplit="1" ySplit="2" topLeftCell="B42" activePane="bottomRight" state="frozen"/>
      <selection pane="topRight" activeCell="B1" sqref="B1"/>
      <selection pane="bottomLeft" activeCell="A3" sqref="A3"/>
      <selection pane="bottomRight" activeCell="A55" sqref="A55"/>
    </sheetView>
  </sheetViews>
  <sheetFormatPr defaultColWidth="9" defaultRowHeight="16.5" x14ac:dyDescent="0.15"/>
  <cols>
    <col min="1" max="1" width="2.375" style="2" customWidth="1" collapsed="1"/>
    <col min="2" max="2" width="11.625" style="2" bestFit="1" customWidth="1" collapsed="1"/>
    <col min="3" max="3" width="9" style="2" collapsed="1"/>
    <col min="4" max="4" width="10.625" style="2" bestFit="1" customWidth="1" collapsed="1"/>
    <col min="5" max="5" width="9.125" style="2" customWidth="1" collapsed="1"/>
    <col min="6" max="6" width="9" style="2" collapsed="1"/>
    <col min="7" max="7" width="3" style="2" customWidth="1" collapsed="1"/>
    <col min="8" max="8" width="9.125" style="2" bestFit="1" customWidth="1" collapsed="1"/>
    <col min="9" max="10" width="10.625" style="2" bestFit="1" customWidth="1" collapsed="1"/>
    <col min="11" max="11" width="9" style="2" collapsed="1"/>
    <col min="12" max="12" width="10.625" style="2" bestFit="1" customWidth="1" collapsed="1"/>
    <col min="13" max="13" width="0.875" style="2" customWidth="1" collapsed="1"/>
    <col min="14" max="15" width="9.125" style="2" bestFit="1" customWidth="1" collapsed="1"/>
    <col min="16" max="18" width="9" style="2" collapsed="1"/>
    <col min="19" max="19" width="1.375" style="2" customWidth="1" collapsed="1"/>
    <col min="20" max="20" width="9.125" style="2" bestFit="1" customWidth="1" collapsed="1"/>
    <col min="21" max="24" width="6.875" style="2" customWidth="1" collapsed="1"/>
    <col min="25" max="25" width="3" style="2" customWidth="1" collapsed="1"/>
    <col min="26" max="26" width="11.625" style="2" bestFit="1" customWidth="1" collapsed="1"/>
    <col min="27" max="27" width="9.125" style="2" bestFit="1" customWidth="1" collapsed="1"/>
    <col min="28" max="28" width="11.625" style="2" bestFit="1" customWidth="1" collapsed="1"/>
    <col min="29" max="29" width="7.875" style="2" customWidth="1" collapsed="1"/>
    <col min="30" max="30" width="10.5" style="2" bestFit="1" customWidth="1" collapsed="1"/>
    <col min="31" max="31" width="9.625" style="2" customWidth="1" collapsed="1"/>
    <col min="32" max="32" width="7.875" style="2" customWidth="1" collapsed="1"/>
    <col min="33" max="33" width="10.5" style="2" bestFit="1" customWidth="1" collapsed="1"/>
    <col min="34" max="34" width="11.125" style="2" customWidth="1" collapsed="1"/>
    <col min="35" max="35" width="13.125" style="2" customWidth="1" collapsed="1"/>
    <col min="36" max="36" width="13.125" style="19" customWidth="1" collapsed="1"/>
    <col min="37" max="38" width="12.125" style="2" customWidth="1" collapsed="1"/>
    <col min="39" max="39" width="9" style="2" customWidth="1" collapsed="1"/>
    <col min="40" max="40" width="9.875" style="2" customWidth="1" collapsed="1"/>
    <col min="41" max="41" width="1.5" style="2" customWidth="1" collapsed="1"/>
    <col min="42" max="42" width="9.125" style="2" bestFit="1" customWidth="1" collapsed="1"/>
    <col min="43" max="43" width="9" style="2" collapsed="1"/>
    <col min="44" max="44" width="9.125" style="2" bestFit="1" customWidth="1" collapsed="1"/>
    <col min="45" max="45" width="9.125" style="2" customWidth="1" collapsed="1"/>
    <col min="46" max="47" width="9.5" style="2" bestFit="1" customWidth="1" collapsed="1"/>
    <col min="48" max="48" width="9" style="2" collapsed="1"/>
    <col min="49" max="49" width="9.125" style="2" bestFit="1" customWidth="1" collapsed="1"/>
    <col min="50" max="50" width="9" style="2" collapsed="1"/>
    <col min="51" max="51" width="9.125" style="2" bestFit="1" customWidth="1" collapsed="1"/>
    <col min="52" max="52" width="9.125" style="2" customWidth="1" collapsed="1"/>
    <col min="53" max="54" width="9.5" style="2" bestFit="1" customWidth="1" collapsed="1"/>
    <col min="55" max="55" width="9" style="2" collapsed="1"/>
    <col min="56" max="56" width="9.125" style="2" bestFit="1" customWidth="1" collapsed="1"/>
    <col min="57" max="57" width="9" style="2" collapsed="1"/>
    <col min="58" max="58" width="9.125" style="2" bestFit="1" customWidth="1" collapsed="1"/>
    <col min="59" max="59" width="9.125" style="2" customWidth="1" collapsed="1"/>
    <col min="60" max="61" width="9.5" style="2" bestFit="1" customWidth="1" collapsed="1"/>
    <col min="62" max="62" width="9" style="2" collapsed="1"/>
    <col min="63" max="63" width="9.125" style="2" bestFit="1" customWidth="1" collapsed="1"/>
    <col min="64" max="64" width="9" style="2" collapsed="1"/>
    <col min="65" max="65" width="9.125" style="2" bestFit="1" customWidth="1" collapsed="1"/>
    <col min="66" max="66" width="9.125" style="2" customWidth="1" collapsed="1"/>
    <col min="67" max="68" width="9.5" style="2" bestFit="1" customWidth="1" collapsed="1"/>
    <col min="69" max="16384" width="9" style="2" collapsed="1"/>
  </cols>
  <sheetData>
    <row r="1" spans="2:68" x14ac:dyDescent="0.15">
      <c r="B1" s="2">
        <v>2823</v>
      </c>
      <c r="H1" s="2">
        <v>2822</v>
      </c>
      <c r="N1" s="2">
        <v>3188</v>
      </c>
      <c r="T1" s="2">
        <v>3147</v>
      </c>
      <c r="Z1" s="2" t="s">
        <v>0</v>
      </c>
      <c r="AA1" s="2" t="s">
        <v>9</v>
      </c>
      <c r="AB1" s="2" t="s">
        <v>2</v>
      </c>
      <c r="AC1" s="2" t="s">
        <v>11</v>
      </c>
      <c r="AD1" s="2" t="s">
        <v>16</v>
      </c>
      <c r="AE1" s="2" t="s">
        <v>17</v>
      </c>
      <c r="AF1" s="2" t="s">
        <v>18</v>
      </c>
      <c r="AG1" s="2" t="s">
        <v>12</v>
      </c>
      <c r="AH1" s="2" t="s">
        <v>13</v>
      </c>
      <c r="AI1" s="2" t="s">
        <v>10</v>
      </c>
      <c r="AJ1" s="2" t="s">
        <v>14</v>
      </c>
      <c r="AK1" s="2" t="s">
        <v>21</v>
      </c>
      <c r="AL1" s="2" t="s">
        <v>20</v>
      </c>
      <c r="AM1" s="2" t="s">
        <v>15</v>
      </c>
      <c r="AN1" s="2" t="s">
        <v>22</v>
      </c>
      <c r="AP1" s="2" t="s">
        <v>1</v>
      </c>
      <c r="AS1" s="2" t="s">
        <v>7</v>
      </c>
      <c r="AT1" s="2" t="s">
        <v>8</v>
      </c>
      <c r="AU1" s="2" t="s">
        <v>19</v>
      </c>
      <c r="AW1" s="2" t="s">
        <v>23</v>
      </c>
      <c r="AZ1" s="2" t="s">
        <v>7</v>
      </c>
      <c r="BA1" s="2" t="s">
        <v>8</v>
      </c>
      <c r="BB1" s="2" t="s">
        <v>19</v>
      </c>
      <c r="BD1" s="2" t="s">
        <v>25</v>
      </c>
      <c r="BG1" s="2" t="s">
        <v>7</v>
      </c>
      <c r="BH1" s="2" t="s">
        <v>8</v>
      </c>
      <c r="BI1" s="2" t="s">
        <v>19</v>
      </c>
      <c r="BK1" s="2" t="s">
        <v>24</v>
      </c>
      <c r="BN1" s="2" t="s">
        <v>7</v>
      </c>
      <c r="BO1" s="2" t="s">
        <v>8</v>
      </c>
      <c r="BP1" s="2" t="s">
        <v>19</v>
      </c>
    </row>
    <row r="2" spans="2:68" x14ac:dyDescent="0.15">
      <c r="E2" s="2" t="s">
        <v>4</v>
      </c>
      <c r="F2" s="2" t="s">
        <v>3</v>
      </c>
      <c r="K2" s="2" t="s">
        <v>6</v>
      </c>
      <c r="L2" s="2" t="s">
        <v>3</v>
      </c>
      <c r="Q2" s="2" t="s">
        <v>6</v>
      </c>
      <c r="R2" s="2" t="s">
        <v>3</v>
      </c>
      <c r="W2" s="2" t="s">
        <v>6</v>
      </c>
      <c r="X2" s="2" t="s">
        <v>3</v>
      </c>
      <c r="AC2" s="3"/>
      <c r="AD2" s="3"/>
      <c r="AE2" s="3"/>
      <c r="AF2" s="3"/>
      <c r="AJ2" s="2"/>
    </row>
    <row r="3" spans="2:68" x14ac:dyDescent="0.15">
      <c r="B3" s="4">
        <v>42276</v>
      </c>
      <c r="C3" s="5">
        <v>10.1</v>
      </c>
      <c r="D3" s="5">
        <v>10.96</v>
      </c>
      <c r="E3" s="6" t="s">
        <v>5</v>
      </c>
      <c r="F3" s="7">
        <v>-7.85E-2</v>
      </c>
      <c r="H3" s="4">
        <v>42276</v>
      </c>
      <c r="I3" s="5">
        <v>11.34</v>
      </c>
      <c r="J3" s="5">
        <v>11.38</v>
      </c>
      <c r="K3" s="6"/>
      <c r="L3" s="7">
        <v>-3.5000000000000001E-3</v>
      </c>
      <c r="N3" s="4">
        <v>42276</v>
      </c>
      <c r="O3" s="5">
        <v>38.700000000000003</v>
      </c>
      <c r="P3" s="5">
        <v>39.11</v>
      </c>
      <c r="Q3" s="6"/>
      <c r="R3" s="7">
        <v>-1.0500000000000001E-2</v>
      </c>
      <c r="T3" s="4">
        <v>42276</v>
      </c>
      <c r="U3" s="5"/>
      <c r="V3" s="5"/>
      <c r="W3" s="6"/>
      <c r="X3" s="7"/>
      <c r="Z3" s="4">
        <v>42276</v>
      </c>
      <c r="AC3" s="3"/>
      <c r="AD3" s="3"/>
      <c r="AE3" s="3"/>
      <c r="AF3" s="3"/>
      <c r="AJ3" s="2"/>
      <c r="AP3" s="4">
        <v>42276</v>
      </c>
      <c r="AW3" s="4">
        <v>42276</v>
      </c>
      <c r="BD3" s="4">
        <v>42276</v>
      </c>
      <c r="BK3" s="4">
        <v>42276</v>
      </c>
    </row>
    <row r="4" spans="2:68" ht="17.25" thickBot="1" x14ac:dyDescent="0.2">
      <c r="B4" s="8">
        <v>42277</v>
      </c>
      <c r="C4" s="9">
        <v>10.220000000000001</v>
      </c>
      <c r="D4" s="9">
        <v>11.07</v>
      </c>
      <c r="E4" s="10">
        <f>C4/C3-1</f>
        <v>1.1881188118811892E-2</v>
      </c>
      <c r="F4" s="11">
        <v>-7.6799999999999993E-2</v>
      </c>
      <c r="H4" s="8">
        <v>42277</v>
      </c>
      <c r="I4" s="9">
        <v>11.4</v>
      </c>
      <c r="J4" s="9">
        <v>11.53</v>
      </c>
      <c r="K4" s="10">
        <f>I4/I3-1</f>
        <v>5.2910052910053462E-3</v>
      </c>
      <c r="L4" s="11">
        <v>-1.1299999999999999E-2</v>
      </c>
      <c r="N4" s="8">
        <v>42277</v>
      </c>
      <c r="O4" s="9">
        <v>39</v>
      </c>
      <c r="P4" s="9">
        <v>39.49</v>
      </c>
      <c r="Q4" s="10">
        <f>O4/O3-1</f>
        <v>7.7519379844961378E-3</v>
      </c>
      <c r="R4" s="11">
        <v>-1.24E-2</v>
      </c>
      <c r="T4" s="8">
        <v>42277</v>
      </c>
      <c r="U4" s="9"/>
      <c r="V4" s="9"/>
      <c r="W4" s="10"/>
      <c r="X4" s="11"/>
      <c r="Z4" s="12">
        <v>42277</v>
      </c>
      <c r="AA4" s="13"/>
      <c r="AB4" s="13"/>
      <c r="AC4" s="13"/>
      <c r="AD4" s="14"/>
      <c r="AE4" s="14"/>
      <c r="AF4" s="14"/>
      <c r="AG4" s="13"/>
      <c r="AH4" s="13"/>
      <c r="AI4" s="13"/>
      <c r="AJ4" s="13"/>
      <c r="AK4" s="13"/>
      <c r="AL4" s="13"/>
      <c r="AM4" s="13"/>
      <c r="AN4" s="13"/>
      <c r="AP4" s="8">
        <v>42277</v>
      </c>
      <c r="AW4" s="8">
        <v>42277</v>
      </c>
      <c r="BD4" s="8">
        <v>42277</v>
      </c>
      <c r="BK4" s="8">
        <v>42277</v>
      </c>
    </row>
    <row r="5" spans="2:68" x14ac:dyDescent="0.15">
      <c r="B5" s="4">
        <v>42279</v>
      </c>
      <c r="C5" s="5">
        <v>10.4</v>
      </c>
      <c r="D5" s="5">
        <v>11.06</v>
      </c>
      <c r="E5" s="6">
        <f t="shared" ref="E5:E14" si="0">C5/C4-1</f>
        <v>1.7612524461839474E-2</v>
      </c>
      <c r="F5" s="7">
        <v>-5.9700000000000003E-2</v>
      </c>
      <c r="H5" s="4">
        <v>42279</v>
      </c>
      <c r="I5" s="5">
        <v>11.56</v>
      </c>
      <c r="J5" s="5">
        <v>11.53</v>
      </c>
      <c r="K5" s="6">
        <f t="shared" ref="K5:K18" si="1">I5/I4-1</f>
        <v>1.4035087719298289E-2</v>
      </c>
      <c r="L5" s="7">
        <v>2.5999999999999999E-3</v>
      </c>
      <c r="N5" s="4">
        <v>42279</v>
      </c>
      <c r="O5" s="5">
        <v>39.549999999999997</v>
      </c>
      <c r="P5" s="5">
        <v>39.49</v>
      </c>
      <c r="Q5" s="6">
        <f t="shared" ref="Q5:Q15" si="2">O5/O4-1</f>
        <v>1.4102564102564052E-2</v>
      </c>
      <c r="R5" s="7">
        <v>1.5E-3</v>
      </c>
      <c r="T5" s="4">
        <v>42279</v>
      </c>
      <c r="U5" s="5"/>
      <c r="V5" s="5"/>
      <c r="W5" s="6"/>
      <c r="X5" s="7"/>
      <c r="Z5" s="4">
        <v>42279</v>
      </c>
      <c r="AD5" s="3"/>
      <c r="AE5" s="3"/>
      <c r="AF5" s="3"/>
      <c r="AJ5" s="2"/>
      <c r="AP5" s="4">
        <v>42279</v>
      </c>
      <c r="AW5" s="4">
        <v>42279</v>
      </c>
      <c r="BD5" s="4">
        <v>42279</v>
      </c>
      <c r="BK5" s="4">
        <v>42279</v>
      </c>
    </row>
    <row r="6" spans="2:68" ht="17.25" thickBot="1" x14ac:dyDescent="0.2">
      <c r="B6" s="8">
        <v>42282</v>
      </c>
      <c r="C6" s="9">
        <v>10.54</v>
      </c>
      <c r="D6" s="9">
        <v>11.06</v>
      </c>
      <c r="E6" s="10">
        <f t="shared" si="0"/>
        <v>1.3461538461538414E-2</v>
      </c>
      <c r="F6" s="11">
        <v>-4.7E-2</v>
      </c>
      <c r="H6" s="8">
        <v>42282</v>
      </c>
      <c r="I6" s="9">
        <v>11.9</v>
      </c>
      <c r="J6" s="9">
        <v>11.53</v>
      </c>
      <c r="K6" s="10">
        <f t="shared" si="1"/>
        <v>2.9411764705882248E-2</v>
      </c>
      <c r="L6" s="11">
        <v>3.2099999999999997E-2</v>
      </c>
      <c r="N6" s="8">
        <v>42282</v>
      </c>
      <c r="O6" s="9">
        <v>40.5</v>
      </c>
      <c r="P6" s="9">
        <v>39.49</v>
      </c>
      <c r="Q6" s="10">
        <f t="shared" si="2"/>
        <v>2.4020227560050733E-2</v>
      </c>
      <c r="R6" s="11">
        <v>2.5600000000000001E-2</v>
      </c>
      <c r="T6" s="8">
        <v>42282</v>
      </c>
      <c r="U6" s="15"/>
      <c r="V6" s="15"/>
      <c r="W6" s="10"/>
      <c r="X6" s="11"/>
      <c r="Z6" s="8">
        <v>42282</v>
      </c>
      <c r="AD6" s="3"/>
      <c r="AE6" s="3"/>
      <c r="AF6" s="3"/>
      <c r="AJ6" s="2"/>
      <c r="AP6" s="8">
        <v>42282</v>
      </c>
      <c r="AW6" s="8">
        <v>42282</v>
      </c>
      <c r="BD6" s="8">
        <v>42282</v>
      </c>
      <c r="BK6" s="8">
        <v>42282</v>
      </c>
    </row>
    <row r="7" spans="2:68" x14ac:dyDescent="0.15">
      <c r="B7" s="4">
        <v>42283</v>
      </c>
      <c r="C7" s="5">
        <v>10.7</v>
      </c>
      <c r="D7" s="5">
        <v>11.06</v>
      </c>
      <c r="E7" s="6">
        <f t="shared" si="0"/>
        <v>1.5180265654648917E-2</v>
      </c>
      <c r="F7" s="7">
        <v>-3.2500000000000001E-2</v>
      </c>
      <c r="H7" s="4">
        <v>42283</v>
      </c>
      <c r="I7" s="5">
        <v>12</v>
      </c>
      <c r="J7" s="5">
        <v>11.53</v>
      </c>
      <c r="K7" s="6">
        <f t="shared" si="1"/>
        <v>8.4033613445377853E-3</v>
      </c>
      <c r="L7" s="7">
        <v>4.0800000000000003E-2</v>
      </c>
      <c r="N7" s="4">
        <v>42283</v>
      </c>
      <c r="O7" s="5">
        <v>40.9</v>
      </c>
      <c r="P7" s="5">
        <v>39.49</v>
      </c>
      <c r="Q7" s="6">
        <f t="shared" si="2"/>
        <v>9.8765432098764094E-3</v>
      </c>
      <c r="R7" s="7">
        <v>3.5700000000000003E-2</v>
      </c>
      <c r="T7" s="4">
        <v>42283</v>
      </c>
      <c r="U7" s="5"/>
      <c r="V7" s="5"/>
      <c r="W7" s="6"/>
      <c r="X7" s="7"/>
      <c r="Z7" s="4">
        <v>42283</v>
      </c>
      <c r="AD7" s="3"/>
      <c r="AE7" s="3"/>
      <c r="AF7" s="3"/>
      <c r="AJ7" s="2"/>
      <c r="AP7" s="4">
        <v>42283</v>
      </c>
      <c r="AW7" s="4">
        <v>42283</v>
      </c>
      <c r="BD7" s="4">
        <v>42283</v>
      </c>
      <c r="BK7" s="4">
        <v>42283</v>
      </c>
    </row>
    <row r="8" spans="2:68" ht="17.25" thickBot="1" x14ac:dyDescent="0.2">
      <c r="B8" s="8">
        <v>42284</v>
      </c>
      <c r="C8" s="9">
        <v>11</v>
      </c>
      <c r="D8" s="9">
        <v>11.06</v>
      </c>
      <c r="E8" s="10">
        <f t="shared" si="0"/>
        <v>2.8037383177570208E-2</v>
      </c>
      <c r="F8" s="11">
        <v>-5.4000000000000003E-3</v>
      </c>
      <c r="H8" s="8">
        <v>42284</v>
      </c>
      <c r="I8" s="9">
        <v>12.3</v>
      </c>
      <c r="J8" s="9">
        <v>11.53</v>
      </c>
      <c r="K8" s="10">
        <f t="shared" si="1"/>
        <v>2.5000000000000133E-2</v>
      </c>
      <c r="L8" s="11">
        <v>6.6799999999999998E-2</v>
      </c>
      <c r="N8" s="8">
        <v>42284</v>
      </c>
      <c r="O8" s="9">
        <v>42.9</v>
      </c>
      <c r="P8" s="9">
        <v>39.49</v>
      </c>
      <c r="Q8" s="10">
        <f t="shared" si="2"/>
        <v>4.8899755501222497E-2</v>
      </c>
      <c r="R8" s="11">
        <v>8.6400000000000005E-2</v>
      </c>
      <c r="T8" s="8">
        <v>42284</v>
      </c>
      <c r="U8" s="15"/>
      <c r="V8" s="15"/>
      <c r="W8" s="10"/>
      <c r="X8" s="11"/>
      <c r="Z8" s="8">
        <v>42284</v>
      </c>
      <c r="AD8" s="3"/>
      <c r="AE8" s="3"/>
      <c r="AF8" s="3"/>
      <c r="AJ8" s="2"/>
      <c r="AP8" s="8">
        <v>42284</v>
      </c>
      <c r="AW8" s="8">
        <v>42284</v>
      </c>
      <c r="BD8" s="8">
        <v>42284</v>
      </c>
      <c r="BK8" s="8">
        <v>42284</v>
      </c>
    </row>
    <row r="9" spans="2:68" x14ac:dyDescent="0.15">
      <c r="B9" s="4">
        <v>42285</v>
      </c>
      <c r="C9" s="5">
        <v>10.7</v>
      </c>
      <c r="D9" s="5">
        <v>11.31</v>
      </c>
      <c r="E9" s="6">
        <f t="shared" si="0"/>
        <v>-2.7272727272727337E-2</v>
      </c>
      <c r="F9" s="7">
        <v>-5.3900000000000003E-2</v>
      </c>
      <c r="H9" s="4">
        <v>42285</v>
      </c>
      <c r="I9" s="5">
        <v>11.88</v>
      </c>
      <c r="J9" s="5">
        <v>11.76</v>
      </c>
      <c r="K9" s="6">
        <f t="shared" si="1"/>
        <v>-3.4146341463414664E-2</v>
      </c>
      <c r="L9" s="7">
        <v>1.0200000000000001E-2</v>
      </c>
      <c r="N9" s="4">
        <v>42285</v>
      </c>
      <c r="O9" s="5">
        <v>40.799999999999997</v>
      </c>
      <c r="P9" s="5">
        <v>40.58</v>
      </c>
      <c r="Q9" s="6">
        <f t="shared" si="2"/>
        <v>-4.8951048951048959E-2</v>
      </c>
      <c r="R9" s="7">
        <v>5.4000000000000003E-3</v>
      </c>
      <c r="T9" s="4">
        <v>42285</v>
      </c>
      <c r="U9" s="5"/>
      <c r="V9" s="5"/>
      <c r="W9" s="6"/>
      <c r="X9" s="7"/>
      <c r="Z9" s="4">
        <v>42285</v>
      </c>
      <c r="AD9" s="3"/>
      <c r="AE9" s="3"/>
      <c r="AF9" s="3"/>
      <c r="AJ9" s="2"/>
      <c r="AP9" s="4">
        <v>42285</v>
      </c>
      <c r="AW9" s="4">
        <v>42285</v>
      </c>
      <c r="BD9" s="4">
        <v>42285</v>
      </c>
      <c r="BK9" s="4">
        <v>42285</v>
      </c>
    </row>
    <row r="10" spans="2:68" ht="17.25" thickBot="1" x14ac:dyDescent="0.2">
      <c r="B10" s="8">
        <v>42286</v>
      </c>
      <c r="C10" s="9">
        <v>10.7</v>
      </c>
      <c r="D10" s="9">
        <v>11.45</v>
      </c>
      <c r="E10" s="10">
        <f t="shared" si="0"/>
        <v>0</v>
      </c>
      <c r="F10" s="11">
        <v>-6.5500000000000003E-2</v>
      </c>
      <c r="H10" s="8">
        <v>42286</v>
      </c>
      <c r="I10" s="9">
        <v>11.84</v>
      </c>
      <c r="J10" s="9">
        <v>11.92</v>
      </c>
      <c r="K10" s="10">
        <f t="shared" si="1"/>
        <v>-3.3670033670034627E-3</v>
      </c>
      <c r="L10" s="11">
        <v>-6.7000000000000002E-3</v>
      </c>
      <c r="N10" s="8">
        <v>42286</v>
      </c>
      <c r="O10" s="9">
        <v>40.85</v>
      </c>
      <c r="P10" s="9">
        <v>41.19</v>
      </c>
      <c r="Q10" s="10">
        <f t="shared" si="2"/>
        <v>1.225490196078427E-3</v>
      </c>
      <c r="R10" s="11">
        <v>-8.3000000000000001E-3</v>
      </c>
      <c r="T10" s="8">
        <v>42286</v>
      </c>
      <c r="U10" s="15"/>
      <c r="V10" s="15"/>
      <c r="W10" s="10"/>
      <c r="X10" s="11"/>
      <c r="Z10" s="12">
        <v>42286</v>
      </c>
      <c r="AA10" s="13">
        <v>9528.89</v>
      </c>
      <c r="AB10" s="13">
        <v>9646.1</v>
      </c>
      <c r="AC10" s="16">
        <f>AB10/AA10-1</f>
        <v>1.2300488304514134E-2</v>
      </c>
      <c r="AD10" s="14"/>
      <c r="AE10" s="14"/>
      <c r="AF10" s="14"/>
      <c r="AG10" s="13"/>
      <c r="AH10" s="13"/>
      <c r="AI10" s="13">
        <v>9620</v>
      </c>
      <c r="AJ10" s="17"/>
      <c r="AK10" s="13"/>
      <c r="AL10" s="13"/>
      <c r="AM10" s="13"/>
      <c r="AN10" s="13"/>
      <c r="AO10" s="13"/>
      <c r="AP10" s="8">
        <v>42286</v>
      </c>
      <c r="AW10" s="8">
        <v>42286</v>
      </c>
      <c r="BD10" s="8">
        <v>42286</v>
      </c>
      <c r="BK10" s="8">
        <v>42286</v>
      </c>
    </row>
    <row r="11" spans="2:68" x14ac:dyDescent="0.15">
      <c r="B11" s="4">
        <v>42289</v>
      </c>
      <c r="C11" s="5">
        <v>11.04</v>
      </c>
      <c r="D11" s="5">
        <v>11.82</v>
      </c>
      <c r="E11" s="6">
        <f t="shared" si="0"/>
        <v>3.1775700934579376E-2</v>
      </c>
      <c r="F11" s="7">
        <v>-6.6000000000000003E-2</v>
      </c>
      <c r="H11" s="4">
        <v>42289</v>
      </c>
      <c r="I11" s="5">
        <v>12.36</v>
      </c>
      <c r="J11" s="5">
        <v>12.33</v>
      </c>
      <c r="K11" s="6">
        <f t="shared" si="1"/>
        <v>4.3918918918918859E-2</v>
      </c>
      <c r="L11" s="7">
        <v>2.3999999999999998E-3</v>
      </c>
      <c r="N11" s="4">
        <v>42289</v>
      </c>
      <c r="O11" s="5">
        <v>42.95</v>
      </c>
      <c r="P11" s="5">
        <v>42.67</v>
      </c>
      <c r="Q11" s="6">
        <f t="shared" si="2"/>
        <v>5.1407588739290189E-2</v>
      </c>
      <c r="R11" s="7">
        <v>6.6E-3</v>
      </c>
      <c r="T11" s="4">
        <v>42289</v>
      </c>
      <c r="U11" s="5"/>
      <c r="V11" s="5"/>
      <c r="W11" s="6"/>
      <c r="X11" s="7"/>
      <c r="Z11" s="4">
        <v>42289</v>
      </c>
      <c r="AA11" s="2">
        <v>9646.1</v>
      </c>
      <c r="AB11" s="2">
        <v>9945.4</v>
      </c>
      <c r="AC11" s="18">
        <f t="shared" ref="AC11:AC17" si="3">AB11/AA11-1</f>
        <v>3.1028083888825497E-2</v>
      </c>
      <c r="AD11" s="3"/>
      <c r="AE11" s="3"/>
      <c r="AF11" s="3"/>
      <c r="AG11" s="2">
        <v>9922.5</v>
      </c>
      <c r="AH11" s="2">
        <v>10020</v>
      </c>
      <c r="AI11" s="2">
        <v>9965</v>
      </c>
      <c r="AJ11" s="19">
        <f t="shared" ref="AJ11:AJ22" si="4">AG11/AB11-1</f>
        <v>-2.3025720433567098E-3</v>
      </c>
      <c r="AK11" s="20"/>
      <c r="AL11" s="20"/>
      <c r="AM11" s="20">
        <f t="shared" ref="AM11:AM17" si="5">AI11/AH11-1</f>
        <v>-5.4890219560878029E-3</v>
      </c>
      <c r="AP11" s="4">
        <v>42289</v>
      </c>
      <c r="AQ11" s="2">
        <v>38.69</v>
      </c>
      <c r="AR11" s="2">
        <v>38.979999999999997</v>
      </c>
      <c r="AT11" s="18">
        <f t="shared" ref="AT11:AT19" si="6">+AQ11/AR11-1</f>
        <v>-7.4397126731656771E-3</v>
      </c>
      <c r="AW11" s="4">
        <v>42289</v>
      </c>
      <c r="BA11" s="18"/>
      <c r="BD11" s="4">
        <v>42289</v>
      </c>
      <c r="BH11" s="18"/>
      <c r="BK11" s="4">
        <v>42289</v>
      </c>
      <c r="BO11" s="18"/>
    </row>
    <row r="12" spans="2:68" ht="17.25" thickBot="1" x14ac:dyDescent="0.2">
      <c r="B12" s="8">
        <v>42290</v>
      </c>
      <c r="C12" s="9">
        <v>10.84</v>
      </c>
      <c r="D12" s="9">
        <v>11.772</v>
      </c>
      <c r="E12" s="10">
        <f t="shared" si="0"/>
        <v>-1.8115942028985477E-2</v>
      </c>
      <c r="F12" s="11">
        <f t="shared" ref="F12:F19" si="7">+C12/D12-1</f>
        <v>-7.9170914033299344E-2</v>
      </c>
      <c r="H12" s="8">
        <v>42290</v>
      </c>
      <c r="I12" s="9">
        <v>12.14</v>
      </c>
      <c r="J12" s="9">
        <v>12.22</v>
      </c>
      <c r="K12" s="10">
        <f t="shared" si="1"/>
        <v>-1.7799352750809017E-2</v>
      </c>
      <c r="L12" s="11">
        <f t="shared" ref="L12:L20" si="8">+I12/J12-1</f>
        <v>-6.5466448445171688E-3</v>
      </c>
      <c r="N12" s="8">
        <v>42290</v>
      </c>
      <c r="O12" s="9">
        <v>42.7</v>
      </c>
      <c r="P12" s="9">
        <v>42.540999999999997</v>
      </c>
      <c r="Q12" s="10">
        <f t="shared" si="2"/>
        <v>-5.8207217694994373E-3</v>
      </c>
      <c r="R12" s="11">
        <f t="shared" ref="R12:R17" si="9">+O12/P12-1</f>
        <v>3.7375708140383601E-3</v>
      </c>
      <c r="T12" s="8">
        <v>42290</v>
      </c>
      <c r="U12" s="15"/>
      <c r="V12" s="15"/>
      <c r="W12" s="10"/>
      <c r="X12" s="11"/>
      <c r="Z12" s="12">
        <v>42290</v>
      </c>
      <c r="AA12" s="13">
        <v>9945.4</v>
      </c>
      <c r="AB12" s="13">
        <v>9878.5400000000009</v>
      </c>
      <c r="AC12" s="16">
        <f t="shared" si="3"/>
        <v>-6.7227059746213236E-3</v>
      </c>
      <c r="AD12" s="14">
        <v>9965</v>
      </c>
      <c r="AE12" s="14">
        <v>9922.5</v>
      </c>
      <c r="AF12" s="21">
        <f>AE12/AD12-1</f>
        <v>-4.2649272453587628E-3</v>
      </c>
      <c r="AG12" s="13">
        <v>9875</v>
      </c>
      <c r="AH12" s="13">
        <v>9830</v>
      </c>
      <c r="AI12" s="13">
        <v>9855</v>
      </c>
      <c r="AJ12" s="21">
        <f t="shared" si="4"/>
        <v>-3.5835255007332645E-4</v>
      </c>
      <c r="AK12" s="21">
        <f t="shared" ref="AK12:AK17" si="10">AH12/AH11-1</f>
        <v>-1.8962075848303339E-2</v>
      </c>
      <c r="AL12" s="21">
        <f t="shared" ref="AL12:AL17" si="11">AH12/AI11-1</f>
        <v>-1.354741595584541E-2</v>
      </c>
      <c r="AM12" s="21">
        <f t="shared" si="5"/>
        <v>2.5432349949134903E-3</v>
      </c>
      <c r="AN12" s="21"/>
      <c r="AP12" s="8">
        <v>42290</v>
      </c>
      <c r="AQ12" s="2">
        <v>38.19</v>
      </c>
      <c r="AR12" s="2">
        <v>38.71</v>
      </c>
      <c r="AS12" s="18">
        <f>AQ12/AQ11-1</f>
        <v>-1.2923235978288927E-2</v>
      </c>
      <c r="AT12" s="18">
        <f t="shared" si="6"/>
        <v>-1.3433221389821837E-2</v>
      </c>
      <c r="AU12" s="18">
        <f>AQ12/AR11-1</f>
        <v>-2.0266803488968699E-2</v>
      </c>
      <c r="AW12" s="8">
        <v>42290</v>
      </c>
      <c r="AZ12" s="18"/>
      <c r="BA12" s="18"/>
      <c r="BB12" s="18"/>
      <c r="BD12" s="8">
        <v>42290</v>
      </c>
      <c r="BG12" s="18"/>
      <c r="BH12" s="18"/>
      <c r="BI12" s="18"/>
      <c r="BK12" s="8">
        <v>42290</v>
      </c>
      <c r="BN12" s="18"/>
      <c r="BO12" s="18"/>
      <c r="BP12" s="18"/>
    </row>
    <row r="13" spans="2:68" x14ac:dyDescent="0.15">
      <c r="B13" s="4">
        <v>42291</v>
      </c>
      <c r="C13" s="5">
        <v>10.72</v>
      </c>
      <c r="D13" s="5">
        <v>11.647</v>
      </c>
      <c r="E13" s="6">
        <f t="shared" si="0"/>
        <v>-1.1070110701106972E-2</v>
      </c>
      <c r="F13" s="7">
        <f t="shared" si="7"/>
        <v>-7.959131106722761E-2</v>
      </c>
      <c r="H13" s="4">
        <v>42291</v>
      </c>
      <c r="I13" s="5">
        <v>12.02</v>
      </c>
      <c r="J13" s="5">
        <v>12.096</v>
      </c>
      <c r="K13" s="6">
        <f t="shared" si="1"/>
        <v>-9.884678747940745E-3</v>
      </c>
      <c r="L13" s="7">
        <f t="shared" si="8"/>
        <v>-6.2830687830688348E-3</v>
      </c>
      <c r="N13" s="4">
        <v>42291</v>
      </c>
      <c r="O13" s="5">
        <v>41.65</v>
      </c>
      <c r="P13" s="5">
        <v>41.975000000000001</v>
      </c>
      <c r="Q13" s="6">
        <f t="shared" si="2"/>
        <v>-2.4590163934426368E-2</v>
      </c>
      <c r="R13" s="7">
        <f t="shared" si="9"/>
        <v>-7.7427039904706119E-3</v>
      </c>
      <c r="T13" s="4">
        <v>42291</v>
      </c>
      <c r="U13" s="5"/>
      <c r="V13" s="5"/>
      <c r="W13" s="6"/>
      <c r="X13" s="7"/>
      <c r="Z13" s="4">
        <v>42291</v>
      </c>
      <c r="AA13" s="2">
        <v>9878.5400000000009</v>
      </c>
      <c r="AB13" s="2">
        <v>9796.5499999999993</v>
      </c>
      <c r="AC13" s="18">
        <f t="shared" si="3"/>
        <v>-8.2998094860172733E-3</v>
      </c>
      <c r="AD13" s="3">
        <v>9855</v>
      </c>
      <c r="AE13" s="3">
        <v>9852.5</v>
      </c>
      <c r="AF13" s="20">
        <f t="shared" ref="AF13:AF23" si="12">AE13/AD13-1</f>
        <v>-2.5367833587008892E-4</v>
      </c>
      <c r="AG13" s="2">
        <v>9787</v>
      </c>
      <c r="AH13" s="2">
        <v>9705</v>
      </c>
      <c r="AI13" s="2">
        <v>9797.5</v>
      </c>
      <c r="AJ13" s="20">
        <f t="shared" si="4"/>
        <v>-9.7483297691525195E-4</v>
      </c>
      <c r="AK13" s="20">
        <f t="shared" si="10"/>
        <v>-1.2716174974567673E-2</v>
      </c>
      <c r="AL13" s="20">
        <f t="shared" si="11"/>
        <v>-1.5220700152207001E-2</v>
      </c>
      <c r="AM13" s="20">
        <f t="shared" si="5"/>
        <v>9.5311695002575636E-3</v>
      </c>
      <c r="AN13" s="20">
        <f>LN(AD13/AG12)</f>
        <v>-2.0273701825020956E-3</v>
      </c>
      <c r="AP13" s="4">
        <v>42291</v>
      </c>
      <c r="AQ13" s="2">
        <v>38.35</v>
      </c>
      <c r="AR13" s="2">
        <v>38.35</v>
      </c>
      <c r="AS13" s="18">
        <f>AQ13/AQ12-1</f>
        <v>4.1895784236711808E-3</v>
      </c>
      <c r="AT13" s="18">
        <f t="shared" si="6"/>
        <v>0</v>
      </c>
      <c r="AU13" s="18">
        <f t="shared" ref="AU13:AU19" si="13">AQ13/AR12-1</f>
        <v>-9.2999225006458186E-3</v>
      </c>
      <c r="AW13" s="4">
        <v>42291</v>
      </c>
      <c r="AZ13" s="18"/>
      <c r="BA13" s="18"/>
      <c r="BB13" s="18"/>
      <c r="BD13" s="4">
        <v>42291</v>
      </c>
      <c r="BG13" s="18"/>
      <c r="BH13" s="18"/>
      <c r="BI13" s="18"/>
      <c r="BK13" s="4">
        <v>42291</v>
      </c>
      <c r="BN13" s="18"/>
      <c r="BO13" s="18"/>
      <c r="BP13" s="18"/>
    </row>
    <row r="14" spans="2:68" ht="17.25" customHeight="1" thickBot="1" x14ac:dyDescent="0.2">
      <c r="B14" s="8">
        <f>+B13+1</f>
        <v>42292</v>
      </c>
      <c r="C14" s="9">
        <v>11</v>
      </c>
      <c r="D14" s="9">
        <v>11.861000000000001</v>
      </c>
      <c r="E14" s="10">
        <f t="shared" si="0"/>
        <v>2.6119402985074647E-2</v>
      </c>
      <c r="F14" s="11">
        <f t="shared" si="7"/>
        <v>-7.2590843942332062E-2</v>
      </c>
      <c r="H14" s="8">
        <v>42292</v>
      </c>
      <c r="I14" s="9">
        <v>12.34</v>
      </c>
      <c r="J14" s="9">
        <v>12.323</v>
      </c>
      <c r="K14" s="10">
        <f t="shared" si="1"/>
        <v>2.6622296173044901E-2</v>
      </c>
      <c r="L14" s="11">
        <f t="shared" si="8"/>
        <v>1.3795342043332326E-3</v>
      </c>
      <c r="N14" s="8">
        <v>42292</v>
      </c>
      <c r="O14" s="9">
        <v>43.45</v>
      </c>
      <c r="P14" s="9">
        <v>42.999000000000002</v>
      </c>
      <c r="Q14" s="10">
        <f t="shared" si="2"/>
        <v>4.3217286914766007E-2</v>
      </c>
      <c r="R14" s="11">
        <f t="shared" si="9"/>
        <v>1.0488616014325824E-2</v>
      </c>
      <c r="T14" s="8">
        <v>42292</v>
      </c>
      <c r="U14" s="15"/>
      <c r="V14" s="15"/>
      <c r="W14" s="10"/>
      <c r="X14" s="11"/>
      <c r="Z14" s="12">
        <v>42292</v>
      </c>
      <c r="AA14" s="13">
        <v>9796.5499999999993</v>
      </c>
      <c r="AB14" s="13">
        <v>9978.19</v>
      </c>
      <c r="AC14" s="16">
        <f t="shared" si="3"/>
        <v>1.8541221144178444E-2</v>
      </c>
      <c r="AD14" s="14">
        <v>9797.5</v>
      </c>
      <c r="AE14" s="14">
        <v>9822.5</v>
      </c>
      <c r="AF14" s="21">
        <f t="shared" si="12"/>
        <v>2.5516713447308881E-3</v>
      </c>
      <c r="AG14" s="13">
        <v>9997.5</v>
      </c>
      <c r="AH14" s="13">
        <v>10005</v>
      </c>
      <c r="AI14" s="13">
        <v>10127.5</v>
      </c>
      <c r="AJ14" s="21">
        <f t="shared" si="4"/>
        <v>1.9352207163823021E-3</v>
      </c>
      <c r="AK14" s="21">
        <f t="shared" si="10"/>
        <v>3.0911901081916549E-2</v>
      </c>
      <c r="AL14" s="21">
        <f t="shared" si="11"/>
        <v>2.1178872161265572E-2</v>
      </c>
      <c r="AM14" s="21">
        <f t="shared" si="5"/>
        <v>1.2243878060969493E-2</v>
      </c>
      <c r="AN14" s="21">
        <f t="shared" ref="AN14:AN29" si="14">LN(AD14/AG13)</f>
        <v>1.0722766479669486E-3</v>
      </c>
      <c r="AP14" s="8">
        <v>42292</v>
      </c>
      <c r="AQ14" s="2">
        <v>39.619999999999997</v>
      </c>
      <c r="AR14" s="2">
        <v>39.130000000000003</v>
      </c>
      <c r="AS14" s="18">
        <f>AQ14/AQ13-1</f>
        <v>3.3116036505866919E-2</v>
      </c>
      <c r="AT14" s="18">
        <f t="shared" si="6"/>
        <v>1.2522361359570633E-2</v>
      </c>
      <c r="AU14" s="18">
        <f t="shared" si="13"/>
        <v>3.3116036505866919E-2</v>
      </c>
      <c r="AW14" s="8">
        <v>42292</v>
      </c>
      <c r="AZ14" s="18"/>
      <c r="BA14" s="18"/>
      <c r="BB14" s="18"/>
      <c r="BD14" s="8">
        <v>42292</v>
      </c>
      <c r="BG14" s="18"/>
      <c r="BH14" s="18"/>
      <c r="BI14" s="18"/>
      <c r="BK14" s="8">
        <v>42292</v>
      </c>
      <c r="BN14" s="18"/>
      <c r="BO14" s="18"/>
      <c r="BP14" s="18"/>
    </row>
    <row r="15" spans="2:68" x14ac:dyDescent="0.15">
      <c r="B15" s="4">
        <f>B14+1</f>
        <v>42293</v>
      </c>
      <c r="C15" s="5">
        <v>11.08</v>
      </c>
      <c r="D15" s="5">
        <v>11.965</v>
      </c>
      <c r="E15" s="6">
        <f>C15/C14-1</f>
        <v>7.2727272727273196E-3</v>
      </c>
      <c r="F15" s="7">
        <f t="shared" si="7"/>
        <v>-7.3965733389051436E-2</v>
      </c>
      <c r="H15" s="4">
        <v>42293</v>
      </c>
      <c r="I15" s="5">
        <v>12.48</v>
      </c>
      <c r="J15" s="5">
        <v>12.404999999999999</v>
      </c>
      <c r="K15" s="6">
        <f t="shared" si="1"/>
        <v>1.1345218800648427E-2</v>
      </c>
      <c r="L15" s="7">
        <f t="shared" si="8"/>
        <v>6.0459492140267912E-3</v>
      </c>
      <c r="N15" s="4">
        <v>42293</v>
      </c>
      <c r="O15" s="5">
        <v>43.95</v>
      </c>
      <c r="P15" s="5">
        <v>43.442999999999998</v>
      </c>
      <c r="Q15" s="6">
        <f t="shared" si="2"/>
        <v>1.1507479861910141E-2</v>
      </c>
      <c r="R15" s="7">
        <f t="shared" si="9"/>
        <v>1.1670464746909914E-2</v>
      </c>
      <c r="T15" s="4">
        <v>42293</v>
      </c>
      <c r="U15" s="5"/>
      <c r="V15" s="5"/>
      <c r="W15" s="6"/>
      <c r="X15" s="7"/>
      <c r="Z15" s="4">
        <v>42293</v>
      </c>
      <c r="AA15" s="2">
        <v>9978.19</v>
      </c>
      <c r="AB15" s="2">
        <v>10072.61</v>
      </c>
      <c r="AC15" s="18">
        <f t="shared" si="3"/>
        <v>9.4626380135074406E-3</v>
      </c>
      <c r="AD15" s="3">
        <v>10127.5</v>
      </c>
      <c r="AE15" s="3">
        <v>10080</v>
      </c>
      <c r="AF15" s="20">
        <f t="shared" si="12"/>
        <v>-4.69019995062947E-3</v>
      </c>
      <c r="AG15" s="2">
        <v>10050</v>
      </c>
      <c r="AH15" s="2">
        <v>10112.5</v>
      </c>
      <c r="AI15" s="2">
        <v>10182.5</v>
      </c>
      <c r="AJ15" s="20">
        <f t="shared" si="4"/>
        <v>-2.2447012244096731E-3</v>
      </c>
      <c r="AK15" s="20">
        <f t="shared" si="10"/>
        <v>1.0744627686156916E-2</v>
      </c>
      <c r="AL15" s="20">
        <f t="shared" si="11"/>
        <v>-1.4811157738829905E-3</v>
      </c>
      <c r="AM15" s="20">
        <f t="shared" si="5"/>
        <v>6.9221260815821584E-3</v>
      </c>
      <c r="AN15" s="20">
        <f t="shared" si="14"/>
        <v>1.2919434355872169E-2</v>
      </c>
      <c r="AP15" s="4">
        <v>42293</v>
      </c>
      <c r="AQ15" s="2">
        <v>39.76</v>
      </c>
      <c r="AR15" s="2">
        <v>39.409999999999997</v>
      </c>
      <c r="AS15" s="18">
        <f>AQ15/AQ14-1</f>
        <v>3.5335689045936647E-3</v>
      </c>
      <c r="AT15" s="18">
        <f t="shared" si="6"/>
        <v>8.8809946714032417E-3</v>
      </c>
      <c r="AU15" s="18">
        <f t="shared" si="13"/>
        <v>1.6100178890876338E-2</v>
      </c>
      <c r="AW15" s="4">
        <v>42293</v>
      </c>
      <c r="AZ15" s="18"/>
      <c r="BA15" s="18"/>
      <c r="BB15" s="18"/>
      <c r="BD15" s="4">
        <v>42293</v>
      </c>
      <c r="BG15" s="18"/>
      <c r="BH15" s="18"/>
      <c r="BI15" s="18"/>
      <c r="BK15" s="4">
        <v>42293</v>
      </c>
      <c r="BN15" s="18"/>
      <c r="BO15" s="18"/>
      <c r="BP15" s="18"/>
    </row>
    <row r="16" spans="2:68" ht="17.25" customHeight="1" thickBot="1" x14ac:dyDescent="0.2">
      <c r="B16" s="8">
        <v>42296</v>
      </c>
      <c r="C16" s="9">
        <v>11.02</v>
      </c>
      <c r="D16" s="9">
        <v>11.922000000000001</v>
      </c>
      <c r="E16" s="10">
        <f>C16/C15-1</f>
        <v>-5.4151624548737232E-3</v>
      </c>
      <c r="F16" s="11">
        <f t="shared" si="7"/>
        <v>-7.5658446569367599E-2</v>
      </c>
      <c r="H16" s="8">
        <v>42296</v>
      </c>
      <c r="I16" s="9">
        <v>12.44</v>
      </c>
      <c r="J16" s="9">
        <v>12.366</v>
      </c>
      <c r="K16" s="10">
        <f t="shared" si="1"/>
        <v>-3.2051282051283048E-3</v>
      </c>
      <c r="L16" s="11">
        <f t="shared" si="8"/>
        <v>5.9841500889534771E-3</v>
      </c>
      <c r="N16" s="8">
        <v>42296</v>
      </c>
      <c r="O16" s="9">
        <v>43.65</v>
      </c>
      <c r="P16" s="9">
        <v>43.365000000000002</v>
      </c>
      <c r="Q16" s="10">
        <f t="shared" ref="Q16:Q21" si="15">O16/O15-1</f>
        <v>-6.8259385665530026E-3</v>
      </c>
      <c r="R16" s="11">
        <f t="shared" si="9"/>
        <v>6.5721203735731315E-3</v>
      </c>
      <c r="T16" s="8">
        <v>42296</v>
      </c>
      <c r="U16" s="15">
        <v>11.04</v>
      </c>
      <c r="V16" s="15"/>
      <c r="W16" s="10"/>
      <c r="X16" s="11"/>
      <c r="Z16" s="12">
        <v>42296</v>
      </c>
      <c r="AA16" s="13">
        <v>10072.61</v>
      </c>
      <c r="AB16" s="13">
        <v>10051.549999999999</v>
      </c>
      <c r="AC16" s="16">
        <f t="shared" si="3"/>
        <v>-2.0908185663895962E-3</v>
      </c>
      <c r="AD16" s="14">
        <v>10182.5</v>
      </c>
      <c r="AE16" s="14">
        <v>10077.5</v>
      </c>
      <c r="AF16" s="21">
        <f t="shared" si="12"/>
        <v>-1.0311809477043909E-2</v>
      </c>
      <c r="AG16" s="13">
        <v>10047.5</v>
      </c>
      <c r="AH16" s="13">
        <v>10085</v>
      </c>
      <c r="AI16" s="13">
        <v>10047.5</v>
      </c>
      <c r="AJ16" s="21">
        <f t="shared" si="4"/>
        <v>-4.0292293228405551E-4</v>
      </c>
      <c r="AK16" s="21">
        <f t="shared" si="10"/>
        <v>-2.719406674907332E-3</v>
      </c>
      <c r="AL16" s="21">
        <f t="shared" si="11"/>
        <v>-9.575251657255146E-3</v>
      </c>
      <c r="AM16" s="21">
        <f t="shared" si="5"/>
        <v>-3.7183936539414431E-3</v>
      </c>
      <c r="AN16" s="21">
        <f t="shared" si="14"/>
        <v>1.309792603534576E-2</v>
      </c>
      <c r="AP16" s="8">
        <v>42296</v>
      </c>
      <c r="AQ16" s="2">
        <v>39.380000000000003</v>
      </c>
      <c r="AR16" s="2">
        <v>39.590000000000003</v>
      </c>
      <c r="AS16" s="18">
        <f>AQ16/AQ15-1</f>
        <v>-9.5573440643862417E-3</v>
      </c>
      <c r="AT16" s="18">
        <f t="shared" si="6"/>
        <v>-5.3043697903510934E-3</v>
      </c>
      <c r="AU16" s="18">
        <f t="shared" si="13"/>
        <v>-7.6122811469159224E-4</v>
      </c>
      <c r="AW16" s="8">
        <v>42296</v>
      </c>
      <c r="AZ16" s="18"/>
      <c r="BA16" s="18"/>
      <c r="BB16" s="18"/>
      <c r="BD16" s="8">
        <v>42296</v>
      </c>
      <c r="BG16" s="18"/>
      <c r="BH16" s="18"/>
      <c r="BI16" s="18"/>
      <c r="BK16" s="8">
        <v>42296</v>
      </c>
      <c r="BN16" s="18"/>
      <c r="BO16" s="18"/>
      <c r="BP16" s="18"/>
    </row>
    <row r="17" spans="2:68" x14ac:dyDescent="0.15">
      <c r="B17" s="4">
        <f>B16+1</f>
        <v>42297</v>
      </c>
      <c r="C17" s="5">
        <v>11.04</v>
      </c>
      <c r="D17" s="5">
        <v>12.016</v>
      </c>
      <c r="E17" s="6">
        <f t="shared" ref="E17:E23" si="16">C17/C16-1</f>
        <v>1.814882032667775E-3</v>
      </c>
      <c r="F17" s="7">
        <f t="shared" si="7"/>
        <v>-8.1225033288948145E-2</v>
      </c>
      <c r="H17" s="4">
        <f>H16+1</f>
        <v>42297</v>
      </c>
      <c r="I17" s="5">
        <v>12.46</v>
      </c>
      <c r="J17" s="5">
        <v>12.488</v>
      </c>
      <c r="K17" s="6">
        <f>I17/I16-1</f>
        <v>1.607717041800738E-3</v>
      </c>
      <c r="L17" s="7">
        <f t="shared" si="8"/>
        <v>-2.2421524663676085E-3</v>
      </c>
      <c r="N17" s="4">
        <f>N16+1</f>
        <v>42297</v>
      </c>
      <c r="O17" s="5">
        <v>43.8</v>
      </c>
      <c r="P17" s="5">
        <v>43.881</v>
      </c>
      <c r="Q17" s="6">
        <f t="shared" si="15"/>
        <v>3.4364261168384758E-3</v>
      </c>
      <c r="R17" s="7">
        <f t="shared" si="9"/>
        <v>-1.8459014151911424E-3</v>
      </c>
      <c r="T17" s="4">
        <f>T16+1</f>
        <v>42297</v>
      </c>
      <c r="U17" s="5">
        <v>11.34</v>
      </c>
      <c r="V17" s="5">
        <v>11.46</v>
      </c>
      <c r="W17" s="6">
        <f>U17/U16-1</f>
        <v>2.7173913043478271E-2</v>
      </c>
      <c r="X17" s="7">
        <f>+U17/V17-1</f>
        <v>-1.0471204188481797E-2</v>
      </c>
      <c r="Z17" s="4">
        <v>42297</v>
      </c>
      <c r="AA17" s="2">
        <v>10051.549999999999</v>
      </c>
      <c r="AB17" s="2">
        <v>10146.74</v>
      </c>
      <c r="AC17" s="18">
        <f t="shared" si="3"/>
        <v>9.4701812158324294E-3</v>
      </c>
      <c r="AD17" s="3">
        <v>10047.5</v>
      </c>
      <c r="AE17" s="3">
        <v>10037.5</v>
      </c>
      <c r="AF17" s="20">
        <f>AE17/AD17-1</f>
        <v>-9.9527245583475032E-4</v>
      </c>
      <c r="AG17" s="2">
        <v>10165</v>
      </c>
      <c r="AH17" s="2">
        <v>10140</v>
      </c>
      <c r="AI17" s="2">
        <v>10137.5</v>
      </c>
      <c r="AJ17" s="20">
        <f t="shared" si="4"/>
        <v>1.7995927756107033E-3</v>
      </c>
      <c r="AK17" s="20">
        <f t="shared" si="10"/>
        <v>5.4536440257808572E-3</v>
      </c>
      <c r="AL17" s="20">
        <f t="shared" si="11"/>
        <v>9.2062702164716903E-3</v>
      </c>
      <c r="AM17" s="20">
        <f t="shared" si="5"/>
        <v>-2.465483234713739E-4</v>
      </c>
      <c r="AN17" s="20">
        <f t="shared" si="14"/>
        <v>0</v>
      </c>
      <c r="AP17" s="4">
        <v>42297</v>
      </c>
      <c r="AQ17" s="2">
        <v>39.43</v>
      </c>
      <c r="AR17" s="2">
        <v>39.46</v>
      </c>
      <c r="AS17" s="18">
        <f t="shared" ref="AS17:AS25" si="17">AQ17/AQ16-1</f>
        <v>1.2696800406297726E-3</v>
      </c>
      <c r="AT17" s="18">
        <f t="shared" si="6"/>
        <v>-7.6026355803349155E-4</v>
      </c>
      <c r="AU17" s="18">
        <f t="shared" si="13"/>
        <v>-4.0414246021723832E-3</v>
      </c>
      <c r="AW17" s="4">
        <v>42297</v>
      </c>
      <c r="AZ17" s="18"/>
      <c r="BA17" s="18"/>
      <c r="BB17" s="18"/>
      <c r="BD17" s="4">
        <v>42297</v>
      </c>
      <c r="BG17" s="18"/>
      <c r="BH17" s="18"/>
      <c r="BI17" s="18"/>
      <c r="BK17" s="4">
        <v>42297</v>
      </c>
      <c r="BN17" s="18"/>
      <c r="BO17" s="18"/>
      <c r="BP17" s="18"/>
    </row>
    <row r="18" spans="2:68" ht="17.25" customHeight="1" thickBot="1" x14ac:dyDescent="0.2">
      <c r="B18" s="8">
        <f>+B17+1</f>
        <v>42298</v>
      </c>
      <c r="C18" s="9">
        <v>11.04</v>
      </c>
      <c r="D18" s="9">
        <v>12.016</v>
      </c>
      <c r="E18" s="10">
        <f t="shared" si="16"/>
        <v>0</v>
      </c>
      <c r="F18" s="11">
        <f>+C18/D18-1</f>
        <v>-8.1225033288948145E-2</v>
      </c>
      <c r="H18" s="8">
        <f>+H17+1</f>
        <v>42298</v>
      </c>
      <c r="I18" s="9">
        <v>12.46</v>
      </c>
      <c r="J18" s="9">
        <v>12.488</v>
      </c>
      <c r="K18" s="10">
        <f t="shared" si="1"/>
        <v>0</v>
      </c>
      <c r="L18" s="11">
        <f>+I18/J18-1</f>
        <v>-2.2421524663676085E-3</v>
      </c>
      <c r="N18" s="8">
        <f>+N17+1</f>
        <v>42298</v>
      </c>
      <c r="O18" s="9">
        <v>43.8</v>
      </c>
      <c r="P18" s="9">
        <v>43.881</v>
      </c>
      <c r="Q18" s="10">
        <f t="shared" si="15"/>
        <v>0</v>
      </c>
      <c r="R18" s="11">
        <f>+O18/P18-1</f>
        <v>-1.8459014151911424E-3</v>
      </c>
      <c r="T18" s="8">
        <f>+T17+1</f>
        <v>42298</v>
      </c>
      <c r="U18" s="15">
        <v>11.34</v>
      </c>
      <c r="V18" s="15">
        <v>11.46</v>
      </c>
      <c r="W18" s="10">
        <f>U18/U17-1</f>
        <v>0</v>
      </c>
      <c r="X18" s="11">
        <f>+U18/V18-1</f>
        <v>-1.0471204188481797E-2</v>
      </c>
      <c r="Z18" s="12">
        <f>+Z17+1</f>
        <v>42298</v>
      </c>
      <c r="AA18" s="13">
        <v>10146.74</v>
      </c>
      <c r="AB18" s="13">
        <v>10129.91</v>
      </c>
      <c r="AC18" s="16">
        <f t="shared" ref="AC18:AC25" si="18">AB18/AA18-1</f>
        <v>-1.6586608112556522E-3</v>
      </c>
      <c r="AD18" s="14">
        <v>10115</v>
      </c>
      <c r="AE18" s="14">
        <v>10120</v>
      </c>
      <c r="AF18" s="21">
        <f t="shared" si="12"/>
        <v>4.9431537320820951E-4</v>
      </c>
      <c r="AG18" s="13">
        <v>9972.5</v>
      </c>
      <c r="AH18" s="13">
        <v>9935</v>
      </c>
      <c r="AI18" s="13">
        <v>9967.5</v>
      </c>
      <c r="AJ18" s="21">
        <f t="shared" si="4"/>
        <v>-1.5539131147265905E-2</v>
      </c>
      <c r="AK18" s="21">
        <f t="shared" ref="AK18:AK24" si="19">AH18/AH17-1</f>
        <v>-2.021696252465488E-2</v>
      </c>
      <c r="AL18" s="21">
        <f t="shared" ref="AL18:AL24" si="20">AH18/AI17-1</f>
        <v>-1.9975339087546229E-2</v>
      </c>
      <c r="AM18" s="21">
        <f t="shared" ref="AM18:AM23" si="21">AI18/AH18-1</f>
        <v>3.2712632108706785E-3</v>
      </c>
      <c r="AN18" s="21">
        <f t="shared" si="14"/>
        <v>-4.9309764606011329E-3</v>
      </c>
      <c r="AP18" s="8">
        <f>+AP17+1</f>
        <v>42298</v>
      </c>
      <c r="AQ18" s="2">
        <v>38.85</v>
      </c>
      <c r="AR18" s="2">
        <v>39.46</v>
      </c>
      <c r="AS18" s="18">
        <f t="shared" si="17"/>
        <v>-1.4709611970580738E-2</v>
      </c>
      <c r="AT18" s="18">
        <f t="shared" si="6"/>
        <v>-1.5458692346680181E-2</v>
      </c>
      <c r="AU18" s="18">
        <f t="shared" si="13"/>
        <v>-1.5458692346680181E-2</v>
      </c>
      <c r="AW18" s="8">
        <f>+AW17+1</f>
        <v>42298</v>
      </c>
      <c r="AZ18" s="18"/>
      <c r="BA18" s="18"/>
      <c r="BB18" s="18"/>
      <c r="BD18" s="8">
        <f>+BD17+1</f>
        <v>42298</v>
      </c>
      <c r="BG18" s="18"/>
      <c r="BH18" s="18"/>
      <c r="BI18" s="18"/>
      <c r="BK18" s="8">
        <f>+BK17+1</f>
        <v>42298</v>
      </c>
      <c r="BN18" s="18"/>
      <c r="BO18" s="18"/>
      <c r="BP18" s="18"/>
    </row>
    <row r="19" spans="2:68" x14ac:dyDescent="0.15">
      <c r="B19" s="4">
        <f>+B18+1</f>
        <v>42299</v>
      </c>
      <c r="C19" s="5">
        <v>11</v>
      </c>
      <c r="D19" s="5">
        <v>12.003</v>
      </c>
      <c r="E19" s="6">
        <f t="shared" si="16"/>
        <v>-3.6231884057970065E-3</v>
      </c>
      <c r="F19" s="7">
        <f t="shared" si="7"/>
        <v>-8.3562442722652674E-2</v>
      </c>
      <c r="H19" s="4">
        <f>+H18+1</f>
        <v>42299</v>
      </c>
      <c r="I19" s="5">
        <v>12.42</v>
      </c>
      <c r="J19" s="5">
        <v>12.427</v>
      </c>
      <c r="K19" s="6">
        <f>I19/I18-1</f>
        <v>-3.2102728731943087E-3</v>
      </c>
      <c r="L19" s="7">
        <f t="shared" si="8"/>
        <v>-5.6328961133012001E-4</v>
      </c>
      <c r="N19" s="4">
        <f>+N18+1</f>
        <v>42299</v>
      </c>
      <c r="O19" s="5">
        <v>42.85</v>
      </c>
      <c r="P19" s="5">
        <v>43.273000000000003</v>
      </c>
      <c r="Q19" s="6">
        <f t="shared" si="15"/>
        <v>-2.1689497716894879E-2</v>
      </c>
      <c r="R19" s="7">
        <f>+O19/P19-1</f>
        <v>-9.7751484759550644E-3</v>
      </c>
      <c r="T19" s="4">
        <f>+T18+1</f>
        <v>42299</v>
      </c>
      <c r="U19" s="5">
        <v>11.12</v>
      </c>
      <c r="V19" s="5"/>
      <c r="W19" s="6"/>
      <c r="X19" s="7"/>
      <c r="Z19" s="4">
        <f>+Z18+1</f>
        <v>42299</v>
      </c>
      <c r="AA19" s="2">
        <f>+AB19+22.42</f>
        <v>10129.91</v>
      </c>
      <c r="AB19" s="2">
        <v>10107.49</v>
      </c>
      <c r="AC19" s="18">
        <f t="shared" si="18"/>
        <v>-2.2132476991404415E-3</v>
      </c>
      <c r="AD19" s="3">
        <v>10010</v>
      </c>
      <c r="AE19" s="3">
        <v>10010</v>
      </c>
      <c r="AF19" s="20">
        <f t="shared" si="12"/>
        <v>0</v>
      </c>
      <c r="AG19" s="2">
        <v>10082.5</v>
      </c>
      <c r="AH19" s="2">
        <v>10070</v>
      </c>
      <c r="AI19" s="2">
        <v>10232.5</v>
      </c>
      <c r="AJ19" s="20">
        <f t="shared" si="4"/>
        <v>-2.4724239153340877E-3</v>
      </c>
      <c r="AK19" s="20">
        <f t="shared" si="19"/>
        <v>1.3588324106693417E-2</v>
      </c>
      <c r="AL19" s="20">
        <f t="shared" si="20"/>
        <v>1.0283421118635561E-2</v>
      </c>
      <c r="AM19" s="20">
        <f t="shared" si="21"/>
        <v>1.6137040714994999E-2</v>
      </c>
      <c r="AN19" s="20">
        <f t="shared" si="14"/>
        <v>3.7532885297046153E-3</v>
      </c>
      <c r="AP19" s="4">
        <f>+AP18+1</f>
        <v>42299</v>
      </c>
      <c r="AQ19" s="2">
        <v>39.700000000000003</v>
      </c>
      <c r="AR19" s="2">
        <v>39.57</v>
      </c>
      <c r="AS19" s="18">
        <f t="shared" si="17"/>
        <v>2.1879021879021909E-2</v>
      </c>
      <c r="AT19" s="18">
        <f t="shared" si="6"/>
        <v>3.2853171594642294E-3</v>
      </c>
      <c r="AU19" s="18">
        <f t="shared" si="13"/>
        <v>6.0821084642677103E-3</v>
      </c>
      <c r="AW19" s="4">
        <f>+AW18+1</f>
        <v>42299</v>
      </c>
      <c r="AZ19" s="18"/>
      <c r="BA19" s="18"/>
      <c r="BB19" s="18"/>
      <c r="BD19" s="4">
        <f>+BD18+1</f>
        <v>42299</v>
      </c>
      <c r="BG19" s="18"/>
      <c r="BH19" s="18"/>
      <c r="BI19" s="18"/>
      <c r="BK19" s="4">
        <f>+BK18+1</f>
        <v>42299</v>
      </c>
      <c r="BN19" s="18"/>
      <c r="BO19" s="18"/>
      <c r="BP19" s="18"/>
    </row>
    <row r="20" spans="2:68" ht="17.25" customHeight="1" thickBot="1" x14ac:dyDescent="0.2">
      <c r="B20" s="8">
        <f>+B19+1</f>
        <v>42300</v>
      </c>
      <c r="C20" s="9">
        <v>11.18</v>
      </c>
      <c r="D20" s="9">
        <v>12.063000000000001</v>
      </c>
      <c r="E20" s="10">
        <f t="shared" si="16"/>
        <v>1.6363636363636358E-2</v>
      </c>
      <c r="F20" s="11">
        <f>+C20/D20-1</f>
        <v>-7.319903838182884E-2</v>
      </c>
      <c r="H20" s="8">
        <f>+H19+1</f>
        <v>42300</v>
      </c>
      <c r="I20" s="9">
        <v>12.58</v>
      </c>
      <c r="J20" s="9">
        <v>12.484999999999999</v>
      </c>
      <c r="K20" s="10">
        <f>I20/I19-1</f>
        <v>1.2882447665056418E-2</v>
      </c>
      <c r="L20" s="11">
        <f t="shared" si="8"/>
        <v>7.6091309571486576E-3</v>
      </c>
      <c r="N20" s="8">
        <f>+N19+1</f>
        <v>42300</v>
      </c>
      <c r="O20" s="9">
        <v>43.7</v>
      </c>
      <c r="P20" s="9">
        <v>43.737000000000002</v>
      </c>
      <c r="Q20" s="10">
        <f t="shared" si="15"/>
        <v>1.9836639439906767E-2</v>
      </c>
      <c r="R20" s="11">
        <f>+O20/P20-1</f>
        <v>-8.4596565836703164E-4</v>
      </c>
      <c r="T20" s="8">
        <f>+T19+1</f>
        <v>42300</v>
      </c>
      <c r="U20" s="15">
        <v>11.48</v>
      </c>
      <c r="V20" s="15">
        <v>11.552</v>
      </c>
      <c r="W20" s="10">
        <f>U20/U19-1</f>
        <v>3.2374100719424481E-2</v>
      </c>
      <c r="X20" s="11">
        <f>+U20/V20-1</f>
        <v>-6.2326869806093033E-3</v>
      </c>
      <c r="Z20" s="12">
        <f>+Z19+1</f>
        <v>42300</v>
      </c>
      <c r="AA20" s="13">
        <v>10107.49</v>
      </c>
      <c r="AB20" s="13">
        <v>10174.34</v>
      </c>
      <c r="AC20" s="16">
        <f t="shared" si="18"/>
        <v>6.6139071124482474E-3</v>
      </c>
      <c r="AD20" s="14">
        <v>10232.5</v>
      </c>
      <c r="AE20" s="14">
        <v>10145</v>
      </c>
      <c r="AF20" s="21">
        <f t="shared" si="12"/>
        <v>-8.5511849499144699E-3</v>
      </c>
      <c r="AG20" s="13">
        <v>10195</v>
      </c>
      <c r="AH20" s="13">
        <v>10200</v>
      </c>
      <c r="AI20" s="13">
        <v>10435</v>
      </c>
      <c r="AJ20" s="21">
        <f t="shared" si="4"/>
        <v>2.0305985449671216E-3</v>
      </c>
      <c r="AK20" s="21">
        <f t="shared" si="19"/>
        <v>1.2909632571995955E-2</v>
      </c>
      <c r="AL20" s="21">
        <f t="shared" si="20"/>
        <v>-3.1761544099682126E-3</v>
      </c>
      <c r="AM20" s="21">
        <f t="shared" si="21"/>
        <v>2.3039215686274428E-2</v>
      </c>
      <c r="AN20" s="21">
        <f t="shared" si="14"/>
        <v>1.4767681619034858E-2</v>
      </c>
      <c r="AP20" s="8">
        <f>+AP19+1</f>
        <v>42300</v>
      </c>
      <c r="AQ20" s="2">
        <v>40.369999999999997</v>
      </c>
      <c r="AR20" s="2">
        <v>39.57</v>
      </c>
      <c r="AS20" s="18">
        <f t="shared" si="17"/>
        <v>1.6876574307304715E-2</v>
      </c>
      <c r="AT20" s="18">
        <f>+AQ20/AR20-1</f>
        <v>2.0217336365933702E-2</v>
      </c>
      <c r="AU20" s="18">
        <f>AQ20/AR19-1</f>
        <v>2.0217336365933702E-2</v>
      </c>
      <c r="AW20" s="8">
        <f>+AW19+1</f>
        <v>42300</v>
      </c>
      <c r="AZ20" s="18"/>
      <c r="BA20" s="18"/>
      <c r="BB20" s="18"/>
      <c r="BD20" s="8">
        <f>+BD19+1</f>
        <v>42300</v>
      </c>
      <c r="BG20" s="18"/>
      <c r="BH20" s="18"/>
      <c r="BI20" s="18"/>
      <c r="BK20" s="8">
        <f>+BK19+1</f>
        <v>42300</v>
      </c>
      <c r="BN20" s="18"/>
      <c r="BO20" s="18"/>
      <c r="BP20" s="18"/>
    </row>
    <row r="21" spans="2:68" x14ac:dyDescent="0.15">
      <c r="B21" s="4">
        <v>42303</v>
      </c>
      <c r="C21" s="5">
        <v>11.12</v>
      </c>
      <c r="D21" s="5">
        <v>12.096</v>
      </c>
      <c r="E21" s="6">
        <f t="shared" si="16"/>
        <v>-5.3667262969588903E-3</v>
      </c>
      <c r="F21" s="7">
        <f>+C21/D21-1</f>
        <v>-8.0687830687830808E-2</v>
      </c>
      <c r="H21" s="4">
        <v>42303</v>
      </c>
      <c r="I21" s="5">
        <v>12.46</v>
      </c>
      <c r="J21" s="5">
        <v>12.5</v>
      </c>
      <c r="K21" s="6">
        <f>I21/I20-1</f>
        <v>-9.5389507154212128E-3</v>
      </c>
      <c r="L21" s="7">
        <f>+I21/J21-1</f>
        <v>-3.1999999999999806E-3</v>
      </c>
      <c r="N21" s="4">
        <v>42303</v>
      </c>
      <c r="O21" s="5">
        <v>43.4</v>
      </c>
      <c r="P21" s="5">
        <v>43.933999999999997</v>
      </c>
      <c r="Q21" s="6">
        <f t="shared" si="15"/>
        <v>-6.8649885583524917E-3</v>
      </c>
      <c r="R21" s="7">
        <f>+O21/P21-1</f>
        <v>-1.2154595529658141E-2</v>
      </c>
      <c r="T21" s="4">
        <v>42303</v>
      </c>
      <c r="U21" s="5">
        <v>11.42</v>
      </c>
      <c r="V21" s="5">
        <v>11.49</v>
      </c>
      <c r="W21" s="6">
        <f>U21/U20-1</f>
        <v>-5.2264808362370019E-3</v>
      </c>
      <c r="X21" s="7">
        <f>+U21/V21-1</f>
        <v>-6.0922541340295844E-3</v>
      </c>
      <c r="Z21" s="4">
        <v>42303</v>
      </c>
      <c r="AA21" s="2">
        <v>10174.34</v>
      </c>
      <c r="AB21" s="2">
        <v>10197.27</v>
      </c>
      <c r="AC21" s="18">
        <f t="shared" si="18"/>
        <v>2.2537088400820249E-3</v>
      </c>
      <c r="AD21" s="3">
        <v>10360</v>
      </c>
      <c r="AE21" s="3">
        <v>10277.5</v>
      </c>
      <c r="AF21" s="20">
        <f t="shared" si="12"/>
        <v>-7.963320463320489E-3</v>
      </c>
      <c r="AG21" s="2">
        <v>10187.5</v>
      </c>
      <c r="AH21" s="2">
        <v>10177.5</v>
      </c>
      <c r="AI21" s="2">
        <v>10200</v>
      </c>
      <c r="AJ21" s="20">
        <f t="shared" si="4"/>
        <v>-9.5809956978687438E-4</v>
      </c>
      <c r="AK21" s="20">
        <f t="shared" si="19"/>
        <v>-2.2058823529411686E-3</v>
      </c>
      <c r="AL21" s="20">
        <f t="shared" si="20"/>
        <v>-2.4676569238140877E-2</v>
      </c>
      <c r="AM21" s="20">
        <f t="shared" si="21"/>
        <v>2.2107590272659738E-3</v>
      </c>
      <c r="AN21" s="20">
        <f t="shared" si="14"/>
        <v>1.6054832804918592E-2</v>
      </c>
      <c r="AP21" s="4">
        <v>42303</v>
      </c>
      <c r="AQ21" s="2">
        <v>39.49</v>
      </c>
      <c r="AS21" s="18">
        <f t="shared" si="17"/>
        <v>-2.1798365122615682E-2</v>
      </c>
      <c r="AT21" s="18"/>
      <c r="AU21" s="18">
        <f>AQ21/AR20-1</f>
        <v>-2.0217336365933036E-3</v>
      </c>
      <c r="AW21" s="4">
        <v>42303</v>
      </c>
      <c r="AZ21" s="18"/>
      <c r="BA21" s="18"/>
      <c r="BB21" s="18"/>
      <c r="BD21" s="4">
        <v>42303</v>
      </c>
      <c r="BG21" s="18"/>
      <c r="BH21" s="18"/>
      <c r="BI21" s="18"/>
      <c r="BK21" s="4">
        <v>42303</v>
      </c>
      <c r="BN21" s="18"/>
      <c r="BO21" s="18"/>
      <c r="BP21" s="18"/>
    </row>
    <row r="22" spans="2:68" ht="17.25" customHeight="1" thickBot="1" x14ac:dyDescent="0.2">
      <c r="B22" s="8">
        <f>B21+1</f>
        <v>42304</v>
      </c>
      <c r="C22" s="9">
        <v>11.12</v>
      </c>
      <c r="D22" s="9">
        <v>12.096</v>
      </c>
      <c r="E22" s="10">
        <f t="shared" si="16"/>
        <v>0</v>
      </c>
      <c r="F22" s="11">
        <f>+C22/D22-1</f>
        <v>-8.0687830687830808E-2</v>
      </c>
      <c r="H22" s="8">
        <f>H21+1</f>
        <v>42304</v>
      </c>
      <c r="I22" s="9">
        <v>12.48</v>
      </c>
      <c r="J22" s="9"/>
      <c r="K22" s="10"/>
      <c r="L22" s="11"/>
      <c r="N22" s="8">
        <f>N21+1</f>
        <v>42304</v>
      </c>
      <c r="O22" s="9">
        <v>43.6</v>
      </c>
      <c r="P22" s="9"/>
      <c r="Q22" s="10"/>
      <c r="R22" s="11"/>
      <c r="T22" s="8">
        <f>T21+1</f>
        <v>42304</v>
      </c>
      <c r="U22" s="15">
        <v>11.56</v>
      </c>
      <c r="V22" s="15"/>
      <c r="W22" s="10"/>
      <c r="X22" s="11"/>
      <c r="Z22" s="12">
        <f>Z21+1</f>
        <v>42304</v>
      </c>
      <c r="AA22" s="13">
        <v>10197.27</v>
      </c>
      <c r="AB22" s="13">
        <v>10188.24</v>
      </c>
      <c r="AC22" s="16">
        <f t="shared" si="18"/>
        <v>-8.8553112744893525E-4</v>
      </c>
      <c r="AD22" s="14">
        <v>10204</v>
      </c>
      <c r="AE22" s="14">
        <v>10175</v>
      </c>
      <c r="AF22" s="21">
        <f t="shared" si="12"/>
        <v>-2.8420227361818373E-3</v>
      </c>
      <c r="AG22" s="13">
        <v>10193</v>
      </c>
      <c r="AH22" s="13">
        <v>10182</v>
      </c>
      <c r="AI22" s="13">
        <v>10140</v>
      </c>
      <c r="AJ22" s="21">
        <f t="shared" si="4"/>
        <v>4.6720532692590133E-4</v>
      </c>
      <c r="AK22" s="21">
        <f t="shared" si="19"/>
        <v>4.4215180545315036E-4</v>
      </c>
      <c r="AL22" s="21">
        <f t="shared" si="20"/>
        <v>-1.7647058823528905E-3</v>
      </c>
      <c r="AM22" s="21">
        <f t="shared" si="21"/>
        <v>-4.1249263406010206E-3</v>
      </c>
      <c r="AN22" s="21">
        <f t="shared" si="14"/>
        <v>1.6183217125838205E-3</v>
      </c>
      <c r="AP22" s="8">
        <f>AP21+1</f>
        <v>42304</v>
      </c>
      <c r="AQ22" s="2">
        <v>39.18</v>
      </c>
      <c r="AR22" s="2">
        <v>39.46</v>
      </c>
      <c r="AS22" s="18">
        <f t="shared" si="17"/>
        <v>-7.8500886300330031E-3</v>
      </c>
      <c r="AT22" s="18">
        <f>+AQ22/AR22-1</f>
        <v>-7.0957932083122177E-3</v>
      </c>
      <c r="AU22" s="18" t="e">
        <f t="shared" ref="AU22:AU27" si="22">AQ22/AR21-1</f>
        <v>#DIV/0!</v>
      </c>
      <c r="AW22" s="8">
        <f>AW21+1</f>
        <v>42304</v>
      </c>
      <c r="AZ22" s="18"/>
      <c r="BA22" s="18"/>
      <c r="BB22" s="18"/>
      <c r="BD22" s="8">
        <f>BD21+1</f>
        <v>42304</v>
      </c>
      <c r="BG22" s="18"/>
      <c r="BH22" s="18"/>
      <c r="BI22" s="18"/>
      <c r="BK22" s="8">
        <f>BK21+1</f>
        <v>42304</v>
      </c>
      <c r="BN22" s="18"/>
      <c r="BO22" s="18"/>
      <c r="BP22" s="18"/>
    </row>
    <row r="23" spans="2:68" x14ac:dyDescent="0.15">
      <c r="B23" s="4">
        <f>B22+1</f>
        <v>42305</v>
      </c>
      <c r="C23" s="5">
        <v>11</v>
      </c>
      <c r="D23" s="5">
        <v>11.896000000000001</v>
      </c>
      <c r="E23" s="6">
        <f t="shared" si="16"/>
        <v>-1.0791366906474753E-2</v>
      </c>
      <c r="F23" s="7">
        <f t="shared" ref="F23:F32" si="23">+C23/D23-1</f>
        <v>-7.5319435104236776E-2</v>
      </c>
      <c r="H23" s="4">
        <f>H22+1</f>
        <v>42305</v>
      </c>
      <c r="I23" s="5">
        <v>12.3</v>
      </c>
      <c r="J23" s="5">
        <v>12.273999999999999</v>
      </c>
      <c r="K23" s="6">
        <f t="shared" ref="K23:K29" si="24">I23/I22-1</f>
        <v>-1.4423076923076872E-2</v>
      </c>
      <c r="L23" s="7">
        <f t="shared" ref="L23:L34" si="25">+I23/J23-1</f>
        <v>2.1182988430830108E-3</v>
      </c>
      <c r="N23" s="4">
        <f>N22+1</f>
        <v>42305</v>
      </c>
      <c r="O23" s="5">
        <v>42.9</v>
      </c>
      <c r="P23" s="5">
        <v>43.106999999999999</v>
      </c>
      <c r="Q23" s="6">
        <f>O23/O22-1</f>
        <v>-1.6055045871559703E-2</v>
      </c>
      <c r="R23" s="7">
        <f t="shared" ref="R23:R29" si="26">+O23/P23-1</f>
        <v>-4.8020043148444547E-3</v>
      </c>
      <c r="T23" s="4">
        <f>T22+1</f>
        <v>42305</v>
      </c>
      <c r="U23" s="5">
        <v>11.22</v>
      </c>
      <c r="V23" s="5">
        <v>11.295999999999999</v>
      </c>
      <c r="W23" s="6">
        <f t="shared" ref="W23:W28" si="27">U23/U22-1</f>
        <v>-2.9411764705882359E-2</v>
      </c>
      <c r="X23" s="7">
        <f>+U23/V23-1</f>
        <v>-6.7280453257789752E-3</v>
      </c>
      <c r="Z23" s="4">
        <f>Z22+1</f>
        <v>42305</v>
      </c>
      <c r="AA23" s="2">
        <v>10188.24</v>
      </c>
      <c r="AB23" s="2">
        <v>10026.32</v>
      </c>
      <c r="AC23" s="18">
        <f t="shared" si="18"/>
        <v>-1.5892833305850673E-2</v>
      </c>
      <c r="AD23" s="3">
        <v>10170</v>
      </c>
      <c r="AE23" s="3">
        <v>10130</v>
      </c>
      <c r="AF23" s="20">
        <f t="shared" si="12"/>
        <v>-3.9331366764995268E-3</v>
      </c>
      <c r="AG23" s="2">
        <v>10030</v>
      </c>
      <c r="AH23" s="2">
        <v>10009</v>
      </c>
      <c r="AI23" s="2">
        <v>10055</v>
      </c>
      <c r="AJ23" s="20">
        <f t="shared" ref="AJ23:AJ37" si="28">AG23/AB23-1</f>
        <v>3.6703396659998333E-4</v>
      </c>
      <c r="AK23" s="20">
        <f t="shared" si="19"/>
        <v>-1.6990768021999614E-2</v>
      </c>
      <c r="AL23" s="20">
        <f t="shared" si="20"/>
        <v>-1.2919132149901369E-2</v>
      </c>
      <c r="AM23" s="20">
        <f t="shared" si="21"/>
        <v>4.5958637226495291E-3</v>
      </c>
      <c r="AN23" s="20">
        <f t="shared" si="14"/>
        <v>-2.2590001258071478E-3</v>
      </c>
      <c r="AP23" s="4">
        <f>AP22+1</f>
        <v>42305</v>
      </c>
      <c r="AQ23" s="2">
        <v>38.76</v>
      </c>
      <c r="AR23" s="2">
        <v>38.61</v>
      </c>
      <c r="AS23" s="18">
        <f t="shared" si="17"/>
        <v>-1.071975497702915E-2</v>
      </c>
      <c r="AT23" s="18">
        <f>+AQ23/AR23-1</f>
        <v>3.8850038850037905E-3</v>
      </c>
      <c r="AU23" s="18">
        <f t="shared" si="22"/>
        <v>-1.7739483020780655E-2</v>
      </c>
      <c r="AW23" s="4">
        <f>AW22+1</f>
        <v>42305</v>
      </c>
      <c r="AZ23" s="18"/>
      <c r="BA23" s="18"/>
      <c r="BB23" s="18"/>
      <c r="BD23" s="4">
        <f>BD22+1</f>
        <v>42305</v>
      </c>
      <c r="BG23" s="18"/>
      <c r="BH23" s="18"/>
      <c r="BI23" s="18"/>
      <c r="BK23" s="4">
        <f>BK22+1</f>
        <v>42305</v>
      </c>
      <c r="BN23" s="18"/>
      <c r="BO23" s="18"/>
      <c r="BP23" s="18"/>
    </row>
    <row r="24" spans="2:68" ht="17.25" customHeight="1" thickBot="1" x14ac:dyDescent="0.2">
      <c r="B24" s="8">
        <f>B23+1</f>
        <v>42306</v>
      </c>
      <c r="C24" s="9">
        <v>11.06</v>
      </c>
      <c r="D24" s="9">
        <v>11.878</v>
      </c>
      <c r="E24" s="10">
        <f t="shared" ref="E24:E29" si="29">C24/C23-1</f>
        <v>5.4545454545456007E-3</v>
      </c>
      <c r="F24" s="11">
        <f t="shared" si="23"/>
        <v>-6.8866812594712834E-2</v>
      </c>
      <c r="H24" s="8">
        <f>H23+1</f>
        <v>42306</v>
      </c>
      <c r="I24" s="9">
        <v>12.38</v>
      </c>
      <c r="J24" s="9">
        <v>12.326000000000001</v>
      </c>
      <c r="K24" s="10">
        <f t="shared" si="24"/>
        <v>6.5040650406504863E-3</v>
      </c>
      <c r="L24" s="11">
        <f t="shared" si="25"/>
        <v>4.3809832873600296E-3</v>
      </c>
      <c r="N24" s="8">
        <f>N23+1</f>
        <v>42306</v>
      </c>
      <c r="O24" s="9">
        <v>43.2</v>
      </c>
      <c r="P24" s="9">
        <v>43.39</v>
      </c>
      <c r="Q24" s="10">
        <f>O24/O23-1</f>
        <v>6.9930069930070893E-3</v>
      </c>
      <c r="R24" s="11">
        <f t="shared" si="26"/>
        <v>-4.3788891449642042E-3</v>
      </c>
      <c r="T24" s="8">
        <f>T23+1</f>
        <v>42306</v>
      </c>
      <c r="U24" s="15">
        <v>11.22</v>
      </c>
      <c r="V24" s="15">
        <v>11.353999999999999</v>
      </c>
      <c r="W24" s="10">
        <f t="shared" si="27"/>
        <v>0</v>
      </c>
      <c r="X24" s="11">
        <f>+U24/V24-1</f>
        <v>-1.1802008102871131E-2</v>
      </c>
      <c r="Z24" s="12">
        <f>Z23+1</f>
        <v>42306</v>
      </c>
      <c r="AA24" s="13">
        <v>10026.32</v>
      </c>
      <c r="AB24" s="13">
        <v>10020.879999999999</v>
      </c>
      <c r="AC24" s="16">
        <f t="shared" si="18"/>
        <v>-5.4257195062601404E-4</v>
      </c>
      <c r="AD24" s="14">
        <v>10060</v>
      </c>
      <c r="AE24" s="14">
        <v>10075</v>
      </c>
      <c r="AF24" s="21">
        <f t="shared" ref="AF24:AF34" si="30">AE24/AD24-1</f>
        <v>1.4910536779324524E-3</v>
      </c>
      <c r="AG24" s="13">
        <v>10020</v>
      </c>
      <c r="AH24" s="13">
        <v>10007</v>
      </c>
      <c r="AI24" s="13">
        <v>9990</v>
      </c>
      <c r="AJ24" s="21">
        <f t="shared" si="28"/>
        <v>-8.7816638857929341E-5</v>
      </c>
      <c r="AK24" s="21">
        <f t="shared" si="19"/>
        <v>-1.9982016185438045E-4</v>
      </c>
      <c r="AL24" s="21">
        <f t="shared" si="20"/>
        <v>-4.7737444057682765E-3</v>
      </c>
      <c r="AM24" s="21">
        <f t="shared" ref="AM24:AM37" si="31">AI24/AH24-1</f>
        <v>-1.6988108324172968E-3</v>
      </c>
      <c r="AN24" s="21">
        <f t="shared" si="14"/>
        <v>2.9865626977490681E-3</v>
      </c>
      <c r="AP24" s="8">
        <f>AP23+1</f>
        <v>42306</v>
      </c>
      <c r="AQ24" s="2">
        <v>38.380000000000003</v>
      </c>
      <c r="AR24" s="2">
        <v>38.61</v>
      </c>
      <c r="AS24" s="18">
        <f t="shared" si="17"/>
        <v>-9.8039215686273051E-3</v>
      </c>
      <c r="AT24" s="18">
        <f>+AQ24/AR24-1</f>
        <v>-5.9570059570058786E-3</v>
      </c>
      <c r="AU24" s="18">
        <f t="shared" si="22"/>
        <v>-5.9570059570058786E-3</v>
      </c>
      <c r="AW24" s="8">
        <f>AW23+1</f>
        <v>42306</v>
      </c>
      <c r="AZ24" s="18"/>
      <c r="BA24" s="18"/>
      <c r="BB24" s="18"/>
      <c r="BD24" s="8">
        <f>BD23+1</f>
        <v>42306</v>
      </c>
      <c r="BG24" s="18"/>
      <c r="BH24" s="18"/>
      <c r="BI24" s="18"/>
      <c r="BK24" s="8">
        <f>BK23+1</f>
        <v>42306</v>
      </c>
      <c r="BN24" s="18"/>
      <c r="BO24" s="18"/>
      <c r="BP24" s="18"/>
    </row>
    <row r="25" spans="2:68" x14ac:dyDescent="0.15">
      <c r="B25" s="4">
        <v>42307</v>
      </c>
      <c r="C25" s="5">
        <v>11.1</v>
      </c>
      <c r="D25" s="5">
        <v>11.923999999999999</v>
      </c>
      <c r="E25" s="6">
        <f t="shared" si="29"/>
        <v>3.6166365280287938E-3</v>
      </c>
      <c r="F25" s="7">
        <f t="shared" si="23"/>
        <v>-6.9104327406910415E-2</v>
      </c>
      <c r="H25" s="4">
        <v>42307</v>
      </c>
      <c r="I25" s="5">
        <v>12.42</v>
      </c>
      <c r="J25" s="5">
        <v>12.442</v>
      </c>
      <c r="K25" s="6">
        <f t="shared" si="24"/>
        <v>3.2310177705976439E-3</v>
      </c>
      <c r="L25" s="7">
        <f t="shared" si="25"/>
        <v>-1.7682044687349352E-3</v>
      </c>
      <c r="N25" s="4">
        <v>42307</v>
      </c>
      <c r="O25" s="5">
        <v>43.15</v>
      </c>
      <c r="P25" s="5">
        <v>43.651000000000003</v>
      </c>
      <c r="Q25" s="6">
        <f t="shared" ref="Q25:Q31" si="32">O25/O24-1</f>
        <v>-1.1574074074075513E-3</v>
      </c>
      <c r="R25" s="7">
        <f t="shared" si="26"/>
        <v>-1.1477400288653294E-2</v>
      </c>
      <c r="T25" s="4">
        <v>42307</v>
      </c>
      <c r="U25" s="5">
        <v>11.22</v>
      </c>
      <c r="V25" s="5">
        <v>11.401</v>
      </c>
      <c r="W25" s="6">
        <f t="shared" si="27"/>
        <v>0</v>
      </c>
      <c r="X25" s="7">
        <f>+U25/V25-1</f>
        <v>-1.5875800368388648E-2</v>
      </c>
      <c r="Z25" s="4">
        <v>42307</v>
      </c>
      <c r="AA25" s="2">
        <v>10020.879999999999</v>
      </c>
      <c r="AB25" s="2">
        <v>10048.23</v>
      </c>
      <c r="AC25" s="18">
        <f t="shared" si="18"/>
        <v>2.7293012190545696E-3</v>
      </c>
      <c r="AD25" s="3">
        <v>10012</v>
      </c>
      <c r="AE25" s="3">
        <v>10002</v>
      </c>
      <c r="AF25" s="20">
        <f t="shared" si="30"/>
        <v>-9.9880143827402179E-4</v>
      </c>
      <c r="AG25" s="2">
        <v>10015</v>
      </c>
      <c r="AH25" s="2">
        <v>10005</v>
      </c>
      <c r="AI25" s="2">
        <v>9985</v>
      </c>
      <c r="AJ25" s="20">
        <f t="shared" si="28"/>
        <v>-3.3070500973803041E-3</v>
      </c>
      <c r="AK25" s="20">
        <f t="shared" ref="AK25:AK37" si="33">AH25/AH24-1</f>
        <v>-1.998600979314924E-4</v>
      </c>
      <c r="AL25" s="20">
        <f t="shared" ref="AL25:AL37" si="34">AH25/AI24-1</f>
        <v>1.5015015015014122E-3</v>
      </c>
      <c r="AM25" s="20">
        <f t="shared" si="31"/>
        <v>-1.9990004997501032E-3</v>
      </c>
      <c r="AN25" s="20">
        <f t="shared" si="14"/>
        <v>-7.9872208719098E-4</v>
      </c>
      <c r="AP25" s="4">
        <v>42307</v>
      </c>
      <c r="AQ25" s="2">
        <v>38.270000000000003</v>
      </c>
      <c r="AS25" s="18">
        <f t="shared" si="17"/>
        <v>-2.8660760812923014E-3</v>
      </c>
      <c r="AT25" s="18"/>
      <c r="AU25" s="18">
        <f t="shared" si="22"/>
        <v>-8.8060088060086805E-3</v>
      </c>
      <c r="AW25" s="4">
        <v>42307</v>
      </c>
      <c r="AZ25" s="18"/>
      <c r="BA25" s="18"/>
      <c r="BB25" s="18"/>
      <c r="BD25" s="4">
        <v>42307</v>
      </c>
      <c r="BG25" s="18"/>
      <c r="BH25" s="18"/>
      <c r="BI25" s="18"/>
      <c r="BK25" s="4">
        <v>42307</v>
      </c>
      <c r="BN25" s="18"/>
      <c r="BO25" s="18"/>
      <c r="BP25" s="18"/>
    </row>
    <row r="26" spans="2:68" ht="17.25" thickBot="1" x14ac:dyDescent="0.2">
      <c r="B26" s="8">
        <v>42310</v>
      </c>
      <c r="C26" s="9">
        <v>10.9</v>
      </c>
      <c r="D26" s="9">
        <v>11.839</v>
      </c>
      <c r="E26" s="10">
        <f t="shared" si="29"/>
        <v>-1.8018018018017945E-2</v>
      </c>
      <c r="F26" s="11">
        <f t="shared" si="23"/>
        <v>-7.9314131261086218E-2</v>
      </c>
      <c r="H26" s="8">
        <v>42310</v>
      </c>
      <c r="I26" s="9">
        <v>12.2</v>
      </c>
      <c r="J26" s="9">
        <f>+I26/(1-0.0017)</f>
        <v>12.220775318040669</v>
      </c>
      <c r="K26" s="10">
        <f t="shared" si="24"/>
        <v>-1.7713365539452575E-2</v>
      </c>
      <c r="L26" s="11">
        <f t="shared" si="25"/>
        <v>-1.7000000000000348E-3</v>
      </c>
      <c r="N26" s="8">
        <v>42310</v>
      </c>
      <c r="O26" s="9">
        <v>42.2</v>
      </c>
      <c r="P26" s="9">
        <v>42.875999999999998</v>
      </c>
      <c r="Q26" s="10">
        <f t="shared" si="32"/>
        <v>-2.2016222479721792E-2</v>
      </c>
      <c r="R26" s="11">
        <f t="shared" si="26"/>
        <v>-1.5766396119040849E-2</v>
      </c>
      <c r="T26" s="8">
        <v>42310</v>
      </c>
      <c r="U26" s="15">
        <v>10.9</v>
      </c>
      <c r="V26" s="15"/>
      <c r="W26" s="10">
        <f t="shared" si="27"/>
        <v>-2.8520499108734443E-2</v>
      </c>
      <c r="X26" s="11"/>
      <c r="Z26" s="12">
        <v>42310</v>
      </c>
      <c r="AA26" s="13">
        <v>10048.23</v>
      </c>
      <c r="AB26" s="13">
        <v>9924.42</v>
      </c>
      <c r="AC26" s="16">
        <f t="shared" ref="AC26:AC44" si="35">AB26/AA26-1</f>
        <v>-1.2321573053164503E-2</v>
      </c>
      <c r="AD26" s="14">
        <v>9949</v>
      </c>
      <c r="AE26" s="14">
        <v>9913</v>
      </c>
      <c r="AF26" s="21">
        <f t="shared" si="30"/>
        <v>-3.6184541159915984E-3</v>
      </c>
      <c r="AG26" s="13">
        <v>9913</v>
      </c>
      <c r="AH26" s="13">
        <v>9865</v>
      </c>
      <c r="AI26" s="13">
        <v>9920</v>
      </c>
      <c r="AJ26" s="21">
        <f t="shared" si="28"/>
        <v>-1.1506969676817747E-3</v>
      </c>
      <c r="AK26" s="21">
        <f t="shared" si="33"/>
        <v>-1.3993003498250833E-2</v>
      </c>
      <c r="AL26" s="21">
        <f t="shared" si="34"/>
        <v>-1.2018027040560875E-2</v>
      </c>
      <c r="AM26" s="21">
        <f t="shared" si="31"/>
        <v>5.5752660922452346E-3</v>
      </c>
      <c r="AN26" s="21">
        <f t="shared" si="14"/>
        <v>-6.6119255105589487E-3</v>
      </c>
      <c r="AP26" s="8">
        <v>42310</v>
      </c>
      <c r="AQ26" s="2">
        <v>38.590000000000003</v>
      </c>
      <c r="AR26" s="2">
        <v>38.06</v>
      </c>
      <c r="AS26" s="18">
        <f>AQ26/AQ25-1</f>
        <v>8.3616409720408402E-3</v>
      </c>
      <c r="AT26" s="18">
        <f>+AQ26/AR26-1</f>
        <v>1.3925380977404034E-2</v>
      </c>
      <c r="AU26" s="18" t="e">
        <f t="shared" si="22"/>
        <v>#DIV/0!</v>
      </c>
      <c r="AW26" s="8">
        <v>42310</v>
      </c>
      <c r="AZ26" s="18"/>
      <c r="BA26" s="18"/>
      <c r="BB26" s="18"/>
      <c r="BD26" s="8">
        <v>42310</v>
      </c>
      <c r="BG26" s="18"/>
      <c r="BH26" s="18"/>
      <c r="BI26" s="18"/>
      <c r="BK26" s="8">
        <v>42310</v>
      </c>
      <c r="BN26" s="18"/>
      <c r="BO26" s="18"/>
      <c r="BP26" s="18"/>
    </row>
    <row r="27" spans="2:68" x14ac:dyDescent="0.15">
      <c r="B27" s="4">
        <v>42311</v>
      </c>
      <c r="C27" s="5">
        <v>10.92</v>
      </c>
      <c r="D27" s="5">
        <v>11.757999999999999</v>
      </c>
      <c r="E27" s="6">
        <f t="shared" si="29"/>
        <v>1.8348623853210455E-3</v>
      </c>
      <c r="F27" s="7">
        <f t="shared" si="23"/>
        <v>-7.1270624255825754E-2</v>
      </c>
      <c r="H27" s="4">
        <v>42311</v>
      </c>
      <c r="I27" s="5">
        <v>12.18</v>
      </c>
      <c r="J27" s="5">
        <v>12.202</v>
      </c>
      <c r="K27" s="6">
        <f t="shared" si="24"/>
        <v>-1.6393442622950616E-3</v>
      </c>
      <c r="L27" s="7">
        <f t="shared" si="25"/>
        <v>-1.8029831175216948E-3</v>
      </c>
      <c r="N27" s="4">
        <v>42311</v>
      </c>
      <c r="O27" s="5">
        <v>42.1</v>
      </c>
      <c r="P27" s="5">
        <v>42.746000000000002</v>
      </c>
      <c r="Q27" s="6">
        <f t="shared" si="32"/>
        <v>-2.3696682464455776E-3</v>
      </c>
      <c r="R27" s="7">
        <f t="shared" si="26"/>
        <v>-1.5112525148551881E-2</v>
      </c>
      <c r="T27" s="4">
        <v>42311</v>
      </c>
      <c r="U27" s="5">
        <v>10.88</v>
      </c>
      <c r="V27" s="5">
        <v>11.146000000000001</v>
      </c>
      <c r="W27" s="6">
        <f t="shared" si="27"/>
        <v>-1.8348623853210455E-3</v>
      </c>
      <c r="X27" s="7">
        <f t="shared" ref="X27:X32" si="36">+U27/V27-1</f>
        <v>-2.3865063699982092E-2</v>
      </c>
      <c r="Z27" s="4">
        <v>42311</v>
      </c>
      <c r="AA27" s="2">
        <v>9924.42</v>
      </c>
      <c r="AB27" s="2">
        <v>9881.06</v>
      </c>
      <c r="AC27" s="18">
        <f t="shared" si="35"/>
        <v>-4.3690210611804225E-3</v>
      </c>
      <c r="AD27" s="3">
        <v>9975</v>
      </c>
      <c r="AE27" s="3">
        <v>9975</v>
      </c>
      <c r="AF27" s="20">
        <f t="shared" si="30"/>
        <v>0</v>
      </c>
      <c r="AG27" s="2">
        <v>9880</v>
      </c>
      <c r="AH27" s="2">
        <v>9854</v>
      </c>
      <c r="AI27" s="2">
        <v>9903</v>
      </c>
      <c r="AJ27" s="20">
        <f t="shared" si="28"/>
        <v>-1.0727594003068219E-4</v>
      </c>
      <c r="AK27" s="20">
        <f t="shared" si="33"/>
        <v>-1.1150532184490691E-3</v>
      </c>
      <c r="AL27" s="20">
        <f t="shared" si="34"/>
        <v>-6.6532258064516681E-3</v>
      </c>
      <c r="AM27" s="20">
        <f t="shared" si="31"/>
        <v>4.9725999594072423E-3</v>
      </c>
      <c r="AN27" s="20">
        <f t="shared" si="14"/>
        <v>6.2349357251668264E-3</v>
      </c>
      <c r="AP27" s="4">
        <v>42311</v>
      </c>
      <c r="AQ27" s="2">
        <v>38.630000000000003</v>
      </c>
      <c r="AR27" s="2">
        <v>38.31</v>
      </c>
      <c r="AS27" s="18">
        <f>AQ27/AQ26-1</f>
        <v>1.0365379632029104E-3</v>
      </c>
      <c r="AT27" s="18">
        <f>+AQ27/AR27-1</f>
        <v>8.3529104672408483E-3</v>
      </c>
      <c r="AU27" s="18">
        <f t="shared" si="22"/>
        <v>1.497635312664225E-2</v>
      </c>
      <c r="AW27" s="4">
        <v>42311</v>
      </c>
      <c r="AZ27" s="18"/>
      <c r="BA27" s="18"/>
      <c r="BB27" s="18"/>
      <c r="BD27" s="4">
        <v>42311</v>
      </c>
      <c r="BG27" s="18"/>
      <c r="BH27" s="18"/>
      <c r="BI27" s="18"/>
      <c r="BK27" s="4">
        <v>42311</v>
      </c>
      <c r="BN27" s="18"/>
      <c r="BO27" s="18"/>
      <c r="BP27" s="18"/>
    </row>
    <row r="28" spans="2:68" ht="17.25" thickBot="1" x14ac:dyDescent="0.2">
      <c r="B28" s="8">
        <v>42312</v>
      </c>
      <c r="C28" s="9">
        <v>11.38</v>
      </c>
      <c r="D28" s="9">
        <v>12.269</v>
      </c>
      <c r="E28" s="10">
        <f t="shared" si="29"/>
        <v>4.2124542124542197E-2</v>
      </c>
      <c r="F28" s="11">
        <f t="shared" si="23"/>
        <v>-7.2459043116798405E-2</v>
      </c>
      <c r="H28" s="8">
        <v>42312</v>
      </c>
      <c r="I28" s="9">
        <v>12.76</v>
      </c>
      <c r="J28" s="9">
        <v>12.744</v>
      </c>
      <c r="K28" s="10">
        <f t="shared" si="24"/>
        <v>4.7619047619047672E-2</v>
      </c>
      <c r="L28" s="11">
        <f t="shared" si="25"/>
        <v>1.2554927809165228E-3</v>
      </c>
      <c r="N28" s="8">
        <v>42312</v>
      </c>
      <c r="O28" s="9">
        <v>44.4</v>
      </c>
      <c r="P28" s="9">
        <v>44.713000000000001</v>
      </c>
      <c r="Q28" s="10">
        <f t="shared" si="32"/>
        <v>5.4631828978622288E-2</v>
      </c>
      <c r="R28" s="11">
        <f t="shared" si="26"/>
        <v>-7.0002012837430128E-3</v>
      </c>
      <c r="T28" s="8">
        <v>42312</v>
      </c>
      <c r="U28" s="15">
        <v>11.72</v>
      </c>
      <c r="V28" s="15">
        <v>11.845000000000001</v>
      </c>
      <c r="W28" s="10">
        <f t="shared" si="27"/>
        <v>7.7205882352941124E-2</v>
      </c>
      <c r="X28" s="11">
        <f t="shared" si="36"/>
        <v>-1.0552975939214893E-2</v>
      </c>
      <c r="Z28" s="12">
        <v>42312</v>
      </c>
      <c r="AA28" s="13">
        <v>9881.06</v>
      </c>
      <c r="AB28" s="13">
        <v>10326.31</v>
      </c>
      <c r="AC28" s="16">
        <f t="shared" si="35"/>
        <v>4.5060954998755287E-2</v>
      </c>
      <c r="AD28" s="14">
        <v>9905</v>
      </c>
      <c r="AE28" s="14">
        <v>9932</v>
      </c>
      <c r="AF28" s="21">
        <f t="shared" si="30"/>
        <v>2.7258960121150366E-3</v>
      </c>
      <c r="AG28" s="13">
        <v>10322</v>
      </c>
      <c r="AH28" s="13">
        <v>10336</v>
      </c>
      <c r="AI28" s="13">
        <v>10283</v>
      </c>
      <c r="AJ28" s="21">
        <f t="shared" si="28"/>
        <v>-4.173804582662255E-4</v>
      </c>
      <c r="AK28" s="21">
        <f t="shared" si="33"/>
        <v>4.8914146539476455E-2</v>
      </c>
      <c r="AL28" s="21">
        <f t="shared" si="34"/>
        <v>4.3724124002827436E-2</v>
      </c>
      <c r="AM28" s="21">
        <f t="shared" si="31"/>
        <v>-5.1277089783281493E-3</v>
      </c>
      <c r="AN28" s="21">
        <f t="shared" si="14"/>
        <v>2.5271683907378429E-3</v>
      </c>
      <c r="AP28" s="8">
        <v>42312</v>
      </c>
      <c r="AQ28" s="2">
        <v>39.119999999999997</v>
      </c>
      <c r="AR28" s="2">
        <v>39.340000000000003</v>
      </c>
      <c r="AS28" s="18">
        <f t="shared" ref="AS28:AS33" si="37">AQ28/AQ27-1</f>
        <v>1.26844421434118E-2</v>
      </c>
      <c r="AT28" s="18">
        <f>+AQ28/AR28-1</f>
        <v>-5.5922724961872117E-3</v>
      </c>
      <c r="AU28" s="18">
        <f>AQ28/AR27-1</f>
        <v>2.1143304620203418E-2</v>
      </c>
      <c r="AW28" s="8">
        <v>42312</v>
      </c>
      <c r="AZ28" s="18"/>
      <c r="BA28" s="18"/>
      <c r="BB28" s="18"/>
      <c r="BD28" s="8">
        <v>42312</v>
      </c>
      <c r="BG28" s="18"/>
      <c r="BH28" s="18"/>
      <c r="BI28" s="18"/>
      <c r="BK28" s="8">
        <v>42312</v>
      </c>
      <c r="BN28" s="18"/>
      <c r="BO28" s="18"/>
      <c r="BP28" s="18"/>
    </row>
    <row r="29" spans="2:68" x14ac:dyDescent="0.15">
      <c r="B29" s="4">
        <v>42313</v>
      </c>
      <c r="C29" s="5">
        <v>11.6</v>
      </c>
      <c r="D29" s="5">
        <v>12.628</v>
      </c>
      <c r="E29" s="6">
        <f t="shared" si="29"/>
        <v>1.9332161687170446E-2</v>
      </c>
      <c r="F29" s="7">
        <f t="shared" si="23"/>
        <v>-8.1406398479569209E-2</v>
      </c>
      <c r="H29" s="4">
        <v>42313</v>
      </c>
      <c r="I29" s="5">
        <v>13.1</v>
      </c>
      <c r="J29" s="5">
        <v>13.090999999999999</v>
      </c>
      <c r="K29" s="6">
        <f t="shared" si="24"/>
        <v>2.6645768025078453E-2</v>
      </c>
      <c r="L29" s="7">
        <f t="shared" si="25"/>
        <v>6.8749522572764121E-4</v>
      </c>
      <c r="N29" s="4">
        <v>42313</v>
      </c>
      <c r="O29" s="5">
        <v>45.25</v>
      </c>
      <c r="P29" s="5">
        <v>45.537999999999997</v>
      </c>
      <c r="Q29" s="6">
        <f t="shared" si="32"/>
        <v>1.9144144144144226E-2</v>
      </c>
      <c r="R29" s="7">
        <f t="shared" si="26"/>
        <v>-6.3243884228555425E-3</v>
      </c>
      <c r="T29" s="4">
        <v>42313</v>
      </c>
      <c r="U29" s="5">
        <v>11.78</v>
      </c>
      <c r="V29" s="5">
        <v>11.723000000000001</v>
      </c>
      <c r="W29" s="6">
        <f t="shared" ref="W29:W52" si="38">U29/U28-1</f>
        <v>5.1194539249146409E-3</v>
      </c>
      <c r="X29" s="7">
        <f t="shared" si="36"/>
        <v>4.8622366288491037E-3</v>
      </c>
      <c r="Z29" s="4">
        <v>42313</v>
      </c>
      <c r="AA29" s="2">
        <v>10326.31</v>
      </c>
      <c r="AB29" s="2">
        <v>10637.29</v>
      </c>
      <c r="AC29" s="18">
        <f t="shared" si="35"/>
        <v>3.0115307404096958E-2</v>
      </c>
      <c r="AD29" s="3">
        <v>10280</v>
      </c>
      <c r="AE29" s="3">
        <v>10258</v>
      </c>
      <c r="AF29" s="20">
        <f t="shared" si="30"/>
        <v>-2.1400778210116655E-3</v>
      </c>
      <c r="AG29" s="2">
        <v>10586</v>
      </c>
      <c r="AH29" s="2">
        <v>10621</v>
      </c>
      <c r="AI29" s="2">
        <v>10636</v>
      </c>
      <c r="AJ29" s="20">
        <f t="shared" si="28"/>
        <v>-4.8217168094506491E-3</v>
      </c>
      <c r="AK29" s="20">
        <f t="shared" si="33"/>
        <v>2.7573529411764719E-2</v>
      </c>
      <c r="AL29" s="20">
        <f t="shared" si="34"/>
        <v>3.2869785082174419E-2</v>
      </c>
      <c r="AM29" s="20">
        <f t="shared" si="31"/>
        <v>1.4122963939364741E-3</v>
      </c>
      <c r="AN29" s="20">
        <f t="shared" si="14"/>
        <v>-4.0772796995163221E-3</v>
      </c>
      <c r="AP29" s="4">
        <v>42313</v>
      </c>
      <c r="AQ29" s="2">
        <v>39.31</v>
      </c>
      <c r="AS29" s="18">
        <f t="shared" si="37"/>
        <v>4.8568507157464857E-3</v>
      </c>
      <c r="AW29" s="4">
        <v>42313</v>
      </c>
      <c r="AZ29" s="18"/>
      <c r="BD29" s="4">
        <v>42313</v>
      </c>
      <c r="BG29" s="18"/>
      <c r="BK29" s="4">
        <v>42313</v>
      </c>
      <c r="BN29" s="18"/>
    </row>
    <row r="30" spans="2:68" ht="17.25" thickBot="1" x14ac:dyDescent="0.2">
      <c r="B30" s="8">
        <v>42314</v>
      </c>
      <c r="C30" s="9">
        <v>11.68</v>
      </c>
      <c r="D30" s="9">
        <v>12.86</v>
      </c>
      <c r="E30" s="10">
        <f t="shared" ref="E30:E53" si="39">C30/C29-1</f>
        <v>6.8965517241379448E-3</v>
      </c>
      <c r="F30" s="11">
        <f t="shared" si="23"/>
        <v>-9.1757387247278333E-2</v>
      </c>
      <c r="H30" s="8">
        <v>42314</v>
      </c>
      <c r="I30" s="9">
        <v>13.26</v>
      </c>
      <c r="J30" s="9">
        <v>13.34</v>
      </c>
      <c r="K30" s="10">
        <f>I30/I29-1</f>
        <v>1.2213740458015376E-2</v>
      </c>
      <c r="L30" s="11">
        <f t="shared" si="25"/>
        <v>-5.9970014992504206E-3</v>
      </c>
      <c r="N30" s="8">
        <v>42314</v>
      </c>
      <c r="O30" s="9">
        <v>46.55</v>
      </c>
      <c r="P30" s="9">
        <v>46.61</v>
      </c>
      <c r="Q30" s="10">
        <f t="shared" si="32"/>
        <v>2.8729281767955639E-2</v>
      </c>
      <c r="R30" s="11">
        <f>+O30/P30-1</f>
        <v>-1.2872774082814953E-3</v>
      </c>
      <c r="T30" s="8">
        <v>42314</v>
      </c>
      <c r="U30" s="15">
        <v>12.02</v>
      </c>
      <c r="V30" s="15"/>
      <c r="W30" s="10">
        <f t="shared" si="38"/>
        <v>2.0373514431239359E-2</v>
      </c>
      <c r="X30" s="11"/>
      <c r="Z30" s="12">
        <v>42314</v>
      </c>
      <c r="AA30" s="13">
        <v>10637.29</v>
      </c>
      <c r="AB30" s="13">
        <v>10850.5</v>
      </c>
      <c r="AC30" s="16">
        <f t="shared" si="35"/>
        <v>2.004363893435257E-2</v>
      </c>
      <c r="AD30" s="14">
        <v>10650</v>
      </c>
      <c r="AE30" s="14">
        <v>10595</v>
      </c>
      <c r="AF30" s="21">
        <f t="shared" si="30"/>
        <v>-5.1643192488263212E-3</v>
      </c>
      <c r="AG30" s="13">
        <v>10795</v>
      </c>
      <c r="AH30" s="13">
        <v>10798</v>
      </c>
      <c r="AI30" s="13">
        <v>10708</v>
      </c>
      <c r="AJ30" s="21">
        <f t="shared" si="28"/>
        <v>-5.114971660292178E-3</v>
      </c>
      <c r="AK30" s="21">
        <f t="shared" si="33"/>
        <v>1.6665097448451238E-2</v>
      </c>
      <c r="AL30" s="21">
        <f t="shared" si="34"/>
        <v>1.52312899586311E-2</v>
      </c>
      <c r="AM30" s="21">
        <f t="shared" si="31"/>
        <v>-8.3348768290424369E-3</v>
      </c>
      <c r="AN30" s="21">
        <f t="shared" ref="AN30:AN37" si="40">LN(AD30/AG29)</f>
        <v>6.0275187196383168E-3</v>
      </c>
      <c r="AP30" s="8">
        <v>42314</v>
      </c>
      <c r="AQ30" s="2">
        <v>38.950000000000003</v>
      </c>
      <c r="AR30" s="2">
        <v>39.222000000000001</v>
      </c>
      <c r="AS30" s="18">
        <f t="shared" si="37"/>
        <v>-9.1579750699567475E-3</v>
      </c>
      <c r="AT30" s="18">
        <f>+AQ30/AR30-1</f>
        <v>-6.9348834837590356E-3</v>
      </c>
      <c r="AU30" s="18"/>
      <c r="AW30" s="8">
        <v>42314</v>
      </c>
      <c r="AZ30" s="18"/>
      <c r="BA30" s="18"/>
      <c r="BB30" s="18"/>
      <c r="BD30" s="8">
        <v>42314</v>
      </c>
      <c r="BG30" s="18"/>
      <c r="BH30" s="18"/>
      <c r="BI30" s="18"/>
      <c r="BK30" s="8">
        <v>42314</v>
      </c>
      <c r="BN30" s="18"/>
      <c r="BO30" s="18"/>
      <c r="BP30" s="18"/>
    </row>
    <row r="31" spans="2:68" x14ac:dyDescent="0.15">
      <c r="B31" s="4">
        <v>42317</v>
      </c>
      <c r="C31" s="5">
        <v>11.82</v>
      </c>
      <c r="D31" s="5">
        <v>13.042999999999999</v>
      </c>
      <c r="E31" s="6">
        <f t="shared" si="39"/>
        <v>1.1986301369863117E-2</v>
      </c>
      <c r="F31" s="7">
        <f t="shared" si="23"/>
        <v>-9.3766771448286379E-2</v>
      </c>
      <c r="H31" s="4">
        <v>42317</v>
      </c>
      <c r="I31" s="5">
        <v>13.4</v>
      </c>
      <c r="J31" s="5">
        <v>13.516</v>
      </c>
      <c r="K31" s="6">
        <f>I31/I30-1</f>
        <v>1.0558069381598756E-2</v>
      </c>
      <c r="L31" s="7">
        <f t="shared" si="25"/>
        <v>-8.5824208345663955E-3</v>
      </c>
      <c r="N31" s="4">
        <v>42317</v>
      </c>
      <c r="O31" s="5">
        <v>46.65</v>
      </c>
      <c r="P31" s="5">
        <v>46.991999999999997</v>
      </c>
      <c r="Q31" s="6">
        <f t="shared" si="32"/>
        <v>2.1482277121374072E-3</v>
      </c>
      <c r="R31" s="7">
        <f>+O31/P31-1</f>
        <v>-7.2778345250255061E-3</v>
      </c>
      <c r="T31" s="4">
        <v>42317</v>
      </c>
      <c r="U31" s="5">
        <v>12.2</v>
      </c>
      <c r="V31" s="5">
        <v>12.397</v>
      </c>
      <c r="W31" s="6">
        <f t="shared" si="38"/>
        <v>1.4975041597337757E-2</v>
      </c>
      <c r="X31" s="7">
        <f t="shared" si="36"/>
        <v>-1.5890941356779931E-2</v>
      </c>
      <c r="Z31" s="4">
        <v>42317</v>
      </c>
      <c r="AA31" s="2">
        <v>10850.5</v>
      </c>
      <c r="AB31" s="2">
        <v>11024.94</v>
      </c>
      <c r="AC31" s="18">
        <f t="shared" si="35"/>
        <v>1.6076678494078678E-2</v>
      </c>
      <c r="AD31" s="3">
        <v>10778</v>
      </c>
      <c r="AE31" s="3">
        <v>10923</v>
      </c>
      <c r="AF31" s="20">
        <f t="shared" si="30"/>
        <v>1.3453330859157564E-2</v>
      </c>
      <c r="AG31" s="2">
        <v>10940</v>
      </c>
      <c r="AH31" s="2">
        <v>10923</v>
      </c>
      <c r="AI31" s="2">
        <v>10865</v>
      </c>
      <c r="AJ31" s="20">
        <f t="shared" si="28"/>
        <v>-7.7043503184598405E-3</v>
      </c>
      <c r="AK31" s="20">
        <f t="shared" si="33"/>
        <v>1.1576217818114465E-2</v>
      </c>
      <c r="AL31" s="20">
        <f t="shared" si="34"/>
        <v>2.0078446021666085E-2</v>
      </c>
      <c r="AM31" s="20">
        <f t="shared" si="31"/>
        <v>-5.3098965485672833E-3</v>
      </c>
      <c r="AN31" s="20">
        <f t="shared" si="40"/>
        <v>-1.5760444554657658E-3</v>
      </c>
      <c r="AP31" s="4">
        <v>42317</v>
      </c>
      <c r="AQ31" s="2">
        <v>38.17</v>
      </c>
      <c r="AS31" s="18">
        <f t="shared" si="37"/>
        <v>-2.0025673940950006E-2</v>
      </c>
      <c r="AT31" s="18"/>
      <c r="AU31" s="18"/>
      <c r="AW31" s="4">
        <v>42317</v>
      </c>
      <c r="AZ31" s="18"/>
      <c r="BA31" s="18"/>
      <c r="BB31" s="18"/>
      <c r="BD31" s="4">
        <v>42317</v>
      </c>
      <c r="BG31" s="18"/>
      <c r="BH31" s="18"/>
      <c r="BI31" s="18"/>
      <c r="BK31" s="4">
        <v>42317</v>
      </c>
      <c r="BN31" s="18"/>
      <c r="BO31" s="18"/>
      <c r="BP31" s="18"/>
    </row>
    <row r="32" spans="2:68" ht="17.25" thickBot="1" x14ac:dyDescent="0.2">
      <c r="B32" s="8">
        <v>42318</v>
      </c>
      <c r="C32" s="22">
        <v>11.72</v>
      </c>
      <c r="D32" s="22">
        <v>12.971</v>
      </c>
      <c r="E32" s="10">
        <f t="shared" si="39"/>
        <v>-8.4602368866327771E-3</v>
      </c>
      <c r="F32" s="23">
        <f t="shared" si="23"/>
        <v>-9.6445917816667892E-2</v>
      </c>
      <c r="H32" s="8">
        <v>42318</v>
      </c>
      <c r="I32" s="22">
        <v>13.3</v>
      </c>
      <c r="J32" s="22">
        <v>13.442</v>
      </c>
      <c r="K32" s="10">
        <f>I32/I31-1</f>
        <v>-7.4626865671642006E-3</v>
      </c>
      <c r="L32" s="23">
        <f t="shared" si="25"/>
        <v>-1.0563904180925454E-2</v>
      </c>
      <c r="N32" s="8">
        <v>42318</v>
      </c>
      <c r="O32" s="22">
        <v>46.25</v>
      </c>
      <c r="P32" s="22">
        <v>46.893999999999998</v>
      </c>
      <c r="Q32" s="10">
        <f t="shared" ref="Q32:Q59" si="41">O32/O31-1</f>
        <v>-8.5744908896033811E-3</v>
      </c>
      <c r="R32" s="23">
        <f>+O32/P32-1</f>
        <v>-1.3733100183392244E-2</v>
      </c>
      <c r="T32" s="8">
        <v>42318</v>
      </c>
      <c r="U32" s="15">
        <v>12.52</v>
      </c>
      <c r="V32" s="15">
        <f>+U32/(1-0.0159)</f>
        <v>12.722284320699115</v>
      </c>
      <c r="W32" s="10">
        <f t="shared" si="38"/>
        <v>2.6229508196721429E-2</v>
      </c>
      <c r="X32" s="23">
        <f t="shared" si="36"/>
        <v>-1.5900000000000025E-2</v>
      </c>
      <c r="Z32" s="12">
        <v>42318</v>
      </c>
      <c r="AA32" s="13">
        <v>11024.94</v>
      </c>
      <c r="AB32" s="13">
        <v>10968.44</v>
      </c>
      <c r="AC32" s="16">
        <f t="shared" si="35"/>
        <v>-5.1247444430536637E-3</v>
      </c>
      <c r="AD32" s="14">
        <v>10930</v>
      </c>
      <c r="AE32" s="14">
        <v>10883</v>
      </c>
      <c r="AF32" s="21">
        <f t="shared" si="30"/>
        <v>-4.3000914913082777E-3</v>
      </c>
      <c r="AG32" s="13">
        <v>10870</v>
      </c>
      <c r="AH32" s="13">
        <v>10818</v>
      </c>
      <c r="AI32" s="13">
        <v>10835</v>
      </c>
      <c r="AJ32" s="21">
        <f t="shared" si="28"/>
        <v>-8.9748405425019717E-3</v>
      </c>
      <c r="AK32" s="21">
        <f t="shared" si="33"/>
        <v>-9.6127437517166126E-3</v>
      </c>
      <c r="AL32" s="21">
        <f t="shared" si="34"/>
        <v>-4.3258168430740929E-3</v>
      </c>
      <c r="AM32" s="21">
        <f t="shared" si="31"/>
        <v>1.5714549824366042E-3</v>
      </c>
      <c r="AN32" s="21">
        <f t="shared" si="40"/>
        <v>-9.1449480538793057E-4</v>
      </c>
      <c r="AP32" s="8">
        <v>42318</v>
      </c>
      <c r="AQ32" s="2">
        <v>37.909999999999997</v>
      </c>
      <c r="AS32" s="18">
        <f t="shared" si="37"/>
        <v>-6.8116321718628692E-3</v>
      </c>
      <c r="AW32" s="8">
        <v>42318</v>
      </c>
      <c r="AZ32" s="18"/>
      <c r="BD32" s="8">
        <v>42318</v>
      </c>
      <c r="BG32" s="18"/>
      <c r="BK32" s="8">
        <v>42318</v>
      </c>
      <c r="BN32" s="18"/>
    </row>
    <row r="33" spans="2:68" x14ac:dyDescent="0.15">
      <c r="B33" s="4">
        <v>42319</v>
      </c>
      <c r="C33" s="5">
        <v>11.72</v>
      </c>
      <c r="D33" s="5">
        <v>12.89</v>
      </c>
      <c r="E33" s="6">
        <f t="shared" si="39"/>
        <v>0</v>
      </c>
      <c r="F33" s="7">
        <f>+C33/D33-1</f>
        <v>-9.0768037238169064E-2</v>
      </c>
      <c r="H33" s="4">
        <v>42319</v>
      </c>
      <c r="I33" s="5">
        <v>13.3</v>
      </c>
      <c r="J33" s="5">
        <v>13.34</v>
      </c>
      <c r="K33" s="6">
        <f t="shared" ref="K33:K54" si="42">I33/I32-1</f>
        <v>0</v>
      </c>
      <c r="L33" s="7">
        <f t="shared" si="25"/>
        <v>-2.9985007496251548E-3</v>
      </c>
      <c r="N33" s="4">
        <v>42319</v>
      </c>
      <c r="O33" s="5">
        <v>46.6</v>
      </c>
      <c r="P33" s="5">
        <v>46.89</v>
      </c>
      <c r="Q33" s="6">
        <f t="shared" si="41"/>
        <v>7.5675675675674903E-3</v>
      </c>
      <c r="R33" s="7">
        <f>+O33/P33-1</f>
        <v>-6.1846875666453638E-3</v>
      </c>
      <c r="T33" s="4">
        <v>42319</v>
      </c>
      <c r="U33" s="5">
        <v>12.8</v>
      </c>
      <c r="V33" s="5"/>
      <c r="W33" s="6">
        <f t="shared" si="38"/>
        <v>2.2364217252396346E-2</v>
      </c>
      <c r="X33" s="7"/>
      <c r="Z33" s="4">
        <v>42319</v>
      </c>
      <c r="AA33" s="2">
        <v>10968.44</v>
      </c>
      <c r="AB33" s="2">
        <v>10886.92</v>
      </c>
      <c r="AC33" s="18">
        <f t="shared" si="35"/>
        <v>-7.4322328425920903E-3</v>
      </c>
      <c r="AD33" s="3">
        <v>10865</v>
      </c>
      <c r="AE33" s="3">
        <v>10838</v>
      </c>
      <c r="AF33" s="20">
        <f t="shared" si="30"/>
        <v>-2.485043718361668E-3</v>
      </c>
      <c r="AG33" s="2">
        <v>10868</v>
      </c>
      <c r="AH33" s="2">
        <v>10808</v>
      </c>
      <c r="AI33" s="2">
        <v>10870</v>
      </c>
      <c r="AJ33" s="20">
        <f t="shared" si="28"/>
        <v>-1.7378652548195594E-3</v>
      </c>
      <c r="AK33" s="20">
        <f t="shared" si="33"/>
        <v>-9.2438528378624429E-4</v>
      </c>
      <c r="AL33" s="20">
        <f t="shared" si="34"/>
        <v>-2.4919243193355367E-3</v>
      </c>
      <c r="AM33" s="20">
        <f t="shared" si="31"/>
        <v>5.7364914877868767E-3</v>
      </c>
      <c r="AN33" s="20">
        <f t="shared" si="40"/>
        <v>-4.6008742472515872E-4</v>
      </c>
      <c r="AP33" s="4">
        <v>42319</v>
      </c>
      <c r="AQ33" s="2">
        <v>37.92</v>
      </c>
      <c r="AR33" s="2">
        <v>38</v>
      </c>
      <c r="AS33" s="18">
        <f t="shared" si="37"/>
        <v>2.6378264310222832E-4</v>
      </c>
      <c r="AT33" s="18">
        <f t="shared" ref="AT33:AT52" si="43">+AQ33/AR33-1</f>
        <v>-2.1052631578947212E-3</v>
      </c>
      <c r="AU33" s="18" t="e">
        <f t="shared" ref="AU33:AU42" si="44">AQ33/AR32-1</f>
        <v>#DIV/0!</v>
      </c>
      <c r="AW33" s="4">
        <v>42319</v>
      </c>
      <c r="AZ33" s="18"/>
      <c r="BA33" s="18"/>
      <c r="BB33" s="18"/>
      <c r="BD33" s="4">
        <v>42319</v>
      </c>
      <c r="BG33" s="18"/>
      <c r="BH33" s="18"/>
      <c r="BI33" s="18"/>
      <c r="BK33" s="4">
        <v>42319</v>
      </c>
      <c r="BN33" s="18"/>
      <c r="BO33" s="18"/>
      <c r="BP33" s="18"/>
    </row>
    <row r="34" spans="2:68" ht="17.25" thickBot="1" x14ac:dyDescent="0.2">
      <c r="B34" s="8">
        <v>42320</v>
      </c>
      <c r="C34" s="22">
        <v>11.66</v>
      </c>
      <c r="D34" s="22">
        <v>12.717000000000001</v>
      </c>
      <c r="E34" s="10">
        <f t="shared" si="39"/>
        <v>-5.1194539249147519E-3</v>
      </c>
      <c r="F34" s="23">
        <f>+C34/D34-1</f>
        <v>-8.3117087363371867E-2</v>
      </c>
      <c r="H34" s="8">
        <v>42320</v>
      </c>
      <c r="I34" s="22">
        <v>13.22</v>
      </c>
      <c r="J34" s="22">
        <v>13.161</v>
      </c>
      <c r="K34" s="10">
        <f t="shared" si="42"/>
        <v>-6.0150375939849177E-3</v>
      </c>
      <c r="L34" s="23">
        <f t="shared" si="25"/>
        <v>4.4829420256820018E-3</v>
      </c>
      <c r="N34" s="8">
        <v>42320</v>
      </c>
      <c r="O34" s="22">
        <v>46.4</v>
      </c>
      <c r="P34" s="22">
        <v>46.401000000000003</v>
      </c>
      <c r="Q34" s="10">
        <f t="shared" si="41"/>
        <v>-4.2918454935623185E-3</v>
      </c>
      <c r="R34" s="23">
        <f>+O34/P34-1</f>
        <v>-2.1551259671181988E-5</v>
      </c>
      <c r="T34" s="8">
        <v>42320</v>
      </c>
      <c r="U34" s="15">
        <v>12.68</v>
      </c>
      <c r="V34" s="15">
        <v>12.657999999999999</v>
      </c>
      <c r="W34" s="10">
        <f t="shared" si="38"/>
        <v>-9.3750000000000222E-3</v>
      </c>
      <c r="X34" s="23">
        <f>+U34/V34-1</f>
        <v>1.7380312845631796E-3</v>
      </c>
      <c r="Z34" s="12">
        <v>42320</v>
      </c>
      <c r="AA34" s="13">
        <v>10886.92</v>
      </c>
      <c r="AB34" s="13">
        <v>10745.12</v>
      </c>
      <c r="AC34" s="16">
        <f t="shared" si="35"/>
        <v>-1.3024804076818719E-2</v>
      </c>
      <c r="AD34" s="14">
        <v>10845</v>
      </c>
      <c r="AE34" s="14">
        <v>10865</v>
      </c>
      <c r="AF34" s="21">
        <f t="shared" si="30"/>
        <v>1.8441678192715472E-3</v>
      </c>
      <c r="AG34" s="13">
        <v>10680</v>
      </c>
      <c r="AH34" s="13">
        <v>10698</v>
      </c>
      <c r="AI34" s="13">
        <v>10595</v>
      </c>
      <c r="AJ34" s="21">
        <f t="shared" si="28"/>
        <v>-6.0604255699332477E-3</v>
      </c>
      <c r="AK34" s="21">
        <f t="shared" si="33"/>
        <v>-1.0177646188008871E-2</v>
      </c>
      <c r="AL34" s="21">
        <f t="shared" si="34"/>
        <v>-1.5823367065317395E-2</v>
      </c>
      <c r="AM34" s="21">
        <f t="shared" si="31"/>
        <v>-9.6279678444568528E-3</v>
      </c>
      <c r="AN34" s="21">
        <f t="shared" si="40"/>
        <v>-2.1185472852636236E-3</v>
      </c>
      <c r="AP34" s="8">
        <v>42320</v>
      </c>
      <c r="AQ34" s="2">
        <v>37.89</v>
      </c>
      <c r="AR34" s="2">
        <v>38.76</v>
      </c>
      <c r="AS34" s="18">
        <f t="shared" ref="AS34:AS42" si="45">AQ34/AQ33-1</f>
        <v>-7.9113924050633333E-4</v>
      </c>
      <c r="AT34" s="18">
        <f t="shared" si="43"/>
        <v>-2.2445820433436459E-2</v>
      </c>
      <c r="AU34" s="18">
        <f t="shared" si="44"/>
        <v>-2.8947368421052833E-3</v>
      </c>
      <c r="AW34" s="8">
        <v>42320</v>
      </c>
      <c r="AZ34" s="18"/>
      <c r="BA34" s="18"/>
      <c r="BB34" s="18"/>
      <c r="BD34" s="8">
        <v>42320</v>
      </c>
      <c r="BG34" s="18"/>
      <c r="BH34" s="18"/>
      <c r="BI34" s="18"/>
      <c r="BK34" s="8">
        <v>42320</v>
      </c>
      <c r="BN34" s="18"/>
      <c r="BO34" s="18"/>
      <c r="BP34" s="18"/>
    </row>
    <row r="35" spans="2:68" x14ac:dyDescent="0.15">
      <c r="B35" s="4">
        <v>42321</v>
      </c>
      <c r="C35" s="5">
        <v>11.44</v>
      </c>
      <c r="D35" s="5">
        <v>12.557</v>
      </c>
      <c r="E35" s="6">
        <f t="shared" si="39"/>
        <v>-1.8867924528301994E-2</v>
      </c>
      <c r="F35" s="7">
        <f>+C35/D35-1</f>
        <v>-8.8954368081548219E-2</v>
      </c>
      <c r="H35" s="4">
        <v>42321</v>
      </c>
      <c r="I35" s="5">
        <v>12.96</v>
      </c>
      <c r="J35" s="5">
        <v>12.974</v>
      </c>
      <c r="K35" s="6">
        <f>I35/I34-1</f>
        <v>-1.9667170953101332E-2</v>
      </c>
      <c r="L35" s="7">
        <f t="shared" ref="L35:L54" si="46">+I35/J35-1</f>
        <v>-1.0790812394018134E-3</v>
      </c>
      <c r="N35" s="4">
        <v>42321</v>
      </c>
      <c r="O35" s="5">
        <v>45.45</v>
      </c>
      <c r="P35" s="5">
        <v>45.743000000000002</v>
      </c>
      <c r="Q35" s="6">
        <f t="shared" si="41"/>
        <v>-2.0474137931034364E-2</v>
      </c>
      <c r="R35" s="7">
        <f t="shared" ref="R35:R55" si="47">+O35/P35-1</f>
        <v>-6.4053516385020881E-3</v>
      </c>
      <c r="T35" s="4">
        <v>42321</v>
      </c>
      <c r="U35" s="5">
        <v>12.1</v>
      </c>
      <c r="V35" s="5">
        <v>12.301</v>
      </c>
      <c r="W35" s="6">
        <f t="shared" ref="W35:W43" si="48">U35/U34-1</f>
        <v>-4.5741324921135695E-2</v>
      </c>
      <c r="X35" s="7">
        <f t="shared" ref="X35:X44" si="49">+U35/V35-1</f>
        <v>-1.6340134948378271E-2</v>
      </c>
      <c r="Z35" s="4">
        <v>42321</v>
      </c>
      <c r="AA35" s="2">
        <v>10745.12</v>
      </c>
      <c r="AB35" s="2">
        <v>10614.73</v>
      </c>
      <c r="AC35" s="18">
        <f t="shared" si="35"/>
        <v>-1.2134810965349963E-2</v>
      </c>
      <c r="AD35" s="3">
        <v>10604</v>
      </c>
      <c r="AE35" s="3">
        <v>10602</v>
      </c>
      <c r="AF35" s="20">
        <f>AE35/AD35-1</f>
        <v>-1.8860807242548905E-4</v>
      </c>
      <c r="AG35" s="2">
        <v>10551</v>
      </c>
      <c r="AH35" s="2">
        <v>10557</v>
      </c>
      <c r="AI35" s="2">
        <v>10330</v>
      </c>
      <c r="AJ35" s="20">
        <f t="shared" si="28"/>
        <v>-6.0039209664305426E-3</v>
      </c>
      <c r="AK35" s="20">
        <f t="shared" si="33"/>
        <v>-1.3180033651149725E-2</v>
      </c>
      <c r="AL35" s="20">
        <f t="shared" si="34"/>
        <v>-3.5865974516281485E-3</v>
      </c>
      <c r="AM35" s="20">
        <f t="shared" si="31"/>
        <v>-2.1502320735057312E-2</v>
      </c>
      <c r="AN35" s="20">
        <f t="shared" si="40"/>
        <v>-7.141545105269714E-3</v>
      </c>
      <c r="AP35" s="4">
        <v>42321</v>
      </c>
      <c r="AQ35" s="2">
        <v>37.130000000000003</v>
      </c>
      <c r="AR35" s="2">
        <v>37.840000000000003</v>
      </c>
      <c r="AS35" s="18">
        <f t="shared" si="45"/>
        <v>-2.0058062813407163E-2</v>
      </c>
      <c r="AT35" s="18">
        <f t="shared" si="43"/>
        <v>-1.8763213530655465E-2</v>
      </c>
      <c r="AU35" s="18">
        <f t="shared" si="44"/>
        <v>-4.2053663570691291E-2</v>
      </c>
      <c r="AW35" s="4">
        <v>42321</v>
      </c>
      <c r="AZ35" s="18"/>
      <c r="BA35" s="18"/>
      <c r="BB35" s="18"/>
      <c r="BD35" s="4">
        <v>42321</v>
      </c>
      <c r="BG35" s="18"/>
      <c r="BH35" s="18"/>
      <c r="BI35" s="18"/>
      <c r="BK35" s="4">
        <v>42321</v>
      </c>
      <c r="BN35" s="18"/>
      <c r="BO35" s="18"/>
      <c r="BP35" s="18"/>
    </row>
    <row r="36" spans="2:68" ht="17.25" thickBot="1" x14ac:dyDescent="0.2">
      <c r="B36" s="8">
        <v>42324</v>
      </c>
      <c r="C36" s="22">
        <v>11.34</v>
      </c>
      <c r="D36" s="22">
        <v>12.565</v>
      </c>
      <c r="E36" s="10">
        <f t="shared" si="39"/>
        <v>-8.7412587412587506E-3</v>
      </c>
      <c r="F36" s="23">
        <f>+C36/D36-1</f>
        <v>-9.7493036211699136E-2</v>
      </c>
      <c r="H36" s="8">
        <v>42324</v>
      </c>
      <c r="I36" s="22">
        <v>13</v>
      </c>
      <c r="J36" s="22">
        <v>13.145</v>
      </c>
      <c r="K36" s="10">
        <f t="shared" si="42"/>
        <v>3.0864197530864335E-3</v>
      </c>
      <c r="L36" s="23">
        <f t="shared" si="46"/>
        <v>-1.1030810193990104E-2</v>
      </c>
      <c r="N36" s="8">
        <v>42324</v>
      </c>
      <c r="O36" s="22">
        <v>45.5</v>
      </c>
      <c r="P36" s="22">
        <v>46.27</v>
      </c>
      <c r="Q36" s="10">
        <f t="shared" si="41"/>
        <v>1.1001100110010764E-3</v>
      </c>
      <c r="R36" s="23">
        <f t="shared" si="47"/>
        <v>-1.6641452344931973E-2</v>
      </c>
      <c r="T36" s="8">
        <v>42324</v>
      </c>
      <c r="U36" s="15">
        <v>12.36</v>
      </c>
      <c r="V36" s="15">
        <v>12.73</v>
      </c>
      <c r="W36" s="10">
        <f t="shared" si="38"/>
        <v>2.1487603305785141E-2</v>
      </c>
      <c r="X36" s="23">
        <f t="shared" si="49"/>
        <v>-2.9065200314218442E-2</v>
      </c>
      <c r="Z36" s="12">
        <v>42324</v>
      </c>
      <c r="AA36" s="13">
        <v>10614.73</v>
      </c>
      <c r="AB36" s="13">
        <v>10622.73</v>
      </c>
      <c r="AC36" s="16">
        <f t="shared" si="35"/>
        <v>7.5366966470169494E-4</v>
      </c>
      <c r="AD36" s="14">
        <v>10333</v>
      </c>
      <c r="AE36" s="14">
        <v>10418</v>
      </c>
      <c r="AF36" s="21">
        <f>AE36/AD36-1</f>
        <v>8.2260718087681095E-3</v>
      </c>
      <c r="AG36" s="13">
        <v>10493</v>
      </c>
      <c r="AH36" s="13">
        <v>10475</v>
      </c>
      <c r="AI36" s="13">
        <v>10540</v>
      </c>
      <c r="AJ36" s="21">
        <f t="shared" si="28"/>
        <v>-1.2212491515834367E-2</v>
      </c>
      <c r="AK36" s="21">
        <f t="shared" si="33"/>
        <v>-7.7673581509898337E-3</v>
      </c>
      <c r="AL36" s="21">
        <f t="shared" si="34"/>
        <v>1.4036786060019457E-2</v>
      </c>
      <c r="AM36" s="21">
        <f t="shared" si="31"/>
        <v>6.2052505966587734E-3</v>
      </c>
      <c r="AN36" s="21">
        <f t="shared" si="40"/>
        <v>-2.0877984927737219E-2</v>
      </c>
      <c r="AP36" s="8">
        <v>42324</v>
      </c>
      <c r="AQ36" s="2">
        <v>37.69</v>
      </c>
      <c r="AR36" s="2">
        <v>37.11</v>
      </c>
      <c r="AS36" s="18">
        <f t="shared" si="45"/>
        <v>1.5082143819014071E-2</v>
      </c>
      <c r="AT36" s="18">
        <f t="shared" si="43"/>
        <v>1.5629210455402776E-2</v>
      </c>
      <c r="AU36" s="18">
        <f t="shared" si="44"/>
        <v>-3.9640591966174643E-3</v>
      </c>
      <c r="AW36" s="8">
        <v>42324</v>
      </c>
      <c r="AZ36" s="18"/>
      <c r="BA36" s="18"/>
      <c r="BB36" s="18"/>
      <c r="BD36" s="8">
        <v>42324</v>
      </c>
      <c r="BG36" s="18"/>
      <c r="BH36" s="18"/>
      <c r="BI36" s="18"/>
      <c r="BK36" s="8">
        <v>42324</v>
      </c>
      <c r="BN36" s="18"/>
      <c r="BO36" s="18"/>
      <c r="BP36" s="18"/>
    </row>
    <row r="37" spans="2:68" x14ac:dyDescent="0.15">
      <c r="B37" s="4">
        <v>42325</v>
      </c>
      <c r="C37" s="5">
        <v>11.38</v>
      </c>
      <c r="D37" s="5">
        <v>12.596</v>
      </c>
      <c r="E37" s="6">
        <f t="shared" si="39"/>
        <v>3.5273368606703048E-3</v>
      </c>
      <c r="F37" s="7">
        <f>+C37/D37-1</f>
        <v>-9.6538583677357792E-2</v>
      </c>
      <c r="H37" s="4">
        <v>42325</v>
      </c>
      <c r="I37" s="5">
        <v>13.02</v>
      </c>
      <c r="J37" s="5">
        <v>13.156000000000001</v>
      </c>
      <c r="K37" s="6">
        <f>I37/I36-1</f>
        <v>1.5384615384614886E-3</v>
      </c>
      <c r="L37" s="7">
        <f t="shared" si="46"/>
        <v>-1.0337488598358258E-2</v>
      </c>
      <c r="N37" s="4">
        <v>42325</v>
      </c>
      <c r="O37" s="5">
        <v>45.7</v>
      </c>
      <c r="P37" s="5">
        <v>46.36</v>
      </c>
      <c r="Q37" s="6">
        <f t="shared" si="41"/>
        <v>4.39560439560438E-3</v>
      </c>
      <c r="R37" s="7">
        <f t="shared" si="47"/>
        <v>-1.4236410698878266E-2</v>
      </c>
      <c r="T37" s="4">
        <v>42325</v>
      </c>
      <c r="U37" s="5">
        <v>12.26</v>
      </c>
      <c r="V37" s="5">
        <v>12.351000000000001</v>
      </c>
      <c r="W37" s="6">
        <f t="shared" si="48"/>
        <v>-8.090614886731351E-3</v>
      </c>
      <c r="X37" s="7">
        <f t="shared" si="49"/>
        <v>-7.3678244676544935E-3</v>
      </c>
      <c r="Z37" s="4">
        <v>42325</v>
      </c>
      <c r="AA37" s="2">
        <v>10622.73</v>
      </c>
      <c r="AB37" s="2">
        <v>10648.75</v>
      </c>
      <c r="AC37" s="18">
        <f t="shared" si="35"/>
        <v>2.4494644973562796E-3</v>
      </c>
      <c r="AD37" s="3">
        <v>10590</v>
      </c>
      <c r="AE37" s="3">
        <v>10610</v>
      </c>
      <c r="AF37" s="20">
        <f>AE37/AD37-1</f>
        <v>1.8885741265344258E-3</v>
      </c>
      <c r="AG37" s="2">
        <v>10503</v>
      </c>
      <c r="AH37" s="2">
        <v>10508</v>
      </c>
      <c r="AI37" s="2">
        <v>10548</v>
      </c>
      <c r="AJ37" s="20">
        <f t="shared" si="28"/>
        <v>-1.3687052470947259E-2</v>
      </c>
      <c r="AK37" s="20">
        <f t="shared" si="33"/>
        <v>3.1503579952267824E-3</v>
      </c>
      <c r="AL37" s="20">
        <f t="shared" si="34"/>
        <v>-3.0360531309298056E-3</v>
      </c>
      <c r="AM37" s="20">
        <f t="shared" si="31"/>
        <v>3.806623524933439E-3</v>
      </c>
      <c r="AN37" s="20">
        <f t="shared" si="40"/>
        <v>9.2017914375410823E-3</v>
      </c>
      <c r="AP37" s="4">
        <v>42325</v>
      </c>
      <c r="AQ37" s="2">
        <v>37.520000000000003</v>
      </c>
      <c r="AR37" s="2">
        <v>37.520000000000003</v>
      </c>
      <c r="AS37" s="18">
        <f t="shared" si="45"/>
        <v>-4.5104802334835492E-3</v>
      </c>
      <c r="AT37" s="18">
        <f t="shared" si="43"/>
        <v>0</v>
      </c>
      <c r="AU37" s="18">
        <f t="shared" si="44"/>
        <v>1.1048234977095284E-2</v>
      </c>
      <c r="AW37" s="4">
        <v>42325</v>
      </c>
      <c r="AZ37" s="18"/>
      <c r="BA37" s="18"/>
      <c r="BB37" s="18"/>
      <c r="BD37" s="4">
        <v>42325</v>
      </c>
      <c r="BG37" s="18"/>
      <c r="BH37" s="18"/>
      <c r="BI37" s="18"/>
      <c r="BK37" s="4">
        <v>42325</v>
      </c>
      <c r="BN37" s="18"/>
      <c r="BO37" s="18"/>
      <c r="BP37" s="18"/>
    </row>
    <row r="38" spans="2:68" ht="17.25" thickBot="1" x14ac:dyDescent="0.2">
      <c r="B38" s="8">
        <v>42326</v>
      </c>
      <c r="C38" s="22">
        <v>11.32</v>
      </c>
      <c r="D38" s="22">
        <v>12.536</v>
      </c>
      <c r="E38" s="10">
        <f t="shared" ref="E38:E44" si="50">C38/C37-1</f>
        <v>-5.2724077328647478E-3</v>
      </c>
      <c r="F38" s="23">
        <f t="shared" ref="F38:F54" si="51">+C38/D38-1</f>
        <v>-9.7000638162093145E-2</v>
      </c>
      <c r="H38" s="8">
        <v>42326</v>
      </c>
      <c r="I38" s="22">
        <v>13</v>
      </c>
      <c r="J38" s="22">
        <v>13.084</v>
      </c>
      <c r="K38" s="10">
        <f t="shared" si="42"/>
        <v>-1.536098310291778E-3</v>
      </c>
      <c r="L38" s="23">
        <f t="shared" si="46"/>
        <v>-6.4200550290430813E-3</v>
      </c>
      <c r="N38" s="8">
        <v>42326</v>
      </c>
      <c r="O38" s="22">
        <v>45.5</v>
      </c>
      <c r="P38" s="22">
        <v>45.758000000000003</v>
      </c>
      <c r="Q38" s="10">
        <f t="shared" si="41"/>
        <v>-4.3763676148796948E-3</v>
      </c>
      <c r="R38" s="23">
        <f t="shared" si="47"/>
        <v>-5.6383583198567067E-3</v>
      </c>
      <c r="T38" s="8">
        <v>42326</v>
      </c>
      <c r="U38" s="15">
        <v>11.96</v>
      </c>
      <c r="V38" s="15">
        <v>12.076000000000001</v>
      </c>
      <c r="W38" s="10">
        <f t="shared" si="38"/>
        <v>-2.4469820554649191E-2</v>
      </c>
      <c r="X38" s="23">
        <f t="shared" si="49"/>
        <v>-9.605829744948613E-3</v>
      </c>
      <c r="Z38" s="12">
        <v>42326</v>
      </c>
      <c r="AA38" s="13">
        <v>10648.75</v>
      </c>
      <c r="AB38" s="13">
        <v>10608.99</v>
      </c>
      <c r="AC38" s="16">
        <f t="shared" si="35"/>
        <v>-3.7337715694329976E-3</v>
      </c>
      <c r="AD38" s="14">
        <v>10570</v>
      </c>
      <c r="AE38" s="14"/>
      <c r="AF38" s="21"/>
      <c r="AG38" s="13"/>
      <c r="AH38" s="13"/>
      <c r="AI38" s="13">
        <v>10557</v>
      </c>
      <c r="AJ38" s="21"/>
      <c r="AK38" s="21"/>
      <c r="AL38" s="21"/>
      <c r="AM38" s="21"/>
      <c r="AN38" s="21"/>
      <c r="AP38" s="8">
        <v>42326</v>
      </c>
      <c r="AQ38" s="2">
        <v>37.78</v>
      </c>
      <c r="AR38" s="2">
        <v>37.44</v>
      </c>
      <c r="AS38" s="18">
        <f t="shared" si="45"/>
        <v>6.9296375266523214E-3</v>
      </c>
      <c r="AT38" s="18">
        <f t="shared" si="43"/>
        <v>9.081196581196771E-3</v>
      </c>
      <c r="AU38" s="18">
        <f t="shared" si="44"/>
        <v>6.9296375266523214E-3</v>
      </c>
      <c r="AW38" s="8">
        <v>42326</v>
      </c>
      <c r="AZ38" s="18"/>
      <c r="BA38" s="18"/>
      <c r="BB38" s="18"/>
      <c r="BD38" s="8">
        <v>42326</v>
      </c>
      <c r="BG38" s="18"/>
      <c r="BH38" s="18"/>
      <c r="BI38" s="18"/>
      <c r="BK38" s="8">
        <v>42326</v>
      </c>
      <c r="BN38" s="18"/>
      <c r="BO38" s="18"/>
      <c r="BP38" s="18"/>
    </row>
    <row r="39" spans="2:68" x14ac:dyDescent="0.15">
      <c r="B39" s="4">
        <v>42327</v>
      </c>
      <c r="C39" s="5">
        <v>11.44</v>
      </c>
      <c r="D39" s="5">
        <v>12.657</v>
      </c>
      <c r="E39" s="6">
        <f t="shared" si="39"/>
        <v>1.0600706713780772E-2</v>
      </c>
      <c r="F39" s="7">
        <f t="shared" si="51"/>
        <v>-9.6152326775697294E-2</v>
      </c>
      <c r="H39" s="4">
        <v>42327</v>
      </c>
      <c r="I39" s="5">
        <v>13.14</v>
      </c>
      <c r="J39" s="5">
        <v>13.211</v>
      </c>
      <c r="K39" s="6">
        <f>I39/I38-1</f>
        <v>1.0769230769230864E-2</v>
      </c>
      <c r="L39" s="7">
        <f t="shared" si="46"/>
        <v>-5.3743092877147625E-3</v>
      </c>
      <c r="N39" s="4">
        <v>42327</v>
      </c>
      <c r="O39" s="5">
        <v>46.05</v>
      </c>
      <c r="P39" s="5">
        <v>46.511000000000003</v>
      </c>
      <c r="Q39" s="6">
        <f t="shared" si="41"/>
        <v>1.2087912087912045E-2</v>
      </c>
      <c r="R39" s="7">
        <f t="shared" si="47"/>
        <v>-9.911633807056508E-3</v>
      </c>
      <c r="T39" s="4">
        <v>42327</v>
      </c>
      <c r="U39" s="5">
        <v>12.42</v>
      </c>
      <c r="V39" s="5">
        <v>12.571</v>
      </c>
      <c r="W39" s="6">
        <f t="shared" si="48"/>
        <v>3.8461538461538325E-2</v>
      </c>
      <c r="X39" s="7">
        <f t="shared" si="49"/>
        <v>-1.2011773128629333E-2</v>
      </c>
      <c r="Z39" s="4">
        <v>42327</v>
      </c>
      <c r="AA39" s="2">
        <v>10608.99</v>
      </c>
      <c r="AB39" s="2">
        <v>10712.47</v>
      </c>
      <c r="AC39" s="18">
        <f t="shared" si="35"/>
        <v>9.7539916617885858E-3</v>
      </c>
      <c r="AD39" s="3"/>
      <c r="AE39" s="3"/>
      <c r="AF39" s="20"/>
      <c r="AI39" s="2">
        <v>10670</v>
      </c>
      <c r="AJ39" s="20"/>
      <c r="AK39" s="20"/>
      <c r="AL39" s="20"/>
      <c r="AM39" s="20"/>
      <c r="AN39" s="20"/>
      <c r="AP39" s="4">
        <v>42327</v>
      </c>
      <c r="AQ39" s="2">
        <v>37.83</v>
      </c>
      <c r="AS39" s="18">
        <f t="shared" si="45"/>
        <v>1.3234515616726839E-3</v>
      </c>
      <c r="AT39" s="18" t="e">
        <f t="shared" si="43"/>
        <v>#DIV/0!</v>
      </c>
      <c r="AU39" s="18">
        <f t="shared" si="44"/>
        <v>1.0416666666666741E-2</v>
      </c>
      <c r="AW39" s="4">
        <v>42327</v>
      </c>
      <c r="AZ39" s="18"/>
      <c r="BA39" s="18"/>
      <c r="BB39" s="18"/>
      <c r="BD39" s="4">
        <v>42327</v>
      </c>
      <c r="BG39" s="18"/>
      <c r="BH39" s="18"/>
      <c r="BI39" s="18"/>
      <c r="BK39" s="4">
        <v>42327</v>
      </c>
      <c r="BN39" s="18"/>
      <c r="BO39" s="18"/>
      <c r="BP39" s="18"/>
    </row>
    <row r="40" spans="2:68" ht="17.25" thickBot="1" x14ac:dyDescent="0.2">
      <c r="B40" s="8">
        <v>42328</v>
      </c>
      <c r="C40" s="22">
        <v>11.48</v>
      </c>
      <c r="D40" s="22">
        <v>12.63</v>
      </c>
      <c r="E40" s="10">
        <f t="shared" si="50"/>
        <v>3.4965034965035446E-3</v>
      </c>
      <c r="F40" s="23">
        <f t="shared" si="51"/>
        <v>-9.1053048297703887E-2</v>
      </c>
      <c r="H40" s="8">
        <v>42328</v>
      </c>
      <c r="I40" s="22">
        <v>13.18</v>
      </c>
      <c r="J40" s="22">
        <v>13.179</v>
      </c>
      <c r="K40" s="10">
        <f t="shared" si="42"/>
        <v>3.0441400304412891E-3</v>
      </c>
      <c r="L40" s="23">
        <f t="shared" si="46"/>
        <v>7.5878291220909944E-5</v>
      </c>
      <c r="N40" s="8">
        <v>42328</v>
      </c>
      <c r="O40" s="22">
        <v>46.25</v>
      </c>
      <c r="P40" s="22">
        <v>46.505000000000003</v>
      </c>
      <c r="Q40" s="10">
        <f t="shared" si="41"/>
        <v>4.3431053203040193E-3</v>
      </c>
      <c r="R40" s="23">
        <f t="shared" si="47"/>
        <v>-5.4832813675949055E-3</v>
      </c>
      <c r="T40" s="8">
        <v>42328</v>
      </c>
      <c r="U40" s="15">
        <v>12.5</v>
      </c>
      <c r="V40" s="15">
        <v>12.701000000000001</v>
      </c>
      <c r="W40" s="10">
        <f t="shared" si="38"/>
        <v>6.441223832528209E-3</v>
      </c>
      <c r="X40" s="23">
        <f t="shared" si="49"/>
        <v>-1.5825525549169384E-2</v>
      </c>
      <c r="Z40" s="12">
        <v>42328</v>
      </c>
      <c r="AA40" s="13">
        <v>10712.47</v>
      </c>
      <c r="AB40" s="13">
        <v>10688.16</v>
      </c>
      <c r="AC40" s="16">
        <f t="shared" si="35"/>
        <v>-2.2693179070746305E-3</v>
      </c>
      <c r="AD40" s="14"/>
      <c r="AE40" s="14"/>
      <c r="AF40" s="21"/>
      <c r="AG40" s="13"/>
      <c r="AH40" s="13"/>
      <c r="AI40" s="13">
        <v>10690</v>
      </c>
      <c r="AJ40" s="21"/>
      <c r="AK40" s="21"/>
      <c r="AL40" s="21"/>
      <c r="AM40" s="21"/>
      <c r="AN40" s="21"/>
      <c r="AP40" s="8">
        <v>42328</v>
      </c>
      <c r="AQ40" s="2">
        <v>38.47</v>
      </c>
      <c r="AR40" s="2">
        <v>38.369999999999997</v>
      </c>
      <c r="AS40" s="18">
        <f t="shared" si="45"/>
        <v>1.6917790113666342E-2</v>
      </c>
      <c r="AT40" s="18">
        <f t="shared" si="43"/>
        <v>2.6062027625750606E-3</v>
      </c>
      <c r="AU40" s="18" t="e">
        <f t="shared" si="44"/>
        <v>#DIV/0!</v>
      </c>
      <c r="AW40" s="8">
        <v>42328</v>
      </c>
      <c r="AZ40" s="18"/>
      <c r="BA40" s="18"/>
      <c r="BB40" s="18"/>
      <c r="BD40" s="8">
        <v>42328</v>
      </c>
      <c r="BG40" s="18"/>
      <c r="BH40" s="18"/>
      <c r="BI40" s="18"/>
      <c r="BK40" s="8">
        <v>42328</v>
      </c>
      <c r="BN40" s="18"/>
      <c r="BO40" s="18"/>
      <c r="BP40" s="18"/>
    </row>
    <row r="41" spans="2:68" x14ac:dyDescent="0.15">
      <c r="B41" s="4">
        <v>42331</v>
      </c>
      <c r="C41" s="5">
        <v>11.4</v>
      </c>
      <c r="D41" s="5">
        <v>12.585000000000001</v>
      </c>
      <c r="E41" s="6">
        <f t="shared" si="39"/>
        <v>-6.9686411149826322E-3</v>
      </c>
      <c r="F41" s="7">
        <f t="shared" si="51"/>
        <v>-9.4159713945172863E-2</v>
      </c>
      <c r="H41" s="4">
        <v>42331</v>
      </c>
      <c r="I41" s="5">
        <v>13.06</v>
      </c>
      <c r="J41" s="5">
        <v>13.112</v>
      </c>
      <c r="K41" s="6">
        <f>I41/I40-1</f>
        <v>-9.1047040971168336E-3</v>
      </c>
      <c r="L41" s="7">
        <f t="shared" si="46"/>
        <v>-3.9658328248931562E-3</v>
      </c>
      <c r="N41" s="4">
        <v>42331</v>
      </c>
      <c r="O41" s="5">
        <v>45.95</v>
      </c>
      <c r="P41" s="5">
        <v>46.061</v>
      </c>
      <c r="Q41" s="6">
        <f t="shared" si="41"/>
        <v>-6.4864864864864202E-3</v>
      </c>
      <c r="R41" s="7">
        <f t="shared" si="47"/>
        <v>-2.4098478105121224E-3</v>
      </c>
      <c r="T41" s="4">
        <v>42331</v>
      </c>
      <c r="U41" s="5">
        <v>12.32</v>
      </c>
      <c r="V41" s="5">
        <v>12.528</v>
      </c>
      <c r="W41" s="6">
        <f t="shared" si="48"/>
        <v>-1.4399999999999968E-2</v>
      </c>
      <c r="X41" s="7">
        <f t="shared" si="49"/>
        <v>-1.6602809706258048E-2</v>
      </c>
      <c r="Z41" s="4">
        <v>42331</v>
      </c>
      <c r="AA41" s="2">
        <v>10688.16</v>
      </c>
      <c r="AB41" s="2">
        <v>10666.59</v>
      </c>
      <c r="AC41" s="18">
        <f t="shared" si="35"/>
        <v>-2.0181209862127902E-3</v>
      </c>
      <c r="AD41" s="3">
        <v>10660</v>
      </c>
      <c r="AE41" s="3"/>
      <c r="AF41" s="20"/>
      <c r="AG41" s="2">
        <v>10570</v>
      </c>
      <c r="AH41" s="2">
        <v>10602.5</v>
      </c>
      <c r="AI41" s="2">
        <v>10600</v>
      </c>
      <c r="AJ41" s="20"/>
      <c r="AK41" s="20"/>
      <c r="AL41" s="20"/>
      <c r="AM41" s="20"/>
      <c r="AN41" s="20"/>
      <c r="AP41" s="4">
        <v>42331</v>
      </c>
      <c r="AQ41" s="2">
        <v>38.049999999999997</v>
      </c>
      <c r="AR41" s="2">
        <v>38.14</v>
      </c>
      <c r="AS41" s="18">
        <f t="shared" si="45"/>
        <v>-1.0917598128411754E-2</v>
      </c>
      <c r="AT41" s="18">
        <f t="shared" si="43"/>
        <v>-2.3597273203985747E-3</v>
      </c>
      <c r="AU41" s="18">
        <f t="shared" si="44"/>
        <v>-8.3398488402397497E-3</v>
      </c>
      <c r="AW41" s="4">
        <v>42331</v>
      </c>
      <c r="AZ41" s="18"/>
      <c r="BA41" s="18"/>
      <c r="BB41" s="18"/>
      <c r="BD41" s="4">
        <v>42331</v>
      </c>
      <c r="BG41" s="18"/>
      <c r="BH41" s="18"/>
      <c r="BI41" s="18"/>
      <c r="BK41" s="4">
        <v>42331</v>
      </c>
      <c r="BN41" s="18"/>
      <c r="BO41" s="18"/>
      <c r="BP41" s="18"/>
    </row>
    <row r="42" spans="2:68" ht="17.25" thickBot="1" x14ac:dyDescent="0.2">
      <c r="B42" s="8">
        <v>42332</v>
      </c>
      <c r="C42" s="22">
        <v>11.38</v>
      </c>
      <c r="D42" s="22">
        <v>12.708</v>
      </c>
      <c r="E42" s="10">
        <f t="shared" si="50"/>
        <v>-1.7543859649122862E-3</v>
      </c>
      <c r="F42" s="23">
        <f t="shared" si="51"/>
        <v>-0.10450110166824045</v>
      </c>
      <c r="H42" s="8">
        <v>42332</v>
      </c>
      <c r="I42" s="22">
        <v>13</v>
      </c>
      <c r="J42" s="22">
        <v>13.074</v>
      </c>
      <c r="K42" s="10">
        <f t="shared" si="42"/>
        <v>-4.5941807044410643E-3</v>
      </c>
      <c r="L42" s="23">
        <f t="shared" si="46"/>
        <v>-5.6600887257151067E-3</v>
      </c>
      <c r="N42" s="8">
        <v>42332</v>
      </c>
      <c r="O42" s="22">
        <v>45.75</v>
      </c>
      <c r="P42" s="22">
        <v>46.05</v>
      </c>
      <c r="Q42" s="10">
        <f t="shared" si="41"/>
        <v>-4.3525571273123065E-3</v>
      </c>
      <c r="R42" s="23">
        <f t="shared" si="47"/>
        <v>-6.5146579804559179E-3</v>
      </c>
      <c r="T42" s="8">
        <v>42332</v>
      </c>
      <c r="U42" s="15">
        <v>12.6</v>
      </c>
      <c r="V42" s="15">
        <v>12.731999999999999</v>
      </c>
      <c r="W42" s="10">
        <f t="shared" si="38"/>
        <v>2.2727272727272707E-2</v>
      </c>
      <c r="X42" s="23">
        <f t="shared" si="49"/>
        <v>-1.0367577756833168E-2</v>
      </c>
      <c r="Z42" s="12">
        <v>42332</v>
      </c>
      <c r="AA42" s="13">
        <v>10666.59</v>
      </c>
      <c r="AB42" s="13">
        <v>10636.36</v>
      </c>
      <c r="AC42" s="16">
        <f t="shared" si="35"/>
        <v>-2.8340828699705556E-3</v>
      </c>
      <c r="AD42" s="14">
        <v>10607</v>
      </c>
      <c r="AE42" s="14"/>
      <c r="AF42" s="21"/>
      <c r="AG42" s="13"/>
      <c r="AH42" s="13"/>
      <c r="AI42" s="13">
        <v>10530</v>
      </c>
      <c r="AJ42" s="21"/>
      <c r="AK42" s="21"/>
      <c r="AL42" s="21"/>
      <c r="AM42" s="21"/>
      <c r="AN42" s="21"/>
      <c r="AP42" s="8">
        <v>42332</v>
      </c>
      <c r="AQ42" s="2">
        <v>38.06</v>
      </c>
      <c r="AR42" s="2">
        <v>37.97</v>
      </c>
      <c r="AS42" s="18">
        <f t="shared" si="45"/>
        <v>2.6281208935619027E-4</v>
      </c>
      <c r="AT42" s="18">
        <f t="shared" si="43"/>
        <v>2.3702923360549022E-3</v>
      </c>
      <c r="AU42" s="18">
        <f t="shared" si="44"/>
        <v>-2.0975353959097331E-3</v>
      </c>
      <c r="AW42" s="8">
        <v>42332</v>
      </c>
      <c r="AX42" s="2">
        <v>43.89</v>
      </c>
      <c r="AY42" s="2">
        <v>44.103499999999997</v>
      </c>
      <c r="AZ42" s="18" t="e">
        <f>AX42/AX41-1</f>
        <v>#DIV/0!</v>
      </c>
      <c r="BA42" s="18">
        <f>+AX42/AY42-1</f>
        <v>-4.8408856439964287E-3</v>
      </c>
      <c r="BB42" s="18" t="e">
        <f>AX42/AY41-1</f>
        <v>#DIV/0!</v>
      </c>
      <c r="BD42" s="8">
        <v>42332</v>
      </c>
      <c r="BG42" s="18"/>
      <c r="BH42" s="18"/>
      <c r="BI42" s="18"/>
      <c r="BK42" s="8">
        <v>42332</v>
      </c>
      <c r="BN42" s="18"/>
      <c r="BO42" s="18"/>
      <c r="BP42" s="18"/>
    </row>
    <row r="43" spans="2:68" x14ac:dyDescent="0.15">
      <c r="B43" s="4">
        <v>42333</v>
      </c>
      <c r="C43" s="5">
        <v>11.5</v>
      </c>
      <c r="D43" s="5">
        <v>12.759</v>
      </c>
      <c r="E43" s="6">
        <f t="shared" si="39"/>
        <v>1.0544815465729274E-2</v>
      </c>
      <c r="F43" s="7">
        <f t="shared" si="51"/>
        <v>-9.8675444784073973E-2</v>
      </c>
      <c r="H43" s="4">
        <v>42333</v>
      </c>
      <c r="I43" s="5">
        <v>13.06</v>
      </c>
      <c r="J43" s="5">
        <v>13.147</v>
      </c>
      <c r="K43" s="6">
        <f>I43/I42-1</f>
        <v>4.6153846153846878E-3</v>
      </c>
      <c r="L43" s="7">
        <f t="shared" si="46"/>
        <v>-6.6174792728378451E-3</v>
      </c>
      <c r="N43" s="4">
        <v>42333</v>
      </c>
      <c r="O43" s="5">
        <v>46.15</v>
      </c>
      <c r="P43" s="5">
        <v>46.453000000000003</v>
      </c>
      <c r="Q43" s="6">
        <f t="shared" si="41"/>
        <v>8.7431693989070691E-3</v>
      </c>
      <c r="R43" s="7">
        <f t="shared" si="47"/>
        <v>-6.5227218909436058E-3</v>
      </c>
      <c r="T43" s="4">
        <v>42333</v>
      </c>
      <c r="U43" s="5">
        <v>12.98</v>
      </c>
      <c r="V43" s="5">
        <v>13.122999999999999</v>
      </c>
      <c r="W43" s="6">
        <f t="shared" si="48"/>
        <v>3.0158730158730274E-2</v>
      </c>
      <c r="X43" s="7">
        <f t="shared" si="49"/>
        <v>-1.0896898575020852E-2</v>
      </c>
      <c r="Z43" s="4">
        <v>42333</v>
      </c>
      <c r="AA43" s="2">
        <v>10636.36</v>
      </c>
      <c r="AB43" s="2">
        <v>10676.33</v>
      </c>
      <c r="AC43" s="18">
        <f t="shared" si="35"/>
        <v>3.7578645326032944E-3</v>
      </c>
      <c r="AD43" s="3">
        <v>10555</v>
      </c>
      <c r="AE43" s="3"/>
      <c r="AF43" s="20"/>
      <c r="AI43" s="2">
        <v>10565</v>
      </c>
      <c r="AJ43" s="20"/>
      <c r="AK43" s="20"/>
      <c r="AL43" s="20"/>
      <c r="AM43" s="20"/>
      <c r="AN43" s="20"/>
      <c r="AP43" s="4">
        <v>42333</v>
      </c>
      <c r="AQ43" s="2">
        <v>37.97</v>
      </c>
      <c r="AS43" s="18">
        <f t="shared" ref="AS43:AS48" si="52">AQ43/AQ42-1</f>
        <v>-2.3646873357856535E-3</v>
      </c>
      <c r="AT43" s="18" t="e">
        <f t="shared" si="43"/>
        <v>#DIV/0!</v>
      </c>
      <c r="AU43" s="18">
        <f t="shared" ref="AU43:AU50" si="53">AQ43/AR42-1</f>
        <v>0</v>
      </c>
      <c r="AW43" s="4">
        <v>42333</v>
      </c>
      <c r="AX43" s="2">
        <v>44.69</v>
      </c>
      <c r="AZ43" s="18">
        <f>AX43/AX42-1</f>
        <v>1.8227386648439259E-2</v>
      </c>
      <c r="BA43" s="18" t="e">
        <f t="shared" ref="BA43:BA49" si="54">+AX43/AY43-1</f>
        <v>#DIV/0!</v>
      </c>
      <c r="BB43" s="18">
        <f t="shared" ref="BB43:BB51" si="55">AX43/AY42-1</f>
        <v>1.3298264310088737E-2</v>
      </c>
      <c r="BD43" s="4">
        <v>42333</v>
      </c>
      <c r="BG43" s="18"/>
      <c r="BH43" s="18"/>
      <c r="BI43" s="18"/>
      <c r="BK43" s="4">
        <v>42333</v>
      </c>
      <c r="BN43" s="18"/>
      <c r="BO43" s="18"/>
      <c r="BP43" s="18"/>
    </row>
    <row r="44" spans="2:68" ht="17.25" thickBot="1" x14ac:dyDescent="0.2">
      <c r="B44" s="8">
        <v>42334</v>
      </c>
      <c r="C44" s="22">
        <v>11.44</v>
      </c>
      <c r="D44" s="22">
        <v>12.695</v>
      </c>
      <c r="E44" s="10">
        <f t="shared" si="50"/>
        <v>-5.2173913043478404E-3</v>
      </c>
      <c r="F44" s="23">
        <f t="shared" si="51"/>
        <v>-9.8857818038597944E-2</v>
      </c>
      <c r="H44" s="8">
        <v>42334</v>
      </c>
      <c r="I44" s="22">
        <v>13</v>
      </c>
      <c r="J44" s="22">
        <v>13.065</v>
      </c>
      <c r="K44" s="10">
        <f t="shared" si="42"/>
        <v>-4.5941807044410643E-3</v>
      </c>
      <c r="L44" s="23">
        <f t="shared" si="46"/>
        <v>-4.9751243781094301E-3</v>
      </c>
      <c r="N44" s="8">
        <v>42334</v>
      </c>
      <c r="O44" s="22">
        <v>45.9</v>
      </c>
      <c r="P44" s="22">
        <v>46.134999999999998</v>
      </c>
      <c r="Q44" s="10">
        <f t="shared" si="41"/>
        <v>-5.4171180931744667E-3</v>
      </c>
      <c r="R44" s="23">
        <f t="shared" si="47"/>
        <v>-5.0937466132003895E-3</v>
      </c>
      <c r="T44" s="8">
        <v>42334</v>
      </c>
      <c r="U44" s="15">
        <v>12.82</v>
      </c>
      <c r="V44" s="15">
        <v>12.808</v>
      </c>
      <c r="W44" s="10">
        <f t="shared" si="38"/>
        <v>-1.2326656394452962E-2</v>
      </c>
      <c r="X44" s="23">
        <f t="shared" si="49"/>
        <v>9.369144284823161E-4</v>
      </c>
      <c r="Z44" s="12">
        <v>42334</v>
      </c>
      <c r="AA44" s="13">
        <v>10676.33</v>
      </c>
      <c r="AB44" s="13">
        <v>10628.97</v>
      </c>
      <c r="AC44" s="16">
        <f t="shared" si="35"/>
        <v>-4.4359812782108765E-3</v>
      </c>
      <c r="AD44" s="14">
        <v>10585</v>
      </c>
      <c r="AE44" s="14"/>
      <c r="AF44" s="21"/>
      <c r="AG44" s="13"/>
      <c r="AH44" s="13"/>
      <c r="AI44" s="13">
        <v>10495</v>
      </c>
      <c r="AJ44" s="21"/>
      <c r="AK44" s="21"/>
      <c r="AL44" s="21"/>
      <c r="AM44" s="21"/>
      <c r="AN44" s="21"/>
      <c r="AP44" s="8">
        <v>42334</v>
      </c>
      <c r="AQ44" s="2">
        <v>37.97</v>
      </c>
      <c r="AS44" s="18">
        <f t="shared" si="52"/>
        <v>0</v>
      </c>
      <c r="AT44" s="18" t="e">
        <f t="shared" si="43"/>
        <v>#DIV/0!</v>
      </c>
      <c r="AU44" s="18" t="e">
        <f t="shared" si="53"/>
        <v>#DIV/0!</v>
      </c>
      <c r="AW44" s="8">
        <v>42334</v>
      </c>
      <c r="AX44" s="2">
        <v>44.69</v>
      </c>
      <c r="AZ44" s="18">
        <f>AX44/AX43-1</f>
        <v>0</v>
      </c>
      <c r="BA44" s="18" t="e">
        <f t="shared" si="54"/>
        <v>#DIV/0!</v>
      </c>
      <c r="BB44" s="18" t="e">
        <f t="shared" si="55"/>
        <v>#DIV/0!</v>
      </c>
      <c r="BD44" s="8">
        <v>42334</v>
      </c>
      <c r="BG44" s="18"/>
      <c r="BH44" s="18"/>
      <c r="BI44" s="18"/>
      <c r="BK44" s="8">
        <v>42334</v>
      </c>
      <c r="BN44" s="18"/>
      <c r="BO44" s="18"/>
      <c r="BP44" s="18"/>
    </row>
    <row r="45" spans="2:68" x14ac:dyDescent="0.15">
      <c r="B45" s="4">
        <v>42335</v>
      </c>
      <c r="C45" s="5">
        <v>11.02</v>
      </c>
      <c r="D45" s="5">
        <v>12.096</v>
      </c>
      <c r="E45" s="6">
        <f t="shared" si="39"/>
        <v>-3.6713286713286664E-2</v>
      </c>
      <c r="F45" s="7">
        <f t="shared" si="51"/>
        <v>-8.8955026455026509E-2</v>
      </c>
      <c r="H45" s="4">
        <v>42335</v>
      </c>
      <c r="I45" s="5">
        <v>12.42</v>
      </c>
      <c r="J45" s="5">
        <v>12.41</v>
      </c>
      <c r="K45" s="6">
        <f>I45/I44-1</f>
        <v>-4.4615384615384612E-2</v>
      </c>
      <c r="L45" s="7">
        <f t="shared" si="46"/>
        <v>8.058017727639033E-4</v>
      </c>
      <c r="N45" s="4">
        <v>42335</v>
      </c>
      <c r="O45" s="5">
        <v>43.55</v>
      </c>
      <c r="P45" s="5">
        <v>43.555999999999997</v>
      </c>
      <c r="Q45" s="6">
        <f t="shared" si="41"/>
        <v>-5.1198257080610099E-2</v>
      </c>
      <c r="R45" s="7">
        <f t="shared" si="47"/>
        <v>-1.3775369639090762E-4</v>
      </c>
      <c r="T45" s="4">
        <v>42335</v>
      </c>
      <c r="U45" s="5">
        <v>12.1</v>
      </c>
      <c r="V45" s="5">
        <v>11.937200000000001</v>
      </c>
      <c r="W45" s="6">
        <f>U45/U44-1</f>
        <v>-5.616224648985968E-2</v>
      </c>
      <c r="X45" s="7">
        <f t="shared" ref="X45:X53" si="56">+U45/V45-1</f>
        <v>1.3638039071138808E-2</v>
      </c>
      <c r="Z45" s="4">
        <v>42335</v>
      </c>
      <c r="AA45" s="2">
        <v>10628.97</v>
      </c>
      <c r="AB45" s="2">
        <v>10124.9</v>
      </c>
      <c r="AC45" s="18">
        <f>AB45/AA45-1</f>
        <v>-4.7424162454122953E-2</v>
      </c>
      <c r="AD45" s="3">
        <v>10512</v>
      </c>
      <c r="AE45" s="3">
        <v>10485</v>
      </c>
      <c r="AF45" s="20">
        <f t="shared" ref="AF45:AF53" si="57">AE45/AD45-1</f>
        <v>-2.5684931506849695E-3</v>
      </c>
      <c r="AG45" s="2">
        <v>10050</v>
      </c>
      <c r="AH45" s="2">
        <v>10015</v>
      </c>
      <c r="AI45" s="2">
        <v>9992</v>
      </c>
      <c r="AJ45" s="20">
        <f t="shared" ref="AJ45:AJ53" si="58">AG45/AB45-1</f>
        <v>-7.3976039269523231E-3</v>
      </c>
      <c r="AK45" s="20" t="e">
        <f t="shared" ref="AK45:AK53" si="59">AH45/AH44-1</f>
        <v>#DIV/0!</v>
      </c>
      <c r="AL45" s="20">
        <f t="shared" ref="AL45:AL53" si="60">AH45/AI44-1</f>
        <v>-4.5736064792758491E-2</v>
      </c>
      <c r="AM45" s="20">
        <f t="shared" ref="AM45:AM51" si="61">AI45/AH45-1</f>
        <v>-2.2965551672491369E-3</v>
      </c>
      <c r="AN45" s="20" t="e">
        <f t="shared" ref="AN45:AN56" si="62">LN(AD45/AG44)</f>
        <v>#DIV/0!</v>
      </c>
      <c r="AP45" s="4">
        <v>42335</v>
      </c>
      <c r="AQ45" s="2">
        <v>36.93</v>
      </c>
      <c r="AR45" s="2">
        <v>36.909999999999997</v>
      </c>
      <c r="AS45" s="18">
        <f t="shared" si="52"/>
        <v>-2.7390044772188538E-2</v>
      </c>
      <c r="AT45" s="18">
        <f t="shared" si="43"/>
        <v>5.4185857491195755E-4</v>
      </c>
      <c r="AU45" s="18" t="e">
        <f t="shared" si="53"/>
        <v>#DIV/0!</v>
      </c>
      <c r="AW45" s="4">
        <v>42335</v>
      </c>
      <c r="AX45" s="2">
        <v>40.549999999999997</v>
      </c>
      <c r="AY45" s="2">
        <v>41.057600000000001</v>
      </c>
      <c r="AZ45" s="18">
        <f>AX45/AX44-1</f>
        <v>-9.2638174088162883E-2</v>
      </c>
      <c r="BA45" s="18">
        <f t="shared" si="54"/>
        <v>-1.2363119130197608E-2</v>
      </c>
      <c r="BB45" s="18" t="e">
        <f t="shared" si="55"/>
        <v>#DIV/0!</v>
      </c>
      <c r="BD45" s="4">
        <v>42335</v>
      </c>
      <c r="BG45" s="18"/>
      <c r="BH45" s="18"/>
      <c r="BI45" s="18"/>
      <c r="BK45" s="4">
        <v>42335</v>
      </c>
      <c r="BN45" s="18"/>
      <c r="BO45" s="18"/>
      <c r="BP45" s="18"/>
    </row>
    <row r="46" spans="2:68" ht="17.25" thickBot="1" x14ac:dyDescent="0.2">
      <c r="B46" s="8">
        <v>42338</v>
      </c>
      <c r="C46" s="22">
        <v>10.92</v>
      </c>
      <c r="D46" s="22">
        <v>12.096</v>
      </c>
      <c r="E46" s="10">
        <f>C46/C45-1</f>
        <v>-9.0744101633393193E-3</v>
      </c>
      <c r="F46" s="23">
        <f>+C46/D46-1</f>
        <v>-9.722222222222221E-2</v>
      </c>
      <c r="H46" s="8">
        <v>42338</v>
      </c>
      <c r="I46" s="22">
        <v>12.36</v>
      </c>
      <c r="J46" s="22">
        <v>12.477</v>
      </c>
      <c r="K46" s="10">
        <f t="shared" si="42"/>
        <v>-4.8309178743961567E-3</v>
      </c>
      <c r="L46" s="23">
        <f t="shared" si="46"/>
        <v>-9.3772541476316862E-3</v>
      </c>
      <c r="N46" s="8">
        <v>42338</v>
      </c>
      <c r="O46" s="22">
        <v>43.5</v>
      </c>
      <c r="P46" s="22">
        <v>43.747</v>
      </c>
      <c r="Q46" s="10">
        <f t="shared" si="41"/>
        <v>-1.1481056257175437E-3</v>
      </c>
      <c r="R46" s="23">
        <f t="shared" si="47"/>
        <v>-5.6461014469563198E-3</v>
      </c>
      <c r="T46" s="8">
        <v>42338</v>
      </c>
      <c r="U46" s="15">
        <v>11.8</v>
      </c>
      <c r="V46" s="15">
        <v>12.086</v>
      </c>
      <c r="W46" s="10">
        <f t="shared" si="38"/>
        <v>-2.4793388429751984E-2</v>
      </c>
      <c r="X46" s="23">
        <f t="shared" si="56"/>
        <v>-2.3663743173920171E-2</v>
      </c>
      <c r="Z46" s="12">
        <v>42338</v>
      </c>
      <c r="AA46" s="13">
        <v>10124.9</v>
      </c>
      <c r="AB46" s="13">
        <v>10148.1</v>
      </c>
      <c r="AC46" s="16">
        <f>AB46/AA46-1</f>
        <v>2.291380655611519E-3</v>
      </c>
      <c r="AD46" s="14">
        <v>10022</v>
      </c>
      <c r="AE46" s="14">
        <v>10012</v>
      </c>
      <c r="AF46" s="21">
        <f t="shared" si="57"/>
        <v>-9.9780482937539272E-4</v>
      </c>
      <c r="AG46" s="13">
        <v>10027</v>
      </c>
      <c r="AH46" s="13">
        <v>9950</v>
      </c>
      <c r="AI46" s="13">
        <v>10007</v>
      </c>
      <c r="AJ46" s="21">
        <f t="shared" si="58"/>
        <v>-1.193326829652841E-2</v>
      </c>
      <c r="AK46" s="21">
        <f t="shared" si="59"/>
        <v>-6.4902646030953193E-3</v>
      </c>
      <c r="AL46" s="21">
        <f t="shared" si="60"/>
        <v>-4.2033626901520904E-3</v>
      </c>
      <c r="AM46" s="21">
        <f t="shared" si="61"/>
        <v>5.7286432160803535E-3</v>
      </c>
      <c r="AN46" s="21">
        <f t="shared" si="62"/>
        <v>-2.789957967551888E-3</v>
      </c>
      <c r="AP46" s="8">
        <v>42338</v>
      </c>
      <c r="AQ46" s="2">
        <v>37.450000000000003</v>
      </c>
      <c r="AR46" s="2">
        <v>36.729999999999997</v>
      </c>
      <c r="AS46" s="18">
        <f t="shared" si="52"/>
        <v>1.4080693203357697E-2</v>
      </c>
      <c r="AT46" s="18">
        <f t="shared" si="43"/>
        <v>1.9602504764497874E-2</v>
      </c>
      <c r="AU46" s="18">
        <f t="shared" si="53"/>
        <v>1.4630181522622854E-2</v>
      </c>
      <c r="AW46" s="8">
        <v>42338</v>
      </c>
      <c r="AX46" s="2">
        <v>41.65</v>
      </c>
      <c r="AY46" s="2">
        <v>41.527500000000003</v>
      </c>
      <c r="AZ46" s="18">
        <f t="shared" ref="AZ46:AZ53" si="63">AX46/AX45-1</f>
        <v>2.7127003699136898E-2</v>
      </c>
      <c r="BA46" s="18">
        <f t="shared" si="54"/>
        <v>2.9498525073745618E-3</v>
      </c>
      <c r="BB46" s="18">
        <f t="shared" si="55"/>
        <v>1.4428510190561461E-2</v>
      </c>
      <c r="BD46" s="8">
        <v>42338</v>
      </c>
      <c r="BG46" s="18"/>
      <c r="BH46" s="18"/>
      <c r="BI46" s="18"/>
      <c r="BK46" s="8">
        <v>42338</v>
      </c>
      <c r="BN46" s="18"/>
      <c r="BO46" s="18"/>
      <c r="BP46" s="18"/>
    </row>
    <row r="47" spans="2:68" x14ac:dyDescent="0.15">
      <c r="B47" s="4">
        <v>42339</v>
      </c>
      <c r="C47" s="5">
        <v>11.01</v>
      </c>
      <c r="D47" s="5">
        <v>12.167999999999999</v>
      </c>
      <c r="E47" s="6">
        <f t="shared" si="39"/>
        <v>8.2417582417582125E-3</v>
      </c>
      <c r="F47" s="7">
        <f t="shared" si="51"/>
        <v>-9.5167652859960539E-2</v>
      </c>
      <c r="H47" s="4">
        <v>42339</v>
      </c>
      <c r="I47" s="5">
        <v>12.48</v>
      </c>
      <c r="J47" s="5">
        <v>12.557</v>
      </c>
      <c r="K47" s="6">
        <f>I47/I46-1</f>
        <v>9.7087378640776656E-3</v>
      </c>
      <c r="L47" s="7">
        <f t="shared" si="46"/>
        <v>-6.1320379071434505E-3</v>
      </c>
      <c r="N47" s="4">
        <v>42339</v>
      </c>
      <c r="O47" s="5">
        <v>43.9</v>
      </c>
      <c r="P47" s="5">
        <v>43.994</v>
      </c>
      <c r="Q47" s="6">
        <f t="shared" si="41"/>
        <v>9.1954022988505191E-3</v>
      </c>
      <c r="R47" s="7">
        <f t="shared" si="47"/>
        <v>-2.1366549984088712E-3</v>
      </c>
      <c r="T47" s="4">
        <v>42339</v>
      </c>
      <c r="U47" s="5">
        <v>11.96</v>
      </c>
      <c r="V47" s="5">
        <v>11.98</v>
      </c>
      <c r="W47" s="6">
        <f>U47/U46-1</f>
        <v>1.3559322033898313E-2</v>
      </c>
      <c r="X47" s="7">
        <f t="shared" si="56"/>
        <v>-1.6694490818029983E-3</v>
      </c>
      <c r="Z47" s="4">
        <v>42339</v>
      </c>
      <c r="AA47" s="2">
        <v>10148.1</v>
      </c>
      <c r="AB47" s="2">
        <v>10209.19</v>
      </c>
      <c r="AC47" s="18">
        <f>AB47/AA47-1</f>
        <v>6.0198460795617414E-3</v>
      </c>
      <c r="AD47" s="3">
        <v>10012.5</v>
      </c>
      <c r="AE47" s="3">
        <v>10017</v>
      </c>
      <c r="AF47" s="20">
        <f t="shared" si="57"/>
        <v>4.4943820224729869E-4</v>
      </c>
      <c r="AG47" s="2">
        <v>10092</v>
      </c>
      <c r="AH47" s="2">
        <v>10097</v>
      </c>
      <c r="AI47" s="2">
        <v>10120</v>
      </c>
      <c r="AJ47" s="20">
        <f t="shared" si="58"/>
        <v>-1.1478873446375326E-2</v>
      </c>
      <c r="AK47" s="20">
        <f t="shared" si="59"/>
        <v>1.4773869346733637E-2</v>
      </c>
      <c r="AL47" s="20">
        <f t="shared" si="60"/>
        <v>8.9937044069150485E-3</v>
      </c>
      <c r="AM47" s="20">
        <f t="shared" si="61"/>
        <v>2.277904328018332E-3</v>
      </c>
      <c r="AN47" s="20">
        <f t="shared" si="62"/>
        <v>-1.447142147310634E-3</v>
      </c>
      <c r="AP47" s="4">
        <v>42339</v>
      </c>
      <c r="AQ47" s="2">
        <v>37.630000000000003</v>
      </c>
      <c r="AR47" s="2">
        <v>37.42</v>
      </c>
      <c r="AS47" s="18">
        <f t="shared" si="52"/>
        <v>4.8064085447263594E-3</v>
      </c>
      <c r="AT47" s="18">
        <f t="shared" si="43"/>
        <v>5.6119722073757483E-3</v>
      </c>
      <c r="AU47" s="18">
        <f t="shared" si="53"/>
        <v>2.4503130955622288E-2</v>
      </c>
      <c r="AW47" s="4">
        <v>42339</v>
      </c>
      <c r="AX47" s="2">
        <v>41.31</v>
      </c>
      <c r="AY47" s="2">
        <v>41.5242</v>
      </c>
      <c r="AZ47" s="18">
        <f t="shared" si="63"/>
        <v>-8.1632653061223248E-3</v>
      </c>
      <c r="BA47" s="18">
        <f t="shared" si="54"/>
        <v>-5.1584377302873463E-3</v>
      </c>
      <c r="BB47" s="18">
        <f t="shared" si="55"/>
        <v>-5.2374932273794306E-3</v>
      </c>
      <c r="BD47" s="4">
        <v>42339</v>
      </c>
      <c r="BG47" s="18"/>
      <c r="BH47" s="18"/>
      <c r="BI47" s="18"/>
      <c r="BK47" s="4">
        <v>42339</v>
      </c>
      <c r="BN47" s="18"/>
      <c r="BO47" s="18"/>
      <c r="BP47" s="18"/>
    </row>
    <row r="48" spans="2:68" ht="17.25" thickBot="1" x14ac:dyDescent="0.2">
      <c r="B48" s="8">
        <v>42340</v>
      </c>
      <c r="C48" s="22">
        <v>11.44</v>
      </c>
      <c r="D48" s="22">
        <v>12.782999999999999</v>
      </c>
      <c r="E48" s="10">
        <f>C48/C47-1</f>
        <v>3.9055404178020003E-2</v>
      </c>
      <c r="F48" s="23">
        <f t="shared" si="51"/>
        <v>-0.10506140968473754</v>
      </c>
      <c r="H48" s="8">
        <v>42340</v>
      </c>
      <c r="I48" s="22">
        <v>13.08</v>
      </c>
      <c r="J48" s="22">
        <v>13.19</v>
      </c>
      <c r="K48" s="10">
        <f t="shared" si="42"/>
        <v>4.8076923076923128E-2</v>
      </c>
      <c r="L48" s="23">
        <f t="shared" si="46"/>
        <v>-8.3396512509475995E-3</v>
      </c>
      <c r="N48" s="8">
        <v>42340</v>
      </c>
      <c r="O48" s="22">
        <v>45.2</v>
      </c>
      <c r="P48" s="22">
        <v>45.585999999999999</v>
      </c>
      <c r="Q48" s="10">
        <f t="shared" si="41"/>
        <v>2.9612756264236983E-2</v>
      </c>
      <c r="R48" s="23">
        <f t="shared" si="47"/>
        <v>-8.4675119554248335E-3</v>
      </c>
      <c r="T48" s="8">
        <v>42340</v>
      </c>
      <c r="U48" s="15">
        <v>11.86</v>
      </c>
      <c r="V48" s="15">
        <v>11.794</v>
      </c>
      <c r="W48" s="10">
        <f t="shared" si="38"/>
        <v>-8.3612040133780319E-3</v>
      </c>
      <c r="X48" s="23">
        <f t="shared" si="56"/>
        <v>5.5960657961675597E-3</v>
      </c>
      <c r="Z48" s="12">
        <v>42340</v>
      </c>
      <c r="AA48" s="13">
        <v>10209.19</v>
      </c>
      <c r="AB48" s="13">
        <v>10724.75</v>
      </c>
      <c r="AC48" s="16">
        <f>AB48/AA48-1</f>
        <v>5.0499598890803243E-2</v>
      </c>
      <c r="AD48" s="14">
        <v>10100</v>
      </c>
      <c r="AE48" s="14">
        <v>10127</v>
      </c>
      <c r="AF48" s="21">
        <f t="shared" si="57"/>
        <v>2.6732673267326756E-3</v>
      </c>
      <c r="AG48" s="13">
        <v>10562</v>
      </c>
      <c r="AH48" s="13">
        <v>10580</v>
      </c>
      <c r="AI48" s="13">
        <v>10595</v>
      </c>
      <c r="AJ48" s="21">
        <f t="shared" si="58"/>
        <v>-1.5175178908599318E-2</v>
      </c>
      <c r="AK48" s="21">
        <f t="shared" si="59"/>
        <v>4.7835990888382751E-2</v>
      </c>
      <c r="AL48" s="21">
        <f t="shared" si="60"/>
        <v>4.5454545454545414E-2</v>
      </c>
      <c r="AM48" s="21">
        <f t="shared" si="61"/>
        <v>1.4177693761814325E-3</v>
      </c>
      <c r="AN48" s="21">
        <f t="shared" si="62"/>
        <v>7.923930684024075E-4</v>
      </c>
      <c r="AP48" s="8">
        <v>42340</v>
      </c>
      <c r="AQ48" s="2">
        <v>37.31</v>
      </c>
      <c r="AR48" s="2">
        <v>37.69</v>
      </c>
      <c r="AS48" s="18">
        <f t="shared" si="52"/>
        <v>-8.5038533085304291E-3</v>
      </c>
      <c r="AT48" s="18">
        <f t="shared" si="43"/>
        <v>-1.0082249933669241E-2</v>
      </c>
      <c r="AU48" s="18">
        <f t="shared" si="53"/>
        <v>-2.9396044895777518E-3</v>
      </c>
      <c r="AW48" s="8">
        <v>42340</v>
      </c>
      <c r="AX48" s="2">
        <v>41.12</v>
      </c>
      <c r="AY48" s="2">
        <v>41.331400000000002</v>
      </c>
      <c r="AZ48" s="18">
        <f t="shared" si="63"/>
        <v>-4.5993706124426437E-3</v>
      </c>
      <c r="BA48" s="18">
        <f t="shared" si="54"/>
        <v>-5.1147553675898738E-3</v>
      </c>
      <c r="BB48" s="18">
        <f t="shared" si="55"/>
        <v>-9.734082775827213E-3</v>
      </c>
      <c r="BD48" s="8">
        <v>42340</v>
      </c>
      <c r="BG48" s="18"/>
      <c r="BH48" s="18"/>
      <c r="BI48" s="18"/>
      <c r="BK48" s="8">
        <v>42340</v>
      </c>
      <c r="BN48" s="18"/>
      <c r="BO48" s="18"/>
      <c r="BP48" s="18"/>
    </row>
    <row r="49" spans="2:68" x14ac:dyDescent="0.15">
      <c r="B49" s="4">
        <v>42341</v>
      </c>
      <c r="C49" s="5">
        <v>11.4</v>
      </c>
      <c r="D49" s="5">
        <v>12.84</v>
      </c>
      <c r="E49" s="6">
        <f t="shared" si="39"/>
        <v>-3.4965034965034336E-3</v>
      </c>
      <c r="F49" s="7">
        <f t="shared" si="51"/>
        <v>-0.11214953271028039</v>
      </c>
      <c r="H49" s="4">
        <v>42341</v>
      </c>
      <c r="I49" s="5">
        <v>13.18</v>
      </c>
      <c r="J49" s="5">
        <v>13.244999999999999</v>
      </c>
      <c r="K49" s="6">
        <f>I49/I48-1</f>
        <v>7.6452599388379117E-3</v>
      </c>
      <c r="L49" s="7">
        <f t="shared" si="46"/>
        <v>-4.9075122687806116E-3</v>
      </c>
      <c r="N49" s="4">
        <v>42341</v>
      </c>
      <c r="O49" s="5">
        <v>45.6</v>
      </c>
      <c r="P49" s="5">
        <v>45.86</v>
      </c>
      <c r="Q49" s="6">
        <f t="shared" si="41"/>
        <v>8.8495575221239076E-3</v>
      </c>
      <c r="R49" s="7">
        <f t="shared" si="47"/>
        <v>-5.6694286960313756E-3</v>
      </c>
      <c r="T49" s="4">
        <v>42341</v>
      </c>
      <c r="U49" s="5">
        <v>12.1</v>
      </c>
      <c r="V49" s="5">
        <v>12.21</v>
      </c>
      <c r="W49" s="6">
        <f>U49/U48-1</f>
        <v>2.0236087689713411E-2</v>
      </c>
      <c r="X49" s="7">
        <f t="shared" si="56"/>
        <v>-9.009009009009139E-3</v>
      </c>
      <c r="Z49" s="4">
        <v>42341</v>
      </c>
      <c r="AA49" s="2">
        <v>10724.75</v>
      </c>
      <c r="AB49" s="2">
        <v>10778.29</v>
      </c>
      <c r="AC49" s="18">
        <f t="shared" ref="AC49:AC59" si="64">AB49/AA49-1</f>
        <v>4.992190960162235E-3</v>
      </c>
      <c r="AD49" s="3">
        <v>10525</v>
      </c>
      <c r="AE49" s="3">
        <v>10520</v>
      </c>
      <c r="AF49" s="20">
        <f t="shared" si="57"/>
        <v>-4.7505938242276002E-4</v>
      </c>
      <c r="AG49" s="2">
        <v>10600</v>
      </c>
      <c r="AH49" s="2">
        <v>10592</v>
      </c>
      <c r="AI49" s="2">
        <v>10525</v>
      </c>
      <c r="AJ49" s="20">
        <f t="shared" si="58"/>
        <v>-1.6541584982404545E-2</v>
      </c>
      <c r="AK49" s="20">
        <f t="shared" si="59"/>
        <v>1.1342155009452792E-3</v>
      </c>
      <c r="AL49" s="20">
        <f t="shared" si="60"/>
        <v>-2.8315243039167548E-4</v>
      </c>
      <c r="AM49" s="20">
        <f t="shared" si="61"/>
        <v>-6.3255287009063021E-3</v>
      </c>
      <c r="AN49" s="20">
        <f t="shared" si="62"/>
        <v>-3.5092747162963544E-3</v>
      </c>
      <c r="AP49" s="4">
        <v>42341</v>
      </c>
      <c r="AQ49" s="2">
        <v>37.04</v>
      </c>
      <c r="AR49" s="2">
        <v>37.06</v>
      </c>
      <c r="AS49" s="18">
        <f>AQ49/AQ48-1</f>
        <v>-7.2366657732512163E-3</v>
      </c>
      <c r="AT49" s="18">
        <f t="shared" si="43"/>
        <v>-5.3966540744743163E-4</v>
      </c>
      <c r="AU49" s="18">
        <f t="shared" si="53"/>
        <v>-1.7245953833908145E-2</v>
      </c>
      <c r="AW49" s="4">
        <v>42341</v>
      </c>
      <c r="AX49" s="2">
        <v>42.33</v>
      </c>
      <c r="AY49" s="2">
        <v>42.396299999999997</v>
      </c>
      <c r="AZ49" s="18">
        <f t="shared" si="63"/>
        <v>2.9426070038910623E-2</v>
      </c>
      <c r="BA49" s="18">
        <f t="shared" si="54"/>
        <v>-1.5638157103331496E-3</v>
      </c>
      <c r="BB49" s="18">
        <f t="shared" si="55"/>
        <v>2.4160807521641958E-2</v>
      </c>
      <c r="BD49" s="4">
        <v>42341</v>
      </c>
      <c r="BG49" s="18"/>
      <c r="BH49" s="18"/>
      <c r="BI49" s="18"/>
      <c r="BK49" s="4">
        <v>42341</v>
      </c>
      <c r="BN49" s="18"/>
      <c r="BO49" s="18"/>
      <c r="BP49" s="18"/>
    </row>
    <row r="50" spans="2:68" ht="17.25" thickBot="1" x14ac:dyDescent="0.2">
      <c r="B50" s="8">
        <v>42342</v>
      </c>
      <c r="C50" s="22">
        <v>11.16</v>
      </c>
      <c r="D50" s="22">
        <v>12.551</v>
      </c>
      <c r="E50" s="10">
        <f>C50/C49-1</f>
        <v>-2.1052631578947434E-2</v>
      </c>
      <c r="F50" s="23">
        <f t="shared" si="51"/>
        <v>-0.11082782248426415</v>
      </c>
      <c r="H50" s="8">
        <v>42342</v>
      </c>
      <c r="I50" s="22">
        <v>12.92</v>
      </c>
      <c r="J50" s="22">
        <v>12.955</v>
      </c>
      <c r="K50" s="10">
        <f t="shared" si="42"/>
        <v>-1.9726858877086473E-2</v>
      </c>
      <c r="L50" s="23">
        <f t="shared" si="46"/>
        <v>-2.7016595908915253E-3</v>
      </c>
      <c r="N50" s="8">
        <v>42342</v>
      </c>
      <c r="O50" s="22">
        <v>44.85</v>
      </c>
      <c r="P50" s="22">
        <v>45.119</v>
      </c>
      <c r="Q50" s="10">
        <f t="shared" si="41"/>
        <v>-1.6447368421052655E-2</v>
      </c>
      <c r="R50" s="23">
        <f t="shared" si="47"/>
        <v>-5.9620115694053455E-3</v>
      </c>
      <c r="T50" s="8">
        <v>42342</v>
      </c>
      <c r="U50" s="15">
        <v>12.06</v>
      </c>
      <c r="V50" s="15">
        <v>12.167999999999999</v>
      </c>
      <c r="W50" s="10">
        <f t="shared" si="38"/>
        <v>-3.3057851239668423E-3</v>
      </c>
      <c r="X50" s="23">
        <f t="shared" si="56"/>
        <v>-8.8757396449703485E-3</v>
      </c>
      <c r="Z50" s="12">
        <v>42342</v>
      </c>
      <c r="AA50" s="13">
        <v>10778.29</v>
      </c>
      <c r="AB50" s="13">
        <v>10514.53</v>
      </c>
      <c r="AC50" s="16">
        <f t="shared" si="64"/>
        <v>-2.4471414296701965E-2</v>
      </c>
      <c r="AD50" s="14">
        <v>10500</v>
      </c>
      <c r="AE50" s="14">
        <v>10477</v>
      </c>
      <c r="AF50" s="21">
        <f t="shared" si="57"/>
        <v>-2.1904761904761871E-3</v>
      </c>
      <c r="AG50" s="13">
        <v>10300</v>
      </c>
      <c r="AH50" s="13">
        <v>10305</v>
      </c>
      <c r="AI50" s="13">
        <v>10370</v>
      </c>
      <c r="AJ50" s="21">
        <f t="shared" si="58"/>
        <v>-2.0403194436651062E-2</v>
      </c>
      <c r="AK50" s="21">
        <f t="shared" si="59"/>
        <v>-2.709592145015105E-2</v>
      </c>
      <c r="AL50" s="21">
        <f t="shared" si="60"/>
        <v>-2.0902612826603328E-2</v>
      </c>
      <c r="AM50" s="21">
        <f t="shared" si="61"/>
        <v>6.3076176613294788E-3</v>
      </c>
      <c r="AN50" s="21">
        <f t="shared" si="62"/>
        <v>-9.47874395454377E-3</v>
      </c>
      <c r="AP50" s="8">
        <v>42342</v>
      </c>
      <c r="AQ50" s="2">
        <v>37.36</v>
      </c>
      <c r="AR50" s="2">
        <v>37.06</v>
      </c>
      <c r="AS50" s="18">
        <f>AQ50/AQ49-1</f>
        <v>8.6393088552916275E-3</v>
      </c>
      <c r="AT50" s="18">
        <f t="shared" si="43"/>
        <v>8.0949811117105863E-3</v>
      </c>
      <c r="AU50" s="18">
        <f t="shared" si="53"/>
        <v>8.0949811117105863E-3</v>
      </c>
      <c r="AW50" s="8">
        <v>42342</v>
      </c>
      <c r="AX50" s="2">
        <v>42.17</v>
      </c>
      <c r="AY50" s="2">
        <v>42.396299999999997</v>
      </c>
      <c r="AZ50" s="18">
        <f t="shared" si="63"/>
        <v>-3.7798251830851726E-3</v>
      </c>
      <c r="BA50" s="18">
        <f>+AX50/AY50-1</f>
        <v>-5.3377299434147485E-3</v>
      </c>
      <c r="BB50" s="18">
        <f t="shared" si="55"/>
        <v>-5.3377299434147485E-3</v>
      </c>
      <c r="BD50" s="8">
        <v>42342</v>
      </c>
      <c r="BG50" s="18"/>
      <c r="BH50" s="18"/>
      <c r="BI50" s="18"/>
      <c r="BK50" s="8">
        <v>42342</v>
      </c>
      <c r="BN50" s="18"/>
      <c r="BO50" s="18"/>
      <c r="BP50" s="18"/>
    </row>
    <row r="51" spans="2:68" x14ac:dyDescent="0.15">
      <c r="B51" s="4">
        <v>42345</v>
      </c>
      <c r="C51" s="5">
        <v>11.1</v>
      </c>
      <c r="D51" s="5">
        <v>12.5</v>
      </c>
      <c r="E51" s="6">
        <f t="shared" si="39"/>
        <v>-5.3763440860215006E-3</v>
      </c>
      <c r="F51" s="7">
        <f t="shared" si="51"/>
        <v>-0.11199999999999999</v>
      </c>
      <c r="H51" s="4">
        <v>42345</v>
      </c>
      <c r="I51" s="5">
        <v>12.76</v>
      </c>
      <c r="J51" s="5">
        <v>12.868</v>
      </c>
      <c r="K51" s="6">
        <f>I51/I50-1</f>
        <v>-1.2383900928792602E-2</v>
      </c>
      <c r="L51" s="7">
        <f t="shared" si="46"/>
        <v>-8.392912651538742E-3</v>
      </c>
      <c r="N51" s="4">
        <v>42345</v>
      </c>
      <c r="O51" s="5">
        <v>44.7</v>
      </c>
      <c r="P51" s="5">
        <v>45.052</v>
      </c>
      <c r="Q51" s="6">
        <f t="shared" si="41"/>
        <v>-3.3444816053511683E-3</v>
      </c>
      <c r="R51" s="7">
        <f t="shared" si="47"/>
        <v>-7.8131936429014504E-3</v>
      </c>
      <c r="T51" s="4">
        <v>42345</v>
      </c>
      <c r="U51" s="5">
        <v>12.08</v>
      </c>
      <c r="V51" s="5">
        <v>12.313000000000001</v>
      </c>
      <c r="W51" s="6">
        <f>U51/U50-1</f>
        <v>1.6583747927030323E-3</v>
      </c>
      <c r="X51" s="7">
        <f t="shared" si="56"/>
        <v>-1.892308941768861E-2</v>
      </c>
      <c r="Z51" s="4">
        <v>42345</v>
      </c>
      <c r="AA51" s="2">
        <v>10514.53</v>
      </c>
      <c r="AB51" s="2">
        <v>10496.05</v>
      </c>
      <c r="AC51" s="18">
        <f t="shared" si="64"/>
        <v>-1.7575678608555689E-3</v>
      </c>
      <c r="AD51" s="3">
        <v>10367.5</v>
      </c>
      <c r="AE51" s="3">
        <v>10372.5</v>
      </c>
      <c r="AF51" s="20">
        <f t="shared" si="57"/>
        <v>4.8227634434527822E-4</v>
      </c>
      <c r="AG51" s="2">
        <v>10325</v>
      </c>
      <c r="AH51" s="2">
        <v>10307</v>
      </c>
      <c r="AI51" s="2">
        <v>10262.5</v>
      </c>
      <c r="AJ51" s="20">
        <f t="shared" si="58"/>
        <v>-1.6296606818755555E-2</v>
      </c>
      <c r="AK51" s="20">
        <f t="shared" si="59"/>
        <v>1.9408054342551218E-4</v>
      </c>
      <c r="AL51" s="20">
        <f t="shared" si="60"/>
        <v>-6.0752169720347249E-3</v>
      </c>
      <c r="AM51" s="20">
        <f t="shared" si="61"/>
        <v>-4.3174541573687275E-3</v>
      </c>
      <c r="AN51" s="20">
        <f t="shared" si="62"/>
        <v>6.5320179028091974E-3</v>
      </c>
      <c r="AP51" s="4">
        <v>42345</v>
      </c>
      <c r="AQ51" s="2">
        <v>36.799999999999997</v>
      </c>
      <c r="AR51" s="2">
        <v>36.869999999999997</v>
      </c>
      <c r="AS51" s="18">
        <f>AQ51/AQ50-1</f>
        <v>-1.4989293361884481E-2</v>
      </c>
      <c r="AT51" s="18">
        <f t="shared" si="43"/>
        <v>-1.8985625169514186E-3</v>
      </c>
      <c r="AU51" s="18"/>
      <c r="AW51" s="4">
        <v>42345</v>
      </c>
      <c r="AX51" s="2">
        <v>41.86</v>
      </c>
      <c r="AY51" s="2">
        <v>42.474600000000002</v>
      </c>
      <c r="AZ51" s="18">
        <f t="shared" si="63"/>
        <v>-7.3511975337918756E-3</v>
      </c>
      <c r="BA51" s="18">
        <f>+AX51/AY51-1</f>
        <v>-1.4469824318533941E-2</v>
      </c>
      <c r="BB51" s="18">
        <f t="shared" si="55"/>
        <v>-1.2649688770010492E-2</v>
      </c>
      <c r="BD51" s="4">
        <v>42345</v>
      </c>
      <c r="BE51" s="2">
        <v>45.7</v>
      </c>
      <c r="BF51" s="2">
        <v>45.800899999999999</v>
      </c>
      <c r="BG51" s="18" t="e">
        <f>BE51/BE50-1</f>
        <v>#DIV/0!</v>
      </c>
      <c r="BH51" s="18">
        <f>+BE51/BF51-1</f>
        <v>-2.2030134779009725E-3</v>
      </c>
      <c r="BI51" s="18" t="e">
        <f>BE51/BF50-1</f>
        <v>#DIV/0!</v>
      </c>
      <c r="BK51" s="4">
        <v>42345</v>
      </c>
      <c r="BL51" s="2">
        <v>36.270000000000003</v>
      </c>
      <c r="BM51" s="2">
        <v>36.613900000000001</v>
      </c>
      <c r="BN51" s="18" t="e">
        <f>BL51/BL50-1</f>
        <v>#DIV/0!</v>
      </c>
      <c r="BO51" s="18">
        <f>+BL51/BM51-1</f>
        <v>-9.3926077254812279E-3</v>
      </c>
      <c r="BP51" s="18" t="e">
        <f>BL51/BM50-1</f>
        <v>#DIV/0!</v>
      </c>
    </row>
    <row r="52" spans="2:68" ht="17.25" thickBot="1" x14ac:dyDescent="0.2">
      <c r="B52" s="8">
        <v>42346</v>
      </c>
      <c r="C52" s="22">
        <v>10.92</v>
      </c>
      <c r="D52" s="22">
        <v>12.316000000000001</v>
      </c>
      <c r="E52" s="10">
        <f>C52/C51-1</f>
        <v>-1.6216216216216162E-2</v>
      </c>
      <c r="F52" s="23">
        <f t="shared" si="51"/>
        <v>-0.1133484897694057</v>
      </c>
      <c r="H52" s="8">
        <v>42346</v>
      </c>
      <c r="I52" s="22">
        <v>12.6</v>
      </c>
      <c r="J52" s="22">
        <v>12.651</v>
      </c>
      <c r="K52" s="10">
        <f t="shared" si="42"/>
        <v>-1.2539184952978122E-2</v>
      </c>
      <c r="L52" s="23">
        <f t="shared" si="46"/>
        <v>-4.0313018733697525E-3</v>
      </c>
      <c r="N52" s="8">
        <v>42346</v>
      </c>
      <c r="O52" s="22">
        <v>43.85</v>
      </c>
      <c r="P52" s="22">
        <v>44.006999999999998</v>
      </c>
      <c r="Q52" s="10">
        <f t="shared" si="41"/>
        <v>-1.9015659955257336E-2</v>
      </c>
      <c r="R52" s="23">
        <f t="shared" si="47"/>
        <v>-3.5676142431885216E-3</v>
      </c>
      <c r="T52" s="8">
        <v>42346</v>
      </c>
      <c r="U52" s="15">
        <v>11.84</v>
      </c>
      <c r="V52" s="15">
        <v>12.058</v>
      </c>
      <c r="W52" s="10">
        <f t="shared" si="38"/>
        <v>-1.9867549668874163E-2</v>
      </c>
      <c r="X52" s="23">
        <f t="shared" si="56"/>
        <v>-1.8079283463260931E-2</v>
      </c>
      <c r="Z52" s="12">
        <v>42346</v>
      </c>
      <c r="AA52" s="13">
        <v>10496.05</v>
      </c>
      <c r="AB52" s="13">
        <v>10357.36</v>
      </c>
      <c r="AC52" s="16">
        <f t="shared" si="64"/>
        <v>-1.3213542237317744E-2</v>
      </c>
      <c r="AD52" s="14">
        <v>10250</v>
      </c>
      <c r="AE52" s="14">
        <v>10242</v>
      </c>
      <c r="AF52" s="21">
        <f t="shared" si="57"/>
        <v>-7.8048780487804947E-4</v>
      </c>
      <c r="AG52" s="13">
        <v>10129</v>
      </c>
      <c r="AH52" s="13">
        <v>10135</v>
      </c>
      <c r="AI52" s="13">
        <v>10120</v>
      </c>
      <c r="AJ52" s="21">
        <f t="shared" si="58"/>
        <v>-2.2048089474537957E-2</v>
      </c>
      <c r="AK52" s="21">
        <f t="shared" si="59"/>
        <v>-1.6687687979043409E-2</v>
      </c>
      <c r="AL52" s="21">
        <f t="shared" si="60"/>
        <v>-1.2423873325213108E-2</v>
      </c>
      <c r="AM52" s="21">
        <f>AI52/AH52-1</f>
        <v>-1.4800197335964604E-3</v>
      </c>
      <c r="AN52" s="21">
        <f t="shared" si="62"/>
        <v>-7.2904332626792323E-3</v>
      </c>
      <c r="AP52" s="8">
        <v>42346</v>
      </c>
      <c r="AQ52" s="2">
        <v>36.24</v>
      </c>
      <c r="AR52" s="2">
        <v>36.35</v>
      </c>
      <c r="AS52" s="18">
        <f>AQ52/AQ51-1</f>
        <v>-1.5217391304347738E-2</v>
      </c>
      <c r="AT52" s="18">
        <f t="shared" si="43"/>
        <v>-3.0261348005501398E-3</v>
      </c>
      <c r="AU52" s="18"/>
      <c r="AW52" s="8">
        <v>42346</v>
      </c>
      <c r="AX52" s="2">
        <v>40.909999999999997</v>
      </c>
      <c r="AY52" s="2">
        <v>41.529200000000003</v>
      </c>
      <c r="AZ52" s="18">
        <f t="shared" si="63"/>
        <v>-2.269469660774015E-2</v>
      </c>
      <c r="BA52" s="18">
        <f>+AX52/AY52-1</f>
        <v>-1.490999104244739E-2</v>
      </c>
      <c r="BB52" s="18"/>
      <c r="BD52" s="8">
        <v>42346</v>
      </c>
      <c r="BE52" s="2">
        <v>44.46</v>
      </c>
      <c r="BF52" s="2">
        <v>44.408099999999997</v>
      </c>
      <c r="BG52" s="18">
        <f>BE52/BE51-1</f>
        <v>-2.7133479212253842E-2</v>
      </c>
      <c r="BH52" s="18">
        <f>+BE52/BF52-1</f>
        <v>1.1687057090936648E-3</v>
      </c>
      <c r="BI52" s="18"/>
      <c r="BK52" s="8">
        <v>42346</v>
      </c>
      <c r="BL52" s="2">
        <v>35.700000000000003</v>
      </c>
      <c r="BM52" s="2">
        <v>35.8568</v>
      </c>
      <c r="BN52" s="18">
        <f>BL52/BL51-1</f>
        <v>-1.5715467328370591E-2</v>
      </c>
      <c r="BO52" s="18">
        <f>+BL52/BM52-1</f>
        <v>-4.3729501796032633E-3</v>
      </c>
      <c r="BP52" s="18"/>
    </row>
    <row r="53" spans="2:68" x14ac:dyDescent="0.15">
      <c r="B53" s="4">
        <v>42347</v>
      </c>
      <c r="C53" s="5">
        <v>11</v>
      </c>
      <c r="D53" s="5">
        <v>12.361000000000001</v>
      </c>
      <c r="E53" s="6">
        <f t="shared" si="39"/>
        <v>7.3260073260073E-3</v>
      </c>
      <c r="F53" s="7">
        <f t="shared" si="51"/>
        <v>-0.1101043604886337</v>
      </c>
      <c r="H53" s="4">
        <v>42347</v>
      </c>
      <c r="I53" s="5">
        <v>12.62</v>
      </c>
      <c r="J53" s="5">
        <v>12.704000000000001</v>
      </c>
      <c r="K53" s="6">
        <f>I53/I52-1</f>
        <v>1.5873015873015817E-3</v>
      </c>
      <c r="L53" s="7">
        <f t="shared" si="46"/>
        <v>-6.6120906801008239E-3</v>
      </c>
      <c r="N53" s="4">
        <v>42347</v>
      </c>
      <c r="O53" s="5">
        <v>43.7</v>
      </c>
      <c r="P53" s="5">
        <v>44.19</v>
      </c>
      <c r="Q53" s="6">
        <f t="shared" si="41"/>
        <v>-3.4207525655644E-3</v>
      </c>
      <c r="R53" s="7">
        <f t="shared" si="47"/>
        <v>-1.1088481556913221E-2</v>
      </c>
      <c r="T53" s="4">
        <v>42347</v>
      </c>
      <c r="U53" s="5">
        <v>11.92</v>
      </c>
      <c r="V53" s="5">
        <v>11.948</v>
      </c>
      <c r="W53" s="6">
        <f>U53/U52-1</f>
        <v>6.7567567567567988E-3</v>
      </c>
      <c r="X53" s="7">
        <f t="shared" si="56"/>
        <v>-2.3434884499498043E-3</v>
      </c>
      <c r="Z53" s="4">
        <v>42347</v>
      </c>
      <c r="AA53" s="2">
        <v>10357.36</v>
      </c>
      <c r="AB53" s="2">
        <v>10406.26</v>
      </c>
      <c r="AC53" s="18">
        <f t="shared" si="64"/>
        <v>4.721280326260624E-3</v>
      </c>
      <c r="AD53" s="3">
        <v>10072.5</v>
      </c>
      <c r="AE53" s="3">
        <v>10210</v>
      </c>
      <c r="AF53" s="20">
        <f t="shared" si="57"/>
        <v>1.3651030032266087E-2</v>
      </c>
      <c r="AG53" s="2">
        <v>10212</v>
      </c>
      <c r="AH53" s="2">
        <v>10237.5</v>
      </c>
      <c r="AI53" s="2">
        <v>10122.5</v>
      </c>
      <c r="AJ53" s="20">
        <f t="shared" si="58"/>
        <v>-1.8667609688783449E-2</v>
      </c>
      <c r="AK53" s="20">
        <f t="shared" si="59"/>
        <v>1.0113468179575813E-2</v>
      </c>
      <c r="AL53" s="20">
        <f t="shared" si="60"/>
        <v>1.1610671936758798E-2</v>
      </c>
      <c r="AM53" s="20">
        <f>AI53/AH53-1</f>
        <v>-1.1233211233211193E-2</v>
      </c>
      <c r="AN53" s="20">
        <f t="shared" si="62"/>
        <v>-5.5936586212948277E-3</v>
      </c>
      <c r="AP53" s="4">
        <v>42347</v>
      </c>
      <c r="AQ53" s="2">
        <v>35.86</v>
      </c>
      <c r="AS53" s="18">
        <f>AQ53/AQ52-1</f>
        <v>-1.0485651214128144E-2</v>
      </c>
      <c r="AT53" s="18"/>
      <c r="AU53" s="18"/>
      <c r="AW53" s="4">
        <v>42347</v>
      </c>
      <c r="AX53" s="2">
        <v>40.25</v>
      </c>
      <c r="AZ53" s="18">
        <f t="shared" si="63"/>
        <v>-1.6132974822781643E-2</v>
      </c>
      <c r="BA53" s="18"/>
      <c r="BB53" s="18"/>
      <c r="BD53" s="4">
        <v>42347</v>
      </c>
      <c r="BE53" s="2">
        <v>43.77</v>
      </c>
      <c r="BG53" s="18">
        <f>BE53/BE52-1</f>
        <v>-1.5519568151147078E-2</v>
      </c>
      <c r="BH53" s="18"/>
      <c r="BI53" s="18"/>
      <c r="BK53" s="4">
        <v>42347</v>
      </c>
      <c r="BL53" s="2">
        <v>35.51</v>
      </c>
      <c r="BN53" s="18">
        <f>BL53/BL52-1</f>
        <v>-5.3221288515407084E-3</v>
      </c>
      <c r="BO53" s="18"/>
      <c r="BP53" s="18"/>
    </row>
    <row r="54" spans="2:68" ht="17.25" thickBot="1" x14ac:dyDescent="0.2">
      <c r="B54" s="8">
        <v>42348</v>
      </c>
      <c r="C54" s="22">
        <v>10.86</v>
      </c>
      <c r="D54" s="22">
        <v>12.29</v>
      </c>
      <c r="E54" s="10">
        <f t="shared" ref="E54:E59" si="65">C54/C53-1</f>
        <v>-1.2727272727272809E-2</v>
      </c>
      <c r="F54" s="23">
        <f t="shared" si="51"/>
        <v>-0.11635475996745315</v>
      </c>
      <c r="H54" s="8">
        <v>42348</v>
      </c>
      <c r="I54" s="22">
        <v>12.5</v>
      </c>
      <c r="J54" s="22">
        <v>12.6</v>
      </c>
      <c r="K54" s="10">
        <f t="shared" si="42"/>
        <v>-9.5087163232963068E-3</v>
      </c>
      <c r="L54" s="23">
        <f t="shared" si="46"/>
        <v>-7.9365079365079083E-3</v>
      </c>
      <c r="N54" s="8">
        <v>42348</v>
      </c>
      <c r="O54" s="22">
        <v>43.3</v>
      </c>
      <c r="P54" s="22">
        <v>43.84</v>
      </c>
      <c r="Q54" s="10">
        <f t="shared" si="41"/>
        <v>-9.1533180778032852E-3</v>
      </c>
      <c r="R54" s="23">
        <f t="shared" si="47"/>
        <v>-1.2317518248175285E-2</v>
      </c>
      <c r="T54" s="8">
        <v>42348</v>
      </c>
      <c r="U54" s="15"/>
      <c r="V54" s="15"/>
      <c r="W54" s="10"/>
      <c r="X54" s="23"/>
      <c r="Z54" s="12">
        <v>42348</v>
      </c>
      <c r="AA54" s="13">
        <v>10406.26</v>
      </c>
      <c r="AB54" s="13">
        <v>10358.719999999999</v>
      </c>
      <c r="AC54" s="16">
        <f t="shared" si="64"/>
        <v>-4.5684040183505692E-3</v>
      </c>
      <c r="AD54" s="14"/>
      <c r="AE54" s="14"/>
      <c r="AF54" s="21"/>
      <c r="AG54" s="13"/>
      <c r="AH54" s="13"/>
      <c r="AI54" s="13"/>
      <c r="AJ54" s="21"/>
      <c r="AK54" s="21"/>
      <c r="AL54" s="21"/>
      <c r="AM54" s="21"/>
      <c r="AN54" s="21" t="e">
        <f t="shared" si="62"/>
        <v>#NUM!</v>
      </c>
      <c r="AP54" s="8">
        <v>42348</v>
      </c>
      <c r="AS54" s="18"/>
      <c r="AT54" s="18"/>
      <c r="AU54" s="18"/>
      <c r="AW54" s="8">
        <v>42348</v>
      </c>
      <c r="AZ54" s="18"/>
      <c r="BA54" s="18"/>
      <c r="BB54" s="18"/>
      <c r="BD54" s="8">
        <v>42348</v>
      </c>
      <c r="BG54" s="18"/>
      <c r="BH54" s="18"/>
      <c r="BI54" s="18"/>
      <c r="BK54" s="8">
        <v>42348</v>
      </c>
      <c r="BN54" s="18"/>
      <c r="BO54" s="18"/>
      <c r="BP54" s="18"/>
    </row>
    <row r="55" spans="2:68" x14ac:dyDescent="0.15">
      <c r="B55" s="4">
        <v>42349</v>
      </c>
      <c r="C55" s="5">
        <v>10.82</v>
      </c>
      <c r="D55" s="5">
        <v>12.2</v>
      </c>
      <c r="E55" s="6">
        <f t="shared" si="65"/>
        <v>-3.6832412523019054E-3</v>
      </c>
      <c r="F55" s="7">
        <f>+C55/D55-1</f>
        <v>-0.11311475409836058</v>
      </c>
      <c r="H55" s="4">
        <v>42349</v>
      </c>
      <c r="I55" s="5">
        <v>12.48</v>
      </c>
      <c r="J55" s="5">
        <v>12.518000000000001</v>
      </c>
      <c r="K55" s="6">
        <f>I55/I54-1</f>
        <v>-1.5999999999999348E-3</v>
      </c>
      <c r="L55" s="7">
        <f>+I55/J55-1</f>
        <v>-3.0356286946796596E-3</v>
      </c>
      <c r="N55" s="4">
        <v>42349</v>
      </c>
      <c r="O55" s="5">
        <v>43.3</v>
      </c>
      <c r="P55" s="5">
        <v>43.69</v>
      </c>
      <c r="Q55" s="6">
        <f t="shared" si="41"/>
        <v>0</v>
      </c>
      <c r="R55" s="7">
        <f t="shared" si="47"/>
        <v>-8.926527809567375E-3</v>
      </c>
      <c r="T55" s="4">
        <v>42349</v>
      </c>
      <c r="U55" s="5">
        <v>11.7</v>
      </c>
      <c r="V55" s="5">
        <v>11.906000000000001</v>
      </c>
      <c r="W55" s="6" t="e">
        <f>U55/U54-1</f>
        <v>#DIV/0!</v>
      </c>
      <c r="X55" s="7">
        <f>+U55/V55-1</f>
        <v>-1.7302200571140736E-2</v>
      </c>
      <c r="Z55" s="4">
        <v>42349</v>
      </c>
      <c r="AA55" s="2">
        <v>10358.719999999999</v>
      </c>
      <c r="AB55" s="2">
        <v>10304.99</v>
      </c>
      <c r="AC55" s="18">
        <f t="shared" si="64"/>
        <v>-5.1869342930400686E-3</v>
      </c>
      <c r="AD55" s="3"/>
      <c r="AE55" s="3"/>
      <c r="AF55" s="20"/>
      <c r="AJ55" s="20"/>
      <c r="AK55" s="20"/>
      <c r="AL55" s="20"/>
      <c r="AM55" s="20"/>
      <c r="AN55" s="20" t="e">
        <f t="shared" si="62"/>
        <v>#DIV/0!</v>
      </c>
      <c r="AP55" s="4">
        <v>42349</v>
      </c>
      <c r="AQ55" s="2">
        <v>34.53</v>
      </c>
      <c r="AR55" s="2">
        <v>35.25</v>
      </c>
      <c r="AS55" s="18"/>
      <c r="AT55" s="18">
        <f>+AQ55/AR55-1</f>
        <v>-2.0425531914893602E-2</v>
      </c>
      <c r="AU55" s="18"/>
      <c r="AW55" s="4">
        <v>42349</v>
      </c>
      <c r="AX55" s="2">
        <v>39.81</v>
      </c>
      <c r="AY55" s="2">
        <v>40.755099999999999</v>
      </c>
      <c r="AZ55" s="18" t="e">
        <f>AX55/AX54-1</f>
        <v>#DIV/0!</v>
      </c>
      <c r="BA55" s="18">
        <f>+AX55/AY55-1</f>
        <v>-2.3189735763131436E-2</v>
      </c>
      <c r="BB55" s="18"/>
      <c r="BD55" s="4">
        <v>42349</v>
      </c>
      <c r="BE55" s="2">
        <v>43.05</v>
      </c>
      <c r="BF55" s="2">
        <v>43.484099999999998</v>
      </c>
      <c r="BG55" s="18"/>
      <c r="BH55" s="18">
        <f>+BE55/BF55-1</f>
        <v>-9.9829592885675167E-3</v>
      </c>
      <c r="BI55" s="18"/>
      <c r="BK55" s="4">
        <v>42349</v>
      </c>
      <c r="BL55" s="2">
        <v>34.909999999999997</v>
      </c>
      <c r="BM55" s="2">
        <v>35.5306</v>
      </c>
      <c r="BN55" s="18"/>
      <c r="BO55" s="18">
        <f>+BL55/BM55-1</f>
        <v>-1.7466634394015412E-2</v>
      </c>
      <c r="BP55" s="18"/>
    </row>
    <row r="56" spans="2:68" ht="17.25" thickBot="1" x14ac:dyDescent="0.2">
      <c r="B56" s="8">
        <v>42352</v>
      </c>
      <c r="C56" s="22">
        <v>10.64</v>
      </c>
      <c r="D56" s="22">
        <v>12.198</v>
      </c>
      <c r="E56" s="10">
        <f t="shared" si="65"/>
        <v>-1.6635859519408491E-2</v>
      </c>
      <c r="F56" s="23">
        <f>+C56/D56-1</f>
        <v>-0.12772585669781933</v>
      </c>
      <c r="H56" s="8">
        <v>42352</v>
      </c>
      <c r="I56" s="22">
        <v>12.7</v>
      </c>
      <c r="J56" s="22">
        <v>12.81</v>
      </c>
      <c r="K56" s="10">
        <f>I56/I55-1</f>
        <v>1.7628205128205066E-2</v>
      </c>
      <c r="L56" s="23">
        <f>+I56/J56-1</f>
        <v>-8.5870413739267404E-3</v>
      </c>
      <c r="N56" s="8">
        <v>42352</v>
      </c>
      <c r="O56" s="22">
        <v>44.35</v>
      </c>
      <c r="P56" s="22">
        <v>44.652000000000001</v>
      </c>
      <c r="Q56" s="10">
        <f>O56/O55-1</f>
        <v>2.4249422632794504E-2</v>
      </c>
      <c r="R56" s="23">
        <f>+O56/P56-1</f>
        <v>-6.7634148526382054E-3</v>
      </c>
      <c r="T56" s="8">
        <v>42352</v>
      </c>
      <c r="U56" s="15">
        <v>11.8</v>
      </c>
      <c r="V56" s="15"/>
      <c r="W56" s="10">
        <f>U56/U55-1</f>
        <v>8.5470085470087387E-3</v>
      </c>
      <c r="X56" s="23" t="e">
        <f>+U56/V56-1</f>
        <v>#DIV/0!</v>
      </c>
      <c r="Z56" s="12">
        <v>42352</v>
      </c>
      <c r="AA56" s="13">
        <v>10304.99</v>
      </c>
      <c r="AB56" s="13">
        <v>10592.76</v>
      </c>
      <c r="AC56" s="16">
        <f t="shared" si="64"/>
        <v>2.7925306089574109E-2</v>
      </c>
      <c r="AD56" s="14"/>
      <c r="AE56" s="14"/>
      <c r="AF56" s="21"/>
      <c r="AG56" s="13"/>
      <c r="AH56" s="13"/>
      <c r="AI56" s="13"/>
      <c r="AJ56" s="21"/>
      <c r="AK56" s="21"/>
      <c r="AL56" s="21"/>
      <c r="AM56" s="21"/>
      <c r="AN56" s="21" t="e">
        <f t="shared" si="62"/>
        <v>#DIV/0!</v>
      </c>
      <c r="AP56" s="8">
        <v>42352</v>
      </c>
      <c r="AQ56" s="2">
        <v>35.04</v>
      </c>
      <c r="AS56" s="18">
        <f>AQ56/AQ55-1</f>
        <v>1.476976542137276E-2</v>
      </c>
      <c r="AT56" s="18"/>
      <c r="AU56" s="18"/>
      <c r="AW56" s="8">
        <v>42352</v>
      </c>
      <c r="AX56" s="2">
        <v>41.29</v>
      </c>
      <c r="AZ56" s="18">
        <f>AX56/AX55-1</f>
        <v>3.7176588796784538E-2</v>
      </c>
      <c r="BA56" s="18"/>
      <c r="BB56" s="18"/>
      <c r="BD56" s="8">
        <v>42352</v>
      </c>
      <c r="BE56" s="2">
        <v>43.86</v>
      </c>
      <c r="BG56" s="18">
        <f>BE56/BE55-1</f>
        <v>1.8815331010453074E-2</v>
      </c>
      <c r="BH56" s="18"/>
      <c r="BI56" s="18"/>
      <c r="BK56" s="8">
        <v>42352</v>
      </c>
      <c r="BL56" s="2">
        <v>36.26</v>
      </c>
      <c r="BN56" s="18">
        <f>BL56/BL55-1</f>
        <v>3.867086794614738E-2</v>
      </c>
      <c r="BO56" s="18"/>
      <c r="BP56" s="18"/>
    </row>
    <row r="57" spans="2:68" x14ac:dyDescent="0.15">
      <c r="B57" s="4">
        <v>42353</v>
      </c>
      <c r="C57" s="5">
        <v>10.5</v>
      </c>
      <c r="D57" s="5">
        <v>12.07</v>
      </c>
      <c r="E57" s="6">
        <f t="shared" si="65"/>
        <v>-1.3157894736842146E-2</v>
      </c>
      <c r="F57" s="7">
        <f>+C57/D57-1</f>
        <v>-0.13007456503728254</v>
      </c>
      <c r="H57" s="4">
        <v>42353</v>
      </c>
      <c r="I57" s="5">
        <v>12.56</v>
      </c>
      <c r="J57" s="5">
        <v>12.7</v>
      </c>
      <c r="K57" s="6">
        <f>I57/I56-1</f>
        <v>-1.1023622047244053E-2</v>
      </c>
      <c r="L57" s="7">
        <f>+I57/J57-1</f>
        <v>-1.1023622047244053E-2</v>
      </c>
      <c r="N57" s="4">
        <v>42353</v>
      </c>
      <c r="O57" s="5">
        <v>45.4</v>
      </c>
      <c r="P57" s="5">
        <v>44.54</v>
      </c>
      <c r="Q57" s="6">
        <f t="shared" si="41"/>
        <v>2.3675310033821839E-2</v>
      </c>
      <c r="R57" s="7">
        <f>+O57/P57-1</f>
        <v>1.930848675348007E-2</v>
      </c>
      <c r="T57" s="4">
        <v>42353</v>
      </c>
      <c r="U57" s="5"/>
      <c r="V57" s="5"/>
      <c r="W57" s="6"/>
      <c r="X57" s="7"/>
      <c r="Z57" s="4">
        <v>42353</v>
      </c>
      <c r="AA57" s="2">
        <v>10592.76</v>
      </c>
      <c r="AB57" s="2">
        <v>10448.25</v>
      </c>
      <c r="AC57" s="18">
        <f t="shared" si="64"/>
        <v>-1.3642336841389824E-2</v>
      </c>
      <c r="AD57" s="3"/>
      <c r="AE57" s="3"/>
      <c r="AF57" s="20"/>
      <c r="AJ57" s="20"/>
      <c r="AK57" s="20"/>
      <c r="AL57" s="20"/>
      <c r="AM57" s="20"/>
      <c r="AN57" s="20"/>
      <c r="AP57" s="4">
        <v>42353</v>
      </c>
      <c r="AS57" s="18"/>
      <c r="AT57" s="18"/>
      <c r="AU57" s="18"/>
      <c r="AW57" s="4">
        <v>42353</v>
      </c>
      <c r="AZ57" s="18"/>
      <c r="BA57" s="18"/>
      <c r="BB57" s="18"/>
      <c r="BD57" s="4">
        <v>42353</v>
      </c>
      <c r="BG57" s="18"/>
      <c r="BH57" s="18"/>
      <c r="BI57" s="18"/>
      <c r="BK57" s="4">
        <v>42353</v>
      </c>
      <c r="BN57" s="18"/>
      <c r="BO57" s="18"/>
      <c r="BP57" s="18"/>
    </row>
    <row r="58" spans="2:68" ht="17.25" thickBot="1" x14ac:dyDescent="0.2">
      <c r="B58" s="8">
        <v>42354</v>
      </c>
      <c r="C58" s="22">
        <v>10.58</v>
      </c>
      <c r="D58" s="22">
        <v>12.01</v>
      </c>
      <c r="E58" s="10">
        <f t="shared" si="65"/>
        <v>7.6190476190476364E-3</v>
      </c>
      <c r="F58" s="23">
        <f>+C58/D58-1</f>
        <v>-0.11906744379683598</v>
      </c>
      <c r="H58" s="8">
        <v>42354</v>
      </c>
      <c r="I58" s="22">
        <v>12.66</v>
      </c>
      <c r="J58" s="22">
        <v>12.69</v>
      </c>
      <c r="K58" s="10">
        <f>I58/I57-1</f>
        <v>7.9617834394904996E-3</v>
      </c>
      <c r="L58" s="23">
        <f>+I58/J58-1</f>
        <v>-2.3640661938534313E-3</v>
      </c>
      <c r="N58" s="8">
        <v>42354</v>
      </c>
      <c r="O58" s="22">
        <v>44.35</v>
      </c>
      <c r="P58" s="22">
        <v>44.64</v>
      </c>
      <c r="Q58" s="10">
        <f t="shared" si="41"/>
        <v>-2.312775330396466E-2</v>
      </c>
      <c r="R58" s="23">
        <f>+O58/P58-1</f>
        <v>-6.4964157706093317E-3</v>
      </c>
      <c r="T58" s="8">
        <v>42354</v>
      </c>
      <c r="U58" s="15">
        <v>12.18</v>
      </c>
      <c r="V58" s="15"/>
      <c r="W58" s="10"/>
      <c r="X58" s="23"/>
      <c r="Z58" s="12">
        <v>42354</v>
      </c>
      <c r="AA58" s="13">
        <v>10448.25</v>
      </c>
      <c r="AB58" s="13">
        <v>10446.31</v>
      </c>
      <c r="AC58" s="16">
        <f t="shared" si="64"/>
        <v>-1.8567702725336144E-4</v>
      </c>
      <c r="AD58" s="14"/>
      <c r="AE58" s="14"/>
      <c r="AF58" s="21"/>
      <c r="AG58" s="13"/>
      <c r="AH58" s="13"/>
      <c r="AI58" s="13"/>
      <c r="AJ58" s="21"/>
      <c r="AK58" s="21"/>
      <c r="AL58" s="21"/>
      <c r="AM58" s="21"/>
      <c r="AN58" s="21"/>
      <c r="AP58" s="8">
        <v>42354</v>
      </c>
      <c r="AS58" s="18"/>
      <c r="AT58" s="18"/>
      <c r="AU58" s="18"/>
      <c r="AW58" s="8">
        <v>42354</v>
      </c>
      <c r="AZ58" s="18"/>
      <c r="BA58" s="18"/>
      <c r="BB58" s="18"/>
      <c r="BD58" s="8">
        <v>42354</v>
      </c>
      <c r="BG58" s="18"/>
      <c r="BH58" s="18"/>
      <c r="BI58" s="18"/>
      <c r="BK58" s="8">
        <v>42354</v>
      </c>
      <c r="BN58" s="18"/>
      <c r="BO58" s="18"/>
      <c r="BP58" s="18"/>
    </row>
    <row r="59" spans="2:68" x14ac:dyDescent="0.15">
      <c r="B59" s="4">
        <v>42355</v>
      </c>
      <c r="C59" s="5">
        <v>10.98</v>
      </c>
      <c r="D59" s="5">
        <v>12.180999999999999</v>
      </c>
      <c r="E59" s="6">
        <f t="shared" si="65"/>
        <v>3.7807183364839458E-2</v>
      </c>
      <c r="F59" s="7">
        <f>+C59/D59-1</f>
        <v>-9.8596174369920297E-2</v>
      </c>
      <c r="H59" s="4">
        <v>42355</v>
      </c>
      <c r="I59" s="5">
        <v>12.86</v>
      </c>
      <c r="J59" s="5">
        <v>12.846</v>
      </c>
      <c r="K59" s="6">
        <f>I59/I58-1</f>
        <v>1.5797788309636518E-2</v>
      </c>
      <c r="L59" s="7">
        <f>+I59/J59-1</f>
        <v>1.0898334111786312E-3</v>
      </c>
      <c r="N59" s="4">
        <v>42355</v>
      </c>
      <c r="O59" s="5">
        <v>45.4</v>
      </c>
      <c r="P59" s="5">
        <v>45.258000000000003</v>
      </c>
      <c r="Q59" s="6">
        <f t="shared" si="41"/>
        <v>2.3675310033821839E-2</v>
      </c>
      <c r="R59" s="7">
        <f>+O59/P59-1</f>
        <v>3.137566839011896E-3</v>
      </c>
      <c r="T59" s="4">
        <v>42355</v>
      </c>
      <c r="U59" s="5">
        <v>12.58</v>
      </c>
      <c r="V59" s="5">
        <v>12.58</v>
      </c>
      <c r="W59" s="6">
        <f>U59/U58-1</f>
        <v>3.284072249589487E-2</v>
      </c>
      <c r="X59" s="7">
        <f>+U59/V59-1</f>
        <v>0</v>
      </c>
      <c r="Z59" s="4">
        <v>42355</v>
      </c>
      <c r="AA59" s="2">
        <v>10446.31</v>
      </c>
      <c r="AB59" s="2">
        <v>10621.09</v>
      </c>
      <c r="AC59" s="18">
        <f t="shared" si="64"/>
        <v>1.6731266830105618E-2</v>
      </c>
      <c r="AD59" s="3"/>
      <c r="AE59" s="3"/>
      <c r="AF59" s="20"/>
      <c r="AJ59" s="20"/>
      <c r="AK59" s="20"/>
      <c r="AL59" s="20"/>
      <c r="AM59" s="20"/>
      <c r="AN59" s="20"/>
      <c r="AP59" s="4">
        <v>42355</v>
      </c>
      <c r="AS59" s="18"/>
      <c r="AT59" s="18"/>
      <c r="AU59" s="18"/>
      <c r="AW59" s="4">
        <v>42355</v>
      </c>
      <c r="AZ59" s="18"/>
      <c r="BA59" s="18"/>
      <c r="BB59" s="18"/>
      <c r="BD59" s="4">
        <v>42355</v>
      </c>
      <c r="BG59" s="18"/>
      <c r="BH59" s="18"/>
      <c r="BI59" s="18"/>
      <c r="BK59" s="4">
        <v>42355</v>
      </c>
      <c r="BN59" s="18"/>
      <c r="BO59" s="18"/>
      <c r="BP59" s="18"/>
    </row>
    <row r="60" spans="2:68" ht="14.25" customHeight="1" thickBot="1" x14ac:dyDescent="0.2">
      <c r="B60" s="8">
        <v>42356</v>
      </c>
      <c r="C60" s="22"/>
      <c r="D60" s="22"/>
      <c r="E60" s="10"/>
      <c r="F60" s="23"/>
      <c r="H60" s="8">
        <v>42356</v>
      </c>
      <c r="I60" s="22"/>
      <c r="J60" s="22"/>
      <c r="K60" s="10"/>
      <c r="L60" s="23"/>
      <c r="N60" s="8">
        <v>42356</v>
      </c>
      <c r="O60" s="22"/>
      <c r="P60" s="22"/>
      <c r="Q60" s="10"/>
      <c r="R60" s="23"/>
      <c r="T60" s="8">
        <v>42356</v>
      </c>
      <c r="U60" s="15"/>
      <c r="V60" s="15"/>
      <c r="W60" s="10"/>
      <c r="X60" s="23"/>
      <c r="Z60" s="12">
        <v>42356</v>
      </c>
      <c r="AA60" s="13"/>
      <c r="AB60" s="13"/>
      <c r="AC60" s="16"/>
      <c r="AD60" s="14"/>
      <c r="AE60" s="14"/>
      <c r="AF60" s="21"/>
      <c r="AG60" s="13"/>
      <c r="AH60" s="13"/>
      <c r="AI60" s="13"/>
      <c r="AJ60" s="21"/>
      <c r="AK60" s="21"/>
      <c r="AL60" s="21"/>
      <c r="AM60" s="21"/>
      <c r="AN60" s="21"/>
      <c r="AP60" s="8">
        <v>42356</v>
      </c>
      <c r="AS60" s="18"/>
      <c r="AT60" s="18"/>
      <c r="AU60" s="18"/>
      <c r="AW60" s="8">
        <v>42356</v>
      </c>
      <c r="AZ60" s="18"/>
      <c r="BA60" s="18"/>
      <c r="BB60" s="18"/>
      <c r="BD60" s="8">
        <v>42356</v>
      </c>
      <c r="BG60" s="18"/>
      <c r="BH60" s="18"/>
      <c r="BI60" s="18"/>
      <c r="BK60" s="8">
        <v>42356</v>
      </c>
      <c r="BN60" s="18"/>
      <c r="BO60" s="18"/>
      <c r="BP60" s="18"/>
    </row>
    <row r="61" spans="2:68" x14ac:dyDescent="0.15">
      <c r="B61" s="4">
        <v>42725</v>
      </c>
      <c r="C61" s="5"/>
      <c r="D61" s="5"/>
      <c r="E61" s="6"/>
      <c r="F61" s="7"/>
      <c r="H61" s="4">
        <v>42725</v>
      </c>
      <c r="I61" s="5"/>
      <c r="J61" s="5"/>
      <c r="K61" s="6"/>
      <c r="L61" s="7"/>
      <c r="N61" s="4">
        <v>42725</v>
      </c>
      <c r="O61" s="5"/>
      <c r="P61" s="5"/>
      <c r="Q61" s="6"/>
      <c r="R61" s="7"/>
      <c r="T61" s="4">
        <v>42725</v>
      </c>
      <c r="U61" s="5"/>
      <c r="V61" s="5"/>
      <c r="W61" s="6"/>
      <c r="X61" s="7"/>
      <c r="Z61" s="4">
        <v>42725</v>
      </c>
      <c r="AC61" s="18"/>
      <c r="AD61" s="3"/>
      <c r="AE61" s="3"/>
      <c r="AF61" s="20"/>
      <c r="AJ61" s="20"/>
      <c r="AK61" s="20"/>
      <c r="AL61" s="20"/>
      <c r="AM61" s="20"/>
      <c r="AN61" s="20"/>
      <c r="AP61" s="4">
        <v>42725</v>
      </c>
      <c r="AS61" s="18"/>
      <c r="AT61" s="18"/>
      <c r="AU61" s="18"/>
      <c r="AW61" s="4">
        <v>42725</v>
      </c>
      <c r="AZ61" s="18"/>
      <c r="BA61" s="18"/>
      <c r="BB61" s="18"/>
      <c r="BD61" s="4">
        <v>42725</v>
      </c>
      <c r="BG61" s="18"/>
      <c r="BH61" s="18"/>
      <c r="BI61" s="18"/>
      <c r="BK61" s="4">
        <v>42725</v>
      </c>
      <c r="BN61" s="18"/>
      <c r="BO61" s="18"/>
      <c r="BP61" s="18"/>
    </row>
    <row r="62" spans="2:68" ht="17.25" thickBot="1" x14ac:dyDescent="0.2">
      <c r="B62" s="8">
        <v>42726</v>
      </c>
      <c r="C62" s="22"/>
      <c r="D62" s="22"/>
      <c r="E62" s="10"/>
      <c r="F62" s="23"/>
      <c r="H62" s="8">
        <v>42726</v>
      </c>
      <c r="I62" s="22"/>
      <c r="J62" s="22"/>
      <c r="K62" s="10"/>
      <c r="L62" s="23"/>
      <c r="N62" s="8">
        <v>42726</v>
      </c>
      <c r="O62" s="22"/>
      <c r="P62" s="22"/>
      <c r="Q62" s="10"/>
      <c r="R62" s="23"/>
      <c r="T62" s="8">
        <v>42726</v>
      </c>
      <c r="U62" s="15"/>
      <c r="V62" s="15"/>
      <c r="W62" s="10"/>
      <c r="X62" s="23"/>
      <c r="Z62" s="12">
        <v>42726</v>
      </c>
      <c r="AA62" s="13"/>
      <c r="AB62" s="13"/>
      <c r="AC62" s="16"/>
      <c r="AD62" s="14"/>
      <c r="AE62" s="14"/>
      <c r="AF62" s="21"/>
      <c r="AG62" s="13"/>
      <c r="AH62" s="13"/>
      <c r="AI62" s="13"/>
      <c r="AJ62" s="21"/>
      <c r="AK62" s="21"/>
      <c r="AL62" s="21"/>
      <c r="AM62" s="21"/>
      <c r="AN62" s="21"/>
      <c r="AP62" s="8">
        <v>42726</v>
      </c>
      <c r="AS62" s="18"/>
      <c r="AT62" s="18"/>
      <c r="AU62" s="18"/>
      <c r="AW62" s="8">
        <v>42726</v>
      </c>
      <c r="AZ62" s="18"/>
      <c r="BA62" s="18"/>
      <c r="BB62" s="18"/>
      <c r="BD62" s="8">
        <v>42726</v>
      </c>
      <c r="BG62" s="18"/>
      <c r="BH62" s="18"/>
      <c r="BI62" s="18"/>
      <c r="BK62" s="8">
        <v>42726</v>
      </c>
      <c r="BN62" s="18"/>
      <c r="BO62" s="18"/>
      <c r="BP62" s="18"/>
    </row>
    <row r="63" spans="2:68" x14ac:dyDescent="0.15">
      <c r="B63" s="4">
        <v>42727</v>
      </c>
      <c r="C63" s="5"/>
      <c r="D63" s="5"/>
      <c r="E63" s="6"/>
      <c r="F63" s="7"/>
      <c r="H63" s="4">
        <v>42727</v>
      </c>
      <c r="I63" s="5"/>
      <c r="J63" s="5"/>
      <c r="K63" s="6"/>
      <c r="L63" s="7"/>
      <c r="N63" s="4">
        <v>42727</v>
      </c>
      <c r="O63" s="5"/>
      <c r="P63" s="5"/>
      <c r="Q63" s="6"/>
      <c r="R63" s="7"/>
      <c r="T63" s="4">
        <v>42727</v>
      </c>
      <c r="U63" s="5"/>
      <c r="V63" s="5"/>
      <c r="W63" s="6"/>
      <c r="X63" s="7"/>
      <c r="Z63" s="4">
        <v>42727</v>
      </c>
      <c r="AC63" s="18"/>
      <c r="AD63" s="3"/>
      <c r="AE63" s="3"/>
      <c r="AF63" s="20"/>
      <c r="AJ63" s="20"/>
      <c r="AK63" s="20"/>
      <c r="AL63" s="20"/>
      <c r="AM63" s="20"/>
      <c r="AN63" s="20"/>
      <c r="AP63" s="4">
        <v>42727</v>
      </c>
      <c r="AS63" s="18"/>
      <c r="AT63" s="18"/>
      <c r="AU63" s="18"/>
      <c r="AW63" s="4">
        <v>42727</v>
      </c>
      <c r="AZ63" s="18"/>
      <c r="BA63" s="18"/>
      <c r="BB63" s="18"/>
      <c r="BD63" s="4">
        <v>42727</v>
      </c>
      <c r="BG63" s="18"/>
      <c r="BH63" s="18"/>
      <c r="BI63" s="18"/>
      <c r="BK63" s="4">
        <v>42727</v>
      </c>
      <c r="BN63" s="18"/>
      <c r="BO63" s="18"/>
      <c r="BP63" s="18"/>
    </row>
    <row r="64" spans="2:68" ht="17.25" thickBot="1" x14ac:dyDescent="0.2">
      <c r="B64" s="8">
        <v>42728</v>
      </c>
      <c r="C64" s="22"/>
      <c r="D64" s="22"/>
      <c r="E64" s="10"/>
      <c r="F64" s="23"/>
      <c r="H64" s="8">
        <v>42728</v>
      </c>
      <c r="I64" s="22"/>
      <c r="J64" s="22"/>
      <c r="K64" s="10"/>
      <c r="L64" s="23"/>
      <c r="N64" s="8">
        <v>42728</v>
      </c>
      <c r="O64" s="22"/>
      <c r="P64" s="22"/>
      <c r="Q64" s="10"/>
      <c r="R64" s="23"/>
      <c r="T64" s="8">
        <v>42728</v>
      </c>
      <c r="U64" s="15"/>
      <c r="V64" s="15"/>
      <c r="W64" s="10"/>
      <c r="X64" s="23"/>
      <c r="Z64" s="12">
        <v>42728</v>
      </c>
      <c r="AA64" s="13"/>
      <c r="AB64" s="13"/>
      <c r="AC64" s="16"/>
      <c r="AD64" s="14"/>
      <c r="AE64" s="14"/>
      <c r="AF64" s="21"/>
      <c r="AG64" s="13"/>
      <c r="AH64" s="13"/>
      <c r="AI64" s="13"/>
      <c r="AJ64" s="21"/>
      <c r="AK64" s="21"/>
      <c r="AL64" s="21"/>
      <c r="AM64" s="21"/>
      <c r="AN64" s="21"/>
      <c r="AP64" s="8">
        <v>42728</v>
      </c>
      <c r="AS64" s="18"/>
      <c r="AT64" s="18"/>
      <c r="AU64" s="18"/>
      <c r="AW64" s="8">
        <v>42728</v>
      </c>
      <c r="AZ64" s="18"/>
      <c r="BA64" s="18"/>
      <c r="BB64" s="18"/>
      <c r="BD64" s="8">
        <v>42728</v>
      </c>
      <c r="BG64" s="18"/>
      <c r="BH64" s="18"/>
      <c r="BI64" s="18"/>
      <c r="BK64" s="8">
        <v>42728</v>
      </c>
      <c r="BN64" s="18"/>
      <c r="BO64" s="18"/>
      <c r="BP64" s="18"/>
    </row>
    <row r="65" spans="2:68" x14ac:dyDescent="0.15">
      <c r="B65" s="4">
        <v>42729</v>
      </c>
      <c r="C65" s="5"/>
      <c r="D65" s="5"/>
      <c r="E65" s="6"/>
      <c r="F65" s="7"/>
      <c r="H65" s="4">
        <v>42729</v>
      </c>
      <c r="I65" s="5"/>
      <c r="J65" s="5"/>
      <c r="K65" s="6"/>
      <c r="L65" s="7"/>
      <c r="N65" s="4">
        <v>42729</v>
      </c>
      <c r="O65" s="5"/>
      <c r="P65" s="5"/>
      <c r="Q65" s="6"/>
      <c r="R65" s="7"/>
      <c r="T65" s="4">
        <v>42729</v>
      </c>
      <c r="U65" s="5"/>
      <c r="V65" s="5"/>
      <c r="W65" s="6"/>
      <c r="X65" s="7"/>
      <c r="Z65" s="4">
        <v>42729</v>
      </c>
      <c r="AC65" s="18"/>
      <c r="AD65" s="3"/>
      <c r="AE65" s="3"/>
      <c r="AF65" s="20"/>
      <c r="AJ65" s="20"/>
      <c r="AK65" s="20"/>
      <c r="AL65" s="20"/>
      <c r="AM65" s="20"/>
      <c r="AN65" s="20"/>
      <c r="AP65" s="4">
        <v>42729</v>
      </c>
      <c r="AS65" s="18"/>
      <c r="AT65" s="18"/>
      <c r="AU65" s="18"/>
      <c r="AW65" s="4">
        <v>42729</v>
      </c>
      <c r="AZ65" s="18"/>
      <c r="BA65" s="18"/>
      <c r="BB65" s="18"/>
      <c r="BD65" s="4">
        <v>42729</v>
      </c>
      <c r="BG65" s="18"/>
      <c r="BH65" s="18"/>
      <c r="BI65" s="18"/>
      <c r="BK65" s="4">
        <v>42729</v>
      </c>
      <c r="BN65" s="18"/>
      <c r="BO65" s="18"/>
      <c r="BP65" s="18"/>
    </row>
    <row r="66" spans="2:68" ht="17.25" thickBot="1" x14ac:dyDescent="0.2">
      <c r="B66" s="8">
        <v>42732</v>
      </c>
      <c r="C66" s="22"/>
      <c r="D66" s="22"/>
      <c r="E66" s="10"/>
      <c r="F66" s="23"/>
      <c r="H66" s="8">
        <v>42732</v>
      </c>
      <c r="I66" s="22"/>
      <c r="J66" s="22"/>
      <c r="K66" s="10"/>
      <c r="L66" s="23"/>
      <c r="N66" s="8">
        <v>42732</v>
      </c>
      <c r="O66" s="22"/>
      <c r="P66" s="22"/>
      <c r="Q66" s="10"/>
      <c r="R66" s="23"/>
      <c r="T66" s="8">
        <v>42732</v>
      </c>
      <c r="U66" s="15"/>
      <c r="V66" s="15"/>
      <c r="W66" s="10"/>
      <c r="X66" s="23"/>
      <c r="Z66" s="12">
        <v>42732</v>
      </c>
      <c r="AA66" s="13"/>
      <c r="AB66" s="13"/>
      <c r="AC66" s="16"/>
      <c r="AD66" s="14"/>
      <c r="AE66" s="14"/>
      <c r="AF66" s="21"/>
      <c r="AG66" s="13"/>
      <c r="AH66" s="13"/>
      <c r="AI66" s="13"/>
      <c r="AJ66" s="21"/>
      <c r="AK66" s="21"/>
      <c r="AL66" s="21"/>
      <c r="AM66" s="21"/>
      <c r="AN66" s="21"/>
      <c r="AP66" s="8">
        <v>42732</v>
      </c>
      <c r="AS66" s="18"/>
      <c r="AT66" s="18"/>
      <c r="AU66" s="18"/>
      <c r="AW66" s="8">
        <v>42732</v>
      </c>
      <c r="AZ66" s="18"/>
      <c r="BA66" s="18"/>
      <c r="BB66" s="18"/>
      <c r="BD66" s="8">
        <v>42732</v>
      </c>
      <c r="BG66" s="18"/>
      <c r="BH66" s="18"/>
      <c r="BI66" s="18"/>
      <c r="BK66" s="8">
        <v>42732</v>
      </c>
      <c r="BN66" s="18"/>
      <c r="BO66" s="18"/>
      <c r="BP66" s="18"/>
    </row>
    <row r="67" spans="2:68" x14ac:dyDescent="0.15">
      <c r="B67" s="4">
        <v>42733</v>
      </c>
      <c r="C67" s="5"/>
      <c r="D67" s="5"/>
      <c r="E67" s="6"/>
      <c r="F67" s="7"/>
      <c r="H67" s="4">
        <v>42733</v>
      </c>
      <c r="I67" s="5"/>
      <c r="J67" s="5"/>
      <c r="K67" s="6"/>
      <c r="L67" s="7"/>
      <c r="N67" s="4">
        <v>42733</v>
      </c>
      <c r="O67" s="5"/>
      <c r="P67" s="5"/>
      <c r="Q67" s="6"/>
      <c r="R67" s="7"/>
      <c r="T67" s="4">
        <v>42733</v>
      </c>
      <c r="U67" s="5"/>
      <c r="V67" s="5"/>
      <c r="W67" s="6"/>
      <c r="X67" s="7"/>
      <c r="Z67" s="4">
        <v>42733</v>
      </c>
      <c r="AC67" s="18"/>
      <c r="AD67" s="3"/>
      <c r="AE67" s="3"/>
      <c r="AF67" s="20"/>
      <c r="AJ67" s="20"/>
      <c r="AK67" s="20"/>
      <c r="AL67" s="20"/>
      <c r="AM67" s="20"/>
      <c r="AN67" s="20"/>
      <c r="AP67" s="4">
        <v>42733</v>
      </c>
      <c r="AS67" s="18"/>
      <c r="AT67" s="18"/>
      <c r="AU67" s="18"/>
      <c r="AW67" s="4">
        <v>42733</v>
      </c>
      <c r="AZ67" s="18"/>
      <c r="BA67" s="18"/>
      <c r="BB67" s="18"/>
      <c r="BD67" s="4">
        <v>42733</v>
      </c>
      <c r="BG67" s="18"/>
      <c r="BH67" s="18"/>
      <c r="BI67" s="18"/>
      <c r="BK67" s="4">
        <v>42733</v>
      </c>
      <c r="BN67" s="18"/>
      <c r="BO67" s="18"/>
      <c r="BP67" s="18"/>
    </row>
    <row r="68" spans="2:68" ht="17.25" thickBot="1" x14ac:dyDescent="0.2">
      <c r="B68" s="8">
        <v>42734</v>
      </c>
      <c r="C68" s="22"/>
      <c r="D68" s="22"/>
      <c r="E68" s="10"/>
      <c r="F68" s="23"/>
      <c r="H68" s="8">
        <v>42734</v>
      </c>
      <c r="I68" s="22"/>
      <c r="J68" s="22"/>
      <c r="K68" s="10"/>
      <c r="L68" s="23"/>
      <c r="N68" s="8">
        <v>42734</v>
      </c>
      <c r="O68" s="22"/>
      <c r="P68" s="22"/>
      <c r="Q68" s="10"/>
      <c r="R68" s="23"/>
      <c r="T68" s="8">
        <v>42734</v>
      </c>
      <c r="U68" s="15"/>
      <c r="V68" s="15"/>
      <c r="W68" s="10"/>
      <c r="X68" s="23"/>
      <c r="Z68" s="12">
        <v>42734</v>
      </c>
      <c r="AA68" s="13"/>
      <c r="AB68" s="13"/>
      <c r="AC68" s="16"/>
      <c r="AD68" s="14"/>
      <c r="AE68" s="14"/>
      <c r="AF68" s="21"/>
      <c r="AG68" s="13"/>
      <c r="AH68" s="13"/>
      <c r="AI68" s="13"/>
      <c r="AJ68" s="21"/>
      <c r="AK68" s="21"/>
      <c r="AL68" s="21"/>
      <c r="AM68" s="21"/>
      <c r="AN68" s="21"/>
      <c r="AP68" s="8">
        <v>42734</v>
      </c>
      <c r="AS68" s="18"/>
      <c r="AT68" s="18"/>
      <c r="AU68" s="18"/>
      <c r="AW68" s="8">
        <v>42734</v>
      </c>
      <c r="AZ68" s="18"/>
      <c r="BA68" s="18"/>
      <c r="BB68" s="18"/>
      <c r="BD68" s="8">
        <v>42734</v>
      </c>
      <c r="BG68" s="18"/>
      <c r="BH68" s="18"/>
      <c r="BI68" s="18"/>
      <c r="BK68" s="8">
        <v>42734</v>
      </c>
      <c r="BN68" s="18"/>
      <c r="BO68" s="18"/>
      <c r="BP68" s="18"/>
    </row>
    <row r="69" spans="2:68" x14ac:dyDescent="0.15">
      <c r="B69" s="4">
        <v>42735</v>
      </c>
      <c r="C69" s="5"/>
      <c r="D69" s="5"/>
      <c r="E69" s="6"/>
      <c r="F69" s="7"/>
      <c r="H69" s="4">
        <v>42735</v>
      </c>
      <c r="I69" s="5"/>
      <c r="J69" s="5"/>
      <c r="K69" s="6"/>
      <c r="L69" s="7"/>
      <c r="N69" s="4">
        <v>42735</v>
      </c>
      <c r="O69" s="5"/>
      <c r="P69" s="5"/>
      <c r="Q69" s="6"/>
      <c r="R69" s="7"/>
      <c r="T69" s="4">
        <v>42735</v>
      </c>
      <c r="U69" s="5"/>
      <c r="V69" s="5"/>
      <c r="W69" s="6"/>
      <c r="X69" s="7"/>
      <c r="Z69" s="4">
        <v>42735</v>
      </c>
      <c r="AC69" s="18"/>
      <c r="AD69" s="3"/>
      <c r="AE69" s="3"/>
      <c r="AF69" s="20"/>
      <c r="AJ69" s="20"/>
      <c r="AK69" s="20"/>
      <c r="AL69" s="20"/>
      <c r="AM69" s="20"/>
      <c r="AN69" s="20"/>
      <c r="AP69" s="4">
        <v>42735</v>
      </c>
      <c r="AS69" s="18"/>
      <c r="AT69" s="18"/>
      <c r="AU69" s="18"/>
      <c r="AW69" s="4">
        <v>42735</v>
      </c>
      <c r="AZ69" s="18"/>
      <c r="BA69" s="18"/>
      <c r="BB69" s="18"/>
      <c r="BD69" s="4">
        <v>42735</v>
      </c>
      <c r="BG69" s="18"/>
      <c r="BH69" s="18"/>
      <c r="BI69" s="18"/>
      <c r="BK69" s="4">
        <v>42735</v>
      </c>
      <c r="BN69" s="18"/>
      <c r="BO69" s="18"/>
      <c r="BP69" s="18"/>
    </row>
    <row r="70" spans="2:68" x14ac:dyDescent="0.15">
      <c r="B70" s="24"/>
    </row>
    <row r="71" spans="2:68" x14ac:dyDescent="0.15">
      <c r="B71" s="24"/>
    </row>
  </sheetData>
  <sortState ref="N3:Q12">
    <sortCondition ref="N3:N12"/>
  </sortState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6" workbookViewId="0">
      <selection activeCell="D17" sqref="D17"/>
    </sheetView>
  </sheetViews>
  <sheetFormatPr defaultRowHeight="13.5" x14ac:dyDescent="0.1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13</vt:i4>
      </vt:variant>
      <vt:variant>
        <vt:lpstr>命名范围</vt:lpstr>
      </vt:variant>
      <vt:variant>
        <vt:i4>1</vt:i4>
      </vt:variant>
    </vt:vector>
  </HeadingPairs>
  <TitlesOfParts>
    <vt:vector size="14" baseType="lpstr">
      <vt:lpstr>Update</vt:lpstr>
      <vt:lpstr>Shcomp</vt:lpstr>
      <vt:lpstr>FX</vt:lpstr>
      <vt:lpstr>2823</vt:lpstr>
      <vt:lpstr>2822</vt:lpstr>
      <vt:lpstr>3147</vt:lpstr>
      <vt:lpstr>3188</vt:lpstr>
      <vt:lpstr>FXI</vt:lpstr>
      <vt:lpstr>CNXT</vt:lpstr>
      <vt:lpstr>ASHR</vt:lpstr>
      <vt:lpstr>ASHS</vt:lpstr>
      <vt:lpstr>Sheet1</vt:lpstr>
      <vt:lpstr>Sheet2</vt:lpstr>
      <vt:lpstr>Date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LUke</cp:lastModifiedBy>
  <dcterms:created xsi:type="dcterms:W3CDTF">2015-10-13T22:00:26Z</dcterms:created>
  <dcterms:modified xsi:type="dcterms:W3CDTF">2017-11-22T22:52:09Z</dcterms:modified>
</cp:coreProperties>
</file>