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7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L520" i="12" l="1"/>
  <c r="I513" i="5"/>
  <c r="I514" i="5"/>
  <c r="S426" i="20"/>
  <c r="T426" i="20"/>
  <c r="U426" i="20"/>
  <c r="V426" i="20"/>
  <c r="AC426" i="20" s="1"/>
  <c r="X426" i="20"/>
  <c r="Y426" i="20"/>
  <c r="Z426" i="20"/>
  <c r="AA426" i="20"/>
  <c r="AB426" i="20"/>
  <c r="AD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AT426" i="20"/>
  <c r="AU426" i="20"/>
  <c r="AV426" i="20"/>
  <c r="AW426" i="20"/>
  <c r="AX426" i="20"/>
  <c r="AY426" i="20"/>
  <c r="AZ426" i="20"/>
  <c r="BA426" i="20"/>
  <c r="BB426" i="20"/>
  <c r="BC426" i="20"/>
  <c r="BD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D520" i="12"/>
  <c r="G520" i="12" s="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AE426" i="20" l="1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5" i="20"/>
  <c r="U425" i="20"/>
  <c r="AB425" i="20" s="1"/>
  <c r="V425" i="20"/>
  <c r="AE425" i="20" s="1"/>
  <c r="Y425" i="20"/>
  <c r="AA425" i="20"/>
  <c r="AC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AT425" i="20"/>
  <c r="AU425" i="20"/>
  <c r="AW425" i="20"/>
  <c r="AY425" i="20"/>
  <c r="AZ425" i="20"/>
  <c r="BA425" i="20"/>
  <c r="BB425" i="20"/>
  <c r="BC425" i="20"/>
  <c r="BD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M513" i="8"/>
  <c r="I513" i="8"/>
  <c r="C513" i="8"/>
  <c r="D513" i="8"/>
  <c r="E513" i="8" s="1"/>
  <c r="H513" i="8" s="1"/>
  <c r="L513" i="7"/>
  <c r="D513" i="7" s="1"/>
  <c r="M513" i="7"/>
  <c r="I513" i="7"/>
  <c r="C513" i="7"/>
  <c r="L512" i="6"/>
  <c r="M512" i="6"/>
  <c r="I512" i="6"/>
  <c r="C512" i="6"/>
  <c r="D512" i="6"/>
  <c r="E512" i="6" s="1"/>
  <c r="L513" i="5"/>
  <c r="M513" i="5"/>
  <c r="I512" i="5"/>
  <c r="C513" i="5"/>
  <c r="D513" i="5"/>
  <c r="E513" i="5" s="1"/>
  <c r="A1" i="27"/>
  <c r="AX425" i="20" l="1"/>
  <c r="Z425" i="20"/>
  <c r="AV425" i="20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D424" i="20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378" i="25"/>
  <c r="B379" i="25"/>
  <c r="B380" i="25"/>
  <c r="B425" i="20"/>
  <c r="B426" i="20"/>
  <c r="B427" i="20"/>
  <c r="B428" i="20"/>
  <c r="B429" i="20"/>
  <c r="M524" i="10"/>
  <c r="M523" i="10"/>
  <c r="M522" i="10"/>
  <c r="S424" i="20"/>
  <c r="T424" i="20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AT424" i="20"/>
  <c r="AU424" i="20"/>
  <c r="AW424" i="20"/>
  <c r="AY424" i="20"/>
  <c r="AZ424" i="20"/>
  <c r="BA424" i="20"/>
  <c r="BB424" i="20"/>
  <c r="BC424" i="20"/>
  <c r="I518" i="10"/>
  <c r="I517" i="9"/>
  <c r="I517" i="11"/>
  <c r="I517" i="12"/>
  <c r="I511" i="7"/>
  <c r="I510" i="6"/>
  <c r="AD424" i="20" l="1"/>
  <c r="Y424" i="20"/>
  <c r="W424" i="20"/>
  <c r="AX424" i="20"/>
  <c r="Z424" i="20"/>
  <c r="AV424" i="20"/>
  <c r="X424" i="20"/>
  <c r="AE424" i="20"/>
  <c r="S423" i="20"/>
  <c r="T423" i="20"/>
  <c r="U423" i="20"/>
  <c r="AB423" i="20" s="1"/>
  <c r="V423" i="20"/>
  <c r="AE423" i="20" s="1"/>
  <c r="Y423" i="20"/>
  <c r="AA423" i="20"/>
  <c r="AC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AT423" i="20"/>
  <c r="AU423" i="20"/>
  <c r="AW423" i="20"/>
  <c r="AX423" i="20"/>
  <c r="AY423" i="20"/>
  <c r="AZ423" i="20"/>
  <c r="BA423" i="20"/>
  <c r="BB423" i="20"/>
  <c r="BC423" i="20"/>
  <c r="BD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M517" i="12"/>
  <c r="I516" i="12"/>
  <c r="C517" i="12"/>
  <c r="D517" i="12"/>
  <c r="G517" i="12" s="1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M511" i="5"/>
  <c r="I510" i="5"/>
  <c r="C511" i="5"/>
  <c r="D511" i="5"/>
  <c r="E511" i="5" s="1"/>
  <c r="Z423" i="20" l="1"/>
  <c r="X423" i="20"/>
  <c r="AV423" i="20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2" i="20"/>
  <c r="U422" i="20"/>
  <c r="AB422" i="20" s="1"/>
  <c r="V422" i="20"/>
  <c r="Y422" i="20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AT422" i="20"/>
  <c r="AU422" i="20"/>
  <c r="AW422" i="20"/>
  <c r="AY422" i="20"/>
  <c r="AZ422" i="20"/>
  <c r="BA422" i="20"/>
  <c r="BB422" i="20"/>
  <c r="BC422" i="20"/>
  <c r="BD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M510" i="7"/>
  <c r="I510" i="7"/>
  <c r="C510" i="7"/>
  <c r="D510" i="7"/>
  <c r="E510" i="7" s="1"/>
  <c r="L509" i="6"/>
  <c r="M509" i="6"/>
  <c r="I509" i="6"/>
  <c r="C509" i="6"/>
  <c r="D509" i="6"/>
  <c r="E509" i="6" s="1"/>
  <c r="L510" i="5"/>
  <c r="M510" i="5"/>
  <c r="I509" i="5"/>
  <c r="C510" i="5"/>
  <c r="D510" i="5"/>
  <c r="E510" i="5" s="1"/>
  <c r="AX422" i="20" l="1"/>
  <c r="Z422" i="20"/>
  <c r="AV422" i="20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<sst xmlns="http://schemas.openxmlformats.org/spreadsheetml/2006/main" count="778" uniqueCount="682">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</sst>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1" sqref="E1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1">
        <f>D12</f>
        <v>43130</v>
      </c>
    </row>
    <row r="2" spans="1:16" x14ac:dyDescent="0.25">
      <c r="A2" s="39" t="s">
        <v>642</v>
      </c>
      <c r="B2" s="39">
        <v>6.3421200000000004</v>
      </c>
      <c r="C2" s="90">
        <v>43130</v>
      </c>
      <c r="D2" s="93">
        <v>13</v>
      </c>
    </row>
    <row r="3" spans="1:16" x14ac:dyDescent="0.25">
      <c r="A3" s="39" t="s">
        <v>643</v>
      </c>
      <c r="B3" s="39">
        <v>6.34476</v>
      </c>
      <c r="C3" s="90">
        <v>43130</v>
      </c>
      <c r="D3" s="93">
        <v>16</v>
      </c>
      <c r="J3" s="83"/>
      <c r="K3" s="84"/>
      <c r="L3" s="85"/>
    </row>
    <row r="4" spans="1:16" x14ac:dyDescent="0.25">
      <c r="A4" s="39" t="s">
        <v>644</v>
      </c>
      <c r="B4" s="39">
        <v>6.330705</v>
      </c>
      <c r="C4" s="90">
        <v>43131</v>
      </c>
      <c r="D4" s="93">
        <v>4</v>
      </c>
      <c r="J4" s="68"/>
      <c r="K4" s="69"/>
      <c r="L4" s="70"/>
    </row>
    <row r="5" spans="1:16" x14ac:dyDescent="0.25">
      <c r="A5" s="39" t="s">
        <v>348</v>
      </c>
      <c r="B5" s="39">
        <v>4256.1000000000004</v>
      </c>
      <c r="C5" s="39">
        <v>4302.0200000000004</v>
      </c>
      <c r="D5" s="93">
        <v>-1.0699999999999999E-2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3488.01</v>
      </c>
      <c r="C6" s="39">
        <v>3523</v>
      </c>
      <c r="D6" s="93">
        <v>-9.9000000000000008E-3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1782.4</v>
      </c>
      <c r="C7" s="39">
        <v>1799.77</v>
      </c>
      <c r="D7" s="93">
        <v>-9.7000000000000003E-3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11278.78</v>
      </c>
      <c r="C8" s="39">
        <v>11352.72</v>
      </c>
      <c r="D8" s="93">
        <v>-6.4999999999999997E-3</v>
      </c>
      <c r="J8" s="75"/>
      <c r="K8" s="76"/>
      <c r="L8" s="77"/>
      <c r="M8" s="78"/>
    </row>
    <row r="9" spans="1:16" x14ac:dyDescent="0.25">
      <c r="A9" s="39" t="s">
        <v>525</v>
      </c>
      <c r="B9" s="39">
        <v>6313.44</v>
      </c>
      <c r="C9" s="39">
        <v>6309.88</v>
      </c>
      <c r="D9" s="93">
        <v>5.9999999999999995E-4</v>
      </c>
      <c r="J9" s="79"/>
      <c r="K9" s="80"/>
      <c r="L9" s="81"/>
      <c r="M9" s="82"/>
    </row>
    <row r="10" spans="1:16" x14ac:dyDescent="0.25">
      <c r="A10" s="39" t="s">
        <v>526</v>
      </c>
      <c r="B10" s="39">
        <v>3079.12</v>
      </c>
      <c r="C10" s="39">
        <v>3120.7</v>
      </c>
      <c r="D10" s="93">
        <v>-1.3299999999999999E-2</v>
      </c>
    </row>
    <row r="11" spans="1:16" x14ac:dyDescent="0.25">
      <c r="A11" s="39" t="s">
        <v>527</v>
      </c>
      <c r="B11" s="39">
        <v>16.7</v>
      </c>
      <c r="C11" s="39">
        <v>16.780999999999999</v>
      </c>
      <c r="D11" s="90">
        <v>43130</v>
      </c>
    </row>
    <row r="12" spans="1:16" x14ac:dyDescent="0.25">
      <c r="A12" s="39" t="s">
        <v>528</v>
      </c>
      <c r="B12" s="39">
        <v>17.14</v>
      </c>
      <c r="C12" s="39">
        <v>17.189699999999998</v>
      </c>
      <c r="D12" s="90">
        <v>43130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7.98</v>
      </c>
      <c r="C13" s="39">
        <v>7.9260000000000002</v>
      </c>
      <c r="D13" s="90">
        <v>43130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53.3</v>
      </c>
      <c r="C14" s="39">
        <v>53.481999999999999</v>
      </c>
      <c r="D14" s="90">
        <v>43130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51.98</v>
      </c>
      <c r="C15" s="39">
        <v>53.15</v>
      </c>
      <c r="D15" s="90">
        <v>43129</v>
      </c>
    </row>
    <row r="16" spans="1:16" x14ac:dyDescent="0.25">
      <c r="A16" s="39" t="s">
        <v>532</v>
      </c>
      <c r="B16" s="39">
        <v>35.652200000000001</v>
      </c>
      <c r="C16" s="39">
        <v>35.931199999999997</v>
      </c>
      <c r="D16" s="90">
        <v>43129</v>
      </c>
    </row>
    <row r="17" spans="1:16" x14ac:dyDescent="0.25">
      <c r="A17" s="39" t="s">
        <v>533</v>
      </c>
      <c r="B17" s="39">
        <v>33.56</v>
      </c>
      <c r="C17" s="39">
        <v>33.935000000000002</v>
      </c>
      <c r="D17" s="90">
        <v>43129</v>
      </c>
    </row>
    <row r="18" spans="1:16" x14ac:dyDescent="0.25">
      <c r="A18" s="39" t="s">
        <v>534</v>
      </c>
      <c r="B18" s="39">
        <v>36.24</v>
      </c>
      <c r="C18" s="39">
        <v>36.179000000000002</v>
      </c>
      <c r="D18" s="90">
        <v>43129</v>
      </c>
    </row>
    <row r="19" spans="1:16" x14ac:dyDescent="0.25">
      <c r="A19" s="39" t="s">
        <v>535</v>
      </c>
      <c r="B19" s="39">
        <v>14247.78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23513.66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6.3311999999999999</v>
      </c>
      <c r="C21" s="90">
        <v>43130</v>
      </c>
      <c r="D21" s="91">
        <v>0.63025462962962964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3511.5</v>
      </c>
      <c r="B23" s="39">
        <v>3512.06</v>
      </c>
      <c r="C23" s="39">
        <v>3509.94</v>
      </c>
      <c r="D23" s="39">
        <v>3509.6</v>
      </c>
      <c r="E23" s="39">
        <v>3497</v>
      </c>
      <c r="F23" s="39">
        <v>3523.05</v>
      </c>
      <c r="G23" s="39">
        <v>3497</v>
      </c>
      <c r="H23" s="39">
        <v>948</v>
      </c>
      <c r="I23" s="39">
        <v>1129</v>
      </c>
      <c r="J23" s="39">
        <v>3496.83</v>
      </c>
      <c r="K23" s="39">
        <v>3495.4</v>
      </c>
      <c r="L23" s="39">
        <v>3488.01</v>
      </c>
      <c r="M23" s="39">
        <v>3505.06</v>
      </c>
      <c r="N23" s="39">
        <v>3484.73</v>
      </c>
      <c r="O23" s="39">
        <v>1346</v>
      </c>
      <c r="P23" s="39">
        <v>1449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29"/>
  <sheetViews>
    <sheetView zoomScale="115" zoomScaleNormal="115" workbookViewId="0">
      <pane xSplit="2" ySplit="6" topLeftCell="C415" activePane="bottomRight" state="frozen"/>
      <selection pane="topRight" activeCell="C1" sqref="C1"/>
      <selection pane="bottomLeft" activeCell="A3" sqref="A3"/>
      <selection pane="bottomRight" activeCell="D425" sqref="D425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2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29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90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2">
        <f t="shared" si="176"/>
        <v>3404.1034999999997</v>
      </c>
      <c r="T422" s="92" t="str">
        <f t="shared" ref="T422" si="5581">IF(AVERAGE(N421)&lt;S421,"熊",IF(AVERAGE(N421)&gt;S421,"牛",""))</f>
        <v>牛</v>
      </c>
      <c r="U422" s="92">
        <f t="shared" ref="U422" si="5582">MAX(H422,O422)</f>
        <v>3569.04</v>
      </c>
      <c r="V422" s="92">
        <f t="shared" ref="V422" si="5583">MIN(I422,P422)</f>
        <v>3527.11</v>
      </c>
      <c r="W422" s="40">
        <f t="shared" ref="W422" si="5584">LN(U422/V422)</f>
        <v>1.1817813320368655E-2</v>
      </c>
      <c r="X422" s="92">
        <f t="shared" ref="X422" si="5585">IF(U422=H422,J422,Q422)</f>
        <v>1332</v>
      </c>
      <c r="Y422" s="92">
        <f t="shared" ref="Y422" si="5586">IF(V422=I422,K422,R422)</f>
        <v>1106</v>
      </c>
      <c r="Z422" s="93">
        <f t="shared" ref="Z422" si="5587">(U422-V422)/(C422)</f>
        <v>1.1799700575210733E-2</v>
      </c>
      <c r="AA422" s="93">
        <f t="shared" ref="AA422" si="5588">LN(C422/N421)</f>
        <v>1.9662033551355504E-3</v>
      </c>
      <c r="AB422" s="93">
        <f t="shared" ref="AB422" si="5589">LN(N422/U422)</f>
        <v>-2.684994690148085E-3</v>
      </c>
      <c r="AC422" s="93">
        <f t="shared" ref="AC422" si="5590">LN(N422/V422)</f>
        <v>9.1328186302207567E-3</v>
      </c>
      <c r="AD422" s="93">
        <f t="shared" ref="AD422" si="5591">LN(U422/C422)</f>
        <v>4.3692470512608269E-3</v>
      </c>
      <c r="AE422" s="93">
        <f t="shared" ref="AE422" si="5592">LN(V422/C422)</f>
        <v>-7.4485662691078057E-3</v>
      </c>
      <c r="AF422" s="93">
        <f t="shared" ref="AF422" si="5593">LN(N422/C422)</f>
        <v>1.6842523611127881E-3</v>
      </c>
      <c r="AG422" s="93">
        <f t="shared" ref="AG422" si="5594">LN(N422/N421)</f>
        <v>3.6504557162484134E-3</v>
      </c>
      <c r="AH422" s="93">
        <f t="shared" ref="AH422" si="5595">LN(D422/C422)</f>
        <v>-1.6363550400800887E-3</v>
      </c>
      <c r="AI422" s="93">
        <f t="shared" ref="AI422" si="5596">LN(E422/C422)</f>
        <v>5.346728296013359E-5</v>
      </c>
      <c r="AJ422" s="93">
        <f t="shared" ref="AJ422" si="5597">LN(F422/C422)</f>
        <v>-1.0220559416473532E-3</v>
      </c>
      <c r="AK422" s="93">
        <f t="shared" ref="AK422" si="5598">+LN(G422/C422)</f>
        <v>-5.3483011974285542E-4</v>
      </c>
      <c r="AL422" s="93">
        <f t="shared" ref="AL422" si="5599">LN(H422/I422)</f>
        <v>8.5792122358383464E-3</v>
      </c>
      <c r="AM422" s="93">
        <f t="shared" ref="AM422" si="5600">LN(O422/P422)</f>
        <v>6.3777465215045671E-3</v>
      </c>
      <c r="AN422" s="93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3">
        <f t="shared" ref="AQ422" si="5604">LN(M422/L422)</f>
        <v>8.2994911127477506E-4</v>
      </c>
      <c r="AR422" s="93">
        <f t="shared" ref="AR422" si="5605">LN(N422/L422)</f>
        <v>1.8305984924890143E-3</v>
      </c>
      <c r="AS422" s="93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3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3">
        <f t="shared" ref="AY422" si="5612">LN(G422/I422)</f>
        <v>6.913736149364952E-3</v>
      </c>
      <c r="AZ422" s="93">
        <f t="shared" ref="AZ422" si="5613">LN(N422/P422)</f>
        <v>3.6927518313563815E-3</v>
      </c>
      <c r="BA422" s="93">
        <f t="shared" ref="BA422" si="5614">AV421</f>
        <v>0.98851113716295935</v>
      </c>
      <c r="BB422" s="93">
        <f t="shared" ref="BB422" si="5615">AR421</f>
        <v>6.17722394845835E-3</v>
      </c>
      <c r="BC422" s="93">
        <f t="shared" ref="BC422" si="5616">AS421</f>
        <v>1.1959001329685403E-2</v>
      </c>
      <c r="BD422" s="39">
        <f t="shared" ref="BD422" si="5617">IF(AR421&lt;0,1,0)</f>
        <v>0</v>
      </c>
      <c r="BE422" t="s">
        <v>667</v>
      </c>
    </row>
    <row r="423" spans="1:57" x14ac:dyDescent="0.25">
      <c r="A423" s="90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2">
        <f t="shared" ref="S423:S426" si="5618">AVERAGE($N403:$N422)</f>
        <v>3416.7709999999997</v>
      </c>
      <c r="T423" s="92" t="str">
        <f t="shared" ref="T423" si="5619">IF(AVERAGE(N422)&lt;S422,"熊",IF(AVERAGE(N422)&gt;S422,"牛",""))</f>
        <v>牛</v>
      </c>
      <c r="U423" s="92">
        <f t="shared" ref="U423" si="5620">MAX(H423,O423)</f>
        <v>3571.44</v>
      </c>
      <c r="V423" s="92">
        <f t="shared" ref="V423" si="5621">MIN(I423,P423)</f>
        <v>3528.2</v>
      </c>
      <c r="W423" s="40">
        <f t="shared" ref="W423" si="5622">LN(U423/V423)</f>
        <v>1.2181049927599151E-2</v>
      </c>
      <c r="X423" s="92">
        <f t="shared" ref="X423" si="5623">IF(U423=H423,J423,Q423)</f>
        <v>1401</v>
      </c>
      <c r="Y423" s="92">
        <f t="shared" ref="Y423" si="5624">IF(V423=I423,K423,R423)</f>
        <v>1028</v>
      </c>
      <c r="Z423" s="93">
        <f t="shared" ref="Z423" si="5625">(U423-V423)/(C423)</f>
        <v>1.2162568878562836E-2</v>
      </c>
      <c r="AA423" s="93">
        <f t="shared" ref="AA423" si="5626">LN(C423/N422)</f>
        <v>-1.2087752925163367E-3</v>
      </c>
      <c r="AB423" s="93">
        <f t="shared" ref="AB423" si="5627">LN(N423/U423)</f>
        <v>-6.4974420092653445E-3</v>
      </c>
      <c r="AC423" s="93">
        <f t="shared" ref="AC423" si="5628">LN(N423/V423)</f>
        <v>5.6836079183337626E-3</v>
      </c>
      <c r="AD423" s="93">
        <f t="shared" ref="AD423" si="5629">LN(U423/C423)</f>
        <v>4.5659937240310634E-3</v>
      </c>
      <c r="AE423" s="93">
        <f t="shared" ref="AE423" si="5630">LN(V423/C423)</f>
        <v>-7.61505620356799E-3</v>
      </c>
      <c r="AF423" s="93">
        <f t="shared" ref="AF423" si="5631">LN(N423/C423)</f>
        <v>-1.9314482852343662E-3</v>
      </c>
      <c r="AG423" s="93">
        <f t="shared" ref="AG423" si="5632">LN(N423/N422)</f>
        <v>-3.1402235777506812E-3</v>
      </c>
      <c r="AH423" s="93">
        <f t="shared" ref="AH423" si="5633">LN(D423/C423)</f>
        <v>-1.45246169897091E-3</v>
      </c>
      <c r="AI423" s="93">
        <f t="shared" ref="AI423" si="5634">LN(E423/C423)</f>
        <v>2.9530092081292257E-4</v>
      </c>
      <c r="AJ423" s="93">
        <f t="shared" ref="AJ423" si="5635">LN(F423/C423)</f>
        <v>6.6641268594132188E-4</v>
      </c>
      <c r="AK423" s="93">
        <f t="shared" ref="AK423" si="5636">+LN(G423/C423)</f>
        <v>-2.1660944417477667E-4</v>
      </c>
      <c r="AL423" s="93">
        <f t="shared" ref="AL423" si="5637">LN(H423/I423)</f>
        <v>9.3153569059064682E-3</v>
      </c>
      <c r="AM423" s="93">
        <f t="shared" ref="AM423" si="5638">LN(O423/P423)</f>
        <v>7.1176477683042296E-3</v>
      </c>
      <c r="AN423" s="93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3">
        <f t="shared" ref="AQ423" si="5642">LN(M423/L423)</f>
        <v>-1.1483868961158631E-3</v>
      </c>
      <c r="AR423" s="93">
        <f t="shared" ref="AR423" si="5643">LN(N423/L423)</f>
        <v>-1.8414344736793035E-3</v>
      </c>
      <c r="AS423" s="93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3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3">
        <f t="shared" ref="AY423" si="5650">LN(G423/I423)</f>
        <v>7.3984467593932665E-3</v>
      </c>
      <c r="AZ423" s="93">
        <f t="shared" ref="AZ423" si="5651">LN(N423/P423)</f>
        <v>6.2020575903886049E-4</v>
      </c>
      <c r="BA423" s="93">
        <f t="shared" ref="BA423" si="5652">AV422</f>
        <v>0.7717624612449272</v>
      </c>
      <c r="BB423" s="93">
        <f t="shared" ref="BB423" si="5653">AR422</f>
        <v>1.8305984924890143E-3</v>
      </c>
      <c r="BC423" s="93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90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2">
        <f t="shared" si="5618"/>
        <v>3430.3975</v>
      </c>
      <c r="T424" s="92" t="str">
        <f t="shared" ref="T424" si="5656">IF(AVERAGE(N423)&lt;S423,"熊",IF(AVERAGE(N423)&gt;S423,"牛",""))</f>
        <v>牛</v>
      </c>
      <c r="U424" s="92">
        <f t="shared" ref="U424" si="5657">MAX(H424,O424)</f>
        <v>3574.72</v>
      </c>
      <c r="V424" s="92">
        <f t="shared" ref="V424" si="5658">MIN(I424,P424)</f>
        <v>3534.25</v>
      </c>
      <c r="W424" s="40">
        <f t="shared" ref="W424" si="5659">LN(U424/V424)</f>
        <v>1.1385738635341572E-2</v>
      </c>
      <c r="X424" s="92">
        <f t="shared" ref="X424" si="5660">IF(U424=H424,J424,Q424)</f>
        <v>1437</v>
      </c>
      <c r="Y424" s="92">
        <f t="shared" ref="Y424" si="5661">IF(V424=I424,K424,R424)</f>
        <v>930</v>
      </c>
      <c r="Z424" s="93">
        <f t="shared" ref="Z424" si="5662">(U424-V424)/(C424)</f>
        <v>1.1446786725460912E-2</v>
      </c>
      <c r="AA424" s="93">
        <f t="shared" ref="AA424" si="5663">LN(C424/N423)</f>
        <v>-3.6195301945935758E-3</v>
      </c>
      <c r="AB424" s="93">
        <f t="shared" ref="AB424" si="5664">LN(N424/U424)</f>
        <v>-4.6517254436259621E-3</v>
      </c>
      <c r="AC424" s="93">
        <f t="shared" ref="AC424" si="5665">LN(N424/V424)</f>
        <v>6.7340131917156707E-3</v>
      </c>
      <c r="AD424" s="93">
        <f t="shared" ref="AD424" si="5666">LN(U424/C424)</f>
        <v>1.1034947796437856E-2</v>
      </c>
      <c r="AE424" s="93">
        <f t="shared" ref="AE424" si="5667">LN(V424/C424)</f>
        <v>-3.5079083890362833E-4</v>
      </c>
      <c r="AF424" s="93">
        <f t="shared" ref="AF424" si="5668">LN(N424/C424)</f>
        <v>6.3832223528119333E-3</v>
      </c>
      <c r="AG424" s="93">
        <f t="shared" ref="AG424" si="5669">LN(N424/N423)</f>
        <v>2.763692158218325E-3</v>
      </c>
      <c r="AH424" s="93">
        <f t="shared" ref="AH424" si="5670">LN(D424/C424)</f>
        <v>1.0459838006361419E-3</v>
      </c>
      <c r="AI424" s="93">
        <f t="shared" ref="AI424" si="5671">LN(E424/C424)</f>
        <v>6.9838624727503785E-4</v>
      </c>
      <c r="AJ424" s="93">
        <f t="shared" ref="AJ424" si="5672">LN(F424/C424)</f>
        <v>2.7257478429794416E-3</v>
      </c>
      <c r="AK424" s="93">
        <f t="shared" ref="AK424" si="5673">+LN(G424/C424)</f>
        <v>8.2083580598570748E-3</v>
      </c>
      <c r="AL424" s="93">
        <f t="shared" ref="AL424" si="5674">LN(H424/I424)</f>
        <v>8.7246502771478485E-3</v>
      </c>
      <c r="AM424" s="93">
        <f t="shared" ref="AM424" si="5675">LN(O424/P424)</f>
        <v>6.7533497002077812E-3</v>
      </c>
      <c r="AN424" s="93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3">
        <f t="shared" ref="AQ424" si="5679">LN(M424/L424)</f>
        <v>-8.1360805976183476E-4</v>
      </c>
      <c r="AR424" s="93">
        <f t="shared" ref="AR424" si="5680">LN(N424/L424)</f>
        <v>-2.158915485614101E-3</v>
      </c>
      <c r="AS424" s="93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3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3">
        <f t="shared" ref="AY424" si="5687">LN(G424/I424)</f>
        <v>8.5591488987609241E-3</v>
      </c>
      <c r="AZ424" s="93">
        <f t="shared" ref="AZ424" si="5688">LN(N424/P424)</f>
        <v>2.1016242565818381E-3</v>
      </c>
      <c r="BA424" s="93">
        <f t="shared" ref="BA424" si="5689">AV423</f>
        <v>0.46507863089731771</v>
      </c>
      <c r="BB424" s="93">
        <f t="shared" ref="BB424" si="5690">AR423</f>
        <v>-1.8414344736793035E-3</v>
      </c>
      <c r="BC424" s="93">
        <f t="shared" ref="BC424" si="5691">AS423</f>
        <v>-1.9314482852343662E-3</v>
      </c>
      <c r="BD424" s="39">
        <f t="shared" si="5655"/>
        <v>1</v>
      </c>
      <c r="BE424" t="s">
        <v>672</v>
      </c>
    </row>
    <row r="425" spans="1:57" x14ac:dyDescent="0.25">
      <c r="A425" s="90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2">
        <f t="shared" si="5618"/>
        <v>3443.4849999999997</v>
      </c>
      <c r="T425" s="92" t="str">
        <f t="shared" ref="T425" si="5692">IF(AVERAGE(N424)&lt;S424,"熊",IF(AVERAGE(N424)&gt;S424,"牛",""))</f>
        <v>牛</v>
      </c>
      <c r="U425" s="92">
        <f t="shared" ref="U425" si="5693">MAX(H425,O425)</f>
        <v>3586.62</v>
      </c>
      <c r="V425" s="92">
        <f t="shared" ref="V425" si="5694">MIN(I425,P425)</f>
        <v>3510.28</v>
      </c>
      <c r="W425" s="40">
        <f t="shared" ref="W425" si="5695">LN(U425/V425)</f>
        <v>2.151444845254312E-2</v>
      </c>
      <c r="X425" s="92">
        <f t="shared" ref="X425" si="5696">IF(U425=H425,J425,Q425)</f>
        <v>1019</v>
      </c>
      <c r="Y425" s="92">
        <f t="shared" ref="Y425" si="5697">IF(V425=I425,K425,R425)</f>
        <v>1444</v>
      </c>
      <c r="Z425" s="93">
        <f t="shared" ref="Z425" si="5698">(U425-V425)/(C425)</f>
        <v>2.1421916916411224E-2</v>
      </c>
      <c r="AA425" s="93">
        <f t="shared" ref="AA425" si="5699">LN(C425/N424)</f>
        <v>1.5473684489683435E-3</v>
      </c>
      <c r="AB425" s="93">
        <f t="shared" ref="AB425" si="5700">LN(N425/U425)</f>
        <v>-1.7897355469365866E-2</v>
      </c>
      <c r="AC425" s="93">
        <f t="shared" ref="AC425" si="5701">LN(N425/V425)</f>
        <v>3.6170929831772251E-3</v>
      </c>
      <c r="AD425" s="93">
        <f t="shared" ref="AD425" si="5702">LN(U425/C425)</f>
        <v>6.4277604227776274E-3</v>
      </c>
      <c r="AE425" s="93">
        <f t="shared" ref="AE425" si="5703">LN(V425/C425)</f>
        <v>-1.508668802976549E-2</v>
      </c>
      <c r="AF425" s="93">
        <f t="shared" ref="AF425" si="5704">LN(N425/C425)</f>
        <v>-1.1469595046588298E-2</v>
      </c>
      <c r="AG425" s="93">
        <f t="shared" ref="AG425" si="5705">LN(N425/N424)</f>
        <v>-9.9222265976199146E-3</v>
      </c>
      <c r="AH425" s="93">
        <f t="shared" ref="AH425" si="5706">LN(D425/C425)</f>
        <v>9.5082236463008495E-4</v>
      </c>
      <c r="AI425" s="93">
        <f t="shared" ref="AI425" si="5707">LN(E425/C425)</f>
        <v>1.948353837362781E-3</v>
      </c>
      <c r="AJ425" s="93">
        <f t="shared" ref="AJ425" si="5708">LN(F425/C425)</f>
        <v>1.9651576417446695E-3</v>
      </c>
      <c r="AK425" s="93">
        <f t="shared" ref="AK425" si="5709">+LN(G425/C425)</f>
        <v>-6.9439443722617775E-3</v>
      </c>
      <c r="AL425" s="93">
        <f t="shared" ref="AL425" si="5710">LN(H425/I425)</f>
        <v>1.5799075855266177E-2</v>
      </c>
      <c r="AM425" s="93">
        <f t="shared" ref="AM425" si="5711">LN(O425/P425)</f>
        <v>1.2113397658010693E-2</v>
      </c>
      <c r="AN425" s="93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3">
        <f t="shared" ref="AQ425" si="5715">LN(M425/L425)</f>
        <v>1.3554882397120752E-3</v>
      </c>
      <c r="AR425" s="93">
        <f t="shared" ref="AR425" si="5716">LN(N425/L425)</f>
        <v>-4.4634839374668644E-3</v>
      </c>
      <c r="AS425" s="93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3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3">
        <f t="shared" ref="AY425" si="5723">LN(G425/I425)</f>
        <v>2.4273710602267244E-3</v>
      </c>
      <c r="AZ425" s="93">
        <f t="shared" ref="AZ425" si="5724">LN(N425/P425)</f>
        <v>3.6170929831772251E-3</v>
      </c>
      <c r="BA425" s="93">
        <f t="shared" ref="BA425" si="5725">AV424</f>
        <v>0.59006671608599526</v>
      </c>
      <c r="BB425" s="93">
        <f t="shared" ref="BB425" si="5726">AR424</f>
        <v>-2.158915485614101E-3</v>
      </c>
      <c r="BC425" s="93">
        <f t="shared" ref="BC425" si="5727">AS424</f>
        <v>6.3832223528119333E-3</v>
      </c>
      <c r="BD425" s="39">
        <f t="shared" ref="BD425" si="5728">IF(AR424&lt;0,1,0)</f>
        <v>1</v>
      </c>
      <c r="BE425" t="s">
        <v>679</v>
      </c>
    </row>
    <row r="426" spans="1:57" x14ac:dyDescent="0.25">
      <c r="A426" s="90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2">
        <f t="shared" si="5618"/>
        <v>3454.2764999999999</v>
      </c>
      <c r="T426" s="92" t="str">
        <f t="shared" ref="T426" si="5729">IF(AVERAGE(N425)&lt;S425,"熊",IF(AVERAGE(N425)&gt;S425,"牛",""))</f>
        <v>牛</v>
      </c>
      <c r="U426" s="92">
        <f t="shared" ref="U426" si="5730">MAX(H426,O426)</f>
        <v>3523.05</v>
      </c>
      <c r="V426" s="92">
        <f t="shared" ref="V426" si="5731">MIN(I426,P426)</f>
        <v>3484.73</v>
      </c>
      <c r="W426" s="40">
        <f t="shared" ref="W426" si="5732">LN(U426/V426)</f>
        <v>1.0936525389248877E-2</v>
      </c>
      <c r="X426" s="92">
        <f t="shared" ref="X426" si="5733">IF(U426=H426,J426,Q426)</f>
        <v>948</v>
      </c>
      <c r="Y426" s="92">
        <f t="shared" ref="Y426" si="5734">IF(V426=I426,K426,R426)</f>
        <v>1449</v>
      </c>
      <c r="Z426" s="93">
        <f t="shared" ref="Z426" si="5735">(U426-V426)/(C426)</f>
        <v>1.0912715363804688E-2</v>
      </c>
      <c r="AA426" s="93">
        <f t="shared" ref="AA426" si="5736">LN(C426/N425)</f>
        <v>-3.269602742162521E-3</v>
      </c>
      <c r="AB426" s="93">
        <f t="shared" ref="AB426" si="5737">LN(N426/U426)</f>
        <v>-9.9957186929050326E-3</v>
      </c>
      <c r="AC426" s="93">
        <f t="shared" ref="AC426" si="5738">LN(N426/V426)</f>
        <v>9.4080669634374241E-4</v>
      </c>
      <c r="AD426" s="93">
        <f t="shared" ref="AD426" si="5739">LN(U426/C426)</f>
        <v>3.283795091067463E-3</v>
      </c>
      <c r="AE426" s="93">
        <f t="shared" ref="AE426" si="5740">LN(V426/C426)</f>
        <v>-7.652730298181365E-3</v>
      </c>
      <c r="AF426" s="93">
        <f t="shared" ref="AF426" si="5741">LN(N426/C426)</f>
        <v>-6.7119236018374842E-3</v>
      </c>
      <c r="AG426" s="93">
        <f t="shared" ref="AG426" si="5742">LN(N426/N425)</f>
        <v>-9.9815263440000725E-3</v>
      </c>
      <c r="AH426" s="93">
        <f t="shared" ref="AH426" si="5743">LN(D426/C426)</f>
        <v>1.5946329245751265E-4</v>
      </c>
      <c r="AI426" s="93">
        <f t="shared" ref="AI426" si="5744">LN(E426/C426)</f>
        <v>-4.4435330236202862E-4</v>
      </c>
      <c r="AJ426" s="93">
        <f t="shared" ref="AJ426" si="5745">LN(F426/C426)</f>
        <v>-5.4122574707090253E-4</v>
      </c>
      <c r="AK426" s="93">
        <f t="shared" ref="AK426" si="5746">+LN(G426/C426)</f>
        <v>-4.1378385356993057E-3</v>
      </c>
      <c r="AL426" s="93">
        <f t="shared" ref="AL426" si="5747">LN(H426/I426)</f>
        <v>7.4216336267668931E-3</v>
      </c>
      <c r="AM426" s="93">
        <f t="shared" ref="AM426" si="5748">LN(O426/P426)</f>
        <v>5.8170724235609072E-3</v>
      </c>
      <c r="AN426" s="93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3">
        <f t="shared" ref="AQ426" si="5752">LN(M426/L426)</f>
        <v>-4.090254525198839E-4</v>
      </c>
      <c r="AR426" s="93">
        <f t="shared" ref="AR426" si="5753">LN(N426/L426)</f>
        <v>-2.5254707875430908E-3</v>
      </c>
      <c r="AS426" s="93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3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3">
        <f t="shared" ref="AY426" si="5760">LN(G426/I426)</f>
        <v>0</v>
      </c>
      <c r="AZ426" s="93">
        <f t="shared" ref="AZ426" si="5761">LN(N426/P426)</f>
        <v>9.4080669634374241E-4</v>
      </c>
      <c r="BA426" s="93">
        <f t="shared" ref="BA426" si="5762">AV425</f>
        <v>0.16662300235787073</v>
      </c>
      <c r="BB426" s="93">
        <f t="shared" ref="BB426" si="5763">AR425</f>
        <v>-4.4634839374668644E-3</v>
      </c>
      <c r="BC426" s="93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90">
        <v>43131</v>
      </c>
      <c r="B427" s="41">
        <f t="shared" si="5028"/>
        <v>3</v>
      </c>
    </row>
    <row r="428" spans="1:57" x14ac:dyDescent="0.25">
      <c r="A428" s="90">
        <v>43132</v>
      </c>
      <c r="B428" s="41">
        <f t="shared" si="5028"/>
        <v>4</v>
      </c>
    </row>
    <row r="429" spans="1:57" x14ac:dyDescent="0.25">
      <c r="A429" s="90">
        <v>43133</v>
      </c>
      <c r="B429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80"/>
  <sheetViews>
    <sheetView zoomScale="115" zoomScaleNormal="115" workbookViewId="0">
      <pane xSplit="1" ySplit="1" topLeftCell="B362" activePane="bottomRight" state="frozen"/>
      <selection pane="topRight" activeCell="B1" sqref="B1"/>
      <selection pane="bottomLeft" activeCell="A2" sqref="A2"/>
      <selection pane="bottomRight" activeCell="M376" sqref="M376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77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25">
      <c r="A291" s="90">
        <v>43007</v>
      </c>
      <c r="B291" s="41">
        <f t="shared" ref="B291:B377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77" si="21">LN(L307/L306)</f>
        <v>2.1046376516050971E-3</v>
      </c>
    </row>
    <row r="308" spans="1:14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77" si="22">LN(H344/H343)</f>
        <v>5.9509246834607457E-4</v>
      </c>
      <c r="J344">
        <v>6.6237849999999998</v>
      </c>
      <c r="K344" s="93">
        <f t="shared" ref="K344:K377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2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2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  <c r="B373" s="41">
        <f t="shared" si="20"/>
        <v>3</v>
      </c>
      <c r="C373">
        <v>6.3915999999999897</v>
      </c>
      <c r="D373" s="93">
        <f t="shared" si="15"/>
        <v>-1.4539771957629906E-3</v>
      </c>
      <c r="H373">
        <v>6.3931399999999998</v>
      </c>
      <c r="I373" s="93">
        <f t="shared" si="22"/>
        <v>-9.5291147440702015E-4</v>
      </c>
      <c r="J373">
        <v>6.3804800000000004</v>
      </c>
      <c r="K373" s="93">
        <f t="shared" si="23"/>
        <v>-4.2227282726430108E-3</v>
      </c>
      <c r="L373">
        <v>6.350365</v>
      </c>
      <c r="M373" s="93">
        <f t="shared" si="21"/>
        <v>-7.7794487784639457E-3</v>
      </c>
      <c r="N373" t="s">
        <v>668</v>
      </c>
    </row>
    <row r="374" spans="1:14" x14ac:dyDescent="0.25">
      <c r="A374" s="90">
        <v>43125</v>
      </c>
      <c r="B374" s="41">
        <f t="shared" si="20"/>
        <v>4</v>
      </c>
      <c r="C374">
        <v>6.3723999999999998</v>
      </c>
      <c r="D374" s="93">
        <f t="shared" si="15"/>
        <v>-3.0084635664920597E-3</v>
      </c>
      <c r="H374">
        <v>6.3283050000000003</v>
      </c>
      <c r="I374" s="93">
        <f t="shared" si="22"/>
        <v>-1.0193112710013736E-2</v>
      </c>
      <c r="J374">
        <v>6.3343449999999999</v>
      </c>
      <c r="K374" s="93">
        <f t="shared" si="23"/>
        <v>-7.2569150525323691E-3</v>
      </c>
      <c r="L374">
        <v>6.3284549999999999</v>
      </c>
      <c r="M374" s="93">
        <f t="shared" si="21"/>
        <v>-3.4561610322828987E-3</v>
      </c>
      <c r="N374" t="s">
        <v>670</v>
      </c>
    </row>
    <row r="375" spans="1:14" x14ac:dyDescent="0.25">
      <c r="A375" s="90">
        <v>43126</v>
      </c>
      <c r="B375" s="41">
        <f t="shared" si="20"/>
        <v>5</v>
      </c>
      <c r="C375">
        <v>6.3436000000000003</v>
      </c>
      <c r="D375" s="93">
        <f t="shared" si="15"/>
        <v>-4.529734074293904E-3</v>
      </c>
      <c r="H375">
        <v>6.3308200000000001</v>
      </c>
      <c r="I375" s="93">
        <f t="shared" si="22"/>
        <v>3.9734184362497771E-4</v>
      </c>
      <c r="J375">
        <v>6.3203050000000003</v>
      </c>
      <c r="K375" s="93">
        <f t="shared" si="23"/>
        <v>-2.2189480958800349E-3</v>
      </c>
      <c r="L375">
        <v>6.3259550000000004</v>
      </c>
      <c r="M375" s="93">
        <f t="shared" si="21"/>
        <v>-3.9511917703379841E-4</v>
      </c>
      <c r="N375" t="s">
        <v>671</v>
      </c>
    </row>
    <row r="376" spans="1:14" x14ac:dyDescent="0.25">
      <c r="A376" s="90">
        <v>43129</v>
      </c>
      <c r="B376" s="41">
        <f t="shared" si="20"/>
        <v>1</v>
      </c>
      <c r="C376">
        <v>6.3266999999999998</v>
      </c>
      <c r="D376" s="93">
        <f t="shared" si="15"/>
        <v>-2.6676574386174591E-3</v>
      </c>
      <c r="H376">
        <v>6.3297749999999997</v>
      </c>
      <c r="I376" s="93">
        <f t="shared" si="22"/>
        <v>-1.6507912975235767E-4</v>
      </c>
      <c r="J376">
        <v>6.3300700000000001</v>
      </c>
      <c r="K376" s="93">
        <f t="shared" si="23"/>
        <v>1.5438280587721849E-3</v>
      </c>
      <c r="L376">
        <v>6.3366600000000002</v>
      </c>
      <c r="M376" s="93">
        <f t="shared" si="21"/>
        <v>1.6908043955066896E-3</v>
      </c>
    </row>
    <row r="377" spans="1:14" x14ac:dyDescent="0.25">
      <c r="A377" s="90">
        <v>43130</v>
      </c>
      <c r="B377" s="41">
        <f t="shared" si="20"/>
        <v>2</v>
      </c>
      <c r="C377">
        <v>6.3311999999999999</v>
      </c>
      <c r="D377" s="93">
        <f t="shared" si="15"/>
        <v>7.1101844533136944E-4</v>
      </c>
      <c r="H377">
        <v>6.3421200000000004</v>
      </c>
      <c r="I377" s="93">
        <f t="shared" si="22"/>
        <v>1.94840691237303E-3</v>
      </c>
      <c r="J377">
        <v>6.34476</v>
      </c>
      <c r="K377" s="93">
        <f t="shared" si="23"/>
        <v>2.3179808451064218E-3</v>
      </c>
      <c r="L377">
        <v>6.330705</v>
      </c>
      <c r="M377" s="93">
        <f t="shared" si="21"/>
        <v>-9.4021139182205325E-4</v>
      </c>
    </row>
    <row r="378" spans="1:14" x14ac:dyDescent="0.25">
      <c r="A378" s="90">
        <v>43131</v>
      </c>
      <c r="B378" s="41">
        <f t="shared" ref="B377:B380" si="24">WEEKDAY(A378,2)</f>
        <v>3</v>
      </c>
    </row>
    <row r="379" spans="1:14" x14ac:dyDescent="0.25">
      <c r="A379" s="90">
        <v>43132</v>
      </c>
      <c r="B379" s="41">
        <f t="shared" si="24"/>
        <v>4</v>
      </c>
    </row>
    <row r="380" spans="1:14" x14ac:dyDescent="0.25">
      <c r="A380" s="90">
        <v>43133</v>
      </c>
      <c r="B380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17"/>
  <sheetViews>
    <sheetView zoomScale="115" zoomScaleNormal="115" workbookViewId="0">
      <pane xSplit="1" ySplit="2" topLeftCell="H502" activePane="bottomRight" state="frozen"/>
      <selection pane="topRight" activeCell="B1" sqref="B1"/>
      <selection pane="bottomLeft" activeCell="A3" sqref="A3"/>
      <selection pane="bottomRight" activeCell="N514" sqref="N514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8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8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13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8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2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2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2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2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2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2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I509" s="93">
        <f t="shared" si="293"/>
        <v>1.7364125716268219E-4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  <c r="B510">
        <v>17.260000000000002</v>
      </c>
      <c r="C510" s="93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3">
        <f t="shared" ref="G510" si="499">+B510/D510-1</f>
        <v>-5.4768324033604987E-4</v>
      </c>
      <c r="H510" s="93">
        <f>(+B510/(D510*(1-VLOOKUP(A510,FX!A:K,9,0)))-1)</f>
        <v>-1.4991661421241975E-3</v>
      </c>
      <c r="I510" s="93">
        <f t="shared" si="293"/>
        <v>-7.075878732094476E-3</v>
      </c>
      <c r="J510">
        <v>14844.58</v>
      </c>
      <c r="K510">
        <v>14838.1</v>
      </c>
      <c r="L510" s="93">
        <f t="shared" ref="L510" si="500">+K510/J510-1</f>
        <v>-4.3652295989504708E-4</v>
      </c>
      <c r="M510" s="92">
        <f t="shared" ref="M510" si="501">WEEKDAY(A510,2)</f>
        <v>3</v>
      </c>
    </row>
    <row r="511" spans="1:14" x14ac:dyDescent="0.25">
      <c r="A511" s="90">
        <v>43125</v>
      </c>
      <c r="B511">
        <v>17.18</v>
      </c>
      <c r="C511" s="93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3">
        <f t="shared" ref="G511" si="504">+B511/D511-1</f>
        <v>-2.8558494406950574E-3</v>
      </c>
      <c r="H511" s="93">
        <f>(+B511/(D511*(1-VLOOKUP(A511,FX!A:K,9,0)))-1)</f>
        <v>-1.2917294709822946E-2</v>
      </c>
      <c r="I511" s="93">
        <f t="shared" si="293"/>
        <v>-1.1848613827217247E-2</v>
      </c>
      <c r="J511">
        <v>14838.1</v>
      </c>
      <c r="K511">
        <v>14706.82</v>
      </c>
      <c r="L511" s="93">
        <f t="shared" ref="L511" si="505">+K511/J511-1</f>
        <v>-8.8474939513819573E-3</v>
      </c>
      <c r="M511" s="92">
        <f t="shared" ref="M511" si="506">WEEKDAY(A511,2)</f>
        <v>4</v>
      </c>
    </row>
    <row r="512" spans="1:14" ht="28" x14ac:dyDescent="0.25">
      <c r="A512" s="90">
        <v>43126</v>
      </c>
      <c r="B512">
        <v>17.440000000000001</v>
      </c>
      <c r="C512" s="93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3">
        <f t="shared" ref="G512" si="509">+B512/D512-1</f>
        <v>-1.4803603757410633E-3</v>
      </c>
      <c r="H512" s="93">
        <f>(+B512/(D512*(1-VLOOKUP(A512,FX!A:K,9,0)))-1)</f>
        <v>-1.0834490317519485E-3</v>
      </c>
      <c r="I512" s="93">
        <f t="shared" si="293"/>
        <v>2.3564572676590956E-3</v>
      </c>
      <c r="J512">
        <v>14706.82</v>
      </c>
      <c r="K512">
        <v>14774.37</v>
      </c>
      <c r="L512" s="93">
        <f t="shared" ref="L512" si="510">+K512/J512-1</f>
        <v>4.5931071434885951E-3</v>
      </c>
      <c r="M512" s="92">
        <f t="shared" ref="M512" si="511">WEEKDAY(A512,2)</f>
        <v>5</v>
      </c>
      <c r="N512" s="50" t="s">
        <v>673</v>
      </c>
    </row>
    <row r="513" spans="1:14" x14ac:dyDescent="0.25">
      <c r="A513" s="90">
        <v>43129</v>
      </c>
      <c r="B513">
        <v>16.920000000000002</v>
      </c>
      <c r="C513" s="93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3">
        <f t="shared" ref="G513" si="514">+B513/D513-1</f>
        <v>-6.5118520448633754E-3</v>
      </c>
      <c r="H513" s="93">
        <f>(+B513/(D513*(1-VLOOKUP(A513,FX!A:K,9,0)))-1)</f>
        <v>-6.6758291345516696E-3</v>
      </c>
      <c r="I513" s="93">
        <f t="shared" si="293"/>
        <v>-6.4591896652964609E-3</v>
      </c>
      <c r="J513">
        <v>14774.37</v>
      </c>
      <c r="K513">
        <v>14461.8</v>
      </c>
      <c r="L513" s="93">
        <f t="shared" ref="L513" si="515">+K513/J513-1</f>
        <v>-2.1156232042381595E-2</v>
      </c>
      <c r="M513" s="92">
        <f t="shared" ref="M513" si="516">WEEKDAY(A513,2)</f>
        <v>1</v>
      </c>
    </row>
    <row r="514" spans="1:14" ht="70" x14ac:dyDescent="0.25">
      <c r="A514" s="90">
        <v>43130</v>
      </c>
      <c r="B514">
        <v>16.7</v>
      </c>
      <c r="C514" s="93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3">
        <f t="shared" ref="G514" si="519">+B514/D514-1</f>
        <v>-4.6473575044504445E-3</v>
      </c>
      <c r="H514" s="93">
        <f>(+B514/(D514*(1-VLOOKUP(A514,FX!A:K,9,0)))-1)</f>
        <v>-2.7042195120673407E-3</v>
      </c>
      <c r="I514" s="93">
        <f t="shared" ref="I514" si="520">+B514/F514-1</f>
        <v>-4.8268875513973741E-3</v>
      </c>
      <c r="J514">
        <v>14461.8</v>
      </c>
      <c r="K514">
        <v>14247.78</v>
      </c>
      <c r="L514" s="93">
        <f t="shared" ref="L514" si="521">+K514/J514-1</f>
        <v>-1.4798987677882347E-2</v>
      </c>
      <c r="M514" s="92">
        <f t="shared" ref="M514" si="522">WEEKDAY(A514,2)</f>
        <v>2</v>
      </c>
      <c r="N514" s="50" t="s">
        <v>680</v>
      </c>
    </row>
    <row r="515" spans="1:14" x14ac:dyDescent="0.25">
      <c r="A515" s="90">
        <v>43131</v>
      </c>
    </row>
    <row r="516" spans="1:14" x14ac:dyDescent="0.25">
      <c r="A516" s="90">
        <v>43132</v>
      </c>
    </row>
    <row r="517" spans="1:14" x14ac:dyDescent="0.25">
      <c r="A517" s="90">
        <v>43133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16"/>
  <sheetViews>
    <sheetView zoomScale="115" zoomScaleNormal="115" workbookViewId="0">
      <pane xSplit="1" ySplit="2" topLeftCell="B499" activePane="bottomRight" state="frozen"/>
      <selection pane="topRight" activeCell="B1" sqref="B1"/>
      <selection pane="bottomLeft" activeCell="A3" sqref="A3"/>
      <selection pane="bottomRight" activeCell="C512" sqref="C51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13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8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2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8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2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2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2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2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2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2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8" x14ac:dyDescent="0.2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2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x14ac:dyDescent="0.2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x14ac:dyDescent="0.2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  <c r="B509">
        <v>17.760000000000002</v>
      </c>
      <c r="C509" s="93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3">
        <f t="shared" ref="G509" si="706">+B509/D509-1</f>
        <v>7.7481319445871222E-4</v>
      </c>
      <c r="H509" s="93">
        <f>(+B509/(D509*(1-VLOOKUP(A509,FX!A:K,9,0)))-1)</f>
        <v>-1.7792872962041351E-4</v>
      </c>
      <c r="I509" s="93">
        <f t="shared" si="199"/>
        <v>-5.6303136084512317E-5</v>
      </c>
      <c r="J509">
        <v>14844.58</v>
      </c>
      <c r="K509">
        <v>14838.1</v>
      </c>
      <c r="L509" s="93">
        <f t="shared" ref="L509" si="707">+K509/J509-1</f>
        <v>-4.3652295989504708E-4</v>
      </c>
      <c r="M509" s="92">
        <f t="shared" ref="M509" si="708">WEEKDAY(A509,2)</f>
        <v>3</v>
      </c>
      <c r="N509" s="50" t="s">
        <v>669</v>
      </c>
    </row>
    <row r="510" spans="1:14" x14ac:dyDescent="0.25">
      <c r="A510" s="90">
        <v>43125</v>
      </c>
      <c r="B510">
        <v>17.64</v>
      </c>
      <c r="C510" s="93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3">
        <f t="shared" ref="G510" si="711">+B510/D510-1</f>
        <v>2.0529781973188665E-3</v>
      </c>
      <c r="H510" s="93">
        <f>(+B510/(D510*(1-VLOOKUP(A510,FX!A:K,9,0)))-1)</f>
        <v>-8.0579984265162219E-3</v>
      </c>
      <c r="I510" s="93">
        <f t="shared" si="199"/>
        <v>-7.6116858787194097E-3</v>
      </c>
      <c r="J510">
        <v>14838.1</v>
      </c>
      <c r="K510">
        <v>14706.82</v>
      </c>
      <c r="L510" s="93">
        <f t="shared" ref="L510" si="712">+K510/J510-1</f>
        <v>-8.8474939513819573E-3</v>
      </c>
      <c r="M510" s="92">
        <f t="shared" ref="M510" si="713">WEEKDAY(A510,2)</f>
        <v>4</v>
      </c>
    </row>
    <row r="511" spans="1:14" x14ac:dyDescent="0.25">
      <c r="A511" s="90">
        <v>43126</v>
      </c>
      <c r="B511">
        <v>17.899999999999999</v>
      </c>
      <c r="C511" s="93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3">
        <f t="shared" ref="G511" si="716">+B511/D511-1</f>
        <v>2.4111708552236877E-3</v>
      </c>
      <c r="H511" s="93">
        <f>(+B511/(D511*(1-VLOOKUP(A511,FX!A:K,9,0)))-1)</f>
        <v>2.8096290820478487E-3</v>
      </c>
      <c r="I511" s="93">
        <f t="shared" si="199"/>
        <v>1.6731859362844048E-3</v>
      </c>
      <c r="J511">
        <v>14706.82</v>
      </c>
      <c r="K511">
        <v>14774.37</v>
      </c>
      <c r="L511" s="93">
        <f t="shared" ref="L511" si="717">+K511/J511-1</f>
        <v>4.5931071434885951E-3</v>
      </c>
      <c r="M511" s="92">
        <f t="shared" ref="M511" si="718">WEEKDAY(A511,2)</f>
        <v>5</v>
      </c>
      <c r="N511" s="50" t="s">
        <v>677</v>
      </c>
    </row>
    <row r="512" spans="1:14" x14ac:dyDescent="0.25">
      <c r="A512" s="90">
        <v>43129</v>
      </c>
      <c r="B512">
        <v>17.38</v>
      </c>
      <c r="C512" s="93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3">
        <f t="shared" ref="G512" si="721">+B512/D512-1</f>
        <v>-6.4049729640140995E-3</v>
      </c>
      <c r="H512" s="93">
        <f>(+B512/(D512*(1-VLOOKUP(A512,FX!A:K,9,0)))-1)</f>
        <v>-6.5689676942959352E-3</v>
      </c>
      <c r="I512" s="93">
        <f t="shared" si="199"/>
        <v>-6.6584745520533728E-3</v>
      </c>
      <c r="J512">
        <v>14774.37</v>
      </c>
      <c r="K512">
        <v>14461.8</v>
      </c>
      <c r="L512" s="93">
        <f t="shared" ref="L512" si="722">+K512/J512-1</f>
        <v>-2.1156232042381595E-2</v>
      </c>
      <c r="M512" s="92">
        <f t="shared" ref="M512" si="723">WEEKDAY(A512,2)</f>
        <v>1</v>
      </c>
    </row>
    <row r="513" spans="1:13" x14ac:dyDescent="0.25">
      <c r="A513" s="90">
        <v>43130</v>
      </c>
      <c r="B513">
        <v>17.14</v>
      </c>
      <c r="C513" s="93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3">
        <f t="shared" ref="G513" si="726">+B513/D513-1</f>
        <v>-5.6602824444291766E-3</v>
      </c>
      <c r="H513" s="93">
        <f>(+B513/(D513*(1-VLOOKUP(A513,FX!A:K,9,0)))-1)</f>
        <v>-3.7191218948640081E-3</v>
      </c>
      <c r="I513" s="93">
        <f t="shared" si="199"/>
        <v>-2.8912662815522294E-3</v>
      </c>
      <c r="J513">
        <v>14461.8</v>
      </c>
      <c r="K513">
        <v>14247.78</v>
      </c>
      <c r="L513" s="93">
        <f t="shared" ref="L513" si="727">+K513/J513-1</f>
        <v>-1.4798987677882347E-2</v>
      </c>
      <c r="M513" s="92">
        <f t="shared" ref="M513" si="728">WEEKDAY(A513,2)</f>
        <v>2</v>
      </c>
    </row>
    <row r="514" spans="1:13" x14ac:dyDescent="0.25">
      <c r="A514" s="90">
        <v>43131</v>
      </c>
    </row>
    <row r="515" spans="1:13" x14ac:dyDescent="0.25">
      <c r="A515" s="90">
        <v>43132</v>
      </c>
    </row>
    <row r="516" spans="1:13" x14ac:dyDescent="0.25">
      <c r="A516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17"/>
  <sheetViews>
    <sheetView zoomScale="115" zoomScaleNormal="115" workbookViewId="0">
      <pane xSplit="1" ySplit="2" topLeftCell="G496" activePane="bottomRight" state="frozen"/>
      <selection pane="topRight" activeCell="B1" sqref="B1"/>
      <selection pane="bottomLeft" activeCell="A3" sqref="A3"/>
      <selection pane="bottomRight" activeCell="L513" sqref="L51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14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  <c r="B510">
        <v>8.11</v>
      </c>
      <c r="C510" s="93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3">
        <f t="shared" si="511"/>
        <v>1.3749999999999929E-2</v>
      </c>
      <c r="J510">
        <v>1767.83</v>
      </c>
      <c r="K510">
        <v>1813.28</v>
      </c>
      <c r="L510" s="93">
        <f t="shared" ref="L510" si="1047">+K510/J510-1</f>
        <v>2.5709485640587726E-2</v>
      </c>
      <c r="M510" s="92">
        <f t="shared" ref="M510" si="1048">WEEKDAY(A510,2)</f>
        <v>3</v>
      </c>
    </row>
    <row r="511" spans="1:14" x14ac:dyDescent="0.25">
      <c r="A511" s="90">
        <v>43125</v>
      </c>
      <c r="B511">
        <v>8.17</v>
      </c>
      <c r="C511" s="93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3">
        <f t="shared" si="511"/>
        <v>1.2768067435229957E-2</v>
      </c>
      <c r="J511">
        <v>1813.28</v>
      </c>
      <c r="K511">
        <v>1810.83</v>
      </c>
      <c r="L511" s="93">
        <f t="shared" ref="L511" si="1052">+K511/J511-1</f>
        <v>-1.3511426806670501E-3</v>
      </c>
      <c r="M511" s="92">
        <f t="shared" ref="M511" si="1053">WEEKDAY(A511,2)</f>
        <v>4</v>
      </c>
    </row>
    <row r="512" spans="1:14" x14ac:dyDescent="0.25">
      <c r="A512" s="90">
        <v>43126</v>
      </c>
      <c r="B512">
        <v>8.25</v>
      </c>
      <c r="C512" s="93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3">
        <f t="shared" si="511"/>
        <v>1.8518518518518601E-2</v>
      </c>
      <c r="J512">
        <v>1810.83</v>
      </c>
      <c r="K512">
        <v>1816.8</v>
      </c>
      <c r="L512" s="93">
        <f t="shared" ref="L512" si="1057">+K512/J512-1</f>
        <v>3.2968307350773607E-3</v>
      </c>
      <c r="M512" s="92">
        <f t="shared" ref="M512" si="1058">WEEKDAY(A512,2)</f>
        <v>5</v>
      </c>
      <c r="N512" t="s">
        <v>674</v>
      </c>
    </row>
    <row r="513" spans="1:13" x14ac:dyDescent="0.25">
      <c r="A513" s="90">
        <v>43129</v>
      </c>
      <c r="B513">
        <v>8.06</v>
      </c>
      <c r="C513" s="93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3">
        <f t="shared" si="511"/>
        <v>4.2362322452031975E-3</v>
      </c>
      <c r="J513">
        <v>1816.8</v>
      </c>
      <c r="K513">
        <v>1799.77</v>
      </c>
      <c r="L513" s="93">
        <f t="shared" ref="L513" si="1062">+K513/J513-1</f>
        <v>-9.3736239542051569E-3</v>
      </c>
      <c r="M513" s="92">
        <f t="shared" ref="M513" si="1063">WEEKDAY(A513,2)</f>
        <v>1</v>
      </c>
    </row>
    <row r="514" spans="1:13" x14ac:dyDescent="0.25">
      <c r="A514" s="90">
        <v>43130</v>
      </c>
      <c r="B514">
        <v>7.98</v>
      </c>
      <c r="C514" s="93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3">
        <f t="shared" si="511"/>
        <v>6.8130204390612903E-3</v>
      </c>
      <c r="J514">
        <v>1799.77</v>
      </c>
      <c r="K514">
        <v>1782.4</v>
      </c>
      <c r="L514" s="93">
        <f t="shared" ref="L514" si="1067">+K514/J514-1</f>
        <v>-9.6512332131327705E-3</v>
      </c>
      <c r="M514" s="92">
        <f t="shared" ref="M514" si="1068">WEEKDAY(A514,2)</f>
        <v>2</v>
      </c>
    </row>
    <row r="515" spans="1:13" x14ac:dyDescent="0.25">
      <c r="A515" s="90">
        <v>43131</v>
      </c>
    </row>
    <row r="516" spans="1:13" x14ac:dyDescent="0.25">
      <c r="A516" s="90">
        <v>43132</v>
      </c>
    </row>
    <row r="517" spans="1:13" x14ac:dyDescent="0.25">
      <c r="A517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7"/>
  <sheetViews>
    <sheetView zoomScale="115" zoomScaleNormal="115" workbookViewId="0">
      <pane xSplit="1" ySplit="2" topLeftCell="E498" activePane="bottomRight" state="frozen"/>
      <selection pane="topRight" activeCell="B1" sqref="B1"/>
      <selection pane="bottomLeft" activeCell="A3" sqref="A3"/>
      <selection pane="bottomRight" activeCell="M514" sqref="M51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14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2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2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2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2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2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2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2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2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2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  <c r="B510">
        <v>54.75</v>
      </c>
      <c r="C510" s="93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3">
        <f t="shared" ref="G510" si="1182">+B510/D510-1</f>
        <v>1.9100909953009282E-3</v>
      </c>
      <c r="H510" s="42">
        <f t="shared" ref="H510" si="1183">(+B510/(E510)-1)</f>
        <v>9.5626828187556079E-4</v>
      </c>
      <c r="I510" s="93">
        <f t="shared" si="726"/>
        <v>7.3112776457673334E-4</v>
      </c>
      <c r="J510">
        <v>4382.6099999999997</v>
      </c>
      <c r="K510">
        <v>4389.8900000000003</v>
      </c>
      <c r="L510" s="93">
        <f t="shared" ref="L510" si="1184">+K510/J510-1</f>
        <v>1.6611106167330192E-3</v>
      </c>
      <c r="M510" s="92">
        <f t="shared" ref="M510" si="1185">WEEKDAY(A510,2)</f>
        <v>3</v>
      </c>
    </row>
    <row r="511" spans="1:14" x14ac:dyDescent="0.25">
      <c r="A511" s="90">
        <v>43125</v>
      </c>
      <c r="B511">
        <v>54.55</v>
      </c>
      <c r="C511" s="93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3">
        <f t="shared" ref="G511" si="1188">+B511/D511-1</f>
        <v>2.7426113954949205E-3</v>
      </c>
      <c r="H511" s="42">
        <f t="shared" ref="H511" si="1189">(+B511/(E511)-1)</f>
        <v>-7.375323807674361E-3</v>
      </c>
      <c r="I511" s="93">
        <f t="shared" si="726"/>
        <v>-7.5322028964412979E-3</v>
      </c>
      <c r="J511">
        <v>4389.8900000000003</v>
      </c>
      <c r="K511">
        <v>4365.08</v>
      </c>
      <c r="L511" s="93">
        <f t="shared" ref="L511" si="1190">+K511/J511-1</f>
        <v>-5.6516222502159819E-3</v>
      </c>
      <c r="M511" s="92">
        <f t="shared" ref="M511" si="1191">WEEKDAY(A511,2)</f>
        <v>4</v>
      </c>
    </row>
    <row r="512" spans="1:14" x14ac:dyDescent="0.25">
      <c r="A512" s="90">
        <v>43126</v>
      </c>
      <c r="B512">
        <v>55.35</v>
      </c>
      <c r="C512" s="93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3">
        <f t="shared" ref="G512" si="1194">+B512/D512-1</f>
        <v>3.2946819837462726E-3</v>
      </c>
      <c r="H512" s="42">
        <f t="shared" ref="H512" si="1195">(+B512/(E512)-1)</f>
        <v>3.6934914060560153E-3</v>
      </c>
      <c r="I512" s="93">
        <f t="shared" si="726"/>
        <v>3.5354908893119319E-3</v>
      </c>
      <c r="J512">
        <v>4365.08</v>
      </c>
      <c r="K512">
        <v>4381.3</v>
      </c>
      <c r="L512" s="93">
        <f t="shared" ref="L512" si="1196">+K512/J512-1</f>
        <v>3.7158540049666566E-3</v>
      </c>
      <c r="M512" s="92">
        <f t="shared" ref="M512" si="1197">WEEKDAY(A512,2)</f>
        <v>5</v>
      </c>
    </row>
    <row r="513" spans="1:14" x14ac:dyDescent="0.25">
      <c r="A513" s="90">
        <v>43129</v>
      </c>
      <c r="B513">
        <v>54.15</v>
      </c>
      <c r="C513" s="93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3">
        <f t="shared" ref="G513" si="1200">+B513/D513-1</f>
        <v>-1.2861753376580687E-4</v>
      </c>
      <c r="H513" s="42">
        <f t="shared" ref="H513" si="1201">(+B513/(E513)-1)</f>
        <v>-2.9364818833066408E-4</v>
      </c>
      <c r="I513" s="93">
        <f t="shared" si="726"/>
        <v>-5.3526274017612341E-4</v>
      </c>
      <c r="J513">
        <v>4381.3</v>
      </c>
      <c r="K513">
        <v>4302.0200000000004</v>
      </c>
      <c r="L513" s="93">
        <f t="shared" ref="L513" si="1202">+K513/J513-1</f>
        <v>-1.8095085933398702E-2</v>
      </c>
      <c r="M513" s="92">
        <f t="shared" ref="M513" si="1203">WEEKDAY(A513,2)</f>
        <v>1</v>
      </c>
      <c r="N513" t="s">
        <v>678</v>
      </c>
    </row>
    <row r="514" spans="1:14" x14ac:dyDescent="0.25">
      <c r="A514" s="90">
        <v>43130</v>
      </c>
      <c r="B514">
        <v>53.3</v>
      </c>
      <c r="C514" s="93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3">
        <f t="shared" ref="G514" si="1206">+B514/D514-1</f>
        <v>-5.6098223390504964E-3</v>
      </c>
      <c r="H514" s="42">
        <f t="shared" ref="H514" si="1207">(+B514/(E514)-1)</f>
        <v>-3.6685632807320623E-3</v>
      </c>
      <c r="I514" s="93">
        <f t="shared" si="726"/>
        <v>-3.4030140982013179E-3</v>
      </c>
      <c r="J514">
        <v>4302.0200000000004</v>
      </c>
      <c r="K514">
        <v>4256.1000000000004</v>
      </c>
      <c r="L514" s="93">
        <f t="shared" ref="L514" si="1208">+K514/J514-1</f>
        <v>-1.0674055443721797E-2</v>
      </c>
      <c r="M514" s="92">
        <f t="shared" ref="M514" si="1209">WEEKDAY(A514,2)</f>
        <v>2</v>
      </c>
    </row>
    <row r="515" spans="1:14" x14ac:dyDescent="0.25">
      <c r="A515" s="90">
        <v>43131</v>
      </c>
    </row>
    <row r="516" spans="1:14" x14ac:dyDescent="0.25">
      <c r="A516" s="90">
        <v>43132</v>
      </c>
    </row>
    <row r="517" spans="1:14" x14ac:dyDescent="0.25">
      <c r="A517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23"/>
  <sheetViews>
    <sheetView tabSelected="1" zoomScale="115" zoomScaleNormal="115" workbookViewId="0">
      <pane xSplit="1" ySplit="2" topLeftCell="B505" activePane="bottomRight" state="frozen"/>
      <selection pane="topRight" activeCell="B1" sqref="B1"/>
      <selection pane="bottomLeft" activeCell="A3" sqref="A3"/>
      <selection pane="bottomRight" activeCell="C520" sqref="C520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19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2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2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2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2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2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2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2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2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2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2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2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2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2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2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2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2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2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2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2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2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2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2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2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2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2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2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2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2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2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2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2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2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8" x14ac:dyDescent="0.2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2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2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2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2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2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2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8" x14ac:dyDescent="0.2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8" x14ac:dyDescent="0.2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2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2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2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2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2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2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2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2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2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2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2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2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2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2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2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2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2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2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2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2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2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2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2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2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2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2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2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2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2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2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2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2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2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2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2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2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2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2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2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2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2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2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2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8" x14ac:dyDescent="0.2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F515">
        <v>52.81</v>
      </c>
      <c r="G515" s="42">
        <f t="shared" ref="G515" si="846">+B515/D515-1</f>
        <v>4.1059126516114208E-3</v>
      </c>
      <c r="H515" s="92"/>
      <c r="I515" s="93">
        <f t="shared" si="316"/>
        <v>4.1658776746829052E-3</v>
      </c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  <c r="B516">
        <v>53.35</v>
      </c>
      <c r="C516" s="93">
        <f t="shared" ref="C516" si="849">B516/B515-1</f>
        <v>6.0343201961154946E-3</v>
      </c>
      <c r="D516" s="38">
        <f t="shared" ref="D516" si="850">+(F515-O516)*(1+L516)</f>
        <v>53.141292382441023</v>
      </c>
      <c r="E516" s="92"/>
      <c r="F516">
        <v>53.14</v>
      </c>
      <c r="G516" s="42">
        <f t="shared" ref="G516" si="851">+B516/D516-1</f>
        <v>3.9274095190793279E-3</v>
      </c>
      <c r="H516" s="92"/>
      <c r="I516" s="93">
        <f t="shared" si="316"/>
        <v>3.9518253669552639E-3</v>
      </c>
      <c r="J516">
        <v>23780.19</v>
      </c>
      <c r="K516">
        <v>23929.37</v>
      </c>
      <c r="L516" s="93">
        <f t="shared" ref="L516" si="852">+K516/J516-1</f>
        <v>6.2732888172887247E-3</v>
      </c>
      <c r="M516" s="92">
        <f t="shared" ref="M516" si="853">WEEKDAY(A516,2)</f>
        <v>3</v>
      </c>
    </row>
    <row r="517" spans="1:14" x14ac:dyDescent="0.25">
      <c r="A517" s="90">
        <v>43125</v>
      </c>
      <c r="B517">
        <v>52.64</v>
      </c>
      <c r="C517" s="93">
        <f t="shared" ref="C517" si="854">B517/B516-1</f>
        <v>-1.3308341143392743E-2</v>
      </c>
      <c r="D517" s="38">
        <f t="shared" ref="D517" si="855">+(F516-O517)*(1+L517)</f>
        <v>52.340613898318267</v>
      </c>
      <c r="E517" s="92"/>
      <c r="F517">
        <v>52.34</v>
      </c>
      <c r="G517" s="42">
        <f t="shared" ref="G517" si="856">+B517/D517-1</f>
        <v>5.7199577800777224E-3</v>
      </c>
      <c r="H517" s="92"/>
      <c r="I517" s="93">
        <f t="shared" si="316"/>
        <v>5.7317539166985565E-3</v>
      </c>
      <c r="J517">
        <v>23929.37</v>
      </c>
      <c r="K517">
        <v>23569.4</v>
      </c>
      <c r="L517" s="93">
        <f t="shared" ref="L517" si="857">+K517/J517-1</f>
        <v>-1.5043020355320569E-2</v>
      </c>
      <c r="M517" s="92">
        <f t="shared" ref="M517" si="858">WEEKDAY(A517,2)</f>
        <v>4</v>
      </c>
    </row>
    <row r="518" spans="1:14" x14ac:dyDescent="0.25">
      <c r="A518" s="90">
        <v>43126</v>
      </c>
      <c r="B518">
        <v>54</v>
      </c>
      <c r="C518" s="93">
        <f t="shared" ref="C518" si="859">B518/B517-1</f>
        <v>2.5835866261398222E-2</v>
      </c>
      <c r="D518" s="38">
        <f t="shared" ref="D518" si="860">+(F517-O518)*(1+L518)</f>
        <v>53.421002851154462</v>
      </c>
      <c r="E518" s="92"/>
      <c r="F518">
        <v>53.42</v>
      </c>
      <c r="G518" s="42">
        <f t="shared" ref="G518" si="861">+B518/D518-1</f>
        <v>1.0838380373703993E-2</v>
      </c>
      <c r="H518" s="92"/>
      <c r="I518" s="93">
        <f t="shared" si="316"/>
        <v>1.0857356795207718E-2</v>
      </c>
      <c r="J518">
        <v>23569.4</v>
      </c>
      <c r="K518">
        <v>24056.19</v>
      </c>
      <c r="L518" s="93">
        <f t="shared" ref="L518" si="862">+K518/J518-1</f>
        <v>2.0653474420222695E-2</v>
      </c>
      <c r="M518" s="92">
        <f t="shared" ref="M518" si="863">WEEKDAY(A518,2)</f>
        <v>5</v>
      </c>
    </row>
    <row r="519" spans="1:14" x14ac:dyDescent="0.25">
      <c r="A519" s="90">
        <v>43129</v>
      </c>
      <c r="B519">
        <v>52.85</v>
      </c>
      <c r="C519" s="93">
        <f t="shared" ref="C519" si="864">B519/B518-1</f>
        <v>-2.1296296296296258E-2</v>
      </c>
      <c r="D519" s="38">
        <f t="shared" ref="D519" si="865">+(F518-O519)*(1+L519)</f>
        <v>53.14470796913394</v>
      </c>
      <c r="E519" s="92"/>
      <c r="F519">
        <v>53.15</v>
      </c>
      <c r="G519" s="42">
        <f t="shared" ref="G519" si="866">+B519/D519-1</f>
        <v>-5.5453869330714944E-3</v>
      </c>
      <c r="H519" s="92"/>
      <c r="I519" s="93">
        <f t="shared" si="316"/>
        <v>-5.6444026340545239E-3</v>
      </c>
      <c r="J519">
        <v>24056.19</v>
      </c>
      <c r="K519">
        <v>23932.22</v>
      </c>
      <c r="L519" s="93">
        <f t="shared" ref="L519" si="867">+K519/J519-1</f>
        <v>-5.1533513827417554E-3</v>
      </c>
      <c r="M519" s="92">
        <f t="shared" ref="M519" si="868">WEEKDAY(A519,2)</f>
        <v>1</v>
      </c>
    </row>
    <row r="520" spans="1:14" x14ac:dyDescent="0.25">
      <c r="A520" s="90">
        <v>43130</v>
      </c>
      <c r="B520">
        <v>51.98</v>
      </c>
      <c r="C520" s="93">
        <f t="shared" ref="C520" si="869">B520/B519-1</f>
        <v>-1.6461684011352951E-2</v>
      </c>
      <c r="D520" s="38">
        <f t="shared" ref="D520" si="870">+(F519-O520)*(1+L520)</f>
        <v>52.220438764143061</v>
      </c>
      <c r="E520" s="92"/>
      <c r="G520" s="42">
        <f t="shared" ref="G520" si="871">+B520/D520-1</f>
        <v>-4.6043037904951456E-3</v>
      </c>
      <c r="H520" s="92"/>
      <c r="J520">
        <v>23932.22</v>
      </c>
      <c r="K520">
        <v>23513.66</v>
      </c>
      <c r="L520" s="93">
        <f t="shared" ref="L520" si="872">+K520/J520-1</f>
        <v>-1.7489392960619687E-2</v>
      </c>
      <c r="M520" s="92">
        <f t="shared" ref="M520" si="873">WEEKDAY(A520,2)</f>
        <v>2</v>
      </c>
      <c r="N520" s="50" t="s">
        <v>681</v>
      </c>
    </row>
    <row r="521" spans="1:14" x14ac:dyDescent="0.25">
      <c r="A521" s="90">
        <v>43131</v>
      </c>
    </row>
    <row r="522" spans="1:14" x14ac:dyDescent="0.25">
      <c r="A522" s="90">
        <v>43132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23"/>
  <sheetViews>
    <sheetView zoomScale="115" zoomScaleNormal="115" workbookViewId="0">
      <pane xSplit="1" ySplit="2" topLeftCell="G502" activePane="bottomRight" state="frozen"/>
      <selection pane="topRight" activeCell="B1" sqref="B1"/>
      <selection pane="bottomLeft" activeCell="A3" sqref="A3"/>
      <selection pane="bottomRight" activeCell="N518" sqref="N51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1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8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8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2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2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2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2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2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2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2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2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2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I515" s="93">
        <f t="shared" si="272"/>
        <v>-4.9778745774611277E-3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  <c r="B516">
        <v>36.61</v>
      </c>
      <c r="C516" s="93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3">
        <f>(B516/(D516*(1-VLOOKUP(A516,FX!A:M,13,0))))-1</f>
        <v>-2.1096015109724142E-2</v>
      </c>
      <c r="I516" s="93">
        <f t="shared" si="272"/>
        <v>-6.4185200765337624E-3</v>
      </c>
      <c r="J516">
        <v>1767.83</v>
      </c>
      <c r="K516">
        <v>1813.28</v>
      </c>
      <c r="L516" s="93">
        <f t="shared" ref="L516" si="1038">+K516/J516-1</f>
        <v>2.5709485640587726E-2</v>
      </c>
      <c r="M516" s="92">
        <f t="shared" ref="M516" si="1039">WEEKDAY(A516,2)</f>
        <v>3</v>
      </c>
    </row>
    <row r="517" spans="1:14" x14ac:dyDescent="0.25">
      <c r="A517" s="90">
        <v>43125</v>
      </c>
      <c r="B517">
        <v>36.64</v>
      </c>
      <c r="C517" s="93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3">
        <f>(B517/(D517*(1-VLOOKUP(A517,FX!A:M,13,0))))-1</f>
        <v>-7.6885314720522846E-3</v>
      </c>
      <c r="I517" s="93">
        <f t="shared" si="272"/>
        <v>-9.4995052904187638E-3</v>
      </c>
      <c r="J517">
        <v>1813.28</v>
      </c>
      <c r="K517">
        <v>1810.83</v>
      </c>
      <c r="L517" s="93">
        <f t="shared" ref="L517" si="1043">+K517/J517-1</f>
        <v>-1.3511426806670501E-3</v>
      </c>
      <c r="M517" s="92">
        <f t="shared" ref="M517" si="1044">WEEKDAY(A517,2)</f>
        <v>4</v>
      </c>
    </row>
    <row r="518" spans="1:14" x14ac:dyDescent="0.25">
      <c r="A518" s="90">
        <v>43126</v>
      </c>
      <c r="B518">
        <v>36.75</v>
      </c>
      <c r="C518" s="93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3">
        <f>(B518/(D518*(1-VLOOKUP(A518,FX!A:M,13,0))))-1</f>
        <v>-1.0181490877434252E-2</v>
      </c>
      <c r="I518" s="93">
        <f t="shared" si="272"/>
        <v>1.5698073715537664E-3</v>
      </c>
      <c r="J518">
        <v>1810.83</v>
      </c>
      <c r="K518">
        <v>1816.8</v>
      </c>
      <c r="L518" s="93">
        <f t="shared" ref="L518" si="1048">+K518/J518-1</f>
        <v>3.2968307350773607E-3</v>
      </c>
      <c r="M518" s="92">
        <f t="shared" ref="M518" si="1049">WEEKDAY(A518,2)</f>
        <v>5</v>
      </c>
      <c r="N518" t="s">
        <v>676</v>
      </c>
    </row>
    <row r="519" spans="1:14" x14ac:dyDescent="0.25">
      <c r="A519" s="90">
        <v>43129</v>
      </c>
      <c r="B519">
        <v>35.83</v>
      </c>
      <c r="C519" s="93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3">
        <f>(B519/(D519*(1-VLOOKUP(A519,FX!A:M,13,0))))-1</f>
        <v>-1.2594072032490411E-2</v>
      </c>
      <c r="I519" s="93">
        <f t="shared" si="272"/>
        <v>-2.8164937435988247E-3</v>
      </c>
      <c r="J519">
        <v>1816.8</v>
      </c>
      <c r="K519">
        <v>1799.77</v>
      </c>
      <c r="L519" s="93">
        <f t="shared" ref="L519" si="1053">+K519/J519-1</f>
        <v>-9.3736239542051569E-3</v>
      </c>
      <c r="M519" s="92">
        <f t="shared" ref="M519" si="1054">WEEKDAY(A519,2)</f>
        <v>1</v>
      </c>
    </row>
    <row r="520" spans="1:14" x14ac:dyDescent="0.25">
      <c r="A520" s="90">
        <v>43130</v>
      </c>
      <c r="B520">
        <v>35.652200000000001</v>
      </c>
      <c r="C520" s="93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G520" s="42">
        <f t="shared" ref="G520" si="1057">+B520/D520-1</f>
        <v>1.9047771910336575E-3</v>
      </c>
      <c r="H520" s="93">
        <f>(B520/(D520*(1-VLOOKUP(A520,FX!A:M,13,0))))-1</f>
        <v>9.6365975533196924E-4</v>
      </c>
      <c r="J520">
        <v>1799.77</v>
      </c>
      <c r="K520">
        <v>1782.4</v>
      </c>
      <c r="L520" s="93">
        <f t="shared" ref="L520" si="1058">+K520/J520-1</f>
        <v>-9.6512332131327705E-3</v>
      </c>
      <c r="M520" s="92">
        <f t="shared" ref="M520" si="1059">WEEKDAY(A520,2)</f>
        <v>2</v>
      </c>
    </row>
    <row r="521" spans="1:14" x14ac:dyDescent="0.25">
      <c r="A521" s="90">
        <v>43131</v>
      </c>
    </row>
    <row r="522" spans="1:14" x14ac:dyDescent="0.25">
      <c r="A522" s="90">
        <v>43132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23"/>
  <sheetViews>
    <sheetView zoomScale="115" zoomScaleNormal="115" workbookViewId="0">
      <pane xSplit="1" ySplit="2" topLeftCell="B504" activePane="bottomRight" state="frozen"/>
      <selection pane="topRight" activeCell="B1" sqref="B1"/>
      <selection pane="bottomLeft" activeCell="A3" sqref="A3"/>
      <selection pane="bottomRight" activeCell="B520" sqref="B52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8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8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8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19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8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I515" s="93">
        <f t="shared" si="767"/>
        <v>3.5875774656932702E-3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  <c r="B516">
        <v>34.69</v>
      </c>
      <c r="C516" s="93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3">
        <f t="shared" ref="G516" si="1026">+B516/D516-1</f>
        <v>1.0957484249559224E-2</v>
      </c>
      <c r="H516" s="93">
        <f>(B516/(D516*(1-VLOOKUP(A516,FX!A:M,13,0))))-1</f>
        <v>3.1535029563733996E-3</v>
      </c>
      <c r="I516" s="93">
        <f t="shared" si="767"/>
        <v>3.7702873578184803E-3</v>
      </c>
      <c r="J516">
        <v>4382.6099999999997</v>
      </c>
      <c r="K516">
        <v>4389.8900000000003</v>
      </c>
      <c r="L516" s="93">
        <f t="shared" ref="L516" si="1027">+K516/J516-1</f>
        <v>1.6611106167330192E-3</v>
      </c>
      <c r="M516" s="92">
        <f t="shared" ref="M516" si="1028">WEEKDAY(A516,2)</f>
        <v>3</v>
      </c>
    </row>
    <row r="517" spans="1:14" x14ac:dyDescent="0.25">
      <c r="A517" s="90">
        <v>43125</v>
      </c>
      <c r="B517">
        <v>34.479999999999997</v>
      </c>
      <c r="C517" s="93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3">
        <f t="shared" ref="G517" si="1031">+B517/D517-1</f>
        <v>3.3644827578711567E-3</v>
      </c>
      <c r="H517" s="93">
        <f>(B517/(D517*(1-VLOOKUP(A517,FX!A:M,13,0))))-1</f>
        <v>-9.1362510862058599E-5</v>
      </c>
      <c r="I517" s="93">
        <f t="shared" si="767"/>
        <v>-1.4788995827197393E-4</v>
      </c>
      <c r="J517">
        <v>4389.8900000000003</v>
      </c>
      <c r="K517">
        <v>4365.08</v>
      </c>
      <c r="L517" s="93">
        <f t="shared" ref="L517" si="1032">+K517/J517-1</f>
        <v>-5.6516222502159819E-3</v>
      </c>
      <c r="M517" s="92">
        <f t="shared" ref="M517" si="1033">WEEKDAY(A517,2)</f>
        <v>4</v>
      </c>
    </row>
    <row r="518" spans="1:14" x14ac:dyDescent="0.25">
      <c r="A518" s="90">
        <v>43126</v>
      </c>
      <c r="B518">
        <v>34.85</v>
      </c>
      <c r="C518" s="93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3">
        <f t="shared" ref="G518" si="1036">+B518/D518-1</f>
        <v>6.8401106666129419E-3</v>
      </c>
      <c r="H518" s="93">
        <f>(B518/(D518*(1-VLOOKUP(A518,FX!A:M,13,0))))-1</f>
        <v>6.4424459556349234E-3</v>
      </c>
      <c r="I518" s="93">
        <f t="shared" si="767"/>
        <v>6.4197160077048565E-3</v>
      </c>
      <c r="J518">
        <v>4365.08</v>
      </c>
      <c r="K518">
        <v>4381.3</v>
      </c>
      <c r="L518" s="93">
        <f t="shared" ref="L518" si="1037">+K518/J518-1</f>
        <v>3.7158540049666566E-3</v>
      </c>
      <c r="M518" s="92">
        <f t="shared" ref="M518" si="1038">WEEKDAY(A518,2)</f>
        <v>5</v>
      </c>
      <c r="N518" s="50" t="s">
        <v>675</v>
      </c>
    </row>
    <row r="519" spans="1:14" x14ac:dyDescent="0.25">
      <c r="A519" s="90">
        <v>43129</v>
      </c>
      <c r="B519">
        <v>33.880000000000003</v>
      </c>
      <c r="C519" s="93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3">
        <f t="shared" ref="G519" si="1041">+B519/D519-1</f>
        <v>-3.5619071590279328E-3</v>
      </c>
      <c r="H519" s="93">
        <f>(B519/(D519*(1-VLOOKUP(A519,FX!A:M,13,0))))-1</f>
        <v>-1.8742717905029238E-3</v>
      </c>
      <c r="I519" s="93">
        <f t="shared" si="767"/>
        <v>-1.6207455429497752E-3</v>
      </c>
      <c r="J519">
        <v>4381.3</v>
      </c>
      <c r="K519">
        <v>4302.0200000000004</v>
      </c>
      <c r="L519" s="93">
        <f t="shared" ref="L519" si="1042">+K519/J519-1</f>
        <v>-1.8095085933398702E-2</v>
      </c>
      <c r="M519" s="92">
        <f t="shared" ref="M519" si="1043">WEEKDAY(A519,2)</f>
        <v>1</v>
      </c>
    </row>
    <row r="520" spans="1:14" x14ac:dyDescent="0.25">
      <c r="A520" s="90">
        <v>43130</v>
      </c>
      <c r="B520">
        <v>33.56</v>
      </c>
      <c r="C520" s="93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G520" s="93">
        <f t="shared" ref="G520" si="1046">+B520/D520-1</f>
        <v>-3.8054430007516959E-4</v>
      </c>
      <c r="H520" s="93">
        <f>(B520/(D520*(1-VLOOKUP(A520,FX!A:M,13,0))))-1</f>
        <v>-1.3195150687979051E-3</v>
      </c>
      <c r="J520">
        <v>4302.0200000000004</v>
      </c>
      <c r="K520">
        <v>4256.1000000000004</v>
      </c>
      <c r="L520" s="93">
        <f t="shared" ref="L520" si="1047">+K520/J520-1</f>
        <v>-1.0674055443721797E-2</v>
      </c>
      <c r="M520" s="92">
        <f t="shared" ref="M520" si="1048">WEEKDAY(A520,2)</f>
        <v>2</v>
      </c>
    </row>
    <row r="521" spans="1:14" x14ac:dyDescent="0.25">
      <c r="A521" s="90">
        <v>43131</v>
      </c>
    </row>
    <row r="522" spans="1:14" x14ac:dyDescent="0.25">
      <c r="A522" s="90">
        <v>43132</v>
      </c>
    </row>
    <row r="523" spans="1:14" x14ac:dyDescent="0.25">
      <c r="A523" s="90">
        <v>43133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24"/>
  <sheetViews>
    <sheetView zoomScale="115" zoomScaleNormal="115" workbookViewId="0">
      <pane xSplit="1" ySplit="2" topLeftCell="E507" activePane="bottomRight" state="frozen"/>
      <selection pane="topRight" activeCell="B1" sqref="B1"/>
      <selection pane="bottomLeft" activeCell="A3" sqref="A3"/>
      <selection pane="bottomRight" activeCell="L520" sqref="L520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8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8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20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2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2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2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I516" s="93">
        <f t="shared" si="820"/>
        <v>1.0073034345806642E-2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  <c r="B517">
        <v>36.83</v>
      </c>
      <c r="C517" s="93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3">
        <f t="shared" ref="G517" si="1035">+B517/D517-1</f>
        <v>1.3774304723648934E-2</v>
      </c>
      <c r="H517" s="93">
        <f>(B517/(D517*(1-VLOOKUP(A517,FX!A:M,13,0))))-1</f>
        <v>5.9485792773916746E-3</v>
      </c>
      <c r="I517" s="93">
        <f t="shared" si="820"/>
        <v>6.0505073958232458E-3</v>
      </c>
      <c r="J517">
        <v>6355</v>
      </c>
      <c r="K517">
        <v>6394.3</v>
      </c>
      <c r="L517" s="93">
        <f t="shared" ref="L517" si="1036">+K517/J517-1</f>
        <v>6.1841070023602729E-3</v>
      </c>
      <c r="M517" s="92">
        <f t="shared" ref="M517" si="1037">WEEKDAY(A517,2)</f>
        <v>3</v>
      </c>
    </row>
    <row r="518" spans="1:14" x14ac:dyDescent="0.25">
      <c r="A518" s="90">
        <v>43125</v>
      </c>
      <c r="B518">
        <v>36.840000000000003</v>
      </c>
      <c r="C518" s="93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3">
        <f t="shared" ref="G518" si="1040">+B518/D518-1</f>
        <v>8.149414402675248E-3</v>
      </c>
      <c r="H518" s="93">
        <f>(B518/(D518*(1-VLOOKUP(A518,FX!A:M,13,0))))-1</f>
        <v>4.677088599031709E-3</v>
      </c>
      <c r="I518" s="93">
        <f t="shared" si="820"/>
        <v>4.5318456227607662E-3</v>
      </c>
      <c r="J518">
        <v>6394.3</v>
      </c>
      <c r="K518">
        <v>6382.72</v>
      </c>
      <c r="L518" s="93">
        <f t="shared" ref="L518" si="1041">+K518/J518-1</f>
        <v>-1.8109879111083416E-3</v>
      </c>
      <c r="M518" s="92">
        <f t="shared" ref="M518" si="1042">WEEKDAY(A518,2)</f>
        <v>4</v>
      </c>
    </row>
    <row r="519" spans="1:14" x14ac:dyDescent="0.25">
      <c r="A519" s="90">
        <v>43126</v>
      </c>
      <c r="B519">
        <v>36.99</v>
      </c>
      <c r="C519" s="93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3">
        <f t="shared" ref="G519" si="1045">+B519/D519-1</f>
        <v>8.4781778005573738E-3</v>
      </c>
      <c r="H519" s="93">
        <f>(B519/(D519*(1-VLOOKUP(A519,FX!A:M,13,0))))-1</f>
        <v>8.0798661134742211E-3</v>
      </c>
      <c r="I519" s="93">
        <f t="shared" si="820"/>
        <v>7.8250160750676923E-3</v>
      </c>
      <c r="J519">
        <v>6382.72</v>
      </c>
      <c r="K519">
        <v>6383.63</v>
      </c>
      <c r="L519" s="93">
        <f t="shared" ref="L519" si="1046">+K519/J519-1</f>
        <v>1.4257244560300641E-4</v>
      </c>
      <c r="M519" s="92">
        <f t="shared" ref="M519" si="1047">WEEKDAY(A519,2)</f>
        <v>5</v>
      </c>
    </row>
    <row r="520" spans="1:14" x14ac:dyDescent="0.25">
      <c r="A520" s="90">
        <v>43129</v>
      </c>
      <c r="B520">
        <v>36.15</v>
      </c>
      <c r="C520" s="93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3">
        <f t="shared" ref="G520" si="1050">+B520/D520-1</f>
        <v>-3.5495411205743732E-3</v>
      </c>
      <c r="H520" s="93">
        <f>(B520/(D520*(1-VLOOKUP(A520,FX!A:M,13,0))))-1</f>
        <v>-1.8618848080850237E-3</v>
      </c>
      <c r="I520" s="93">
        <f t="shared" si="820"/>
        <v>-8.0156997153058018E-4</v>
      </c>
      <c r="J520">
        <v>6383.63</v>
      </c>
      <c r="K520">
        <v>6309.88</v>
      </c>
      <c r="L520" s="93">
        <f t="shared" ref="L520" si="1051">+K520/J520-1</f>
        <v>-1.1552987876803589E-2</v>
      </c>
      <c r="M520" s="92">
        <f t="shared" ref="M520" si="1052">WEEKDAY(A520,2)</f>
        <v>1</v>
      </c>
    </row>
    <row r="521" spans="1:14" x14ac:dyDescent="0.25">
      <c r="A521" s="90">
        <v>43130</v>
      </c>
      <c r="B521">
        <v>36.24</v>
      </c>
      <c r="C521" s="93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G521" s="93">
        <f t="shared" ref="G521" si="1055">+B521/D521-1</f>
        <v>1.1212338158594903E-3</v>
      </c>
      <c r="H521" s="93">
        <f>(B521/(D521*(1-VLOOKUP(A521,FX!A:M,13,0))))-1</f>
        <v>1.8085238456544417E-4</v>
      </c>
      <c r="J521">
        <v>6309.88</v>
      </c>
      <c r="K521">
        <v>6313.44</v>
      </c>
      <c r="L521" s="93">
        <f t="shared" ref="L521" si="1056">+K521/J521-1</f>
        <v>5.641945647143487E-4</v>
      </c>
      <c r="M521" s="92">
        <f t="shared" ref="M521" si="1057">WEEKDAY(A521,2)</f>
        <v>2</v>
      </c>
    </row>
    <row r="522" spans="1:14" x14ac:dyDescent="0.25">
      <c r="A522" s="90">
        <v>43131</v>
      </c>
      <c r="M522">
        <f t="shared" ref="M521:M524" si="1058">WEEKDAY(A522,2)</f>
        <v>3</v>
      </c>
    </row>
    <row r="523" spans="1:14" x14ac:dyDescent="0.25">
      <c r="A523" s="90">
        <v>43132</v>
      </c>
      <c r="M523">
        <f t="shared" si="1058"/>
        <v>4</v>
      </c>
    </row>
    <row r="524" spans="1:14" x14ac:dyDescent="0.25">
      <c r="A524" s="90">
        <v>43133</v>
      </c>
      <c r="M524">
        <f t="shared" si="105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2018-01-31T00:09:08Z</dcterms:modified>
</cp:coreProperties>
</file>