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82" i="20" l="1"/>
  <c r="T382" i="20"/>
  <c r="U382" i="20"/>
  <c r="V382" i="20"/>
  <c r="W382" i="20"/>
  <c r="X382" i="20"/>
  <c r="Y382" i="20"/>
  <c r="Z382" i="20"/>
  <c r="AA382" i="20"/>
  <c r="AB382" i="20"/>
  <c r="AC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AT382" i="20"/>
  <c r="AU382" i="20"/>
  <c r="AV382" i="20"/>
  <c r="AW382" i="20"/>
  <c r="AX382" i="20"/>
  <c r="AY382" i="20"/>
  <c r="AZ382" i="20"/>
  <c r="BA382" i="20"/>
  <c r="BB382" i="20"/>
  <c r="BC382" i="20"/>
  <c r="BD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E477" i="10" l="1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1" i="20"/>
  <c r="U381" i="20"/>
  <c r="V381" i="20"/>
  <c r="W381" i="20"/>
  <c r="X381" i="20"/>
  <c r="Y381" i="20"/>
  <c r="Z381" i="20"/>
  <c r="AA381" i="20"/>
  <c r="AB381" i="20"/>
  <c r="AC381" i="20"/>
  <c r="AD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AT381" i="20"/>
  <c r="AU381" i="20"/>
  <c r="AV381" i="20"/>
  <c r="AW381" i="20"/>
  <c r="AX381" i="20"/>
  <c r="AY381" i="20"/>
  <c r="AZ381" i="20"/>
  <c r="BA381" i="20"/>
  <c r="BB381" i="20"/>
  <c r="BC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H476" i="10" l="1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0" i="20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W380" i="20"/>
  <c r="AY380" i="20"/>
  <c r="AZ380" i="20"/>
  <c r="BA380" i="20"/>
  <c r="BB380" i="20"/>
  <c r="BC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E474" i="10" l="1"/>
  <c r="W379" i="20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<sst xmlns="http://schemas.openxmlformats.org/spreadsheetml/2006/main" count="703" uniqueCount="607">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</sst>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H12" sqref="H1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43067</v>
      </c>
    </row>
    <row r="2" spans="1:16" x14ac:dyDescent="0.15">
      <c r="A2" s="39" t="s">
        <v>559</v>
      </c>
      <c r="B2" s="39">
        <v>6.6055200000000003</v>
      </c>
      <c r="C2" s="90">
        <v>43067</v>
      </c>
      <c r="D2" s="39">
        <v>13</v>
      </c>
    </row>
    <row r="3" spans="1:16" x14ac:dyDescent="0.15">
      <c r="A3" s="39" t="s">
        <v>560</v>
      </c>
      <c r="B3" s="39">
        <v>6.5966899999999997</v>
      </c>
      <c r="C3" s="90">
        <v>43067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6.6083299999999996</v>
      </c>
      <c r="C4" s="90">
        <v>43068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4055.82</v>
      </c>
      <c r="C5" s="39">
        <v>4049.95</v>
      </c>
      <c r="D5" s="93">
        <v>1.4E-3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3333.66</v>
      </c>
      <c r="C6" s="39">
        <v>3322.23</v>
      </c>
      <c r="D6" s="93">
        <v>3.3999999999999998E-3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1793.87</v>
      </c>
      <c r="C7" s="39">
        <v>1760.9</v>
      </c>
      <c r="D7" s="93">
        <v>1.8700000000000001E-2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11091.14</v>
      </c>
      <c r="C8" s="39">
        <v>10954.18</v>
      </c>
      <c r="D8" s="93">
        <v>1.2500000000000001E-2</v>
      </c>
      <c r="J8" s="75"/>
      <c r="K8" s="76"/>
      <c r="L8" s="77"/>
      <c r="M8" s="78"/>
    </row>
    <row r="9" spans="1:16" x14ac:dyDescent="0.15">
      <c r="A9" s="39" t="s">
        <v>525</v>
      </c>
      <c r="B9" s="39">
        <v>6299.31</v>
      </c>
      <c r="C9" s="39">
        <v>6194.55</v>
      </c>
      <c r="D9" s="93">
        <v>1.6899999999999998E-2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2897.11</v>
      </c>
      <c r="C10" s="39">
        <v>2917.31</v>
      </c>
      <c r="D10" s="93">
        <v>-6.8999999999999999E-3</v>
      </c>
    </row>
    <row r="11" spans="1:16" x14ac:dyDescent="0.15">
      <c r="A11" s="39" t="s">
        <v>527</v>
      </c>
      <c r="B11" s="39">
        <v>15.18</v>
      </c>
      <c r="C11" s="39">
        <v>15.414</v>
      </c>
      <c r="D11" s="90">
        <v>43066</v>
      </c>
    </row>
    <row r="12" spans="1:16" x14ac:dyDescent="0.15">
      <c r="A12" s="39" t="s">
        <v>528</v>
      </c>
      <c r="B12" s="39">
        <v>15.64</v>
      </c>
      <c r="C12" s="39">
        <v>15.6867</v>
      </c>
      <c r="D12" s="90">
        <v>43067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</v>
      </c>
      <c r="C13" s="39">
        <v>7.681</v>
      </c>
      <c r="D13" s="90">
        <v>43067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48.8</v>
      </c>
      <c r="C14" s="39">
        <v>48.92</v>
      </c>
      <c r="D14" s="90">
        <v>43067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47.56</v>
      </c>
      <c r="C15" s="39">
        <v>47.21</v>
      </c>
      <c r="D15" s="90">
        <v>43066</v>
      </c>
    </row>
    <row r="16" spans="1:16" x14ac:dyDescent="0.15">
      <c r="A16" s="39" t="s">
        <v>532</v>
      </c>
      <c r="B16" s="39">
        <v>34.96</v>
      </c>
      <c r="C16" s="39">
        <v>34.442399999999999</v>
      </c>
      <c r="D16" s="90">
        <v>43066</v>
      </c>
    </row>
    <row r="17" spans="1:16" x14ac:dyDescent="0.15">
      <c r="A17" s="39" t="s">
        <v>533</v>
      </c>
      <c r="B17" s="39">
        <v>31.13</v>
      </c>
      <c r="C17" s="39">
        <v>31.018799999999999</v>
      </c>
      <c r="D17" s="90">
        <v>43066</v>
      </c>
    </row>
    <row r="18" spans="1:16" x14ac:dyDescent="0.15">
      <c r="A18" s="39" t="s">
        <v>534</v>
      </c>
      <c r="B18" s="39">
        <v>34.700000000000003</v>
      </c>
      <c r="C18" s="39">
        <v>34.114600000000003</v>
      </c>
      <c r="D18" s="90">
        <v>43066</v>
      </c>
    </row>
    <row r="19" spans="1:16" x14ac:dyDescent="0.15">
      <c r="A19" s="39" t="s">
        <v>535</v>
      </c>
      <c r="B19" s="39">
        <v>13242.52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20803.54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6.5944000000000003</v>
      </c>
      <c r="C21" s="90">
        <v>43067</v>
      </c>
      <c r="D21" s="91">
        <v>0.63079861111111113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3311.23</v>
      </c>
      <c r="B23" s="39">
        <v>3313.31</v>
      </c>
      <c r="C23" s="39">
        <v>3318.86</v>
      </c>
      <c r="D23" s="39">
        <v>3314.65</v>
      </c>
      <c r="E23" s="39">
        <v>3305.92</v>
      </c>
      <c r="F23" s="39">
        <v>3326.81</v>
      </c>
      <c r="G23" s="39">
        <v>3305.55</v>
      </c>
      <c r="H23" s="39">
        <v>953</v>
      </c>
      <c r="I23" s="39">
        <v>1128</v>
      </c>
      <c r="J23" s="39">
        <v>3305.67</v>
      </c>
      <c r="K23" s="39">
        <v>3303.65</v>
      </c>
      <c r="L23" s="39">
        <v>3333.66</v>
      </c>
      <c r="M23" s="39">
        <v>3333.73</v>
      </c>
      <c r="N23" s="39">
        <v>3300.81</v>
      </c>
      <c r="O23" s="39">
        <v>1459</v>
      </c>
      <c r="P23" s="39">
        <v>1314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zoomScale="115" zoomScaleNormal="115" workbookViewId="0">
      <pane xSplit="2" ySplit="6" topLeftCell="AH356" activePane="bottomRight" state="frozen"/>
      <selection pane="topRight" activeCell="C1" sqref="C1"/>
      <selection pane="bottomLeft" activeCell="A3" sqref="A3"/>
      <selection pane="bottomRight" activeCell="B382" sqref="B38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:BD380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95"/>
        <v>3403.8195000000001</v>
      </c>
      <c r="T380" s="92" t="str">
        <f t="shared" ref="T380" si="6001">IF(AVERAGE(N379)&lt;S379,"熊",IF(AVERAGE(N379)&gt;S379,"牛",""))</f>
        <v>熊</v>
      </c>
      <c r="U380" s="92">
        <f t="shared" ref="U380" si="6002">MAX(H380,O380)</f>
        <v>3360.43</v>
      </c>
      <c r="V380" s="92">
        <f t="shared" ref="V380" si="6003">MIN(I380,P380)</f>
        <v>3328.33</v>
      </c>
      <c r="W380" s="40">
        <f t="shared" ref="W380" si="6004">LN(U380/V380)</f>
        <v>9.5982652804210283E-3</v>
      </c>
      <c r="X380" s="92">
        <f t="shared" ref="X380" si="6005">IF(U380=H380,J380,Q380)</f>
        <v>946</v>
      </c>
      <c r="Y380" s="92">
        <f t="shared" ref="Y380" si="6006">IF(V380=I380,K380,R380)</f>
        <v>1317</v>
      </c>
      <c r="Z380" s="93">
        <f t="shared" ref="Z380" si="6007">(U380-V380)/(C380)</f>
        <v>9.609685125644361E-3</v>
      </c>
      <c r="AA380" s="93">
        <f t="shared" ref="AA380" si="6008">LN(C380/N379)</f>
        <v>-3.4457596452697114E-3</v>
      </c>
      <c r="AB380" s="93">
        <f t="shared" ref="AB380" si="6009">LN(N380/U380)</f>
        <v>-1.9689472794265049E-3</v>
      </c>
      <c r="AC380" s="93">
        <f t="shared" ref="AC380" si="6010">LN(N380/V380)</f>
        <v>7.6293180009945833E-3</v>
      </c>
      <c r="AD380" s="93">
        <f t="shared" ref="AD380" si="6011">LN(U380/C380)</f>
        <v>5.9843690052310515E-3</v>
      </c>
      <c r="AE380" s="93">
        <f t="shared" ref="AE380" si="6012">LN(V380/C380)</f>
        <v>-3.6138962751900016E-3</v>
      </c>
      <c r="AF380" s="93">
        <f t="shared" ref="AF380" si="6013">LN(N380/C380)</f>
        <v>4.0154217258043948E-3</v>
      </c>
      <c r="AG380" s="93">
        <f t="shared" ref="AG380" si="6014">LN(N380/N379)</f>
        <v>5.6966208053480058E-4</v>
      </c>
      <c r="AH380" s="93">
        <f t="shared" ref="AH380" si="6015">LN(D380/C380)</f>
        <v>2.4010333282159626E-3</v>
      </c>
      <c r="AI380" s="93">
        <f t="shared" ref="AI380" si="6016">LN(E380/C380)</f>
        <v>-4.0722221121488374E-4</v>
      </c>
      <c r="AJ380" s="93">
        <f t="shared" ref="AJ380" si="6017">LN(F380/C380)</f>
        <v>2.2994874413345928E-3</v>
      </c>
      <c r="AK380" s="93">
        <f t="shared" ref="AK380" si="6018">+LN(G380/C380)</f>
        <v>-2.0617698961263166E-3</v>
      </c>
      <c r="AL380" s="93">
        <f t="shared" ref="AL380" si="6019">LN(H380/I380)</f>
        <v>9.3369070875320218E-3</v>
      </c>
      <c r="AM380" s="93">
        <f t="shared" ref="AM380" si="6020">LN(O380/P380)</f>
        <v>9.5357713252028041E-3</v>
      </c>
      <c r="AN380" s="93">
        <f t="shared" ref="AN380" si="6021">LN(L380/G380)</f>
        <v>-5.8514191360554122E-4</v>
      </c>
      <c r="AO380" s="40">
        <f t="shared" ref="AO380" si="6022">(C380-I380)/(H380-I380)</f>
        <v>0.35798911303234981</v>
      </c>
      <c r="AP380" s="40">
        <f t="shared" ref="AP380" si="6023">(N379-I380)/(H380-I380)</f>
        <v>0.72718539865513998</v>
      </c>
      <c r="AQ380" s="93">
        <f t="shared" ref="AQ380" si="6024">LN(M380/L380)</f>
        <v>1.1699416363724752E-3</v>
      </c>
      <c r="AR380" s="93">
        <f t="shared" ref="AR380" si="6025">LN(N380/L380)</f>
        <v>6.6623335355363291E-3</v>
      </c>
      <c r="AS380" s="93">
        <f t="shared" ref="AS380" si="6026">LN(N380/C380)</f>
        <v>4.0154217258043948E-3</v>
      </c>
      <c r="AT380" s="28">
        <f t="shared" ref="AT380" si="6027">+(G380-I380)/(H380-I380)</f>
        <v>0.13768812039705985</v>
      </c>
      <c r="AU380" s="28">
        <f t="shared" ref="AU380" si="6028">+(N380-P380)/(O380-P380)</f>
        <v>0.79931012856695949</v>
      </c>
      <c r="AV380" s="40">
        <f t="shared" ref="AV380" si="6029">+(N380-V380)/(U380-V380)</f>
        <v>0.79408099688474487</v>
      </c>
      <c r="AW380" s="93">
        <f t="shared" ref="AW380" si="6030">LN(N380/C380)</f>
        <v>4.0154217258043948E-3</v>
      </c>
      <c r="AX380" s="28">
        <f t="shared" ref="AX380" si="6031">(N380-L380)/(U380-V380)</f>
        <v>0.69376947040498582</v>
      </c>
      <c r="AY380" s="93">
        <f t="shared" ref="AY380" si="6032">LN(G380/I380)</f>
        <v>1.2907681861747907E-3</v>
      </c>
      <c r="AZ380" s="93">
        <f t="shared" ref="AZ380" si="6033">LN(N380/P380)</f>
        <v>7.6293180009945833E-3</v>
      </c>
      <c r="BA380" s="93">
        <f t="shared" ref="BA380" si="6034">AV379</f>
        <v>0.11029242459129535</v>
      </c>
      <c r="BB380" s="93">
        <f t="shared" ref="BB380" si="6035">AR379</f>
        <v>-1.3736145980709718E-2</v>
      </c>
      <c r="BC380" s="93">
        <f t="shared" ref="BC380" si="6036">AS379</f>
        <v>-2.1571139096814868E-2</v>
      </c>
      <c r="BD380" s="39">
        <f t="shared" si="6000"/>
        <v>1</v>
      </c>
    </row>
    <row r="381" spans="1:57" x14ac:dyDescent="0.15">
      <c r="A381" s="90">
        <v>43066</v>
      </c>
      <c r="B381" s="41">
        <f t="shared" si="4153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95"/>
        <v>3400.6699999999996</v>
      </c>
      <c r="T381" s="92" t="str">
        <f t="shared" ref="T381" si="6037">IF(AVERAGE(N380)&lt;S380,"熊",IF(AVERAGE(N380)&gt;S380,"牛",""))</f>
        <v>熊</v>
      </c>
      <c r="U381" s="92">
        <f t="shared" ref="U381" si="6038">MAX(H381,O381)</f>
        <v>3347</v>
      </c>
      <c r="V381" s="92">
        <f t="shared" ref="V381" si="6039">MIN(I381,P381)</f>
        <v>3315.42</v>
      </c>
      <c r="W381" s="40">
        <f t="shared" ref="W381" si="6040">LN(U381/V381)</f>
        <v>9.4801097841502903E-3</v>
      </c>
      <c r="X381" s="92">
        <f t="shared" ref="X381" si="6041">IF(U381=H381,J381,Q381)</f>
        <v>932</v>
      </c>
      <c r="Y381" s="92">
        <f t="shared" ref="Y381" si="6042">IF(V381=I381,K381,R381)</f>
        <v>1448</v>
      </c>
      <c r="Z381" s="93">
        <f t="shared" ref="Z381" si="6043">(U381-V381)/(C381)</f>
        <v>9.4362737774377828E-3</v>
      </c>
      <c r="AA381" s="93">
        <f t="shared" ref="AA381" si="6044">LN(C381/N380)</f>
        <v>-2.1371611362916818E-3</v>
      </c>
      <c r="AB381" s="93">
        <f t="shared" ref="AB381" si="6045">LN(N381/U381)</f>
        <v>-7.4281780343848514E-3</v>
      </c>
      <c r="AC381" s="93">
        <f t="shared" ref="AC381" si="6046">LN(N381/V381)</f>
        <v>2.0519317497655057E-3</v>
      </c>
      <c r="AD381" s="93">
        <f t="shared" ref="AD381" si="6047">LN(U381/C381)</f>
        <v>1.0158866757268103E-4</v>
      </c>
      <c r="AE381" s="93">
        <f t="shared" ref="AE381" si="6048">LN(V381/C381)</f>
        <v>-9.3785211165776181E-3</v>
      </c>
      <c r="AF381" s="93">
        <f t="shared" ref="AF381" si="6049">LN(N381/C381)</f>
        <v>-7.3265893668121264E-3</v>
      </c>
      <c r="AG381" s="93">
        <f t="shared" ref="AG381" si="6050">LN(N381/N380)</f>
        <v>-9.4637505031038814E-3</v>
      </c>
      <c r="AH381" s="93">
        <f t="shared" ref="AH381" si="6051">LN(D381/C381)</f>
        <v>-1.7631071372312864E-4</v>
      </c>
      <c r="AI381" s="93">
        <f t="shared" ref="AI381" si="6052">LN(E381/C381)</f>
        <v>-3.706069556046973E-3</v>
      </c>
      <c r="AJ381" s="93">
        <f t="shared" ref="AJ381" si="6053">LN(F381/C381)</f>
        <v>-2.006996744940483E-3</v>
      </c>
      <c r="AK381" s="93">
        <f t="shared" ref="AK381" si="6054">+LN(G381/C381)</f>
        <v>-5.7866421786249298E-3</v>
      </c>
      <c r="AL381" s="93">
        <f t="shared" ref="AL381" si="6055">LN(H381/I381)</f>
        <v>7.4612888729199134E-3</v>
      </c>
      <c r="AM381" s="93">
        <f t="shared" ref="AM381" si="6056">LN(O381/P381)</f>
        <v>4.2198092372931865E-3</v>
      </c>
      <c r="AN381" s="93">
        <f t="shared" ref="AN381" si="6057">LN(L381/G381)</f>
        <v>-1.6831626666168888E-4</v>
      </c>
      <c r="AO381" s="40">
        <f t="shared" ref="AO381" si="6058">(C381-I381)/(H381-I381)</f>
        <v>0.98633440514468873</v>
      </c>
      <c r="AP381" s="40">
        <f t="shared" ref="AP381" si="6059">(N380-I381)/(H381-I381)</f>
        <v>1.2741157556270151</v>
      </c>
      <c r="AQ381" s="93">
        <f t="shared" ref="AQ381" si="6060">LN(M381/L381)</f>
        <v>-8.2696450118862729E-4</v>
      </c>
      <c r="AR381" s="93">
        <f t="shared" ref="AR381" si="6061">LN(N381/L381)</f>
        <v>-1.371630921525575E-3</v>
      </c>
      <c r="AS381" s="93">
        <f t="shared" ref="AS381" si="6062">LN(N381/C381)</f>
        <v>-7.3265893668121264E-3</v>
      </c>
      <c r="AT381" s="28">
        <f t="shared" ref="AT381" si="6063">+(G381-I381)/(H381-I381)</f>
        <v>0.2102090032154339</v>
      </c>
      <c r="AU381" s="28">
        <f t="shared" ref="AU381" si="6064">+(N381-P381)/(O381-P381)</f>
        <v>0.48573466476461868</v>
      </c>
      <c r="AV381" s="40">
        <f t="shared" ref="AV381" si="6065">+(N381-V381)/(U381-V381)</f>
        <v>0.21564281190626855</v>
      </c>
      <c r="AW381" s="93">
        <f t="shared" ref="AW381" si="6066">LN(N381/C381)</f>
        <v>-7.3265893668121264E-3</v>
      </c>
      <c r="AX381" s="28">
        <f t="shared" ref="AX381" si="6067">(N381-L381)/(U381-V381)</f>
        <v>-0.14439518682710437</v>
      </c>
      <c r="AY381" s="93">
        <f t="shared" ref="AY381" si="6068">LN(G381/I381)</f>
        <v>1.5730580267223936E-3</v>
      </c>
      <c r="AZ381" s="93">
        <f t="shared" ref="AZ381" si="6069">LN(N381/P381)</f>
        <v>2.0519317497655057E-3</v>
      </c>
      <c r="BA381" s="93">
        <f t="shared" ref="BA381" si="6070">AV380</f>
        <v>0.79408099688474487</v>
      </c>
      <c r="BB381" s="93">
        <f t="shared" ref="BB381" si="6071">AR380</f>
        <v>6.6623335355363291E-3</v>
      </c>
      <c r="BC381" s="93">
        <f t="shared" ref="BC381" si="6072">AS380</f>
        <v>4.0154217258043948E-3</v>
      </c>
      <c r="BD381" s="39">
        <f t="shared" ref="BD381" si="6073">IF(AR380&lt;0,1,0)</f>
        <v>0</v>
      </c>
    </row>
    <row r="382" spans="1:57" x14ac:dyDescent="0.15">
      <c r="A382" s="90">
        <v>43067</v>
      </c>
      <c r="B382" s="41">
        <f t="shared" si="4153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95"/>
        <v>3397.2650000000003</v>
      </c>
      <c r="T382" s="92" t="str">
        <f t="shared" ref="T382" si="6074">IF(AVERAGE(N381)&lt;S381,"熊",IF(AVERAGE(N381)&gt;S381,"牛",""))</f>
        <v>熊</v>
      </c>
      <c r="U382" s="92">
        <f t="shared" ref="U382" si="6075">MAX(H382,O382)</f>
        <v>3333.73</v>
      </c>
      <c r="V382" s="92">
        <f t="shared" ref="V382" si="6076">MIN(I382,P382)</f>
        <v>3300.81</v>
      </c>
      <c r="W382" s="40">
        <f t="shared" ref="W382" si="6077">LN(U382/V382)</f>
        <v>9.9239043471469751E-3</v>
      </c>
      <c r="X382" s="92">
        <f t="shared" ref="X382" si="6078">IF(U382=H382,J382,Q382)</f>
        <v>1459</v>
      </c>
      <c r="Y382" s="92">
        <f t="shared" ref="Y382" si="6079">IF(V382=I382,K382,R382)</f>
        <v>1314</v>
      </c>
      <c r="Z382" s="93">
        <f t="shared" ref="Z382" si="6080">(U382-V382)/(C382)</f>
        <v>9.9419249040387028E-3</v>
      </c>
      <c r="AA382" s="93">
        <f t="shared" ref="AA382" si="6081">LN(C382/N381)</f>
        <v>-3.3165226240032034E-3</v>
      </c>
      <c r="AB382" s="93">
        <f t="shared" ref="AB382" si="6082">LN(N382/U382)</f>
        <v>-2.0997721747975867E-5</v>
      </c>
      <c r="AC382" s="93">
        <f t="shared" ref="AC382" si="6083">LN(N382/V382)</f>
        <v>9.9029066253989804E-3</v>
      </c>
      <c r="AD382" s="93">
        <f t="shared" ref="AD382" si="6084">LN(U382/C382)</f>
        <v>6.7720756751962017E-3</v>
      </c>
      <c r="AE382" s="93">
        <f t="shared" ref="AE382" si="6085">LN(V382/C382)</f>
        <v>-3.1518286719508246E-3</v>
      </c>
      <c r="AF382" s="93">
        <f t="shared" ref="AF382" si="6086">LN(N382/C382)</f>
        <v>6.7510779534481549E-3</v>
      </c>
      <c r="AG382" s="93">
        <f t="shared" ref="AG382" si="6087">LN(N382/N381)</f>
        <v>3.4345553294450599E-3</v>
      </c>
      <c r="AH382" s="93">
        <f t="shared" ref="AH382" si="6088">LN(D382/C382)</f>
        <v>6.2796815125358714E-4</v>
      </c>
      <c r="AI382" s="93">
        <f t="shared" ref="AI382" si="6089">LN(E382/C382)</f>
        <v>2.3016288974429637E-3</v>
      </c>
      <c r="AJ382" s="93">
        <f t="shared" ref="AJ382" si="6090">LN(F382/C382)</f>
        <v>1.0323157991746095E-3</v>
      </c>
      <c r="AK382" s="93">
        <f t="shared" ref="AK382" si="6091">+LN(G382/C382)</f>
        <v>-1.6049208918578054E-3</v>
      </c>
      <c r="AL382" s="93">
        <f t="shared" ref="AL382" si="6092">LN(H382/I382)</f>
        <v>6.4110129176869436E-3</v>
      </c>
      <c r="AM382" s="93">
        <f t="shared" ref="AM382" si="6093">LN(O382/P382)</f>
        <v>9.9239043471469751E-3</v>
      </c>
      <c r="AN382" s="93">
        <f t="shared" ref="AN382" si="6094">LN(L382/G382)</f>
        <v>-7.5624774106991595E-5</v>
      </c>
      <c r="AO382" s="40">
        <f t="shared" ref="AO382" si="6095">(C382-I382)/(H382-I382)</f>
        <v>0.26716839134524456</v>
      </c>
      <c r="AP382" s="40">
        <f t="shared" ref="AP382" si="6096">(N381-I382)/(H382-I382)</f>
        <v>0.78457196613358526</v>
      </c>
      <c r="AQ382" s="93">
        <f t="shared" ref="AQ382" si="6097">LN(M382/L382)</f>
        <v>-6.1125806070686742E-4</v>
      </c>
      <c r="AR382" s="93">
        <f t="shared" ref="AR382" si="6098">LN(N382/L382)</f>
        <v>8.4316236194131988E-3</v>
      </c>
      <c r="AS382" s="93">
        <f t="shared" ref="AS382" si="6099">LN(N382/C382)</f>
        <v>6.7510779534481549E-3</v>
      </c>
      <c r="AT382" s="28">
        <f t="shared" ref="AT382" si="6100">+(G382-I382)/(H382-I382)</f>
        <v>1.7403574788329962E-2</v>
      </c>
      <c r="AU382" s="28">
        <f t="shared" ref="AU382" si="6101">+(N382-P382)/(O382-P382)</f>
        <v>0.9978736330498128</v>
      </c>
      <c r="AV382" s="40">
        <f t="shared" ref="AV382" si="6102">+(N382-V382)/(U382-V382)</f>
        <v>0.9978736330498128</v>
      </c>
      <c r="AW382" s="93">
        <f t="shared" ref="AW382" si="6103">LN(N382/C382)</f>
        <v>6.7510779534481549E-3</v>
      </c>
      <c r="AX382" s="28">
        <f t="shared" ref="AX382" si="6104">(N382-L382)/(U382-V382)</f>
        <v>0.85024301336572661</v>
      </c>
      <c r="AY382" s="93">
        <f t="shared" ref="AY382" si="6105">LN(G382/I382)</f>
        <v>1.1192669720532224E-4</v>
      </c>
      <c r="AZ382" s="93">
        <f t="shared" ref="AZ382" si="6106">LN(N382/P382)</f>
        <v>9.9029066253989804E-3</v>
      </c>
      <c r="BA382" s="93">
        <f t="shared" ref="BA382" si="6107">AV381</f>
        <v>0.21564281190626855</v>
      </c>
      <c r="BB382" s="93">
        <f t="shared" ref="BB382" si="6108">AR381</f>
        <v>-1.371630921525575E-3</v>
      </c>
      <c r="BC382" s="93">
        <f t="shared" ref="BC382" si="6109">AS381</f>
        <v>-7.3265893668121264E-3</v>
      </c>
      <c r="BD382" s="39">
        <f t="shared" ref="BD382" si="6110">IF(AR381&lt;0,1,0)</f>
        <v>1</v>
      </c>
    </row>
    <row r="383" spans="1:57" x14ac:dyDescent="0.15">
      <c r="A383" s="90">
        <v>43068</v>
      </c>
      <c r="B383" s="41">
        <f t="shared" si="4153"/>
        <v>3</v>
      </c>
    </row>
    <row r="384" spans="1:57" x14ac:dyDescent="0.15">
      <c r="A384" s="90">
        <v>43069</v>
      </c>
      <c r="B384" s="41">
        <f t="shared" si="4153"/>
        <v>4</v>
      </c>
    </row>
    <row r="385" spans="1:2" x14ac:dyDescent="0.15">
      <c r="A385" s="90">
        <v>43070</v>
      </c>
      <c r="B38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tabSelected="1" zoomScale="115" zoomScaleNormal="115"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J322" sqref="J32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3" si="15">LN(C220/C219)</f>
        <v>5.8655326653686257E-5</v>
      </c>
      <c r="H220">
        <v>6.8302350000000001</v>
      </c>
      <c r="I220" s="25">
        <f t="shared" ref="I220:I333" si="16">LN(H220/H219)</f>
        <v>1.1859738836099735E-4</v>
      </c>
      <c r="J220">
        <v>6.8346549999999997</v>
      </c>
      <c r="K220" s="25">
        <f t="shared" ref="K220:K33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3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</row>
    <row r="335" spans="1:14" x14ac:dyDescent="0.15">
      <c r="A335" s="90">
        <v>43069</v>
      </c>
    </row>
    <row r="336" spans="1:14" x14ac:dyDescent="0.15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9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1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I465" sqref="I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1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15">
      <c r="A470" s="90">
        <v>43068</v>
      </c>
    </row>
    <row r="471" spans="1:14" x14ac:dyDescent="0.15">
      <c r="A471" s="90">
        <v>43069</v>
      </c>
    </row>
    <row r="472" spans="1:14" x14ac:dyDescent="0.15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0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</row>
    <row r="470" spans="1:13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</row>
    <row r="471" spans="1:13" x14ac:dyDescent="0.15">
      <c r="A471" s="90">
        <v>43068</v>
      </c>
    </row>
    <row r="472" spans="1:13" x14ac:dyDescent="0.15">
      <c r="A472" s="90">
        <v>43069</v>
      </c>
    </row>
    <row r="473" spans="1:13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D444" sqref="D44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0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2">+K469/J469-1</f>
        <v>-1.3218166756006067E-2</v>
      </c>
      <c r="M469" s="92">
        <f t="shared" ref="M469" si="943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4">B470/B469-1</f>
        <v>1.0256410256410664E-3</v>
      </c>
      <c r="D470" s="26">
        <f t="shared" ref="D470" si="945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6">+B470/D470-1</f>
        <v>-4.0799603700042431E-3</v>
      </c>
      <c r="H470" s="42">
        <f>(+B470/(E470)-1)</f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7">+K470/J470-1</f>
        <v>1.4494006098841883E-3</v>
      </c>
      <c r="M470" s="92">
        <f t="shared" ref="M470" si="948">WEEKDAY(A470,2)</f>
        <v>2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A475" sqref="A475:A47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G476" s="42">
        <f t="shared" ref="G476" si="829">+B476/D476-1</f>
        <v>8.3652369254021419E-3</v>
      </c>
      <c r="H476" s="92"/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L474" sqref="L470:L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B454" activePane="bottomRight" state="frozen"/>
      <selection pane="topRight" activeCell="B1" sqref="B1"/>
      <selection pane="bottomLeft" activeCell="A3" sqref="A3"/>
      <selection pane="bottomRight" activeCell="L476" sqref="L47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51" activePane="bottomRight" state="frozen"/>
      <selection pane="topRight" activeCell="B1" sqref="B1"/>
      <selection pane="bottomLeft" activeCell="A3" sqref="A3"/>
      <selection pane="bottomRight" activeCell="C476" sqref="C47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7">B476/B475-1</f>
        <v>-1.9297235023041481E-2</v>
      </c>
      <c r="D476" s="26">
        <f t="shared" ref="D476" si="828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29">+B476/D476-1</f>
        <v>-4.3976961093433742E-3</v>
      </c>
      <c r="H476" s="93">
        <f>(B476/(D476*(1-VLOOKUP(A476,FX!A:M,13,0))))-1</f>
        <v>-3.3627612784591365E-3</v>
      </c>
      <c r="I476" s="93">
        <f>+B476/F476-1</f>
        <v>-1.8936173954847701E-3</v>
      </c>
      <c r="J476">
        <v>6278.03</v>
      </c>
      <c r="K476">
        <v>6194.55</v>
      </c>
      <c r="L476" s="93">
        <f t="shared" ref="L476" si="830">+K476/J476-1</f>
        <v>-1.3297164874968681E-2</v>
      </c>
      <c r="M476" s="92">
        <f t="shared" ref="M476" si="831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2">B477/B476-1</f>
        <v>1.9089574155653599E-2</v>
      </c>
      <c r="D477" s="26">
        <f t="shared" ref="D477" si="833">+F476*(1+L477)</f>
        <v>34.691533836356157</v>
      </c>
      <c r="E477" s="26">
        <f>D477*(1-VLOOKUP(A477,FX!A:M,13,0))</f>
        <v>34.622142626699976</v>
      </c>
      <c r="G477" s="93">
        <f t="shared" ref="G477" si="834">+B477/D477-1</f>
        <v>2.4404120278398445E-4</v>
      </c>
      <c r="H477" s="93">
        <f>(B477/(D477*(1-VLOOKUP(A477,FX!A:M,13,0))))-1</f>
        <v>2.2487739750682856E-3</v>
      </c>
      <c r="J477">
        <v>6194.55</v>
      </c>
      <c r="K477">
        <v>6299.31</v>
      </c>
      <c r="L477" s="93">
        <f t="shared" ref="L477" si="835">+K477/J477-1</f>
        <v>1.6911640070707445E-2</v>
      </c>
      <c r="M477" s="92">
        <f t="shared" ref="M477" si="836">WEEKDAY(A477,2)</f>
        <v>2</v>
      </c>
    </row>
    <row r="478" spans="1:14" x14ac:dyDescent="0.15">
      <c r="A478" s="90">
        <v>43068</v>
      </c>
    </row>
    <row r="479" spans="1:14" x14ac:dyDescent="0.15">
      <c r="A479" s="90">
        <v>43069</v>
      </c>
    </row>
    <row r="480" spans="1:14" x14ac:dyDescent="0.15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2017-11-28T23:58:54Z</dcterms:modified>
</cp:coreProperties>
</file>