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18" i="20" l="1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G624" i="10"/>
  <c r="C624" i="10"/>
  <c r="L623" i="10"/>
  <c r="M623" i="10"/>
  <c r="I622" i="10"/>
  <c r="C623" i="10"/>
  <c r="D623" i="10"/>
  <c r="E623" i="10" s="1"/>
  <c r="G623" i="9"/>
  <c r="C623" i="9"/>
  <c r="L622" i="9"/>
  <c r="M622" i="9"/>
  <c r="I621" i="9"/>
  <c r="C622" i="9"/>
  <c r="D622" i="9"/>
  <c r="E622" i="9" s="1"/>
  <c r="G623" i="11"/>
  <c r="C623" i="11"/>
  <c r="L622" i="11"/>
  <c r="D622" i="11" s="1"/>
  <c r="M622" i="11"/>
  <c r="I621" i="11"/>
  <c r="C622" i="11"/>
  <c r="G623" i="12"/>
  <c r="C623" i="12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1" i="27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480" i="25"/>
  <c r="B516" i="20"/>
  <c r="B517" i="20"/>
  <c r="B518" i="20"/>
  <c r="B519" i="20"/>
  <c r="M624" i="1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<sst xmlns="http://schemas.openxmlformats.org/spreadsheetml/2006/main" count="904" uniqueCount="804">
  <si>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</si>
  <si>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</si>
  <si>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</si>
  <si>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</si>
  <si>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</si>
  <si>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</si>
  <si>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</si>
  <si>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</si>
  <si>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</si>
  <si>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</si>
  <si>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</si>
  <si>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</si>
  <si>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</si>
  <si>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</si>
  <si>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</si>
  <si>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</si>
  <si>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</si>
  <si>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</si>
  <si>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</si>
  <si>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</si>
  <si>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</si>
  <si>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</si>
  <si>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</si>
  <si>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</si>
  <si>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</si>
  <si>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</si>
  <si>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</si>
  <si>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</si>
  <si>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</si>
  <si>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</si>
  <si>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</si>
  <si>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</si>
  <si>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</si>
  <si>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</si>
  <si>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</si>
  <si>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</si>
  <si>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</si>
  <si>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</si>
  <si>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</si>
  <si>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</si>
  <si>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</si>
  <si>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</si>
  <si>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</si>
  <si>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</si>
  <si>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</si>
  <si>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</si>
  <si>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</si>
  <si>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</si>
  <si>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</si>
  <si>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</si>
  <si>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</si>
  <si>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</si>
  <si>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</si>
  <si>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</si>
  <si>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</si>
  <si>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</si>
  <si>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</si>
  <si>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</si>
  <si>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</si>
  <si>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</si>
  <si>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</si>
  <si>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</si>
  <si>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</si>
  <si>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</si>
  <si>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</si>
  <si>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</si>
  <si>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</si>
  <si>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</si>
  <si>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</si>
  <si>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</si>
  <si>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</si>
  <si>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</si>
  <si>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</si>
  <si>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</si>
  <si>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</si>
  <si>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</si>
  <si>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</si>
  <si>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</si>
  <si>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</si>
  <si>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</si>
  <si>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</si>
  <si>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</si>
  <si>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</si>
  <si>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</si>
  <si>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</si>
  <si>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</si>
  <si>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</si>
  <si>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</si>
  <si>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</si>
  <si>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</si>
  <si>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</si>
  <si>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</si>
  <si>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</si>
  <si>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</si>
  <si>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</si>
  <si>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</si>
  <si>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</si>
  <si>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</si>
  <si>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</si>
  <si>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</si>
  <si>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</si>
  <si>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</si>
  <si>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</si>
  <si>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</si>
  <si>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</si>
  <si>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</si>
  <si>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</si>
  <si>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</si>
  <si>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</si>
  <si>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</si>
  <si>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</si>
  <si>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</si>
  <si>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</si>
  <si>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</si>
  <si>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</si>
  <si>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</si>
  <si>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</si>
  <si>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</si>
  <si>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</si>
  <si>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</si>
  <si>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</si>
  <si>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</si>
  <si>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</si>
  <si>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</si>
  <si>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</si>
  <si>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</si>
  <si>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</si>
  <si>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</si>
  <si>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</si>
  <si>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</si>
  <si>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</si>
  <si>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</si>
  <si>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</si>
  <si>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</si>
  <si>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</si>
  <si>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</si>
  <si>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</si>
  <si>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</si>
  <si>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</si>
  <si>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</si>
  <si>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</si>
  <si>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</si>
  <si>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</si>
  <si>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</si>
  <si>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</si>
  <si>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</si>
  <si>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</si>
  <si>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</si>
  <si>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</si>
  <si>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</si>
  <si>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</si>
  <si>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</si>
  <si>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</si>
  <si>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</si>
  <si>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</si>
  <si>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</si>
  <si>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</si>
  <si>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</si>
  <si>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</si>
  <si>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</si>
  <si>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</si>
  <si>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</si>
  <si>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</si>
  <si>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</si>
  <si>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</si>
  <si>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</si>
  <si>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</si>
  <si>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</si>
  <si>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</si>
  <si>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</si>
  <si>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</si>
  <si>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</si>
  <si>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</si>
  <si>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</si>
  <si>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</si>
  <si>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</si>
  <si>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</si>
  <si>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</si>
  <si>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</si>
  <si>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</si>
  <si>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</si>
  <si>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</si>
  <si>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</si>
  <si>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</si>
  <si>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</si>
  <si>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</si>
  <si>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</si>
  <si>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</si>
  <si>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</si>
  <si>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</si>
  <si>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</si>
  <si>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</si>
  <si>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</si>
  <si>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</si>
  <si>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</si>
  <si>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</si>
  <si>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</si>
  <si>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</si>
  <si>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</si>
  <si>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</si>
  <si>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</si>
  <si>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</si>
  <si>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</si>
  <si>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</si>
  <si>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</si>
  <si>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</si>
  <si>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</si>
  <si>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</si>
  <si>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</si>
  <si>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</si>
  <si>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</si>
  <si>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</si>
  <si>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</si>
  <si>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</si>
  <si>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</si>
  <si>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</si>
  <si>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</si>
  <si>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</si>
  <si>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</si>
  <si>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</si>
  <si>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</si>
  <si>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</si>
  <si>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</si>
  <si>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</si>
  <si>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</si>
  <si>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</si>
  <si>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</si>
  <si>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</si>
  <si>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</si>
  <si>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</si>
  <si>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</si>
  <si>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</si>
  <si>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</si>
  <si>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</si>
  <si>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</si>
  <si>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</si>
  <si>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</si>
  <si>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</si>
  <si>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</si>
  <si>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</si>
  <si>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</si>
  <si>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</si>
  <si>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</si>
  <si>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</si>
  <si>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</si>
  <si>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</si>
  <si>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</si>
  <si>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</si>
  <si>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</si>
  <si>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</si>
  <si>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</si>
  <si>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</si>
  <si>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</si>
  <si>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</si>
  <si>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</si>
  <si>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</si>
  <si>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</si>
  <si>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</si>
  <si>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</si>
  <si>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</si>
  <si>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</si>
  <si>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</si>
  <si>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</si>
  <si>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</si>
  <si>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</si>
  <si>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</si>
  <si>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</si>
  <si>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</si>
  <si>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</si>
  <si>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</si>
  <si>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</si>
  <si>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</si>
  <si>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</si>
  <si>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</si>
  <si>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</si>
  <si>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</si>
  <si>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</si>
  <si>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</si>
  <si>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</si>
  <si>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</si>
  <si>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</si>
  <si>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</si>
  <si>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</si>
  <si>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</si>
  <si>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</si>
  <si>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</si>
  <si>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</si>
  <si>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</si>
  <si>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</si>
  <si>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</si>
  <si>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</si>
  <si>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</si>
  <si>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</si>
  <si>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</si>
  <si>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</si>
  <si>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</si>
  <si>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</si>
  <si>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</si>
  <si>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</si>
  <si>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</si>
  <si>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</si>
  <si>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</si>
  <si>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</si>
  <si>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</si>
  <si>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</si>
  <si>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</si>
  <si>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</si>
  <si>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</si>
  <si>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</si>
  <si>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</si>
  <si>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</si>
  <si>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</si>
  <si>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</si>
  <si>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</si>
  <si>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</si>
  <si>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</si>
  <si>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</si>
  <si>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</si>
  <si>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</si>
  <si>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</si>
  <si>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</si>
  <si>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</si>
  <si>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</si>
  <si>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</si>
  <si>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</si>
  <si>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</si>
  <si>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</si>
  <si>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</si>
  <si>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</si>
  <si>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</si>
  <si>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</si>
  <si>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</si>
  <si>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</si>
  <si>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</si>
  <si>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</si>
  <si>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</si>
  <si>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</si>
  <si>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</si>
  <si>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</si>
  <si>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</si>
  <si>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</si>
  <si>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</si>
  <si>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</si>
  <si>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</si>
  <si>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</si>
  <si>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</si>
  <si>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</si>
  <si>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</si>
  <si>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</si>
  <si>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</si>
  <si>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</si>
  <si>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</si>
  <si>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</si>
  <si>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</si>
  <si>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</si>
  <si>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</si>
  <si>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</si>
  <si>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</si>
  <si>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</si>
  <si>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</si>
  <si>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</si>
  <si>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</si>
  <si>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</si>
  <si>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</si>
  <si>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</si>
  <si>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</si>
  <si>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</si>
  <si>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</si>
  <si>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</si>
  <si>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</si>
  <si>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</si>
  <si>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</si>
  <si>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</si>
  <si>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</si>
  <si>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</si>
  <si>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</si>
  <si>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</si>
  <si>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</si>
  <si>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</si>
  <si>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</si>
  <si>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</si>
  <si>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</si>
  <si>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</si>
  <si>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</si>
  <si>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</si>
  <si>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</si>
  <si>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</si>
  <si>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</si>
  <si>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</si>
  <si>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</si>
  <si>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</si>
  <si>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</si>
  <si>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</si>
  <si>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</si>
  <si>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</si>
  <si>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</si>
  <si>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</si>
  <si>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</si>
  <si>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</si>
  <si>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</si>
  <si>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</si>
  <si>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</si>
  <si>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</si>
  <si>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</si>
  <si>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</si>
  <si>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</si>
  <si>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</si>
  <si>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</si>
  <si>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</si>
  <si>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</si>
  <si>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</si>
  <si>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</si>
  <si>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</si>
  <si>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</si>
  <si>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</si>
  <si>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</si>
  <si>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</si>
  <si>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</si>
  <si>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</si>
  <si>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</si>
  <si>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</si>
  <si>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</si>
  <si>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</si>
  <si>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</si>
  <si>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</si>
  <si>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</si>
  <si>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</si>
  <si>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</si>
  <si>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</si>
  <si>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</si>
  <si>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</si>
  <si>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</si>
  <si>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</si>
  <si>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</si>
  <si>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</si>
  <si>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</si>
  <si>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</si>
  <si>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</si>
  <si>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</si>
  <si>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</si>
  <si>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</si>
  <si>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</si>
  <si>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</si>
  <si>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</si>
  <si>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</si>
  <si>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</si>
  <si>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</si>
  <si>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</si>
  <si>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</si>
  <si>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</si>
  <si>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</si>
  <si>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</si>
  <si>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</si>
  <si>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</si>
  <si>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</si>
  <si>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</si>
  <si>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</si>
  <si>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</si>
  <si>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</si>
  <si>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</si>
  <si>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</si>
  <si>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</si>
  <si>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</si>
  <si>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</si>
  <si>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</si>
  <si>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</si>
  <si>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</si>
  <si>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</si>
  <si>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</si>
  <si>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</si>
  <si>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</si>
  <si>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</si>
  <si>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</si>
  <si>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</si>
  <si>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</si>
  <si>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</si>
  <si>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</si>
  <si>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</si>
  <si>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</si>
  <si>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</si>
  <si>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</si>
  <si>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</si>
  <si>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</si>
  <si>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</si>
  <si>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</si>
  <si>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</si>
  <si>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</si>
  <si>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</si>
  <si>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</si>
  <si>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</si>
  <si>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</si>
  <si>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</si>
  <si>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</si>
  <si>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</si>
  <si>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</si>
  <si>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</si>
  <si>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</si>
  <si>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</si>
  <si>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</si>
  <si>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</si>
  <si>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</si>
  <si>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</si>
  <si>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</si>
  <si>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</si>
  <si>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</si>
  <si>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</si>
  <si>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</si>
  <si>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</si>
  <si>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</si>
  <si>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</si>
  <si>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</si>
  <si>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</si>
  <si>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</si>
  <si>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</si>
  <si>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</si>
  <si>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</si>
  <si>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</si>
  <si>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</si>
  <si>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</si>
  <si>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</si>
  <si>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</si>
  <si>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</si>
  <si>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</si>
  <si>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</si>
  <si>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</si>
  <si>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</si>
  <si>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</si>
  <si>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</si>
  <si>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</si>
  <si>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</si>
  <si>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</si>
  <si>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</si>
  <si>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</si>
  <si>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</si>
  <si>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</si>
  <si>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</si>
  <si>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</si>
  <si>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</si>
  <si>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</si>
  <si>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</si>
  <si>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</si>
  <si>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</si>
  <si>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</si>
  <si>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</si>
  <si>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</si>
  <si>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</si>
  <si>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</si>
  <si>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</si>
  <si>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</si>
  <si>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</si>
  <si>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</si>
  <si>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</si>
  <si>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</si>
  <si>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</si>
  <si>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</si>
  <si>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</si>
  <si>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</si>
  <si>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</si>
  <si>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</si>
  <si>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</si>
  <si>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</si>
  <si>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</si>
  <si>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</si>
  <si>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</si>
  <si>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</si>
  <si>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</si>
  <si>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</si>
  <si>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</si>
  <si>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</si>
  <si>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</si>
  <si>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</si>
  <si>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</si>
  <si>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</si>
  <si>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</si>
  <si>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</si>
  <si>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</si>
  <si>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</si>
  <si>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</si>
  <si>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</si>
  <si>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</si>
  <si>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</si>
  <si>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</si>
  <si>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</si>
  <si>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</si>
  <si>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</si>
  <si>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</si>
  <si>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</si>
  <si>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</si>
  <si>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</si>
  <si>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</si>
  <si>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</si>
  <si>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</si>
  <si>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</si>
  <si>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</si>
  <si>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</si>
  <si>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</si>
  <si>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</si>
  <si>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</si>
  <si>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</si>
  <si>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</si>
  <si>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</si>
  <si>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</si>
  <si>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</si>
  <si>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</si>
  <si>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</si>
  <si>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</si>
  <si>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</si>
  <si>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</si>
  <si>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</si>
  <si>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</si>
  <si>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</si>
  <si>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</si>
  <si>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</si>
  <si>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</si>
  <si>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</si>
  <si>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</si>
  <si>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</si>
  <si>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</si>
  <si>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</si>
  <si>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</si>
  <si>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</si>
  <si>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</si>
  <si>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</si>
  <si>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</si>
  <si>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</si>
  <si>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</si>
  <si>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</si>
  <si>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</si>
  <si>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</si>
  <si>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</si>
  <si>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</si>
  <si>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</si>
  <si>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</si>
  <si>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</si>
  <si>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</si>
  <si>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</si>
  <si>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</si>
  <si>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</si>
  <si>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</si>
  <si>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</si>
  <si>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</si>
  <si>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</si>
  <si>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</si>
  <si>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</si>
  <si>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</si>
  <si>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</si>
  <si>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</si>
  <si>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</si>
  <si>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</si>
  <si>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</si>
  <si>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</si>
  <si>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</si>
  <si>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</si>
  <si>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</si>
  <si>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</si>
  <si>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</si>
  <si>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</si>
  <si>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</si>
  <si>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</si>
  <si>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</si>
  <si>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</si>
  <si>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</si>
  <si>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</si>
  <si>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</si>
  <si>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</si>
  <si>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</si>
  <si>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</si>
  <si>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</si>
  <si>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</si>
  <si>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</si>
  <si>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</si>
  <si>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</si>
  <si>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</si>
  <si>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</si>
  <si>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</si>
  <si>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</si>
  <si>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</si>
  <si>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</si>
  <si>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</si>
  <si>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</si>
  <si>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</si>
  <si>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</si>
  <si>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</si>
  <si>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</si>
  <si>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</si>
  <si>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</si>
  <si>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</si>
  <si>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</si>
  <si>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</si>
  <si>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</si>
  <si>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</si>
  <si>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</si>
  <si>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</si>
  <si>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</si>
  <si>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</si>
  <si>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</si>
  <si>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</si>
  <si>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</si>
  <si>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</si>
  <si>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</si>
  <si>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</si>
  <si>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</si>
  <si>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</si>
  <si>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</si>
  <si>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</si>
  <si>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</si>
  <si>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</si>
  <si>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</si>
  <si>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</si>
  <si>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</si>
  <si>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</si>
  <si>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</si>
  <si>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</si>
  <si>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</si>
  <si>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</si>
  <si>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</si>
  <si>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</si>
  <si>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</si>
  <si>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</si>
  <si>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</si>
  <si>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</si>
  <si>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</si>
  <si>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</si>
  <si>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</si>
  <si>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</si>
  <si>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</si>
  <si>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</si>
  <si>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</si>
  <si>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</si>
  <si>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</si>
  <si>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</si>
  <si>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</si>
  <si>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</si>
  <si>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</si>
  <si>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</si>
  <si>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</si>
  <si>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</si>
  <si>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</si>
  <si>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</si>
  <si>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</si>
  <si>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</si>
  <si>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</si>
  <si>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</si>
  <si>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</si>
  <si>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</si>
  <si>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</si>
  <si>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</si>
  <si>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</si>
  <si>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</si>
  <si>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</si>
  <si>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</si>
  <si>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</si>
  <si>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</si>
  <si>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</si>
  <si>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</si>
  <si>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</si>
  <si>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</si>
  <si>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</si>
  <si>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</si>
  <si>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</si>
  <si>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</si>
  <si>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</si>
  <si>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</si>
  <si>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</si>
  <si>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</si>
  <si>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</si>
  <si>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</si>
  <si>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</si>
  <si>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</si>
  <si>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</si>
  <si>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</si>
  <si>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</si>
  <si>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</si>
  <si>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</si>
  <si>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</si>
  <si>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</si>
  <si>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</si>
  <si>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</si>
  <si>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</si>
  <si>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</si>
  <si>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</si>
  <si>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</si>
  <si>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</si>
  <si>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</si>
  <si>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</si>
  <si>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</si>
  <si>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</si>
  <si>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</si>
  <si>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</si>
  <si>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</si>
  <si>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</si>
  <si>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</si>
  <si>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</si>
  <si>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</si>
  <si>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</si>
  <si>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</si>
  <si>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</si>
  <si>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</si>
  <si>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</si>
  <si>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</si>
  <si>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</si>
  <si>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</si>
  <si>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</si>
  <si>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>2018-06-21T18:00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</si>
</sst>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43272</v>
      </c>
    </row>
    <row r="2" spans="1:16" x14ac:dyDescent="0.25">
      <c r="A2" s="39" t="s">
        <v>753</v>
      </c>
      <c r="B2" s="39">
        <v>6.5036750000000003</v>
      </c>
      <c r="C2" s="88">
        <v>43272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6.5140000000000002</v>
      </c>
      <c r="C3" s="88">
        <v>43272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6.5013800000000002</v>
      </c>
      <c r="C4" s="88">
        <v>43273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3592.97</v>
      </c>
      <c r="C5" s="39">
        <v>3635.44</v>
      </c>
      <c r="D5" s="91">
        <v>-1.17E-2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2875.81</v>
      </c>
      <c r="C6" s="39">
        <v>2915.73</v>
      </c>
      <c r="D6" s="91">
        <v>-1.37E-2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1521.68</v>
      </c>
      <c r="C7" s="39">
        <v>1563.79</v>
      </c>
      <c r="D7" s="91">
        <v>-2.69E-2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9316.68</v>
      </c>
      <c r="C8" s="39">
        <v>9501.34</v>
      </c>
      <c r="D8" s="91">
        <v>-1.9400000000000001E-2</v>
      </c>
      <c r="J8" s="75"/>
      <c r="K8" s="76"/>
      <c r="L8" s="77"/>
      <c r="M8" s="78"/>
    </row>
    <row r="9" spans="1:16" x14ac:dyDescent="0.25">
      <c r="A9" s="39" t="s">
        <v>525</v>
      </c>
      <c r="B9" s="39">
        <v>5089.25</v>
      </c>
      <c r="C9" s="39">
        <v>5198.3900000000003</v>
      </c>
      <c r="D9" s="91">
        <v>-2.1000000000000001E-2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2579.0500000000002</v>
      </c>
      <c r="C10" s="39">
        <v>2598.33</v>
      </c>
      <c r="D10" s="91">
        <v>-7.4000000000000003E-3</v>
      </c>
    </row>
    <row r="11" spans="1:16" x14ac:dyDescent="0.25">
      <c r="A11" s="39" t="s">
        <v>527</v>
      </c>
      <c r="B11" s="39">
        <v>13.94</v>
      </c>
      <c r="C11" s="39">
        <v>14.166</v>
      </c>
      <c r="D11" s="88">
        <v>43271</v>
      </c>
    </row>
    <row r="12" spans="1:16" x14ac:dyDescent="0.25">
      <c r="A12" s="39" t="s">
        <v>528</v>
      </c>
      <c r="B12" s="39">
        <v>14.32</v>
      </c>
      <c r="C12" s="39">
        <v>14.33</v>
      </c>
      <c r="D12" s="88">
        <v>43272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6.65</v>
      </c>
      <c r="C13" s="39">
        <v>6.633</v>
      </c>
      <c r="D13" s="88">
        <v>43272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44.1</v>
      </c>
      <c r="C14" s="39">
        <v>44.170999999999999</v>
      </c>
      <c r="D14" s="88">
        <v>43272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43.66</v>
      </c>
      <c r="C15" s="39">
        <v>44.84</v>
      </c>
      <c r="D15" s="88">
        <v>43271</v>
      </c>
      <c r="E15" t="s">
        <v>803</v>
      </c>
      <c r="F15">
        <v>43.66</v>
      </c>
    </row>
    <row r="16" spans="1:16" x14ac:dyDescent="0.25">
      <c r="A16" s="39" t="s">
        <v>532</v>
      </c>
      <c r="B16" s="39">
        <v>29.15</v>
      </c>
      <c r="C16" s="39">
        <v>30.073699999999999</v>
      </c>
      <c r="D16" s="88">
        <v>43271</v>
      </c>
      <c r="E16" t="s">
        <v>803</v>
      </c>
      <c r="F16">
        <v>29.15</v>
      </c>
    </row>
    <row r="17" spans="1:16" x14ac:dyDescent="0.25">
      <c r="A17" s="39" t="s">
        <v>533</v>
      </c>
      <c r="B17" s="39">
        <v>27.34</v>
      </c>
      <c r="C17" s="39">
        <v>28.080300000000001</v>
      </c>
      <c r="D17" s="88">
        <v>43271</v>
      </c>
      <c r="E17" t="s">
        <v>803</v>
      </c>
      <c r="F17">
        <v>27.37</v>
      </c>
    </row>
    <row r="18" spans="1:16" x14ac:dyDescent="0.25">
      <c r="A18" s="39" t="s">
        <v>534</v>
      </c>
      <c r="B18" s="39">
        <v>28.36</v>
      </c>
      <c r="C18" s="41">
        <v>28.989000000000001</v>
      </c>
      <c r="D18" s="88">
        <v>43271</v>
      </c>
      <c r="E18" t="s">
        <v>803</v>
      </c>
      <c r="F18">
        <v>28.36</v>
      </c>
    </row>
    <row r="19" spans="1:16" s="90" customFormat="1" x14ac:dyDescent="0.25">
      <c r="A19" s="39" t="s">
        <v>795</v>
      </c>
      <c r="B19" s="39">
        <v>12103.08</v>
      </c>
      <c r="C19" s="41"/>
      <c r="D19" s="88"/>
    </row>
    <row r="20" spans="1:16" x14ac:dyDescent="0.25">
      <c r="A20" s="39" t="s">
        <v>535</v>
      </c>
      <c r="B20" s="39">
        <v>19964.53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6.4705999999999904</v>
      </c>
      <c r="C21" s="88">
        <v>43272</v>
      </c>
      <c r="D21" s="89">
        <v>0.64340277777777777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2912</v>
      </c>
      <c r="B23" s="39">
        <v>2911.54</v>
      </c>
      <c r="C23" s="39">
        <v>2913.7</v>
      </c>
      <c r="D23" s="39">
        <v>2922.63</v>
      </c>
      <c r="E23" s="39">
        <v>2909.81</v>
      </c>
      <c r="F23" s="39">
        <v>2940.54</v>
      </c>
      <c r="G23" s="39">
        <v>2907.72</v>
      </c>
      <c r="H23" s="39">
        <v>1030</v>
      </c>
      <c r="I23" s="39">
        <v>1129</v>
      </c>
      <c r="J23" s="39">
        <v>2908.17</v>
      </c>
      <c r="K23" s="39">
        <v>2899.57</v>
      </c>
      <c r="L23" s="39">
        <v>2875.81</v>
      </c>
      <c r="M23" s="39">
        <v>2908.19</v>
      </c>
      <c r="N23" s="39">
        <v>2872.68</v>
      </c>
      <c r="O23" s="39">
        <v>1300</v>
      </c>
      <c r="P23" s="39">
        <v>1454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9"/>
  <sheetViews>
    <sheetView zoomScale="115" zoomScaleNormal="115" workbookViewId="0">
      <pane xSplit="2" ySplit="6" topLeftCell="AO507" activePane="bottomRight" state="frozen"/>
      <selection pane="topRight" activeCell="C1" sqref="C1"/>
      <selection pane="bottomLeft" activeCell="A3" sqref="A3"/>
      <selection pane="bottomRight" activeCell="AR518" sqref="AR518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18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 x14ac:dyDescent="0.25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5" si="8879">IF(AR512&lt;0,1,0)</f>
        <v>0</v>
      </c>
    </row>
    <row r="514" spans="1:56" x14ac:dyDescent="0.25">
      <c r="A514" s="88">
        <v>43265</v>
      </c>
      <c r="B514" s="41">
        <f t="shared" ref="B514:B51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si="8879"/>
        <v>0</v>
      </c>
    </row>
    <row r="516" spans="1:56" x14ac:dyDescent="0.25">
      <c r="A516" s="88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90">
        <f t="shared" si="7408"/>
        <v>3093.231666666667</v>
      </c>
      <c r="T516" s="90" t="str">
        <f t="shared" ref="T516" si="8953">IF(AVERAGE(N515)&lt;S515,"熊",IF(AVERAGE(N515)&gt;S515,"牛",""))</f>
        <v>熊</v>
      </c>
      <c r="U516" s="90">
        <f t="shared" ref="U516" si="8954">MAX(H516,O516)</f>
        <v>2984.86</v>
      </c>
      <c r="V516" s="90">
        <f t="shared" ref="V516" si="8955">MIN(I516,P516)</f>
        <v>2871.48</v>
      </c>
      <c r="W516" s="40">
        <f t="shared" ref="W516" si="8956">LN(U516/V516)</f>
        <v>3.8725268275053869E-2</v>
      </c>
      <c r="X516" s="90">
        <f t="shared" ref="X516" si="8957">IF(U516=H516,J516,Q516)</f>
        <v>940</v>
      </c>
      <c r="Y516" s="90">
        <f t="shared" ref="Y516" si="8958">IF(V516=I516,K516,R516)</f>
        <v>1439</v>
      </c>
      <c r="Z516" s="91">
        <f t="shared" ref="Z516" si="8959">(U516-V516)/(C516)</f>
        <v>3.8013176202370408E-2</v>
      </c>
      <c r="AA516" s="91">
        <f t="shared" ref="AA516" si="8960">LN(C516/N515)</f>
        <v>-1.3073605531304933E-2</v>
      </c>
      <c r="AB516" s="91">
        <f t="shared" ref="AB516" si="8961">LN(N516/U516)</f>
        <v>-2.6149185028471564E-2</v>
      </c>
      <c r="AC516" s="91">
        <f t="shared" ref="AC516" si="8962">LN(N516/V516)</f>
        <v>1.2576083246582456E-2</v>
      </c>
      <c r="AD516" s="91">
        <f t="shared" ref="AD516" si="8963">LN(U516/C516)</f>
        <v>7.4067746883854039E-4</v>
      </c>
      <c r="AE516" s="91">
        <f t="shared" ref="AE516" si="8964">LN(V516/C516)</f>
        <v>-3.7984590806215322E-2</v>
      </c>
      <c r="AF516" s="91">
        <f t="shared" ref="AF516" si="8965">LN(N516/C516)</f>
        <v>-2.5408507559632969E-2</v>
      </c>
      <c r="AG516" s="91">
        <f t="shared" ref="AG516" si="8966">LN(N516/N515)</f>
        <v>-3.8482113090937901E-2</v>
      </c>
      <c r="AH516" s="91">
        <f t="shared" ref="AH516" si="8967">LN(D516/C516)</f>
        <v>-2.4572098876152124E-3</v>
      </c>
      <c r="AI516" s="91">
        <f t="shared" ref="AI516" si="8968">LN(E516/C516)</f>
        <v>-4.1559426381304262E-3</v>
      </c>
      <c r="AJ516" s="91">
        <f t="shared" ref="AJ516" si="8969">LN(F516/C516)</f>
        <v>5.0278207132753374E-4</v>
      </c>
      <c r="AK516" s="91">
        <f t="shared" ref="AK516" si="8970">+LN(G516/C516)</f>
        <v>-1.710009832152614E-2</v>
      </c>
      <c r="AL516" s="91">
        <f t="shared" ref="AL516" si="8971">LN(H516/I516)</f>
        <v>1.7840775790364704E-2</v>
      </c>
      <c r="AM516" s="91">
        <f t="shared" ref="AM516" si="8972">LN(O516/P516)</f>
        <v>2.1487977372411503E-2</v>
      </c>
      <c r="AN516" s="91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91">
        <f t="shared" ref="AQ516" si="8976">LN(M516/L516)</f>
        <v>1.3438936731224168E-3</v>
      </c>
      <c r="AR516" s="91">
        <f t="shared" ref="AR516" si="8977">LN(N516/L516)</f>
        <v>-7.5339149663037567E-3</v>
      </c>
      <c r="AS516" s="91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91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91">
        <f t="shared" ref="AY516" si="8984">LN(G516/I516)</f>
        <v>0</v>
      </c>
      <c r="AZ516" s="91">
        <f t="shared" ref="AZ516" si="8985">LN(N516/P516)</f>
        <v>1.2576083246582456E-2</v>
      </c>
      <c r="BA516" s="91">
        <f t="shared" ref="BA516" si="8986">AV515</f>
        <v>0.32908545727136629</v>
      </c>
      <c r="BB516" s="91">
        <f t="shared" ref="BB516" si="8987">AR515</f>
        <v>2.0471649949170686E-3</v>
      </c>
      <c r="BC516" s="91">
        <f t="shared" ref="BC516" si="8988">AS515</f>
        <v>-5.1325749912266953E-3</v>
      </c>
      <c r="BD516" s="39">
        <f t="shared" ref="BD516" si="8989">IF(AR515&lt;0,1,0)</f>
        <v>0</v>
      </c>
    </row>
    <row r="517" spans="1:56" x14ac:dyDescent="0.25">
      <c r="A517" s="88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90">
        <f t="shared" si="7408"/>
        <v>3078.7238888888887</v>
      </c>
      <c r="T517" s="90" t="str">
        <f t="shared" ref="T517" si="8990">IF(AVERAGE(N516)&lt;S516,"熊",IF(AVERAGE(N516)&gt;S516,"牛",""))</f>
        <v>熊</v>
      </c>
      <c r="U517" s="90">
        <f t="shared" ref="U517" si="8991">MAX(H517,O517)</f>
        <v>2925.56</v>
      </c>
      <c r="V517" s="90">
        <f t="shared" ref="V517" si="8992">MIN(I517,P517)</f>
        <v>2872.49</v>
      </c>
      <c r="W517" s="40">
        <f t="shared" ref="W517" si="8993">LN(U517/V517)</f>
        <v>1.8306665903850348E-2</v>
      </c>
      <c r="X517" s="90">
        <f t="shared" ref="X517" si="8994">IF(U517=H517,J517,Q517)</f>
        <v>1353</v>
      </c>
      <c r="Y517" s="90">
        <f t="shared" ref="Y517" si="8995">IF(V517=I517,K517,R517)</f>
        <v>1110</v>
      </c>
      <c r="Z517" s="91">
        <f t="shared" ref="Z517" si="8996">(U517-V517)/(C517)</f>
        <v>1.8363448881999238E-2</v>
      </c>
      <c r="AA517" s="91">
        <f t="shared" ref="AA517" si="8997">LN(C517/N516)</f>
        <v>-6.1540778585004938E-3</v>
      </c>
      <c r="AB517" s="91">
        <f t="shared" ref="AB517" si="8998">LN(N517/U517)</f>
        <v>-3.3656980836273224E-3</v>
      </c>
      <c r="AC517" s="91">
        <f t="shared" ref="AC517" si="8999">LN(N517/V517)</f>
        <v>1.4940967820223059E-2</v>
      </c>
      <c r="AD517" s="91">
        <f t="shared" ref="AD517" si="9000">LN(U517/C517)</f>
        <v>1.223633366531808E-2</v>
      </c>
      <c r="AE517" s="91">
        <f t="shared" ref="AE517" si="9001">LN(V517/C517)</f>
        <v>-6.070332238532386E-3</v>
      </c>
      <c r="AF517" s="91">
        <f t="shared" ref="AF517" si="9002">LN(N517/C517)</f>
        <v>8.870635581690654E-3</v>
      </c>
      <c r="AG517" s="91">
        <f t="shared" ref="AG517" si="9003">LN(N517/N516)</f>
        <v>2.7165577231901554E-3</v>
      </c>
      <c r="AH517" s="91">
        <f t="shared" ref="AH517" si="9004">LN(D517/C517)</f>
        <v>2.1672150792792604E-3</v>
      </c>
      <c r="AI517" s="91">
        <f t="shared" ref="AI517" si="9005">LN(E517/C517)</f>
        <v>2.7643608782576862E-3</v>
      </c>
      <c r="AJ517" s="91">
        <f t="shared" ref="AJ517" si="9006">LN(F517/C517)</f>
        <v>3.2369922535640848E-3</v>
      </c>
      <c r="AK517" s="91">
        <f t="shared" ref="AK517" si="9007">+LN(G517/C517)</f>
        <v>2.3526806828874202E-4</v>
      </c>
      <c r="AL517" s="91">
        <f t="shared" ref="AL517" si="9008">LN(H517/I517)</f>
        <v>1.1680900040757116E-2</v>
      </c>
      <c r="AM517" s="91">
        <f t="shared" ref="AM517" si="9009">LN(O517/P517)</f>
        <v>1.1904206595984733E-2</v>
      </c>
      <c r="AN517" s="91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91">
        <f t="shared" ref="AQ517" si="9013">LN(M517/L517)</f>
        <v>1.5450157315699644E-3</v>
      </c>
      <c r="AR517" s="91">
        <f t="shared" ref="AR517" si="9014">LN(N517/L517)</f>
        <v>8.5385085123574501E-3</v>
      </c>
      <c r="AS517" s="91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91">
        <f t="shared" ref="AW517" si="9019">LN(N517/C517)</f>
        <v>8.870635581690654E-3</v>
      </c>
      <c r="AX517" s="28">
        <f t="shared" ref="AX517" si="9020">(N517-L517)/(U517-V517)</f>
        <v>0.46711889956660801</v>
      </c>
      <c r="AY517" s="91">
        <f t="shared" ref="AY517" si="9021">LN(G517/I517)</f>
        <v>6.3056003068211403E-3</v>
      </c>
      <c r="AZ517" s="91">
        <f t="shared" ref="AZ517" si="9022">LN(N517/P517)</f>
        <v>8.5385085123574501E-3</v>
      </c>
      <c r="BA517" s="91">
        <f t="shared" ref="BA517" si="9023">AV516</f>
        <v>0.32051508202504947</v>
      </c>
      <c r="BB517" s="91">
        <f t="shared" ref="BB517" si="9024">AR516</f>
        <v>-7.5339149663037567E-3</v>
      </c>
      <c r="BC517" s="91">
        <f t="shared" ref="BC517" si="9025">AS516</f>
        <v>-2.5408507559632969E-2</v>
      </c>
      <c r="BD517" s="39">
        <f t="shared" ref="BD517" si="9026">IF(AR516&lt;0,1,0)</f>
        <v>1</v>
      </c>
    </row>
    <row r="518" spans="1:56" x14ac:dyDescent="0.25">
      <c r="A518" s="88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90">
        <f t="shared" si="7408"/>
        <v>3065.4505555555561</v>
      </c>
      <c r="T518" s="90" t="str">
        <f t="shared" ref="T518" si="9027">IF(AVERAGE(N517)&lt;S517,"熊",IF(AVERAGE(N517)&gt;S517,"牛",""))</f>
        <v>熊</v>
      </c>
      <c r="U518" s="90">
        <f t="shared" ref="U518" si="9028">MAX(H518,O518)</f>
        <v>2940.54</v>
      </c>
      <c r="V518" s="90">
        <f t="shared" ref="V518" si="9029">MIN(I518,P518)</f>
        <v>2872.68</v>
      </c>
      <c r="W518" s="40">
        <f t="shared" ref="W518" si="9030">LN(U518/V518)</f>
        <v>2.3347845991174579E-2</v>
      </c>
      <c r="X518" s="90">
        <f t="shared" ref="X518" si="9031">IF(U518=H518,J518,Q518)</f>
        <v>1030</v>
      </c>
      <c r="Y518" s="90">
        <f t="shared" ref="Y518" si="9032">IF(V518=I518,K518,R518)</f>
        <v>1454</v>
      </c>
      <c r="Z518" s="91">
        <f t="shared" ref="Z518" si="9033">(U518-V518)/(C518)</f>
        <v>2.3303571428571472E-2</v>
      </c>
      <c r="AA518" s="91">
        <f t="shared" ref="AA518" si="9034">LN(C518/N517)</f>
        <v>-1.2800869324208469E-3</v>
      </c>
      <c r="AB518" s="91">
        <f t="shared" ref="AB518" si="9035">LN(N518/U518)</f>
        <v>-2.225886425533885E-2</v>
      </c>
      <c r="AC518" s="91">
        <f t="shared" ref="AC518" si="9036">LN(N518/V518)</f>
        <v>1.0889817358358429E-3</v>
      </c>
      <c r="AD518" s="91">
        <f t="shared" ref="AD518" si="9037">LN(U518/C518)</f>
        <v>9.7531076196318532E-3</v>
      </c>
      <c r="AE518" s="91">
        <f t="shared" ref="AE518" si="9038">LN(V518/C518)</f>
        <v>-1.3594738371542747E-2</v>
      </c>
      <c r="AF518" s="91">
        <f t="shared" ref="AF518" si="9039">LN(N518/C518)</f>
        <v>-1.2505756635706919E-2</v>
      </c>
      <c r="AG518" s="91">
        <f t="shared" ref="AG518" si="9040">LN(N518/N517)</f>
        <v>-1.3785843568127723E-2</v>
      </c>
      <c r="AH518" s="91">
        <f t="shared" ref="AH518" si="9041">LN(D518/C518)</f>
        <v>-1.5797951107285484E-4</v>
      </c>
      <c r="AI518" s="91">
        <f t="shared" ref="AI518" si="9042">LN(E518/C518)</f>
        <v>5.8362086899544621E-4</v>
      </c>
      <c r="AJ518" s="91">
        <f t="shared" ref="AJ518" si="9043">LN(F518/C518)</f>
        <v>3.6437655039756626E-3</v>
      </c>
      <c r="AK518" s="91">
        <f t="shared" ref="AK518" si="9044">+LN(G518/C518)</f>
        <v>-7.5234337888002516E-4</v>
      </c>
      <c r="AL518" s="91">
        <f t="shared" ref="AL518" si="9045">LN(H518/I518)</f>
        <v>1.1223969025893652E-2</v>
      </c>
      <c r="AM518" s="91">
        <f t="shared" ref="AM518" si="9046">LN(O518/P518)</f>
        <v>1.2285502575382625E-2</v>
      </c>
      <c r="AN518" s="91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91">
        <f t="shared" ref="AQ518" si="9050">LN(M518/L518)</f>
        <v>-2.9615672484638333E-3</v>
      </c>
      <c r="AR518" s="91">
        <f t="shared" ref="AR518" si="9051">LN(N518/L518)</f>
        <v>-1.1189643686138185E-2</v>
      </c>
      <c r="AS518" s="91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91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91">
        <f t="shared" ref="AY518" si="9058">LN(G518/I518)</f>
        <v>7.1851802738158606E-4</v>
      </c>
      <c r="AZ518" s="91">
        <f t="shared" ref="AZ518" si="9059">LN(N518/P518)</f>
        <v>1.0889817358358429E-3</v>
      </c>
      <c r="BA518" s="91">
        <f t="shared" ref="BA518" si="9060">AV517</f>
        <v>0.81477294139815537</v>
      </c>
      <c r="BB518" s="91">
        <f t="shared" ref="BB518" si="9061">AR517</f>
        <v>8.5385085123574501E-3</v>
      </c>
      <c r="BC518" s="91">
        <f t="shared" ref="BC518" si="9062">AS517</f>
        <v>8.870635581690654E-3</v>
      </c>
      <c r="BD518" s="39">
        <f t="shared" ref="BD518" si="9063">IF(AR517&lt;0,1,0)</f>
        <v>0</v>
      </c>
    </row>
    <row r="519" spans="1:56" x14ac:dyDescent="0.25">
      <c r="A519" s="88">
        <v>43273</v>
      </c>
      <c r="B519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80"/>
  <sheetViews>
    <sheetView tabSelected="1" zoomScale="115" zoomScaleNormal="115" workbookViewId="0">
      <pane xSplit="1" ySplit="1" topLeftCell="B463" activePane="bottomRight" state="frozen"/>
      <selection pane="topRight" activeCell="B1" sqref="B1"/>
      <selection pane="bottomLeft" activeCell="A2" sqref="A2"/>
      <selection pane="bottomRight" activeCell="H479" sqref="H479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79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79" si="24">LN(C441/C440)</f>
        <v>0</v>
      </c>
      <c r="E441" s="90"/>
      <c r="F441" s="90"/>
      <c r="G441" s="90"/>
      <c r="H441" s="90">
        <v>6.3363399999999999</v>
      </c>
      <c r="I441" s="91">
        <f t="shared" ref="I441:I479" si="25">LN(H441/H440)</f>
        <v>0</v>
      </c>
      <c r="J441" s="90">
        <v>6.3370749999999996</v>
      </c>
      <c r="K441" s="91">
        <f t="shared" ref="K441:K479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79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 x14ac:dyDescent="0.25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 x14ac:dyDescent="0.25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 x14ac:dyDescent="0.25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 x14ac:dyDescent="0.25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 x14ac:dyDescent="0.25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  <row r="476" spans="1:14" x14ac:dyDescent="0.25">
      <c r="A476" s="88">
        <v>43269</v>
      </c>
      <c r="B476" s="41">
        <f t="shared" si="20"/>
        <v>1</v>
      </c>
      <c r="C476">
        <v>6.4305999999999903</v>
      </c>
      <c r="D476" s="91">
        <f t="shared" si="24"/>
        <v>0</v>
      </c>
      <c r="H476">
        <v>6.4591099999999999</v>
      </c>
      <c r="I476" s="91">
        <f t="shared" si="25"/>
        <v>6.4270647830934084E-3</v>
      </c>
      <c r="J476">
        <v>6.4520900000000001</v>
      </c>
      <c r="K476" s="91">
        <f t="shared" si="26"/>
        <v>4.1086507462435567E-3</v>
      </c>
      <c r="L476">
        <v>6.4555100000000003</v>
      </c>
      <c r="M476" s="91">
        <f t="shared" si="27"/>
        <v>3.3166188197852118E-3</v>
      </c>
    </row>
    <row r="477" spans="1:14" x14ac:dyDescent="0.25">
      <c r="A477" s="88">
        <v>43270</v>
      </c>
      <c r="B477" s="41">
        <f t="shared" si="20"/>
        <v>2</v>
      </c>
      <c r="C477">
        <v>6.4234999999999998</v>
      </c>
      <c r="D477" s="91">
        <f t="shared" si="24"/>
        <v>-1.1047060038502641E-3</v>
      </c>
      <c r="H477">
        <v>6.4607200000000002</v>
      </c>
      <c r="I477" s="91">
        <f t="shared" si="25"/>
        <v>2.4922928681487107E-4</v>
      </c>
      <c r="J477">
        <v>6.47865</v>
      </c>
      <c r="K477" s="91">
        <f t="shared" si="26"/>
        <v>4.1080459977224674E-3</v>
      </c>
      <c r="L477">
        <v>6.4782999999999999</v>
      </c>
      <c r="M477" s="91">
        <f t="shared" si="27"/>
        <v>3.524100568399607E-3</v>
      </c>
    </row>
    <row r="478" spans="1:14" x14ac:dyDescent="0.25">
      <c r="A478" s="88">
        <v>43271</v>
      </c>
      <c r="B478" s="41">
        <f t="shared" si="20"/>
        <v>3</v>
      </c>
      <c r="C478">
        <v>6.4585999999999997</v>
      </c>
      <c r="D478" s="91">
        <f t="shared" si="24"/>
        <v>5.4494355519324657E-3</v>
      </c>
      <c r="H478">
        <v>6.4743500000000003</v>
      </c>
      <c r="I478" s="91">
        <f t="shared" si="25"/>
        <v>2.1074497539829784E-3</v>
      </c>
      <c r="J478">
        <v>6.4798400000000003</v>
      </c>
      <c r="K478" s="91">
        <f t="shared" si="26"/>
        <v>1.8366337487561772E-4</v>
      </c>
      <c r="L478">
        <v>6.482755</v>
      </c>
      <c r="M478" s="91">
        <f t="shared" si="27"/>
        <v>6.8744406615734983E-4</v>
      </c>
      <c r="N478" t="s">
        <v>802</v>
      </c>
    </row>
    <row r="479" spans="1:14" x14ac:dyDescent="0.25">
      <c r="A479" s="88">
        <v>43272</v>
      </c>
      <c r="B479" s="41">
        <f t="shared" si="20"/>
        <v>4</v>
      </c>
      <c r="C479">
        <v>6.4705999999999904</v>
      </c>
      <c r="D479" s="91">
        <f t="shared" si="24"/>
        <v>1.8562638749042286E-3</v>
      </c>
      <c r="H479">
        <v>6.5036750000000003</v>
      </c>
      <c r="I479" s="91">
        <f t="shared" si="25"/>
        <v>4.5191853011188237E-3</v>
      </c>
      <c r="J479">
        <v>6.5140000000000002</v>
      </c>
      <c r="K479" s="91">
        <f t="shared" si="26"/>
        <v>5.2578881527198026E-3</v>
      </c>
      <c r="L479">
        <v>6.5013800000000002</v>
      </c>
      <c r="M479" s="91">
        <f t="shared" si="27"/>
        <v>2.8688877271295338E-3</v>
      </c>
    </row>
    <row r="480" spans="1:14" x14ac:dyDescent="0.25">
      <c r="A480" s="88">
        <v>43273</v>
      </c>
      <c r="B480" s="41">
        <f t="shared" ref="B479:B480" si="28">WEEKDAY(A480,2)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15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A612" sqref="A612:XFD61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3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 x14ac:dyDescent="0.25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 x14ac:dyDescent="0.25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 x14ac:dyDescent="0.25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 x14ac:dyDescent="0.25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 x14ac:dyDescent="0.25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I611" s="91">
        <f t="shared" si="590"/>
        <v>-3.631878297814084E-3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  <row r="612" spans="1:13" x14ac:dyDescent="0.25">
      <c r="A612" s="88">
        <v>43270</v>
      </c>
      <c r="B612">
        <v>13.94</v>
      </c>
      <c r="C612" s="91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91">
        <f t="shared" ref="G612" si="1010">+B612/D612-1</f>
        <v>-1.9542473801904103E-2</v>
      </c>
      <c r="H612" s="91">
        <f>(+B612/(D612*(1-VLOOKUP(A612,FX!A:K,9,0)))-1)</f>
        <v>-1.9298054155363231E-2</v>
      </c>
      <c r="I612" s="91">
        <f t="shared" si="590"/>
        <v>-1.0926635447708222E-2</v>
      </c>
      <c r="J612">
        <v>12482.79</v>
      </c>
      <c r="K612">
        <v>12161.89</v>
      </c>
      <c r="L612" s="91">
        <f t="shared" ref="L612" si="1011">+K612/J612-1</f>
        <v>-2.5707393939976675E-2</v>
      </c>
      <c r="M612" s="90">
        <f t="shared" ref="M612" si="1012">WEEKDAY(A612,2)</f>
        <v>2</v>
      </c>
    </row>
    <row r="613" spans="1:13" x14ac:dyDescent="0.25">
      <c r="A613" s="88">
        <v>43271</v>
      </c>
      <c r="B613">
        <v>14.16</v>
      </c>
      <c r="C613" s="91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91">
        <f t="shared" ref="G613" si="1015">+B613/D613-1</f>
        <v>1.8885363691696355E-3</v>
      </c>
      <c r="H613" s="91">
        <f>(+B613/(D613*(1-VLOOKUP(A613,FX!A:K,9,0)))-1)</f>
        <v>4.0044252481568066E-3</v>
      </c>
      <c r="I613" s="91">
        <f t="shared" si="590"/>
        <v>-4.2354934349853046E-4</v>
      </c>
      <c r="J613">
        <v>12161.89</v>
      </c>
      <c r="K613">
        <v>12195.81</v>
      </c>
      <c r="L613" s="91">
        <f t="shared" ref="L613" si="1016">+K613/J613-1</f>
        <v>2.7890401902994633E-3</v>
      </c>
      <c r="M613" s="90">
        <f t="shared" ref="M613" si="1017">WEEKDAY(A613,2)</f>
        <v>3</v>
      </c>
    </row>
    <row r="614" spans="1:13" x14ac:dyDescent="0.25">
      <c r="A614" s="88">
        <v>43272</v>
      </c>
      <c r="B614">
        <v>13.94</v>
      </c>
      <c r="C614" s="91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G614" s="91">
        <f t="shared" ref="G614" si="1020">+B614/D614-1</f>
        <v>-8.4142380022107499E-3</v>
      </c>
      <c r="H614" s="91">
        <f>(+B614/(D614*(1-VLOOKUP(A614,FX!A:K,9,0)))-1)</f>
        <v>-3.9127350759342594E-3</v>
      </c>
      <c r="J614">
        <v>12195.81</v>
      </c>
      <c r="K614">
        <v>12103.08</v>
      </c>
      <c r="L614" s="91">
        <f t="shared" ref="L614" si="1021">+K614/J614-1</f>
        <v>-7.6034310144221795E-3</v>
      </c>
      <c r="M614" s="90">
        <f t="shared" ref="M614" si="1022">WEEKDAY(A614,2)</f>
        <v>4</v>
      </c>
    </row>
    <row r="615" spans="1:13" x14ac:dyDescent="0.25">
      <c r="A615" s="88">
        <v>43273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14"/>
  <sheetViews>
    <sheetView zoomScale="115" zoomScaleNormal="115" workbookViewId="0">
      <pane xSplit="1" ySplit="2" topLeftCell="B594" activePane="bottomRight" state="frozen"/>
      <selection pane="topRight" activeCell="B1" sqref="B1"/>
      <selection pane="bottomLeft" activeCell="A3" sqref="A3"/>
      <selection pane="bottomRight" activeCell="A611" sqref="A611:XFD6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13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 x14ac:dyDescent="0.25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 x14ac:dyDescent="0.25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 x14ac:dyDescent="0.25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 x14ac:dyDescent="0.25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 x14ac:dyDescent="0.25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I610" s="91">
        <f t="shared" si="1049"/>
        <v>-2.673796791443861E-3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  <row r="611" spans="1:13" x14ac:dyDescent="0.25">
      <c r="A611" s="88">
        <v>43270</v>
      </c>
      <c r="B611">
        <v>14.3</v>
      </c>
      <c r="C611" s="91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91">
        <f t="shared" ref="G611" si="1219">+B611/D611-1</f>
        <v>-1.8896020563367255E-2</v>
      </c>
      <c r="H611" s="91">
        <f>(+B611/(D611*(1-VLOOKUP(A611,FX!A:K,9,0)))-1)</f>
        <v>-1.8651439761582123E-2</v>
      </c>
      <c r="I611" s="91">
        <f t="shared" si="1049"/>
        <v>-1.3309965569347715E-2</v>
      </c>
      <c r="J611">
        <v>12482.79</v>
      </c>
      <c r="K611">
        <v>12161.89</v>
      </c>
      <c r="L611" s="91">
        <f t="shared" ref="L611" si="1220">+K611/J611-1</f>
        <v>-2.5707393939976675E-2</v>
      </c>
      <c r="M611" s="90">
        <f t="shared" ref="M611" si="1221">WEEKDAY(A611,2)</f>
        <v>2</v>
      </c>
    </row>
    <row r="612" spans="1:13" x14ac:dyDescent="0.25">
      <c r="A612" s="88">
        <v>43271</v>
      </c>
      <c r="B612">
        <v>14.5</v>
      </c>
      <c r="C612" s="91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91">
        <f t="shared" ref="G612" si="1224">+B612/D612-1</f>
        <v>-2.2927505647680757E-3</v>
      </c>
      <c r="H612" s="91">
        <f>(+B612/(D612*(1-VLOOKUP(A612,FX!A:K,9,0)))-1)</f>
        <v>-1.8569214765584707E-4</v>
      </c>
      <c r="I612" s="91">
        <f t="shared" si="1049"/>
        <v>-2.3530706884451469E-3</v>
      </c>
      <c r="J612">
        <v>12161.89</v>
      </c>
      <c r="K612">
        <v>12195.81</v>
      </c>
      <c r="L612" s="91">
        <f t="shared" ref="L612" si="1225">+K612/J612-1</f>
        <v>2.7890401902994633E-3</v>
      </c>
      <c r="M612" s="90">
        <f t="shared" ref="M612" si="1226">WEEKDAY(A612,2)</f>
        <v>3</v>
      </c>
    </row>
    <row r="613" spans="1:13" x14ac:dyDescent="0.25">
      <c r="A613" s="88">
        <v>43272</v>
      </c>
      <c r="B613">
        <v>14.32</v>
      </c>
      <c r="C613" s="91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91">
        <f t="shared" ref="G613" si="1229">+B613/D613-1</f>
        <v>-7.1888824163104381E-3</v>
      </c>
      <c r="H613" s="91">
        <f>(+B613/(D613*(1-VLOOKUP(A613,FX!A:K,9,0)))-1)</f>
        <v>-2.6818167419923045E-3</v>
      </c>
      <c r="I613" s="91">
        <f t="shared" si="1049"/>
        <v>-6.9783670621070826E-4</v>
      </c>
      <c r="J613">
        <v>12195.81</v>
      </c>
      <c r="K613">
        <v>12103.08</v>
      </c>
      <c r="L613" s="91">
        <f t="shared" ref="L613" si="1230">+K613/J613-1</f>
        <v>-7.6034310144221795E-3</v>
      </c>
      <c r="M613" s="90">
        <f t="shared" ref="M613" si="1231">WEEKDAY(A613,2)</f>
        <v>4</v>
      </c>
    </row>
    <row r="614" spans="1:13" x14ac:dyDescent="0.25">
      <c r="A614" s="88">
        <v>43273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15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A612" sqref="A612:XFD6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14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 x14ac:dyDescent="0.25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 x14ac:dyDescent="0.25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 x14ac:dyDescent="0.25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 x14ac:dyDescent="0.25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 x14ac:dyDescent="0.25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91">
        <f t="shared" si="1388"/>
        <v>1.377410468319562E-2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  <row r="612" spans="1:13" x14ac:dyDescent="0.25">
      <c r="A612" s="88">
        <v>43270</v>
      </c>
      <c r="B612">
        <v>7.16</v>
      </c>
      <c r="C612" s="91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91">
        <f t="shared" si="1388"/>
        <v>5.4491899852724623E-2</v>
      </c>
      <c r="J612">
        <v>1641.66</v>
      </c>
      <c r="K612">
        <v>1547.15</v>
      </c>
      <c r="L612" s="91">
        <f t="shared" ref="L612" si="1559">+K612/J612-1</f>
        <v>-5.7569776933104277E-2</v>
      </c>
      <c r="M612" s="90">
        <f t="shared" ref="M612" si="1560">WEEKDAY(A612,2)</f>
        <v>2</v>
      </c>
    </row>
    <row r="613" spans="1:13" x14ac:dyDescent="0.25">
      <c r="A613" s="88">
        <v>43271</v>
      </c>
      <c r="B613">
        <v>6.97</v>
      </c>
      <c r="C613" s="91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91">
        <f t="shared" si="1388"/>
        <v>1.5886896953796859E-2</v>
      </c>
      <c r="J613">
        <v>1547.15</v>
      </c>
      <c r="K613">
        <v>1563.79</v>
      </c>
      <c r="L613" s="91">
        <f t="shared" ref="L613" si="1564">+K613/J613-1</f>
        <v>1.0755259671007877E-2</v>
      </c>
      <c r="M613" s="90">
        <f t="shared" ref="M613" si="1565">WEEKDAY(A613,2)</f>
        <v>3</v>
      </c>
    </row>
    <row r="614" spans="1:13" x14ac:dyDescent="0.25">
      <c r="A614" s="88">
        <v>43272</v>
      </c>
      <c r="B614">
        <v>6.65</v>
      </c>
      <c r="C614" s="91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91">
        <f t="shared" si="1388"/>
        <v>2.5629428614504235E-3</v>
      </c>
      <c r="J614">
        <v>1563.79</v>
      </c>
      <c r="K614">
        <v>1521.68</v>
      </c>
      <c r="L614" s="91">
        <f t="shared" ref="L614" si="1569">+K614/J614-1</f>
        <v>-2.6928168104412897E-2</v>
      </c>
      <c r="M614" s="90">
        <f t="shared" ref="M614" si="1570">WEEKDAY(A614,2)</f>
        <v>4</v>
      </c>
    </row>
    <row r="615" spans="1:13" x14ac:dyDescent="0.25">
      <c r="A615" s="88">
        <v>43273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15"/>
  <sheetViews>
    <sheetView zoomScale="115" zoomScaleNormal="115" workbookViewId="0">
      <pane xSplit="1" ySplit="2" topLeftCell="B596" activePane="bottomRight" state="frozen"/>
      <selection pane="topRight" activeCell="B1" sqref="B1"/>
      <selection pane="bottomLeft" activeCell="A3" sqref="A3"/>
      <selection pane="bottomRight" activeCell="A612" sqref="A612:XFD61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14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 x14ac:dyDescent="0.25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1">
        <f t="shared" si="1593"/>
        <v>1.8678892851078377E-3</v>
      </c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 x14ac:dyDescent="0.25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1">
        <f t="shared" si="1593"/>
        <v>1.279120971293235E-3</v>
      </c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 x14ac:dyDescent="0.25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1">
        <f t="shared" si="1593"/>
        <v>-5.4996192571288294E-4</v>
      </c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 x14ac:dyDescent="0.25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1">
        <f t="shared" si="1593"/>
        <v>7.6329403782549043E-4</v>
      </c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 x14ac:dyDescent="0.25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1">
        <f t="shared" si="1593"/>
        <v>-1.5377386698560702E-3</v>
      </c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  <row r="612" spans="1:13" x14ac:dyDescent="0.25">
      <c r="A612" s="88">
        <v>43270</v>
      </c>
      <c r="B612">
        <v>44.55</v>
      </c>
      <c r="C612" s="91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91">
        <f t="shared" ref="G612" si="1796">+B612/D612-1</f>
        <v>-1.3758776455589539E-2</v>
      </c>
      <c r="H612" s="42">
        <f t="shared" ref="H612" si="1797">(+B612/(E612)-1)</f>
        <v>-1.3512914982938495E-2</v>
      </c>
      <c r="I612" s="91">
        <f t="shared" si="1593"/>
        <v>-7.3750584880016845E-3</v>
      </c>
      <c r="J612">
        <v>3753.43</v>
      </c>
      <c r="K612">
        <v>3621.12</v>
      </c>
      <c r="L612" s="91">
        <f t="shared" ref="L612" si="1798">+K612/J612-1</f>
        <v>-3.5250424278593151E-2</v>
      </c>
      <c r="M612" s="90">
        <f t="shared" ref="M612" si="1799">WEEKDAY(A612,2)</f>
        <v>2</v>
      </c>
    </row>
    <row r="613" spans="1:13" x14ac:dyDescent="0.25">
      <c r="A613" s="88">
        <v>43271</v>
      </c>
      <c r="B613">
        <v>45.1</v>
      </c>
      <c r="C613" s="91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91">
        <f t="shared" ref="G613" si="1802">+B613/D613-1</f>
        <v>9.2134928307308073E-4</v>
      </c>
      <c r="H613" s="42">
        <f t="shared" ref="H613" si="1803">(+B613/(E613)-1)</f>
        <v>3.0351955591905178E-3</v>
      </c>
      <c r="I613" s="91">
        <f t="shared" si="1593"/>
        <v>4.6781020271775553E-3</v>
      </c>
      <c r="J613">
        <v>3621.12</v>
      </c>
      <c r="K613">
        <v>3635.44</v>
      </c>
      <c r="L613" s="91">
        <f t="shared" ref="L613" si="1804">+K613/J613-1</f>
        <v>3.9545775892542157E-3</v>
      </c>
      <c r="M613" s="90">
        <f t="shared" ref="M613" si="1805">WEEKDAY(A613,2)</f>
        <v>3</v>
      </c>
    </row>
    <row r="614" spans="1:13" x14ac:dyDescent="0.25">
      <c r="A614" s="88">
        <v>43272</v>
      </c>
      <c r="B614">
        <v>44.1</v>
      </c>
      <c r="C614" s="91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91">
        <f t="shared" ref="G614" si="1808">+B614/D614-1</f>
        <v>-5.9862901517990785E-3</v>
      </c>
      <c r="H614" s="42">
        <f t="shared" ref="H614" si="1809">(+B614/(E614)-1)</f>
        <v>-1.4737650681134751E-3</v>
      </c>
      <c r="I614" s="91">
        <f t="shared" si="1593"/>
        <v>-1.607389463675224E-3</v>
      </c>
      <c r="J614">
        <v>3635.44</v>
      </c>
      <c r="K614">
        <v>3592.97</v>
      </c>
      <c r="L614" s="91">
        <f t="shared" ref="L614" si="1810">+K614/J614-1</f>
        <v>-1.1682217283189966E-2</v>
      </c>
      <c r="M614" s="90">
        <f t="shared" ref="M614" si="1811">WEEKDAY(A614,2)</f>
        <v>4</v>
      </c>
    </row>
    <row r="615" spans="1:13" x14ac:dyDescent="0.25">
      <c r="A615" s="88">
        <v>43273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23"/>
  <sheetViews>
    <sheetView zoomScale="115" zoomScaleNormal="115" workbookViewId="0">
      <pane xSplit="1" ySplit="2" topLeftCell="D611" activePane="bottomRight" state="frozen"/>
      <selection pane="topRight" activeCell="B1" sqref="B1"/>
      <selection pane="bottomLeft" activeCell="A3" sqref="A3"/>
      <selection pane="bottomRight" activeCell="D623" sqref="D62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21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 x14ac:dyDescent="0.25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 x14ac:dyDescent="0.25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 x14ac:dyDescent="0.25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 x14ac:dyDescent="0.25">
      <c r="A617" s="88">
        <v>43265</v>
      </c>
      <c r="B617">
        <v>47.07</v>
      </c>
      <c r="C617" s="91">
        <f t="shared" ref="C617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 x14ac:dyDescent="0.25">
      <c r="A618" s="88">
        <v>43266</v>
      </c>
      <c r="B618">
        <v>46.81</v>
      </c>
      <c r="C618" s="91">
        <f t="shared" ref="C618" si="1352">B618/B617-1</f>
        <v>-5.5236881240704472E-3</v>
      </c>
      <c r="D618" s="38">
        <f t="shared" ref="D618" si="1353">+(F617-O618)*(1+L618)</f>
        <v>46.831196413356054</v>
      </c>
      <c r="E618" s="90"/>
      <c r="F618">
        <v>46.83</v>
      </c>
      <c r="G618" s="42">
        <f t="shared" ref="G618" si="1354">+B618/D618-1</f>
        <v>-4.5261310791555598E-4</v>
      </c>
      <c r="H618" s="90"/>
      <c r="I618" s="91">
        <f t="shared" si="1191"/>
        <v>-4.2707666026042812E-4</v>
      </c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 x14ac:dyDescent="0.25">
      <c r="A619" s="88">
        <v>43269</v>
      </c>
      <c r="B619">
        <v>46.25</v>
      </c>
      <c r="C619" s="91">
        <f t="shared" ref="C619" si="1357">B619/B618-1</f>
        <v>-1.1963255714590892E-2</v>
      </c>
      <c r="D619" s="38">
        <f t="shared" ref="D619" si="1358">+(F618-O619)*(1+L619)</f>
        <v>46.83</v>
      </c>
      <c r="E619" s="90"/>
      <c r="F619">
        <v>46.83</v>
      </c>
      <c r="G619" s="42">
        <f t="shared" ref="G619" si="1359">+B619/D619-1</f>
        <v>-1.2385223147554969E-2</v>
      </c>
      <c r="H619" s="90"/>
      <c r="I619" s="91">
        <f t="shared" si="1191"/>
        <v>-1.2385223147554969E-2</v>
      </c>
      <c r="J619">
        <v>20880.3</v>
      </c>
      <c r="K619">
        <v>20880.3</v>
      </c>
      <c r="L619" s="91">
        <f t="shared" ref="L619" si="1360">+K619/J619-1</f>
        <v>0</v>
      </c>
      <c r="M619" s="90">
        <f t="shared" ref="M619" si="1361">WEEKDAY(A619,2)</f>
        <v>1</v>
      </c>
    </row>
    <row r="620" spans="1:13" x14ac:dyDescent="0.25">
      <c r="A620" s="88">
        <v>43270</v>
      </c>
      <c r="B620">
        <v>44.97</v>
      </c>
      <c r="C620" s="91">
        <f t="shared" ref="C620" si="1362">B620/B619-1</f>
        <v>-2.7675675675675748E-2</v>
      </c>
      <c r="D620" s="38">
        <f t="shared" ref="D620" si="1363">+(F619-O620)*(1+L620)</f>
        <v>45.360707432364478</v>
      </c>
      <c r="E620" s="90"/>
      <c r="F620">
        <v>44.72</v>
      </c>
      <c r="G620" s="42">
        <f t="shared" ref="G620" si="1364">+B620/D620-1</f>
        <v>-8.6133452161664126E-3</v>
      </c>
      <c r="H620" s="90"/>
      <c r="I620" s="91">
        <f t="shared" si="1191"/>
        <v>5.5903398926655523E-3</v>
      </c>
      <c r="J620">
        <v>20880.3</v>
      </c>
      <c r="K620">
        <v>20225.18</v>
      </c>
      <c r="L620" s="91">
        <f t="shared" ref="L620" si="1365">+K620/J620-1</f>
        <v>-3.1375028136568894E-2</v>
      </c>
      <c r="M620" s="90">
        <f t="shared" ref="M620" si="1366">WEEKDAY(A620,2)</f>
        <v>2</v>
      </c>
    </row>
    <row r="621" spans="1:13" x14ac:dyDescent="0.25">
      <c r="A621" s="88">
        <v>43271</v>
      </c>
      <c r="B621">
        <v>44.72</v>
      </c>
      <c r="C621" s="91">
        <f t="shared" ref="C621:C622" si="1367">B621/B620-1</f>
        <v>-5.5592617300422864E-3</v>
      </c>
      <c r="D621" s="38">
        <f t="shared" ref="D621" si="1368">+(F620-O621)*(1+L621)</f>
        <v>44.807316543041885</v>
      </c>
      <c r="E621" s="90"/>
      <c r="F621">
        <v>44.84</v>
      </c>
      <c r="G621" s="42">
        <f t="shared" ref="G621:G622" si="1369">+B621/D621-1</f>
        <v>-1.9487117234081586E-3</v>
      </c>
      <c r="H621" s="90"/>
      <c r="I621" s="91">
        <f t="shared" si="1191"/>
        <v>-2.6761819803747811E-3</v>
      </c>
      <c r="J621">
        <v>20225.18</v>
      </c>
      <c r="K621">
        <v>20264.669999999998</v>
      </c>
      <c r="L621" s="91">
        <f t="shared" ref="L621" si="1370">+K621/J621-1</f>
        <v>1.9525166154268359E-3</v>
      </c>
      <c r="M621" s="90">
        <f t="shared" ref="M621" si="1371">WEEKDAY(A621,2)</f>
        <v>3</v>
      </c>
    </row>
    <row r="622" spans="1:13" x14ac:dyDescent="0.25">
      <c r="A622" s="88">
        <v>43272</v>
      </c>
      <c r="B622">
        <v>43.66</v>
      </c>
      <c r="C622" s="91">
        <f t="shared" ref="C622:C623" si="1372">B622/B621-1</f>
        <v>-2.3703041144901627E-2</v>
      </c>
      <c r="D622" s="38">
        <f t="shared" ref="D622" si="1373">+(F621-O622)*(1+L622)</f>
        <v>44.175874820562093</v>
      </c>
      <c r="E622" s="90"/>
      <c r="G622" s="42">
        <f t="shared" ref="G622:G623" si="1374">+B622/D622-1</f>
        <v>-1.1677749963244111E-2</v>
      </c>
      <c r="H622" s="90"/>
      <c r="J622">
        <v>20264.669999999998</v>
      </c>
      <c r="K622">
        <v>19964.53</v>
      </c>
      <c r="L622" s="91">
        <f t="shared" ref="L622" si="1375">+K622/J622-1</f>
        <v>-1.4810998649373519E-2</v>
      </c>
      <c r="M622" s="90">
        <f t="shared" ref="M622" si="1376">WEEKDAY(A622,2)</f>
        <v>4</v>
      </c>
    </row>
    <row r="623" spans="1:13" x14ac:dyDescent="0.25">
      <c r="A623" s="88">
        <v>43273</v>
      </c>
      <c r="B623">
        <v>43.66</v>
      </c>
      <c r="C623" s="91">
        <f t="shared" si="1372"/>
        <v>0</v>
      </c>
      <c r="D623">
        <v>44.175874820562093</v>
      </c>
      <c r="G623" s="42">
        <f t="shared" si="1374"/>
        <v>-1.1677749963244111E-2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23"/>
  <sheetViews>
    <sheetView zoomScale="115" zoomScaleNormal="115" workbookViewId="0">
      <pane xSplit="1" ySplit="2" topLeftCell="B611" activePane="bottomRight" state="frozen"/>
      <selection pane="topRight" activeCell="B1" sqref="B1"/>
      <selection pane="bottomLeft" activeCell="A3" sqref="A3"/>
      <selection pane="bottomRight" activeCell="D623" sqref="D62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21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 x14ac:dyDescent="0.25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 x14ac:dyDescent="0.25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 x14ac:dyDescent="0.25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 x14ac:dyDescent="0.25">
      <c r="A617" s="88">
        <v>43265</v>
      </c>
      <c r="B617">
        <v>32.419800000000002</v>
      </c>
      <c r="C617" s="91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 x14ac:dyDescent="0.25">
      <c r="A618" s="88">
        <v>43266</v>
      </c>
      <c r="B618">
        <v>31.62</v>
      </c>
      <c r="C618" s="91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91">
        <f>(B618/(D618*(1-VLOOKUP(A618,FX!A:M,13,0))))-1</f>
        <v>-2.5387313613600693E-4</v>
      </c>
      <c r="I618" s="91">
        <f t="shared" si="1318"/>
        <v>-2.8462187983246956E-5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 x14ac:dyDescent="0.25">
      <c r="A619" s="88">
        <v>43269</v>
      </c>
      <c r="B619">
        <v>31.274999999999999</v>
      </c>
      <c r="C619" s="91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91">
        <f>(B619/(D619*(1-VLOOKUP(A619,FX!A:M,13,0))))-1</f>
        <v>-7.6477133116805707E-3</v>
      </c>
      <c r="I619" s="91">
        <f t="shared" si="1318"/>
        <v>-3.6731092088957418E-3</v>
      </c>
      <c r="J619">
        <v>1641.66</v>
      </c>
      <c r="K619">
        <v>1641.66</v>
      </c>
      <c r="L619" s="91">
        <f t="shared" ref="L619" si="1546">+K619/J619-1</f>
        <v>0</v>
      </c>
      <c r="M619" s="90">
        <f t="shared" ref="M619" si="1547">WEEKDAY(A619,2)</f>
        <v>1</v>
      </c>
    </row>
    <row r="620" spans="1:13" x14ac:dyDescent="0.25">
      <c r="A620" s="88">
        <v>43270</v>
      </c>
      <c r="B620">
        <v>29.79</v>
      </c>
      <c r="C620" s="91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91">
        <f>(B620/(D620*(1-VLOOKUP(A620,FX!A:M,13,0))))-1</f>
        <v>1.0552852544997826E-2</v>
      </c>
      <c r="I620" s="91">
        <f t="shared" si="1318"/>
        <v>-2.7182941194248134E-4</v>
      </c>
      <c r="J620">
        <v>1641.66</v>
      </c>
      <c r="K620">
        <v>1547.15</v>
      </c>
      <c r="L620" s="91">
        <f t="shared" ref="L620" si="1551">+K620/J620-1</f>
        <v>-5.7569776933104277E-2</v>
      </c>
      <c r="M620" s="90">
        <f t="shared" ref="M620" si="1552">WEEKDAY(A620,2)</f>
        <v>2</v>
      </c>
    </row>
    <row r="621" spans="1:13" x14ac:dyDescent="0.25">
      <c r="A621" s="88">
        <v>43271</v>
      </c>
      <c r="B621">
        <v>29.981999999999999</v>
      </c>
      <c r="C621" s="91">
        <f t="shared" ref="C621:C622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:G622" si="1555">+B621/D621-1</f>
        <v>-4.5349506722411892E-3</v>
      </c>
      <c r="H621" s="91">
        <f>(B621/(D621*(1-VLOOKUP(A621,FX!A:M,13,0))))-1</f>
        <v>-3.85015337117256E-3</v>
      </c>
      <c r="I621" s="91">
        <f t="shared" si="1318"/>
        <v>-3.0491758579755945E-3</v>
      </c>
      <c r="J621">
        <v>1547.15</v>
      </c>
      <c r="K621">
        <v>1563.79</v>
      </c>
      <c r="L621" s="91">
        <f t="shared" ref="L621" si="1556">+K621/J621-1</f>
        <v>1.0755259671007877E-2</v>
      </c>
      <c r="M621" s="90">
        <f t="shared" ref="M621" si="1557">WEEKDAY(A621,2)</f>
        <v>3</v>
      </c>
    </row>
    <row r="622" spans="1:13" x14ac:dyDescent="0.25">
      <c r="A622" s="88">
        <v>43272</v>
      </c>
      <c r="B622">
        <v>29.15</v>
      </c>
      <c r="C622" s="91">
        <f t="shared" ref="C622:C623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G622" s="42">
        <f t="shared" ref="G622:G623" si="1560">+B622/D622-1</f>
        <v>-3.8911582614670204E-3</v>
      </c>
      <c r="H622" s="91">
        <f>(B622/(D622*(1-VLOOKUP(A622,FX!A:M,13,0))))-1</f>
        <v>-1.0252117517497439E-3</v>
      </c>
      <c r="J622">
        <v>1563.79</v>
      </c>
      <c r="K622">
        <v>1521.68</v>
      </c>
      <c r="L622" s="91">
        <f t="shared" ref="L622" si="1561">+K622/J622-1</f>
        <v>-2.6928168104412897E-2</v>
      </c>
      <c r="M622" s="90">
        <f t="shared" ref="M622" si="1562">WEEKDAY(A622,2)</f>
        <v>4</v>
      </c>
    </row>
    <row r="623" spans="1:13" x14ac:dyDescent="0.25">
      <c r="A623" s="88">
        <v>43273</v>
      </c>
      <c r="B623">
        <v>29.15</v>
      </c>
      <c r="C623" s="91">
        <f t="shared" si="1558"/>
        <v>0</v>
      </c>
      <c r="D623">
        <v>29.263870350878317</v>
      </c>
      <c r="G623" s="42">
        <f t="shared" si="1560"/>
        <v>-3.8911582614670204E-3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23"/>
  <sheetViews>
    <sheetView zoomScale="115" zoomScaleNormal="115" workbookViewId="0">
      <pane xSplit="1" ySplit="2" topLeftCell="B614" activePane="bottomRight" state="frozen"/>
      <selection pane="topRight" activeCell="B1" sqref="B1"/>
      <selection pane="bottomLeft" activeCell="A3" sqref="A3"/>
      <selection pane="bottomRight" activeCell="D623" sqref="D62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21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 x14ac:dyDescent="0.25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 x14ac:dyDescent="0.25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 x14ac:dyDescent="0.25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 x14ac:dyDescent="0.25">
      <c r="A617" s="88">
        <v>43265</v>
      </c>
      <c r="B617">
        <v>29.41</v>
      </c>
      <c r="C617" s="91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 x14ac:dyDescent="0.25">
      <c r="A618" s="88">
        <v>43266</v>
      </c>
      <c r="B618">
        <v>29.06</v>
      </c>
      <c r="C618" s="91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91">
        <f t="shared" ref="G618" si="1532">+B618/D618-1</f>
        <v>-6.9857307479167519E-3</v>
      </c>
      <c r="H618" s="91">
        <f>(B618/(D618*(1-VLOOKUP(A618,FX!A:M,13,0))))-1</f>
        <v>-4.213106274876699E-3</v>
      </c>
      <c r="I618" s="91">
        <f t="shared" si="1267"/>
        <v>-5.5709925126955495E-3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 x14ac:dyDescent="0.25">
      <c r="A619" s="88">
        <v>43269</v>
      </c>
      <c r="B619">
        <v>28.72</v>
      </c>
      <c r="C619" s="91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91">
        <f t="shared" ref="G619" si="1537">+B619/D619-1</f>
        <v>-1.7205743460585565E-2</v>
      </c>
      <c r="H619" s="91">
        <f>(B619/(D619*(1-VLOOKUP(A619,FX!A:M,13,0))))-1</f>
        <v>-1.3935342861194022E-2</v>
      </c>
      <c r="I619" s="91">
        <f t="shared" si="1267"/>
        <v>-1.3915736490267894E-2</v>
      </c>
      <c r="J619">
        <v>3753.43</v>
      </c>
      <c r="K619">
        <v>3753.43</v>
      </c>
      <c r="L619" s="91">
        <f t="shared" ref="L619" si="1538">+K619/J619-1</f>
        <v>0</v>
      </c>
      <c r="M619" s="90">
        <f t="shared" ref="M619" si="1539">WEEKDAY(A619,2)</f>
        <v>1</v>
      </c>
    </row>
    <row r="620" spans="1:14" x14ac:dyDescent="0.25">
      <c r="A620" s="88">
        <v>43270</v>
      </c>
      <c r="B620">
        <v>27.72</v>
      </c>
      <c r="C620" s="91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91">
        <f t="shared" ref="G620" si="1542">+B620/D620-1</f>
        <v>-1.3474711809321138E-2</v>
      </c>
      <c r="H620" s="91">
        <f>(B620/(D620*(1-VLOOKUP(A620,FX!A:M,13,0))))-1</f>
        <v>-9.9858022121734891E-3</v>
      </c>
      <c r="I620" s="91">
        <f t="shared" si="1267"/>
        <v>-9.0196372840274375E-3</v>
      </c>
      <c r="J620">
        <v>3753.43</v>
      </c>
      <c r="K620">
        <v>3621.12</v>
      </c>
      <c r="L620" s="91">
        <f t="shared" ref="L620" si="1543">+K620/J620-1</f>
        <v>-3.5250424278593151E-2</v>
      </c>
      <c r="M620" s="90">
        <f t="shared" ref="M620" si="1544">WEEKDAY(A620,2)</f>
        <v>2</v>
      </c>
    </row>
    <row r="621" spans="1:14" x14ac:dyDescent="0.25">
      <c r="A621" s="88">
        <v>43271</v>
      </c>
      <c r="B621">
        <v>27.88</v>
      </c>
      <c r="C621" s="91">
        <f t="shared" ref="C621:C622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91">
        <f t="shared" ref="G621:G622" si="1547">+B621/D621-1</f>
        <v>-7.2256959245706742E-3</v>
      </c>
      <c r="H621" s="91">
        <f>(B621/(D621*(1-VLOOKUP(A621,FX!A:M,13,0))))-1</f>
        <v>-6.5427496328247514E-3</v>
      </c>
      <c r="I621" s="91">
        <f t="shared" si="1267"/>
        <v>-7.1331146747007912E-3</v>
      </c>
      <c r="J621">
        <v>3621.12</v>
      </c>
      <c r="K621">
        <v>3635.44</v>
      </c>
      <c r="L621" s="91">
        <f t="shared" ref="L621" si="1548">+K621/J621-1</f>
        <v>3.9545775892542157E-3</v>
      </c>
      <c r="M621" s="90">
        <f t="shared" ref="M621" si="1549">WEEKDAY(A621,2)</f>
        <v>3</v>
      </c>
    </row>
    <row r="622" spans="1:14" x14ac:dyDescent="0.25">
      <c r="A622" s="88">
        <v>43272</v>
      </c>
      <c r="B622">
        <v>27.34</v>
      </c>
      <c r="C622" s="91">
        <f t="shared" ref="C622:C623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G622" s="91">
        <f t="shared" ref="G622:G623" si="1552">+B622/D622-1</f>
        <v>-1.4855000511253214E-2</v>
      </c>
      <c r="H622" s="91">
        <f>(B622/(D622*(1-VLOOKUP(A622,FX!A:M,13,0))))-1</f>
        <v>-1.2020598531724103E-2</v>
      </c>
      <c r="J622">
        <v>3635.44</v>
      </c>
      <c r="K622">
        <v>3592.97</v>
      </c>
      <c r="L622" s="91">
        <f t="shared" ref="L622" si="1553">+K622/J622-1</f>
        <v>-1.1682217283189966E-2</v>
      </c>
      <c r="M622" s="90">
        <f t="shared" ref="M622" si="1554">WEEKDAY(A622,2)</f>
        <v>4</v>
      </c>
    </row>
    <row r="623" spans="1:14" x14ac:dyDescent="0.25">
      <c r="A623" s="88">
        <v>43273</v>
      </c>
      <c r="B623">
        <v>27.37</v>
      </c>
      <c r="C623" s="91">
        <f t="shared" si="1550"/>
        <v>1.0972933430870579E-3</v>
      </c>
      <c r="D623">
        <v>27.752259834022841</v>
      </c>
      <c r="G623" s="91">
        <f t="shared" si="1552"/>
        <v>-1.3774007461338611E-2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D624" sqref="D62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22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 x14ac:dyDescent="0.25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 x14ac:dyDescent="0.25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 x14ac:dyDescent="0.25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 x14ac:dyDescent="0.25">
      <c r="A618" s="88">
        <v>43265</v>
      </c>
      <c r="B618">
        <v>31.83</v>
      </c>
      <c r="C618" s="91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 x14ac:dyDescent="0.25">
      <c r="A619" s="88">
        <v>43266</v>
      </c>
      <c r="B619">
        <v>30.97</v>
      </c>
      <c r="C619" s="91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91">
        <f t="shared" ref="G619" si="1539">+B619/D619-1</f>
        <v>-2.3366791591894476E-4</v>
      </c>
      <c r="H619" s="91">
        <f>(B619/(D619*(1-VLOOKUP(A619,FX!A:M,13,0))))-1</f>
        <v>2.5578091911981904E-3</v>
      </c>
      <c r="I619" s="91">
        <f t="shared" si="1374"/>
        <v>2.5865892308538641E-3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:M624" si="1541">WEEKDAY(A619,2)</f>
        <v>5</v>
      </c>
    </row>
    <row r="620" spans="1:13" x14ac:dyDescent="0.25">
      <c r="A620" s="88">
        <v>43269</v>
      </c>
      <c r="B620">
        <v>30.4</v>
      </c>
      <c r="C620" s="91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91">
        <f t="shared" ref="G620" si="1544">+B620/D620-1</f>
        <v>-1.5865924681370491E-2</v>
      </c>
      <c r="H620" s="91">
        <f>(B620/(D620*(1-VLOOKUP(A620,FX!A:M,13,0))))-1</f>
        <v>-1.2591065626804343E-2</v>
      </c>
      <c r="I620" s="91">
        <f t="shared" si="1374"/>
        <v>-1.266645014615142E-2</v>
      </c>
      <c r="J620">
        <v>5483.94</v>
      </c>
      <c r="K620">
        <v>5483.94</v>
      </c>
      <c r="L620" s="91">
        <f t="shared" ref="L620" si="1545">+K620/J620-1</f>
        <v>0</v>
      </c>
      <c r="M620" s="90">
        <f t="shared" ref="M620" si="1546">WEEKDAY(A620,2)</f>
        <v>1</v>
      </c>
    </row>
    <row r="621" spans="1:13" x14ac:dyDescent="0.25">
      <c r="A621" s="88">
        <v>43270</v>
      </c>
      <c r="B621">
        <v>28.9</v>
      </c>
      <c r="C621" s="91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91">
        <f t="shared" ref="G621" si="1549">+B621/D621-1</f>
        <v>1.0903389262659768E-3</v>
      </c>
      <c r="H621" s="91">
        <f>(B621/(D621*(1-VLOOKUP(A621,FX!A:M,13,0))))-1</f>
        <v>4.630758754223363E-3</v>
      </c>
      <c r="I621" s="91">
        <f t="shared" si="1374"/>
        <v>8.0715486629969746E-3</v>
      </c>
      <c r="J621">
        <v>5483.94</v>
      </c>
      <c r="K621">
        <v>5141.71</v>
      </c>
      <c r="L621" s="91">
        <f t="shared" ref="L621" si="1550">+K621/J621-1</f>
        <v>-6.2405861479155389E-2</v>
      </c>
      <c r="M621" s="90">
        <f t="shared" ref="M621" si="1551">WEEKDAY(A621,2)</f>
        <v>2</v>
      </c>
    </row>
    <row r="622" spans="1:13" x14ac:dyDescent="0.25">
      <c r="A622" s="88">
        <v>43271</v>
      </c>
      <c r="B622">
        <v>29.068999999999999</v>
      </c>
      <c r="C622" s="91">
        <f t="shared" ref="C622:C623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91">
        <f t="shared" ref="G622:G623" si="1554">+B622/D622-1</f>
        <v>2.9108420826897685E-3</v>
      </c>
      <c r="H622" s="91">
        <f>(B622/(D622*(1-VLOOKUP(A622,FX!A:M,13,0))))-1</f>
        <v>3.6007614709541169E-3</v>
      </c>
      <c r="I622" s="91">
        <f t="shared" si="1374"/>
        <v>2.759667460070947E-3</v>
      </c>
      <c r="J622">
        <v>5141.71</v>
      </c>
      <c r="K622">
        <v>5198.3900000000003</v>
      </c>
      <c r="L622" s="91">
        <f t="shared" ref="L622" si="1555">+K622/J622-1</f>
        <v>1.1023569979637271E-2</v>
      </c>
      <c r="M622" s="90">
        <f t="shared" ref="M622" si="1556">WEEKDAY(A622,2)</f>
        <v>3</v>
      </c>
    </row>
    <row r="623" spans="1:13" x14ac:dyDescent="0.25">
      <c r="A623" s="88">
        <v>43272</v>
      </c>
      <c r="B623">
        <v>28.36</v>
      </c>
      <c r="C623" s="91">
        <f t="shared" ref="C623:C624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G623" s="91">
        <f t="shared" ref="G623:G624" si="1559">+B623/D623-1</f>
        <v>-7.1799784044879189E-4</v>
      </c>
      <c r="H623" s="91">
        <f>(B623/(D623*(1-VLOOKUP(A623,FX!A:M,13,0))))-1</f>
        <v>2.1570783021482853E-3</v>
      </c>
      <c r="J623">
        <v>5198.3900000000003</v>
      </c>
      <c r="K623">
        <v>5089.25</v>
      </c>
      <c r="L623" s="91">
        <f t="shared" ref="L623" si="1560">+K623/J623-1</f>
        <v>-2.0994961901665721E-2</v>
      </c>
      <c r="M623" s="90">
        <f t="shared" ref="M623" si="1561">WEEKDAY(A623,2)</f>
        <v>4</v>
      </c>
    </row>
    <row r="624" spans="1:13" x14ac:dyDescent="0.25">
      <c r="A624" s="88">
        <v>43273</v>
      </c>
      <c r="B624">
        <v>28.36</v>
      </c>
      <c r="C624" s="91">
        <f t="shared" si="1557"/>
        <v>0</v>
      </c>
      <c r="D624">
        <v>28.380377049432614</v>
      </c>
      <c r="G624" s="91">
        <f t="shared" si="1559"/>
        <v>-7.1799784044879189E-4</v>
      </c>
      <c r="M624">
        <f t="shared" si="154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2018-06-21T22:03:25Z</dcterms:modified>
</cp:coreProperties>
</file>