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E466" i="5" l="1"/>
  <c r="I467" i="5"/>
  <c r="I466" i="5"/>
  <c r="S379" i="20"/>
  <c r="T379" i="20"/>
  <c r="U379" i="20"/>
  <c r="X379" i="20" s="1"/>
  <c r="V379" i="20"/>
  <c r="Y379" i="20"/>
  <c r="AA379" i="20"/>
  <c r="AC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W379" i="20"/>
  <c r="AY379" i="20"/>
  <c r="AZ379" i="20"/>
  <c r="BA379" i="20"/>
  <c r="BB379" i="20"/>
  <c r="BC379" i="20"/>
  <c r="BD379" i="20"/>
  <c r="B330" i="25"/>
  <c r="D330" i="25"/>
  <c r="M330" i="25"/>
  <c r="K330" i="25"/>
  <c r="I330" i="25"/>
  <c r="L474" i="10"/>
  <c r="M474" i="10"/>
  <c r="I473" i="10"/>
  <c r="C474" i="10"/>
  <c r="D474" i="10"/>
  <c r="H474" i="10" s="1"/>
  <c r="E474" i="10"/>
  <c r="L473" i="9"/>
  <c r="M473" i="9"/>
  <c r="I472" i="9"/>
  <c r="C473" i="9"/>
  <c r="D473" i="9"/>
  <c r="E473" i="9" s="1"/>
  <c r="L473" i="11"/>
  <c r="M473" i="11"/>
  <c r="I472" i="11"/>
  <c r="C473" i="11"/>
  <c r="D473" i="11"/>
  <c r="H473" i="11" s="1"/>
  <c r="E473" i="11"/>
  <c r="L473" i="12"/>
  <c r="M473" i="12"/>
  <c r="I472" i="12"/>
  <c r="G473" i="12"/>
  <c r="C473" i="12"/>
  <c r="D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E466" i="6" s="1"/>
  <c r="L467" i="5"/>
  <c r="M467" i="5"/>
  <c r="C467" i="5"/>
  <c r="D467" i="5"/>
  <c r="G467" i="5" s="1"/>
  <c r="W379" i="20" l="1"/>
  <c r="AX379" i="20"/>
  <c r="AD379" i="20"/>
  <c r="Z379" i="20"/>
  <c r="AB379" i="20"/>
  <c r="AV379" i="20"/>
  <c r="G474" i="10"/>
  <c r="G473" i="9"/>
  <c r="H473" i="9"/>
  <c r="G473" i="11"/>
  <c r="G467" i="8"/>
  <c r="E467" i="7"/>
  <c r="G467" i="7"/>
  <c r="H466" i="6"/>
  <c r="H467" i="5"/>
  <c r="E467" i="5"/>
  <c r="S378" i="20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E465" i="6" s="1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E464" i="6" s="1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31" i="25" l="1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<sst xmlns="http://schemas.openxmlformats.org/spreadsheetml/2006/main" count="698" uniqueCount="602">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</sst>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4" sqref="D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43062</v>
      </c>
    </row>
    <row r="2" spans="1:16" x14ac:dyDescent="0.15">
      <c r="A2" s="39" t="s">
        <v>559</v>
      </c>
      <c r="B2" s="39">
        <v>6.5913300000000001</v>
      </c>
      <c r="C2" s="90">
        <v>43062</v>
      </c>
      <c r="D2" s="39">
        <v>13</v>
      </c>
    </row>
    <row r="3" spans="1:16" x14ac:dyDescent="0.15">
      <c r="A3" s="39" t="s">
        <v>560</v>
      </c>
      <c r="B3" s="39">
        <v>6.5835999999999997</v>
      </c>
      <c r="C3" s="90">
        <v>43062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6.5790899999999999</v>
      </c>
      <c r="C4" s="90">
        <v>43063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4102.3999999999996</v>
      </c>
      <c r="C5" s="39">
        <v>4227.57</v>
      </c>
      <c r="D5" s="93">
        <v>-2.9600000000000001E-2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3351.92</v>
      </c>
      <c r="C6" s="39">
        <v>3430.46</v>
      </c>
      <c r="D6" s="93">
        <v>-2.29E-2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1794.78</v>
      </c>
      <c r="C7" s="39">
        <v>1853.38</v>
      </c>
      <c r="D7" s="93">
        <v>-3.1600000000000003E-2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11175.47</v>
      </c>
      <c r="C8" s="39">
        <v>11560.8</v>
      </c>
      <c r="D8" s="93">
        <v>-3.3300000000000003E-2</v>
      </c>
      <c r="J8" s="75"/>
      <c r="K8" s="76"/>
      <c r="L8" s="77"/>
      <c r="M8" s="78"/>
    </row>
    <row r="9" spans="1:16" x14ac:dyDescent="0.15">
      <c r="A9" s="39" t="s">
        <v>525</v>
      </c>
      <c r="B9" s="39">
        <v>6274.51</v>
      </c>
      <c r="C9" s="39">
        <v>6439.44</v>
      </c>
      <c r="D9" s="93">
        <v>-2.5600000000000001E-2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2940.73</v>
      </c>
      <c r="C10" s="39">
        <v>3012.36</v>
      </c>
      <c r="D10" s="93">
        <v>-2.3800000000000002E-2</v>
      </c>
    </row>
    <row r="11" spans="1:16" x14ac:dyDescent="0.15">
      <c r="A11" s="39" t="s">
        <v>527</v>
      </c>
      <c r="B11" s="39">
        <v>15.4</v>
      </c>
      <c r="C11" s="39">
        <v>15.574999999999999</v>
      </c>
      <c r="D11" s="90">
        <v>43062</v>
      </c>
    </row>
    <row r="12" spans="1:16" x14ac:dyDescent="0.15">
      <c r="A12" s="39" t="s">
        <v>528</v>
      </c>
      <c r="B12" s="39">
        <v>15.88</v>
      </c>
      <c r="C12" s="39">
        <v>15.995100000000001</v>
      </c>
      <c r="D12" s="90">
        <v>43062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7.67</v>
      </c>
      <c r="C13" s="39">
        <v>7.718</v>
      </c>
      <c r="D13" s="90">
        <v>43062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49.35</v>
      </c>
      <c r="C14" s="39">
        <v>49.68</v>
      </c>
      <c r="D14" s="90">
        <v>43062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48.32</v>
      </c>
      <c r="C15" s="39">
        <v>48.12</v>
      </c>
      <c r="D15" s="90">
        <v>43061</v>
      </c>
    </row>
    <row r="16" spans="1:16" x14ac:dyDescent="0.15">
      <c r="A16" s="39" t="s">
        <v>532</v>
      </c>
      <c r="B16" s="39">
        <v>36.6</v>
      </c>
      <c r="C16" s="39">
        <v>36.672899999999998</v>
      </c>
      <c r="D16" s="90">
        <v>43061</v>
      </c>
    </row>
    <row r="17" spans="1:16" x14ac:dyDescent="0.15">
      <c r="A17" s="39" t="s">
        <v>533</v>
      </c>
      <c r="B17" s="39">
        <v>32.42</v>
      </c>
      <c r="C17" s="39">
        <v>32.396799999999999</v>
      </c>
      <c r="D17" s="90">
        <v>43061</v>
      </c>
    </row>
    <row r="18" spans="1:16" x14ac:dyDescent="0.15">
      <c r="A18" s="39" t="s">
        <v>534</v>
      </c>
      <c r="B18" s="39">
        <v>35.445</v>
      </c>
      <c r="C18" s="39">
        <v>35.565899999999999</v>
      </c>
      <c r="D18" s="90">
        <v>43061</v>
      </c>
    </row>
    <row r="19" spans="1:16" x14ac:dyDescent="0.15">
      <c r="A19" s="39" t="s">
        <v>535</v>
      </c>
      <c r="B19" s="39">
        <v>13470.52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20870.27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6.6021000000000001</v>
      </c>
      <c r="C21" s="90">
        <v>43062</v>
      </c>
      <c r="D21" s="91">
        <v>0.63329861111111108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3425</v>
      </c>
      <c r="B23" s="39">
        <v>3420.4</v>
      </c>
      <c r="C23" s="39">
        <v>3425</v>
      </c>
      <c r="D23" s="39">
        <v>3415.21</v>
      </c>
      <c r="E23" s="39">
        <v>3400.53</v>
      </c>
      <c r="F23" s="39">
        <v>3429.19</v>
      </c>
      <c r="G23" s="39">
        <v>3400.53</v>
      </c>
      <c r="H23" s="39">
        <v>1031</v>
      </c>
      <c r="I23" s="39">
        <v>1128</v>
      </c>
      <c r="J23" s="39">
        <v>3398.27</v>
      </c>
      <c r="K23" s="39">
        <v>3396.17</v>
      </c>
      <c r="L23" s="39">
        <v>3351.91</v>
      </c>
      <c r="M23" s="39">
        <v>3402.97</v>
      </c>
      <c r="N23" s="39">
        <v>3342.33</v>
      </c>
      <c r="O23" s="39">
        <v>1323</v>
      </c>
      <c r="P23" s="39">
        <v>1449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0"/>
  <sheetViews>
    <sheetView zoomScale="115" zoomScaleNormal="115" workbookViewId="0">
      <pane xSplit="2" ySplit="6" topLeftCell="AQ356" activePane="bottomRight" state="frozen"/>
      <selection pane="topRight" activeCell="C1" sqref="C1"/>
      <selection pane="bottomLeft" activeCell="A3" sqref="A3"/>
      <selection pane="bottomRight" activeCell="AV373" sqref="AV37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9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95"/>
        <v>3406.6019999999999</v>
      </c>
      <c r="T379" s="92" t="str">
        <f t="shared" ref="T379" si="5964">IF(AVERAGE(N378)&lt;S378,"熊",IF(AVERAGE(N378)&gt;S378,"牛",""))</f>
        <v>牛</v>
      </c>
      <c r="U379" s="92">
        <f t="shared" ref="U379" si="5965">MAX(H379,O379)</f>
        <v>3429.19</v>
      </c>
      <c r="V379" s="92">
        <f t="shared" ref="V379" si="5966">MIN(I379,P379)</f>
        <v>3342.33</v>
      </c>
      <c r="W379" s="40">
        <f t="shared" ref="W379" si="5967">LN(U379/V379)</f>
        <v>2.5655913120258514E-2</v>
      </c>
      <c r="X379" s="92">
        <f t="shared" ref="X379" si="5968">IF(U379=H379,J379,Q379)</f>
        <v>1031</v>
      </c>
      <c r="Y379" s="92">
        <f t="shared" ref="Y379" si="5969">IF(V379=I379,K379,R379)</f>
        <v>1449</v>
      </c>
      <c r="Z379" s="93">
        <f t="shared" ref="Z379" si="5970">(U379-V379)/(C379)</f>
        <v>2.5360583941605876E-2</v>
      </c>
      <c r="AA379" s="93">
        <f t="shared" ref="AA379" si="5971">LN(C379/N378)</f>
        <v>-1.5928912587843064E-3</v>
      </c>
      <c r="AB379" s="93">
        <f t="shared" ref="AB379" si="5972">LN(N379/U379)</f>
        <v>-2.2793749068795728E-2</v>
      </c>
      <c r="AC379" s="93">
        <f t="shared" ref="AC379" si="5973">LN(N379/V379)</f>
        <v>2.8621640514628049E-3</v>
      </c>
      <c r="AD379" s="93">
        <f t="shared" ref="AD379" si="5974">LN(U379/C379)</f>
        <v>1.2226099719807905E-3</v>
      </c>
      <c r="AE379" s="93">
        <f t="shared" ref="AE379" si="5975">LN(V379/C379)</f>
        <v>-2.4433303148277678E-2</v>
      </c>
      <c r="AF379" s="93">
        <f t="shared" ref="AF379" si="5976">LN(N379/C379)</f>
        <v>-2.1571139096814868E-2</v>
      </c>
      <c r="AG379" s="93">
        <f t="shared" ref="AG379" si="5977">LN(N379/N378)</f>
        <v>-2.3164030355599205E-2</v>
      </c>
      <c r="AH379" s="93">
        <f t="shared" ref="AH379" si="5978">LN(D379/C379)</f>
        <v>-1.3439684145254646E-3</v>
      </c>
      <c r="AI379" s="93">
        <f t="shared" ref="AI379" si="5979">LN(E379/C379)</f>
        <v>0</v>
      </c>
      <c r="AJ379" s="93">
        <f t="shared" ref="AJ379" si="5980">LN(F379/C379)</f>
        <v>-2.8624871706573731E-3</v>
      </c>
      <c r="AK379" s="93">
        <f t="shared" ref="AK379" si="5981">+LN(G379/C379)</f>
        <v>-7.1701698875231475E-3</v>
      </c>
      <c r="AL379" s="93">
        <f t="shared" ref="AL379" si="5982">LN(H379/I379)</f>
        <v>8.3927798595039935E-3</v>
      </c>
      <c r="AM379" s="93">
        <f t="shared" ref="AM379" si="5983">LN(O379/P379)</f>
        <v>1.7980411163190553E-2</v>
      </c>
      <c r="AN379" s="93">
        <f t="shared" ref="AN379" si="5984">LN(L379/G379)</f>
        <v>-6.6482322858204418E-4</v>
      </c>
      <c r="AO379" s="40">
        <f t="shared" ref="AO379" si="5985">(C379-I379)/(H379-I379)</f>
        <v>0.85380321004884596</v>
      </c>
      <c r="AP379" s="40">
        <f t="shared" ref="AP379" si="5986">(N378-I379)/(H379-I379)</f>
        <v>1.044312630844382</v>
      </c>
      <c r="AQ379" s="93">
        <f t="shared" ref="AQ379" si="5987">LN(M379/L379)</f>
        <v>-6.1815250907198721E-4</v>
      </c>
      <c r="AR379" s="93">
        <f t="shared" ref="AR379" si="5988">LN(N379/L379)</f>
        <v>-1.3736145980709718E-2</v>
      </c>
      <c r="AS379" s="93">
        <f t="shared" ref="AS379" si="5989">LN(N379/C379)</f>
        <v>-2.1571139096814868E-2</v>
      </c>
      <c r="AT379" s="28">
        <f t="shared" ref="AT379" si="5990">+(G379-I379)/(H379-I379)</f>
        <v>0</v>
      </c>
      <c r="AU379" s="28">
        <f t="shared" ref="AU379" si="5991">+(N379-P379)/(O379-P379)</f>
        <v>0.15798153034300705</v>
      </c>
      <c r="AV379" s="40">
        <f t="shared" ref="AV379" si="5992">+(N379-V379)/(U379-V379)</f>
        <v>0.11029242459129535</v>
      </c>
      <c r="AW379" s="93">
        <f t="shared" ref="AW379" si="5993">LN(N379/C379)</f>
        <v>-2.1571139096814868E-2</v>
      </c>
      <c r="AX379" s="28">
        <f t="shared" ref="AX379" si="5994">(N379-L379)/(U379-V379)</f>
        <v>-0.53373244301174372</v>
      </c>
      <c r="AY379" s="93">
        <f t="shared" ref="AY379" si="5995">LN(G379/I379)</f>
        <v>0</v>
      </c>
      <c r="AZ379" s="93">
        <f t="shared" ref="AZ379" si="5996">LN(N379/P379)</f>
        <v>2.8621640514628049E-3</v>
      </c>
      <c r="BA379" s="93">
        <f t="shared" ref="BA379" si="5997">AV378</f>
        <v>0.6897011739594423</v>
      </c>
      <c r="BB379" s="93">
        <f t="shared" ref="BB379" si="5998">AR378</f>
        <v>7.757069966380242E-4</v>
      </c>
      <c r="BC379" s="93">
        <f t="shared" ref="BC379" si="5999">AS378</f>
        <v>3.8348185591639571E-3</v>
      </c>
      <c r="BD379" s="39">
        <f t="shared" ref="BD379" si="6000">IF(AR378&lt;0,1,0)</f>
        <v>0</v>
      </c>
      <c r="BE379" t="s">
        <v>596</v>
      </c>
    </row>
    <row r="380" spans="1:57" x14ac:dyDescent="0.15">
      <c r="A380" s="90">
        <v>43063</v>
      </c>
      <c r="B38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1"/>
  <sheetViews>
    <sheetView zoomScale="115" zoomScaleNormal="115" workbookViewId="0">
      <pane xSplit="1" ySplit="1" topLeftCell="B298" activePane="bottomRight" state="frozen"/>
      <selection pane="topRight" activeCell="B1" sqref="B1"/>
      <selection pane="bottomLeft" activeCell="A2" sqref="A2"/>
      <selection pane="bottomRight" activeCell="I330" sqref="I33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0" si="15">LN(C220/C219)</f>
        <v>5.8655326653686257E-5</v>
      </c>
      <c r="H220">
        <v>6.8302350000000001</v>
      </c>
      <c r="I220" s="25">
        <f t="shared" ref="I220:I330" si="16">LN(H220/H219)</f>
        <v>1.1859738836099735E-4</v>
      </c>
      <c r="J220">
        <v>6.8346549999999997</v>
      </c>
      <c r="K220" s="25">
        <f t="shared" ref="K220:K330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0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8"/>
  <sheetViews>
    <sheetView tabSelected="1" zoomScale="115" zoomScaleNormal="115" workbookViewId="0">
      <pane xSplit="1" ySplit="2" topLeftCell="G442" activePane="bottomRight" state="frozen"/>
      <selection pane="topRight" activeCell="B1" sqref="B1"/>
      <selection pane="bottomLeft" activeCell="A3" sqref="A3"/>
      <selection pane="bottomRight" activeCell="N467" sqref="N467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7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7"/>
  <sheetViews>
    <sheetView zoomScale="115" zoomScaleNormal="115" workbookViewId="0">
      <pane xSplit="1" ySplit="2" topLeftCell="G439" activePane="bottomRight" state="frozen"/>
      <selection pane="topRight" activeCell="B1" sqref="B1"/>
      <selection pane="bottomLeft" activeCell="A3" sqref="A3"/>
      <selection pane="bottomRight" activeCell="N466" sqref="N4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8"/>
  <sheetViews>
    <sheetView zoomScale="115" zoomScaleNormal="115" workbookViewId="0">
      <pane xSplit="1" ySplit="2" topLeftCell="B438" activePane="bottomRight" state="frozen"/>
      <selection pane="topRight" activeCell="B1" sqref="B1"/>
      <selection pane="bottomLeft" activeCell="A3" sqref="A3"/>
      <selection pane="bottomRight" activeCell="C466" sqref="C4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8"/>
  <sheetViews>
    <sheetView zoomScale="115" zoomScaleNormal="115" workbookViewId="0">
      <pane xSplit="1" ySplit="2" topLeftCell="F439" activePane="bottomRight" state="frozen"/>
      <selection pane="topRight" activeCell="B1" sqref="B1"/>
      <selection pane="bottomLeft" activeCell="A3" sqref="A3"/>
      <selection pane="bottomRight" activeCell="N467" sqref="N467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4"/>
  <sheetViews>
    <sheetView zoomScale="115" zoomScaleNormal="115" workbookViewId="0">
      <pane xSplit="1" ySplit="2" topLeftCell="B448" activePane="bottomRight" state="frozen"/>
      <selection pane="topRight" activeCell="B1" sqref="B1"/>
      <selection pane="bottomLeft" activeCell="A3" sqref="A3"/>
      <selection pane="bottomRight" activeCell="B472" sqref="B472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G473" s="42">
        <f t="shared" ref="G473" si="814">+B473/D473-1</f>
        <v>2.1050132722274739E-2</v>
      </c>
      <c r="H473" s="92"/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4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M467" sqref="M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4"/>
  <sheetViews>
    <sheetView zoomScale="115" zoomScaleNormal="115" workbookViewId="0">
      <pane xSplit="1" ySplit="2" topLeftCell="D455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2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5"/>
  <sheetViews>
    <sheetView zoomScale="115" zoomScaleNormal="115" workbookViewId="0">
      <pane xSplit="1" ySplit="2" topLeftCell="D443" activePane="bottomRight" state="frozen"/>
      <selection pane="topRight" activeCell="B1" sqref="B1"/>
      <selection pane="bottomLeft" activeCell="A3" sqref="A3"/>
      <selection pane="bottomRight" activeCell="N473" sqref="N4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</row>
    <row r="475" spans="1:14" x14ac:dyDescent="0.15">
      <c r="A475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2017-11-23T21:50:23Z</dcterms:modified>
</cp:coreProperties>
</file>