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01" i="20" l="1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B251" i="25"/>
  <c r="B250" i="25"/>
  <c r="B249" i="25"/>
  <c r="B248" i="25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<sst xmlns="http://schemas.openxmlformats.org/spreadsheetml/2006/main" count="524" uniqueCount="428">
  <si>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</si>
  <si>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</si>
  <si>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</si>
  <si>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</si>
  <si>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</si>
  <si>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</si>
  <si>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</si>
  <si>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</si>
  <si>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</si>
  <si>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</si>
  <si>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</si>
  <si>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</si>
  <si>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</si>
  <si>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</si>
  <si>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</si>
  <si>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</si>
  <si>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</si>
  <si>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</si>
  <si>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</si>
  <si>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</si>
  <si>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</si>
  <si>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</si>
  <si>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</si>
  <si>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</si>
  <si>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</si>
  <si>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</si>
  <si>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</si>
  <si>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</si>
  <si>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</si>
  <si>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</si>
  <si>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</si>
  <si>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</si>
  <si>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</si>
  <si>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</si>
  <si>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</si>
  <si>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</si>
  <si>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</si>
  <si>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</si>
  <si>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</si>
  <si>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</si>
  <si>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</si>
  <si>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</si>
  <si>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</si>
  <si>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</si>
  <si>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</si>
  <si>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</si>
  <si>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</si>
  <si>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</si>
  <si>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</si>
  <si>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</si>
  <si>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</si>
  <si>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</si>
  <si>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</si>
  <si>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</si>
  <si>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</si>
  <si>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</si>
  <si>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</si>
  <si>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</si>
  <si>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</si>
  <si>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</si>
  <si>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</si>
  <si>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</si>
  <si>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</si>
  <si>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</si>
  <si>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</si>
  <si>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</si>
  <si>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</si>
  <si>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</si>
  <si>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</si>
  <si>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</si>
  <si>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</si>
  <si>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</si>
  <si>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</si>
  <si>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</si>
  <si>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</si>
  <si>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</si>
  <si>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</si>
  <si>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</si>
  <si>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</si>
  <si>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</si>
  <si>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</si>
  <si>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</si>
  <si>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</si>
  <si>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</si>
  <si>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</si>
  <si>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</si>
  <si>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</si>
  <si>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</si>
  <si>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</si>
  <si>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</si>
  <si>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</si>
  <si>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</si>
  <si>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</si>
  <si>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</si>
  <si>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</si>
  <si>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</si>
  <si>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</si>
  <si>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</si>
  <si>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</si>
  <si>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</si>
  <si>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</si>
  <si>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</si>
  <si>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</si>
  <si>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</si>
  <si>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</si>
  <si>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</si>
  <si>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</si>
  <si>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</si>
  <si>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</si>
  <si>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</si>
  <si>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</si>
  <si>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</si>
  <si>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</si>
  <si>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</si>
  <si>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</si>
  <si>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</si>
  <si>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</si>
  <si>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</si>
  <si>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</si>
  <si>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</si>
  <si>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</si>
  <si>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</si>
  <si>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</si>
  <si>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</si>
  <si>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</si>
  <si>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</si>
  <si>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</si>
  <si>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</si>
  <si>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</si>
  <si>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</si>
  <si>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</si>
  <si>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</si>
  <si>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</si>
  <si>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</si>
  <si>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</si>
  <si>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</si>
  <si>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</si>
  <si>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</si>
  <si>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</si>
  <si>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</si>
  <si>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</si>
  <si>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</si>
  <si>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</si>
  <si>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</si>
  <si>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</si>
  <si>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</si>
  <si>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</si>
  <si>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</si>
  <si>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</si>
  <si>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</si>
  <si>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</si>
  <si>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</si>
  <si>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</si>
  <si>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</si>
  <si>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</si>
  <si>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</si>
  <si>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</si>
  <si>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</si>
  <si>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</si>
  <si>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</si>
  <si>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</si>
  <si>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</si>
  <si>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</si>
  <si>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</si>
  <si>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</si>
  <si>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</si>
  <si>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</si>
  <si>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</si>
  <si>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</si>
  <si>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</si>
  <si>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</si>
  <si>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</si>
  <si>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</si>
  <si>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</si>
  <si>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</si>
  <si>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</si>
  <si>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</si>
  <si>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</si>
  <si>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</si>
  <si>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</si>
  <si>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</si>
  <si>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</si>
  <si>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</si>
  <si>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</si>
  <si>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</si>
  <si>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</si>
  <si>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</si>
  <si>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</si>
  <si>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</si>
  <si>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</si>
  <si>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</si>
  <si>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</si>
  <si>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</si>
  <si>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</si>
  <si>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</si>
  <si>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</si>
  <si>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</si>
  <si>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</si>
  <si>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</si>
  <si>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</si>
  <si>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</si>
  <si>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</si>
  <si>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</si>
  <si>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</si>
  <si>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</si>
  <si>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</si>
  <si>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</si>
  <si>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</si>
  <si>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</si>
  <si>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</si>
  <si>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</si>
  <si>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</si>
  <si>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</si>
  <si>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</si>
  <si>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</si>
  <si>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</si>
  <si>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</si>
  <si>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</si>
  <si>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</si>
  <si>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</si>
  <si>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</si>
  <si>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</si>
  <si>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</si>
  <si>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</si>
  <si>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</si>
  <si>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</si>
  <si>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</si>
  <si>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</si>
  <si>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</si>
  <si>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</si>
  <si>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</si>
  <si>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</si>
  <si>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</si>
  <si>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</si>
  <si>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</si>
  <si>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</si>
  <si>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</si>
  <si>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</si>
  <si>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</si>
  <si>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</si>
  <si>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</si>
  <si>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</si>
  <si>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</si>
  <si>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</si>
  <si>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</si>
  <si>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</si>
  <si>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</si>
  <si>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</si>
  <si>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</si>
  <si>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</si>
  <si>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</si>
  <si>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</si>
  <si>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</si>
  <si>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</si>
  <si>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</si>
  <si>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</si>
  <si>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</si>
  <si>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</si>
  <si>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</si>
  <si>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</si>
  <si>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</si>
  <si>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</si>
  <si>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</si>
  <si>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</si>
  <si>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</si>
  <si>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</si>
  <si>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</si>
  <si>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</si>
  <si>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</si>
  <si>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</si>
  <si>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</si>
  <si>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</si>
  <si>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</si>
  <si>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</si>
  <si>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</si>
  <si>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</si>
  <si>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</si>
  <si>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</si>
  <si>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</si>
  <si>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</si>
  <si>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</si>
  <si>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</si>
  <si>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</si>
  <si>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</si>
  <si>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</si>
  <si>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</si>
  <si>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</si>
  <si>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</si>
  <si>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</si>
  <si>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</si>
  <si>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</si>
  <si>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</si>
  <si>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</si>
  <si>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</si>
  <si>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</si>
  <si>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</si>
  <si>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</si>
  <si>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</si>
  <si>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</si>
  <si>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</si>
  <si>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</si>
  <si>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</si>
  <si>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</si>
  <si>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</si>
  <si>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</si>
  <si>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</si>
  <si>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</si>
  <si>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</si>
  <si>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</si>
  <si>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</si>
  <si>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</si>
  <si>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</si>
  <si>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</si>
  <si>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</si>
  <si>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</si>
  <si>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</si>
  <si>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</si>
  <si>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</si>
  <si>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</si>
  <si>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</si>
  <si>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</si>
  <si>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</si>
  <si>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</si>
  <si>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</si>
  <si>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</si>
  <si>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</si>
  <si>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</si>
  <si>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</si>
  <si>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</si>
  <si>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</si>
  <si>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</si>
  <si>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</si>
  <si>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</si>
  <si>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</si>
  <si>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</si>
  <si>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</si>
  <si>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</si>
  <si>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</si>
  <si>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</si>
  <si>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</si>
  <si>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</si>
  <si>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</si>
  <si>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</si>
  <si>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</si>
  <si>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</si>
  <si>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</si>
  <si>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</si>
  <si>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</si>
  <si>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</si>
  <si>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</si>
  <si>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</si>
  <si>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</si>
  <si>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</si>
  <si>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</si>
  <si>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</si>
  <si>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</si>
  <si>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</si>
  <si>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</si>
  <si>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</si>
  <si>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</si>
  <si>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</si>
  <si>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</si>
  <si>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</si>
  <si>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</si>
  <si>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</si>
  <si>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</si>
  <si>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</si>
  <si>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</si>
  <si>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</si>
  <si>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</si>
  <si>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</si>
  <si>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</si>
  <si>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</si>
  <si>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</si>
  <si>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</si>
  <si>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</si>
  <si>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</si>
  <si>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</si>
  <si>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</si>
  <si>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</si>
  <si>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</si>
  <si>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</si>
  <si>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</si>
  <si>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</si>
  <si>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</si>
  <si>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</si>
  <si>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</si>
  <si>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</si>
  <si>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</si>
  <si>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</si>
  <si>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</si>
  <si>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</si>
  <si>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</si>
  <si>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</si>
  <si>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</si>
  <si>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</si>
  <si>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</si>
  <si>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</si>
  <si>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</si>
  <si>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</si>
  <si>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</si>
  <si>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</si>
  <si>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</si>
  <si>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</si>
  <si>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</si>
  <si>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</si>
  <si>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</si>
  <si>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</si>
  <si>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</si>
  <si>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</si>
  <si>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</si>
  <si>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</si>
  <si>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</si>
  <si>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</si>
  <si>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</si>
  <si>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</si>
  <si>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</si>
  <si>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</si>
  <si>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</si>
  <si>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</si>
  <si>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FTSEA50 2</t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</si>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</sst>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B37" sqref="B3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42947</v>
      </c>
    </row>
    <row r="2" spans="1:14" x14ac:dyDescent="0.15">
      <c r="A2" t="s">
        <v>390</v>
      </c>
      <c r="B2" s="39">
        <v>6.7267799999999998</v>
      </c>
      <c r="C2" s="1">
        <v>42947</v>
      </c>
      <c r="D2" s="41">
        <v>13</v>
      </c>
    </row>
    <row r="3" spans="1:14" x14ac:dyDescent="0.15">
      <c r="A3" t="s">
        <v>391</v>
      </c>
      <c r="B3" s="39">
        <v>6.730035</v>
      </c>
      <c r="C3" s="1">
        <v>42947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6.7268100000000004</v>
      </c>
      <c r="C4" s="1">
        <v>42948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3737.8732</v>
      </c>
      <c r="C5" s="41">
        <v>3721.8914</v>
      </c>
      <c r="D5" s="25">
        <v>4.3E-3</v>
      </c>
      <c r="J5" s="71"/>
      <c r="K5" s="72"/>
      <c r="L5" s="73"/>
      <c r="M5" s="74"/>
    </row>
    <row r="6" spans="1:14" x14ac:dyDescent="0.15">
      <c r="A6" t="s">
        <v>349</v>
      </c>
      <c r="B6" s="39">
        <v>3273.0282999999999</v>
      </c>
      <c r="C6" s="41">
        <v>3253.2404000000001</v>
      </c>
      <c r="D6" s="25">
        <v>6.1000000000000004E-3</v>
      </c>
      <c r="J6" s="75"/>
      <c r="K6" s="76"/>
      <c r="L6" s="77"/>
      <c r="M6" s="78"/>
    </row>
    <row r="7" spans="1:14" x14ac:dyDescent="0.15">
      <c r="A7" t="s">
        <v>350</v>
      </c>
      <c r="B7">
        <v>1736.3</v>
      </c>
      <c r="C7" s="39">
        <v>1734.0740000000001</v>
      </c>
      <c r="D7" s="25">
        <v>1.2999999999999999E-3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10505.044</v>
      </c>
      <c r="C8" s="39">
        <v>10437.938</v>
      </c>
      <c r="D8" s="25">
        <v>6.4000000000000003E-3</v>
      </c>
      <c r="J8" s="83"/>
      <c r="K8" s="84"/>
      <c r="L8" s="85"/>
      <c r="M8" s="86"/>
    </row>
    <row r="9" spans="1:14" x14ac:dyDescent="0.15">
      <c r="A9" t="s">
        <v>352</v>
      </c>
      <c r="B9">
        <v>6298.0003999999999</v>
      </c>
      <c r="C9" s="39">
        <v>6215.4633000000003</v>
      </c>
      <c r="D9" s="25">
        <v>1.3299999999999999E-2</v>
      </c>
      <c r="J9" s="87"/>
      <c r="K9" s="88"/>
      <c r="L9" s="89"/>
      <c r="M9" s="90"/>
    </row>
    <row r="10" spans="1:14" x14ac:dyDescent="0.15">
      <c r="A10" t="s">
        <v>353</v>
      </c>
      <c r="B10">
        <v>13.28</v>
      </c>
      <c r="C10" s="39">
        <v>13.426</v>
      </c>
      <c r="D10" s="1">
        <v>42947</v>
      </c>
    </row>
    <row r="11" spans="1:14" x14ac:dyDescent="0.15">
      <c r="A11" t="s">
        <v>354</v>
      </c>
      <c r="B11">
        <v>13.72</v>
      </c>
      <c r="C11" s="39">
        <v>13.7043</v>
      </c>
      <c r="D11" s="1">
        <v>42947</v>
      </c>
    </row>
    <row r="12" spans="1:14" x14ac:dyDescent="0.15">
      <c r="A12" t="s">
        <v>355</v>
      </c>
      <c r="B12">
        <v>7.45</v>
      </c>
      <c r="C12" s="39">
        <v>7.4530000000000003</v>
      </c>
      <c r="D12" s="1">
        <v>42947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44.3</v>
      </c>
      <c r="C13" s="39">
        <v>44.405999999999999</v>
      </c>
      <c r="D13" s="1">
        <v>42947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42.54</v>
      </c>
      <c r="C14" s="39">
        <v>42.21</v>
      </c>
      <c r="D14" s="1">
        <v>42944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31.29</v>
      </c>
      <c r="C15">
        <v>31.177199999999999</v>
      </c>
      <c r="D15" s="1">
        <v>42944</v>
      </c>
    </row>
    <row r="16" spans="1:14" x14ac:dyDescent="0.15">
      <c r="A16" t="s">
        <v>359</v>
      </c>
      <c r="B16">
        <v>28.21</v>
      </c>
      <c r="C16">
        <v>27.9651</v>
      </c>
      <c r="D16" s="1">
        <v>42944</v>
      </c>
    </row>
    <row r="17" spans="1:16" x14ac:dyDescent="0.15">
      <c r="A17" t="s">
        <v>360</v>
      </c>
      <c r="B17">
        <v>34.21</v>
      </c>
      <c r="C17" s="1">
        <v>33.7136</v>
      </c>
      <c r="D17" s="1">
        <v>42944</v>
      </c>
    </row>
    <row r="18" spans="1:16" x14ac:dyDescent="0.15">
      <c r="A18" t="s">
        <v>361</v>
      </c>
      <c r="B18">
        <v>11806.51</v>
      </c>
      <c r="C18" s="1"/>
      <c r="D18" s="1"/>
    </row>
    <row r="19" spans="1:16" x14ac:dyDescent="0.15">
      <c r="A19" t="s">
        <v>420</v>
      </c>
      <c r="B19">
        <v>11806.51</v>
      </c>
      <c r="D19" s="1"/>
    </row>
    <row r="20" spans="1:16" x14ac:dyDescent="0.15">
      <c r="A20" t="s">
        <v>362</v>
      </c>
      <c r="B20">
        <v>18799.37</v>
      </c>
      <c r="C20" s="1"/>
      <c r="D20" s="41"/>
    </row>
    <row r="21" spans="1:16" x14ac:dyDescent="0.15">
      <c r="A21" t="s">
        <v>400</v>
      </c>
      <c r="B21">
        <v>6.7282999999999999</v>
      </c>
      <c r="C21" s="1">
        <v>42948</v>
      </c>
      <c r="D21" s="41">
        <v>0.33171296296296299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3252.7519000000002</v>
      </c>
      <c r="B23" s="39">
        <v>3254.9657999999999</v>
      </c>
      <c r="C23" s="39">
        <v>3256.9749000000002</v>
      </c>
      <c r="D23" s="39">
        <v>3259.9450000000002</v>
      </c>
      <c r="E23">
        <v>3272.2386000000001</v>
      </c>
      <c r="F23">
        <v>3272.2545</v>
      </c>
      <c r="G23">
        <v>3251.1941000000002</v>
      </c>
      <c r="H23">
        <v>1130</v>
      </c>
      <c r="I23">
        <v>951</v>
      </c>
      <c r="J23">
        <v>3272.2386000000001</v>
      </c>
      <c r="K23">
        <v>3273.7460000000001</v>
      </c>
      <c r="L23">
        <v>3274.1327999999999</v>
      </c>
      <c r="M23">
        <v>3276.9461000000001</v>
      </c>
      <c r="N23">
        <v>3268.6122</v>
      </c>
      <c r="O23">
        <v>1313</v>
      </c>
      <c r="P23">
        <v>1404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51"/>
  <sheetViews>
    <sheetView zoomScale="115" zoomScaleNormal="115" workbookViewId="0">
      <pane xSplit="1" ySplit="1" topLeftCell="B221" activePane="bottomRight" state="frozen"/>
      <selection pane="topRight" activeCell="B1" sqref="B1"/>
      <selection pane="bottomLeft" activeCell="A2" sqref="A2"/>
      <selection pane="bottomRight" activeCell="N247" sqref="N24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5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47" si="15">LN(C220/C219)</f>
        <v>5.8655326653686257E-5</v>
      </c>
      <c r="H220">
        <v>6.8302350000000001</v>
      </c>
      <c r="I220" s="25">
        <f t="shared" ref="I220:I247" si="16">LN(H220/H219)</f>
        <v>1.1859738836099735E-4</v>
      </c>
      <c r="J220">
        <v>6.8346549999999997</v>
      </c>
      <c r="K220" s="25">
        <f t="shared" ref="K220:K247" si="17">LN(J220/J219)</f>
        <v>6.0958008553464011E-4</v>
      </c>
      <c r="L220">
        <v>6.837275</v>
      </c>
      <c r="M220" s="25">
        <f t="shared" ref="M220:M247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426</v>
      </c>
    </row>
    <row r="248" spans="1:14" x14ac:dyDescent="0.15">
      <c r="A248" s="1">
        <v>42948</v>
      </c>
      <c r="B248" s="41">
        <f t="shared" si="14"/>
        <v>2</v>
      </c>
    </row>
    <row r="249" spans="1:14" x14ac:dyDescent="0.15">
      <c r="A249" s="1">
        <v>42949</v>
      </c>
      <c r="B249" s="41">
        <f t="shared" si="14"/>
        <v>3</v>
      </c>
    </row>
    <row r="250" spans="1:14" x14ac:dyDescent="0.15">
      <c r="A250" s="1">
        <v>42950</v>
      </c>
      <c r="B250" s="41">
        <f t="shared" si="14"/>
        <v>4</v>
      </c>
    </row>
    <row r="251" spans="1:14" x14ac:dyDescent="0.15">
      <c r="A251" s="1">
        <v>42951</v>
      </c>
      <c r="B25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C281" activePane="bottomRight" state="frozen"/>
      <selection pane="topRight" activeCell="C1" sqref="C1"/>
      <selection pane="bottomLeft" activeCell="A3" sqref="A3"/>
      <selection pane="bottomRight" activeCell="C302" sqref="C30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01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1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 x14ac:dyDescent="0.15">
      <c r="A299" s="1">
        <v>42943</v>
      </c>
      <c r="B299" s="41">
        <f t="shared" si="24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52"/>
        <v>3213.4898200000002</v>
      </c>
      <c r="T299" t="str">
        <f t="shared" ref="T299" si="2824">IF(AVERAGE(N298)&lt;S298,"熊",IF(AVERAGE(N298)&gt;S298,"牛",""))</f>
        <v>牛</v>
      </c>
      <c r="U299">
        <f t="shared" ref="U299" si="2825">MAX(H299,O299)</f>
        <v>3251.9261000000001</v>
      </c>
      <c r="V299">
        <f t="shared" ref="V299" si="2826">MIN(I299,P299)</f>
        <v>3220.7941999999998</v>
      </c>
      <c r="W299" s="40">
        <f t="shared" ref="W299" si="2827">LN(U299/V299)</f>
        <v>9.6194918431797144E-3</v>
      </c>
      <c r="X299">
        <f t="shared" ref="X299" si="2828">IF(U299=H299,J299,Q299)</f>
        <v>1402</v>
      </c>
      <c r="Y299">
        <f t="shared" ref="Y299" si="2829">IF(V299=I299,K299,R299)</f>
        <v>1101</v>
      </c>
      <c r="Z299" s="25">
        <f t="shared" ref="Z299" si="2830">(U299-V299)/(C299)</f>
        <v>9.5974585088624848E-3</v>
      </c>
      <c r="AA299" s="25">
        <f t="shared" ref="AA299" si="2831">LN(C299/N298)</f>
        <v>-1.1764583273349352E-3</v>
      </c>
      <c r="AB299" s="25">
        <f t="shared" ref="AB299" si="2832">LN(N299/U299)</f>
        <v>-8.1012506271152919E-4</v>
      </c>
      <c r="AC299" s="25">
        <f t="shared" ref="AC299" si="2833">LN(N299/V299)</f>
        <v>8.8093667804680573E-3</v>
      </c>
      <c r="AD299" s="25">
        <f t="shared" ref="AD299" si="2834">LN(U299/C299)</f>
        <v>2.5127747512880905E-3</v>
      </c>
      <c r="AE299" s="25">
        <f t="shared" ref="AE299" si="2835">LN(V299/C299)</f>
        <v>-7.1067170918914929E-3</v>
      </c>
      <c r="AF299" s="25">
        <f t="shared" ref="AF299" si="2836">LN(N299/C299)</f>
        <v>1.7026496885766973E-3</v>
      </c>
      <c r="AG299" s="25">
        <f t="shared" ref="AG299" si="2837">LN(N299/N298)</f>
        <v>5.2619136124160419E-4</v>
      </c>
      <c r="AH299" s="25">
        <f t="shared" ref="AH299" si="2838">LN(D299/C299)</f>
        <v>-9.2746999646155302E-4</v>
      </c>
      <c r="AI299" s="25">
        <f t="shared" ref="AI299" si="2839">LN(E299/C299)</f>
        <v>-3.4983502840396233E-3</v>
      </c>
      <c r="AJ299" s="25">
        <f t="shared" ref="AJ299" si="2840">LN(F299/C299)</f>
        <v>-2.9137302279664008E-3</v>
      </c>
      <c r="AK299" s="25">
        <f t="shared" ref="AK299" si="2841">+LN(G299/C299)</f>
        <v>-2.0757309193884586E-3</v>
      </c>
      <c r="AL299" s="25">
        <f t="shared" ref="AL299" si="2842">LN(H299/I299)</f>
        <v>7.1442961734738504E-3</v>
      </c>
      <c r="AM299" s="25">
        <f t="shared" ref="AM299" si="2843">LN(O299/P299)</f>
        <v>5.3622896689143372E-3</v>
      </c>
      <c r="AN299" s="25">
        <f t="shared" ref="AN299" si="2844">LN(L299/G299)</f>
        <v>0</v>
      </c>
      <c r="AO299" s="40">
        <f t="shared" ref="AO299" si="2845">(C299-I299)/(H299-I299)</f>
        <v>0.99472127555460832</v>
      </c>
      <c r="AP299" s="40">
        <f t="shared" ref="AP299" si="2846">(N298-I299)/(H299-I299)</f>
        <v>1.1600722306183335</v>
      </c>
      <c r="AQ299" s="25">
        <f t="shared" ref="AQ299" si="2847">LN(M299/L299)</f>
        <v>-2.788739701459137E-4</v>
      </c>
      <c r="AR299" s="25">
        <f t="shared" ref="AR299" si="2848">LN(N299/L299)</f>
        <v>3.7783806079650941E-3</v>
      </c>
      <c r="AS299" s="25">
        <f t="shared" ref="AS299" si="2849">LN(N299/C299)</f>
        <v>1.7026496885766973E-3</v>
      </c>
      <c r="AT299" s="28">
        <f t="shared" ref="AT299" si="2850">+(G299-I299)/(H299-I299)</f>
        <v>0.70345174016030543</v>
      </c>
      <c r="AU299" s="28">
        <f t="shared" ref="AU299" si="2851">+(N299-P299)/(O299-P299)</f>
        <v>0.84857772078821214</v>
      </c>
      <c r="AV299" s="40">
        <f t="shared" ref="AV299" si="2852">+(N299-V299)/(U299-V299)</f>
        <v>0.91541152322858099</v>
      </c>
      <c r="AW299" s="25">
        <f t="shared" ref="AW299" si="2853">LN(N299/C299)</f>
        <v>1.7026496885766973E-3</v>
      </c>
      <c r="AX299" s="28">
        <f t="shared" ref="AX299" si="2854">(N299-L299)/(U299-V299)</f>
        <v>0.39361233975440091</v>
      </c>
      <c r="AY299" s="25">
        <f t="shared" ref="AY299" si="2855">LN(G299/I299)</f>
        <v>5.0309861725030018E-3</v>
      </c>
      <c r="AZ299" s="25">
        <f t="shared" ref="AZ299" si="2856">LN(N299/P299)</f>
        <v>4.5521646062027816E-3</v>
      </c>
      <c r="BA299" s="25">
        <f t="shared" ref="BA299" si="2857">AV298</f>
        <v>0.53054917035291593</v>
      </c>
      <c r="BB299" s="25">
        <f t="shared" ref="BB299" si="2858">AR298</f>
        <v>4.8908609079469107E-3</v>
      </c>
      <c r="BC299" s="25">
        <f t="shared" ref="BC299" si="2859">AS298</f>
        <v>9.6197750496056461E-4</v>
      </c>
      <c r="BD299" s="39">
        <f t="shared" ref="BD299" si="2860">IF(AR298&lt;0,1,0)</f>
        <v>0</v>
      </c>
      <c r="BE299" t="str">
        <f t="shared" ref="BE299" si="2861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862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863">IF(B299=3,IF(AV298&lt;0.85,IF(AND(K299&gt;942,AT299&gt;0.9),0.25,1)*IF(AR298&lt;-0.004,1,0.5),0),"")</f>
        <v/>
      </c>
      <c r="BH299">
        <f t="shared" ref="BH299" si="2864">IF(B299=4,IF(AV298&lt;0.6,IF(AQ299&gt;=0,IF(K299&lt;1018,2,1),0),IF(AV298&gt;0.85,IF(AQ299&lt;=0,-0.5,0),0)),"")</f>
        <v>0</v>
      </c>
      <c r="BI299" t="str">
        <f t="shared" ref="BI299" si="2865">IF(B299=5,IF(AV298&lt;0.4,IF(AQ299&gt; -0.004,1,0),IF(AV298&lt;0.95,IF(AND(AO299&lt;0.85,AT299&lt;0.95,AQ299&gt;0,K299&lt;1115),0.5,0),0)),"")</f>
        <v/>
      </c>
      <c r="BJ299" s="25" t="str">
        <f t="shared" ref="BJ299" si="2866">IF(MAX(BE299:BI299)=0,"",MAX(BE299:BI299)*AR299)</f>
        <v/>
      </c>
    </row>
    <row r="300" spans="1:62" x14ac:dyDescent="0.15">
      <c r="A300" s="1">
        <v>42944</v>
      </c>
      <c r="B300" s="41">
        <f t="shared" si="24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52"/>
        <v>3216.5595199999998</v>
      </c>
      <c r="T300" t="str">
        <f t="shared" ref="T300" si="2867">IF(AVERAGE(N299)&lt;S299,"熊",IF(AVERAGE(N299)&gt;S299,"牛",""))</f>
        <v>牛</v>
      </c>
      <c r="U300">
        <f t="shared" ref="U300" si="2868">MAX(H300,O300)</f>
        <v>3256.2015999999999</v>
      </c>
      <c r="V300">
        <f t="shared" ref="V300" si="2869">MIN(I300,P300)</f>
        <v>3233.0630000000001</v>
      </c>
      <c r="W300" s="40">
        <f t="shared" ref="W300" si="2870">LN(U300/V300)</f>
        <v>7.1313775870247634E-3</v>
      </c>
      <c r="X300">
        <f t="shared" ref="X300" si="2871">IF(U300=H300,J300,Q300)</f>
        <v>1424</v>
      </c>
      <c r="Y300">
        <f t="shared" ref="Y300" si="2872">IF(V300=I300,K300,R300)</f>
        <v>944</v>
      </c>
      <c r="Z300" s="25">
        <f t="shared" ref="Z300" si="2873">(U300-V300)/(C300)</f>
        <v>7.1411623478845852E-3</v>
      </c>
      <c r="AA300" s="25">
        <f t="shared" ref="AA300" si="2874">LN(C300/N299)</f>
        <v>-2.8106801720033741E-3</v>
      </c>
      <c r="AB300" s="25">
        <f t="shared" ref="AB300" si="2875">LN(N300/U300)</f>
        <v>-6.3787890660278875E-4</v>
      </c>
      <c r="AC300" s="25">
        <f t="shared" ref="AC300" si="2876">LN(N300/V300)</f>
        <v>6.493498680422042E-3</v>
      </c>
      <c r="AD300" s="25">
        <f t="shared" ref="AD300" si="2877">LN(U300/C300)</f>
        <v>4.9347009700656339E-3</v>
      </c>
      <c r="AE300" s="25">
        <f t="shared" ref="AE300" si="2878">LN(V300/C300)</f>
        <v>-2.1966766169591407E-3</v>
      </c>
      <c r="AF300" s="25">
        <f t="shared" ref="AF300" si="2879">LN(N300/C300)</f>
        <v>4.2968220634627659E-3</v>
      </c>
      <c r="AG300" s="25">
        <f t="shared" ref="AG300" si="2880">LN(N300/N299)</f>
        <v>1.4861418914595261E-3</v>
      </c>
      <c r="AH300" s="25">
        <f t="shared" ref="AH300" si="2881">LN(D300/C300)</f>
        <v>4.0248840597176642E-3</v>
      </c>
      <c r="AI300" s="25">
        <f t="shared" ref="AI300" si="2882">LN(E300/C300)</f>
        <v>4.0248840597176642E-3</v>
      </c>
      <c r="AJ300" s="25">
        <f t="shared" ref="AJ300" si="2883">LN(F300/C300)</f>
        <v>4.0248840597176642E-3</v>
      </c>
      <c r="AK300" s="25">
        <f t="shared" ref="AK300" si="2884">+LN(G300/C300)</f>
        <v>2.5161111545078637E-3</v>
      </c>
      <c r="AL300" s="25">
        <f t="shared" ref="AL300" si="2885">LN(H300/I300)</f>
        <v>6.2826671126112394E-3</v>
      </c>
      <c r="AM300" s="25">
        <f t="shared" ref="AM300" si="2886">LN(O300/P300)</f>
        <v>3.1157126930378156E-3</v>
      </c>
      <c r="AN300" s="25">
        <f t="shared" ref="AN300" si="2887">LN(L300/G300)</f>
        <v>0</v>
      </c>
      <c r="AO300" s="40">
        <f t="shared" ref="AO300" si="2888">(C300-I300)/(H300-I300)</f>
        <v>0.34892668898027246</v>
      </c>
      <c r="AP300" s="40">
        <f t="shared" ref="AP300" si="2889">(N299-I300)/(H300-I300)</f>
        <v>0.79650278265820451</v>
      </c>
      <c r="AQ300" s="25">
        <f t="shared" ref="AQ300" si="2890">LN(M300/L300)</f>
        <v>-1.8398805804392107E-4</v>
      </c>
      <c r="AR300" s="25">
        <f t="shared" ref="AR300" si="2891">LN(N300/L300)</f>
        <v>1.7807109089550367E-3</v>
      </c>
      <c r="AS300" s="25">
        <f t="shared" ref="AS300" si="2892">LN(N300/C300)</f>
        <v>4.2968220634627659E-3</v>
      </c>
      <c r="AT300" s="28">
        <f t="shared" ref="AT300" si="2893">+(G300-I300)/(H300-I300)</f>
        <v>0.74953622363346517</v>
      </c>
      <c r="AU300" s="28">
        <f t="shared" ref="AU300" si="2894">+(N300-P300)/(O300-P300)</f>
        <v>0.7950165850576556</v>
      </c>
      <c r="AV300" s="40">
        <f t="shared" ref="AV300" si="2895">+(N300-V300)/(U300-V300)</f>
        <v>0.91026250507809714</v>
      </c>
      <c r="AW300" s="25">
        <f t="shared" ref="AW300" si="2896">LN(N300/C300)</f>
        <v>4.2968220634627659E-3</v>
      </c>
      <c r="AX300" s="28">
        <f t="shared" ref="AX300" si="2897">(N300-L300)/(U300-V300)</f>
        <v>0.25020960645846851</v>
      </c>
      <c r="AY300" s="25">
        <f t="shared" ref="AY300" si="2898">LN(G300/I300)</f>
        <v>4.7127877714669541E-3</v>
      </c>
      <c r="AZ300" s="25">
        <f t="shared" ref="AZ300" si="2899">LN(N300/P300)</f>
        <v>2.4778337864351857E-3</v>
      </c>
      <c r="BA300" s="25">
        <f t="shared" ref="BA300" si="2900">AV299</f>
        <v>0.91541152322858099</v>
      </c>
      <c r="BB300" s="25">
        <f t="shared" ref="BB300" si="2901">AR299</f>
        <v>3.7783806079650941E-3</v>
      </c>
      <c r="BC300" s="25">
        <f t="shared" ref="BC300" si="2902">AS299</f>
        <v>1.7026496885766973E-3</v>
      </c>
      <c r="BD300" s="39">
        <f t="shared" ref="BD300" si="2903">IF(AR299&lt;0,1,0)</f>
        <v>0</v>
      </c>
      <c r="BE300" t="str">
        <f t="shared" ref="BE300" si="2904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05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06">IF(B300=3,IF(AV299&lt;0.85,IF(AND(K300&gt;942,AT300&gt;0.9),0.25,1)*IF(AR299&lt;-0.004,1,0.5),0),"")</f>
        <v/>
      </c>
      <c r="BH300" t="str">
        <f t="shared" ref="BH300" si="2907">IF(B300=4,IF(AV299&lt;0.6,IF(AQ300&gt;=0,IF(K300&lt;1018,2,1),0),IF(AV299&gt;0.85,IF(AQ300&lt;=0,-0.5,0),0)),"")</f>
        <v/>
      </c>
      <c r="BI300">
        <f t="shared" ref="BI300" si="2908">IF(B300=5,IF(AV299&lt;0.4,IF(AQ300&gt; -0.004,1,0),IF(AV299&lt;0.95,IF(AND(AO300&lt;0.85,AT300&lt;0.95,AQ300&gt;0,K300&lt;1115),0.5,0),0)),"")</f>
        <v>0</v>
      </c>
      <c r="BJ300" s="25" t="str">
        <f t="shared" ref="BJ300" si="2909">IF(MAX(BE300:BI300)=0,"",MAX(BE300:BI300)*AR300)</f>
        <v/>
      </c>
    </row>
    <row r="301" spans="1:62" x14ac:dyDescent="0.15">
      <c r="A301" s="1">
        <v>42947</v>
      </c>
      <c r="B301" s="41">
        <f t="shared" si="24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52"/>
        <v>3219.7125799999994</v>
      </c>
      <c r="T301" t="str">
        <f t="shared" ref="T301" si="2910">IF(AVERAGE(N300)&lt;S300,"熊",IF(AVERAGE(N300)&gt;S300,"牛",""))</f>
        <v>牛</v>
      </c>
      <c r="U301">
        <f t="shared" ref="U301" si="2911">MAX(H301,O301)</f>
        <v>3276.9461000000001</v>
      </c>
      <c r="V301">
        <f t="shared" ref="V301" si="2912">MIN(I301,P301)</f>
        <v>3251.1941000000002</v>
      </c>
      <c r="W301" s="40">
        <f t="shared" ref="W301" si="2913">LN(U301/V301)</f>
        <v>7.8895773649457889E-3</v>
      </c>
      <c r="X301">
        <f t="shared" ref="X301" si="2914">IF(U301=H301,J301,Q301)</f>
        <v>1313</v>
      </c>
      <c r="Y301">
        <f t="shared" ref="Y301" si="2915">IF(V301=I301,K301,R301)</f>
        <v>951</v>
      </c>
      <c r="Z301" s="25">
        <f t="shared" ref="Z301" si="2916">(U301-V301)/(C301)</f>
        <v>7.916988688869862E-3</v>
      </c>
      <c r="AA301" s="25">
        <f t="shared" ref="AA301" si="2917">LN(C301/N300)</f>
        <v>-4.221072564565555E-4</v>
      </c>
      <c r="AB301" s="25">
        <f t="shared" ref="AB301" si="2918">LN(N301/U301)</f>
        <v>-8.5888148071079705E-4</v>
      </c>
      <c r="AC301" s="25">
        <f t="shared" ref="AC301" si="2919">LN(N301/V301)</f>
        <v>7.0306958842350168E-3</v>
      </c>
      <c r="AD301" s="25">
        <f t="shared" ref="AD301" si="2920">LN(U301/C301)</f>
        <v>7.4105450882972603E-3</v>
      </c>
      <c r="AE301" s="25">
        <f t="shared" ref="AE301" si="2921">LN(V301/C301)</f>
        <v>-4.7903227664846223E-4</v>
      </c>
      <c r="AF301" s="25">
        <f t="shared" ref="AF301" si="2922">LN(N301/C301)</f>
        <v>6.5516636075864509E-3</v>
      </c>
      <c r="AG301" s="25">
        <f t="shared" ref="AG301" si="2923">LN(N301/N300)</f>
        <v>6.1295563511300022E-3</v>
      </c>
      <c r="AH301" s="25">
        <f t="shared" ref="AH301" si="2924">LN(D301/C301)</f>
        <v>6.8039217048627087E-4</v>
      </c>
      <c r="AI301" s="25">
        <f t="shared" ref="AI301" si="2925">LN(E301/C301)</f>
        <v>1.2974432636411772E-3</v>
      </c>
      <c r="AJ301" s="25">
        <f t="shared" ref="AJ301" si="2926">LN(F301/C301)</f>
        <v>2.2089475482465486E-3</v>
      </c>
      <c r="AK301" s="25">
        <f t="shared" ref="AK301" si="2927">+LN(G301/C301)</f>
        <v>5.9729613198234348E-3</v>
      </c>
      <c r="AL301" s="25">
        <f t="shared" ref="AL301" si="2928">LN(H301/I301)</f>
        <v>6.4568526435384854E-3</v>
      </c>
      <c r="AM301" s="25">
        <f t="shared" ref="AM301" si="2929">LN(O301/P301)</f>
        <v>2.5464304559924878E-3</v>
      </c>
      <c r="AN301" s="25">
        <f t="shared" ref="AN301" si="2930">LN(L301/G301)</f>
        <v>0</v>
      </c>
      <c r="AO301" s="40">
        <f t="shared" ref="AO301" si="2931">(C301-I301)/(H301-I301)</f>
        <v>7.3968205732087441E-2</v>
      </c>
      <c r="AP301" s="40">
        <f t="shared" ref="AP301" si="2932">(N300-I301)/(H301-I301)</f>
        <v>0.13917589409506986</v>
      </c>
      <c r="AQ301" s="25">
        <f t="shared" ref="AQ301" si="2933">LN(M301/L301)</f>
        <v>4.6055715641145654E-4</v>
      </c>
      <c r="AR301" s="25">
        <f t="shared" ref="AR301" si="2934">LN(N301/L301)</f>
        <v>5.7870228776291577E-4</v>
      </c>
      <c r="AS301" s="25">
        <f t="shared" ref="AS301" si="2935">LN(N301/C301)</f>
        <v>6.5516636075864509E-3</v>
      </c>
      <c r="AT301" s="28">
        <f t="shared" ref="AT301" si="2936">+(G301-I301)/(H301-I301)</f>
        <v>0.99924502858445829</v>
      </c>
      <c r="AU301" s="28">
        <f t="shared" ref="AU301" si="2937">+(N301-P301)/(O301-P301)</f>
        <v>0.66242695496703519</v>
      </c>
      <c r="AV301" s="40">
        <f t="shared" ref="AV301" si="2938">+(N301-V301)/(U301-V301)</f>
        <v>0.89075411618514055</v>
      </c>
      <c r="AW301" s="25">
        <f t="shared" ref="AW301" si="2939">LN(N301/C301)</f>
        <v>6.5516636075864509E-3</v>
      </c>
      <c r="AX301" s="28">
        <f t="shared" ref="AX301" si="2940">(N301-L301)/(U301-V301)</f>
        <v>7.3555452003717436E-2</v>
      </c>
      <c r="AY301" s="25">
        <f t="shared" ref="AY301" si="2941">LN(G301/I301)</f>
        <v>6.4519935964720701E-3</v>
      </c>
      <c r="AZ301" s="25">
        <f t="shared" ref="AZ301" si="2942">LN(N301/P301)</f>
        <v>1.6875489752817933E-3</v>
      </c>
      <c r="BA301" s="25">
        <f t="shared" ref="BA301" si="2943">AV300</f>
        <v>0.91026250507809714</v>
      </c>
      <c r="BB301" s="25">
        <f t="shared" ref="BB301" si="2944">AR300</f>
        <v>1.7807109089550367E-3</v>
      </c>
      <c r="BC301" s="25">
        <f t="shared" ref="BC301" si="2945">AS300</f>
        <v>4.2968220634627659E-3</v>
      </c>
      <c r="BD301" s="39">
        <f t="shared" ref="BD301" si="2946">IF(AR300&lt;0,1,0)</f>
        <v>0</v>
      </c>
      <c r="BE301" t="str">
        <f t="shared" ref="BE301" si="2947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48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49">IF(B301=3,IF(AV300&lt;0.85,IF(AND(K301&gt;942,AT301&gt;0.9),0.25,1)*IF(AR300&lt;-0.004,1,0.5),0),"")</f>
        <v/>
      </c>
      <c r="BH301" t="str">
        <f t="shared" ref="BH301" si="2950">IF(B301=4,IF(AV300&lt;0.6,IF(AQ301&gt;=0,IF(K301&lt;1018,2,1),0),IF(AV300&gt;0.85,IF(AQ301&lt;=0,-0.5,0),0)),"")</f>
        <v/>
      </c>
      <c r="BI301" t="str">
        <f t="shared" ref="BI301" si="2951">IF(B301=5,IF(AV300&lt;0.4,IF(AQ301&gt; -0.004,1,0),IF(AV300&lt;0.95,IF(AND(AO301&lt;0.85,AT301&lt;0.95,AQ301&gt;0,K301&lt;1115),0.5,0),0)),"")</f>
        <v/>
      </c>
      <c r="BJ301" s="25" t="str">
        <f t="shared" ref="BJ301" si="2952">IF(MAX(BE301:BI301)=0,"",MAX(BE301:BI301)*AR301)</f>
        <v/>
      </c>
    </row>
    <row r="302" spans="1:62" x14ac:dyDescent="0.15">
      <c r="A302" s="1">
        <v>42948</v>
      </c>
      <c r="B302" s="41">
        <f t="shared" ref="B302:B305" si="2953">WEEKDAY(A302,2)</f>
        <v>2</v>
      </c>
      <c r="F302" s="39"/>
    </row>
    <row r="303" spans="1:62" x14ac:dyDescent="0.15">
      <c r="A303" s="1">
        <v>42949</v>
      </c>
      <c r="B303" s="41">
        <f t="shared" si="2953"/>
        <v>3</v>
      </c>
      <c r="F303" s="39"/>
    </row>
    <row r="304" spans="1:62" x14ac:dyDescent="0.15">
      <c r="A304" s="1">
        <v>42950</v>
      </c>
      <c r="B304" s="41">
        <f t="shared" si="2953"/>
        <v>4</v>
      </c>
      <c r="F304" s="39"/>
    </row>
    <row r="305" spans="1:6" x14ac:dyDescent="0.15">
      <c r="A305" s="1">
        <v>42951</v>
      </c>
      <c r="B305" s="41">
        <f t="shared" si="2953"/>
        <v>5</v>
      </c>
      <c r="F305" s="39"/>
    </row>
    <row r="306" spans="1:6" x14ac:dyDescent="0.15">
      <c r="F306" s="39"/>
    </row>
    <row r="307" spans="1:6" x14ac:dyDescent="0.15">
      <c r="F307" s="39"/>
    </row>
    <row r="308" spans="1:6" x14ac:dyDescent="0.15">
      <c r="F308" s="39"/>
    </row>
    <row r="309" spans="1:6" x14ac:dyDescent="0.15">
      <c r="F309" s="39"/>
    </row>
    <row r="310" spans="1:6" x14ac:dyDescent="0.15">
      <c r="F310" s="39"/>
    </row>
    <row r="311" spans="1:6" x14ac:dyDescent="0.15">
      <c r="F311" s="39"/>
    </row>
    <row r="312" spans="1:6" x14ac:dyDescent="0.15">
      <c r="F312" s="39"/>
    </row>
    <row r="313" spans="1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88"/>
  <sheetViews>
    <sheetView tabSelected="1" zoomScale="115" zoomScaleNormal="115" workbookViewId="0">
      <pane xSplit="1" ySplit="2" topLeftCell="F362" activePane="bottomRight" state="frozen"/>
      <selection pane="topRight" activeCell="B1" sqref="B1"/>
      <selection pane="bottomLeft" activeCell="A3" sqref="A3"/>
      <selection pane="bottomRight" activeCell="N384" sqref="N384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>+B379/F379-1</f>
        <v>-2.4462564862861358E-2</v>
      </c>
      <c r="J379">
        <v>11808.53</v>
      </c>
      <c r="K379">
        <v>11891.96</v>
      </c>
      <c r="L379" s="25">
        <f t="shared" ref="L379" si="373">+K379/J379-1</f>
        <v>7.0652316588091235E-3</v>
      </c>
      <c r="M379">
        <f t="shared" ref="M379" si="374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5">B380/B379-1</f>
        <v>1.5197568389058169E-3</v>
      </c>
      <c r="D380" s="26">
        <f t="shared" ref="D380" si="376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7">+B380/D380-1</f>
        <v>-2.0341356525056864E-2</v>
      </c>
      <c r="H380" s="25">
        <f>(+B380/(D380*(1-VLOOKUP(A380,FX!A:K,9,0)))-1)</f>
        <v>-2.14539276605199E-2</v>
      </c>
      <c r="I380" s="25">
        <f>+B380/F380-1</f>
        <v>-1.9491147150721644E-2</v>
      </c>
      <c r="J380">
        <v>11891.96</v>
      </c>
      <c r="K380">
        <v>11859.93</v>
      </c>
      <c r="L380" s="25">
        <f t="shared" ref="L380" si="378">+K380/J380-1</f>
        <v>-2.6934163922515131E-3</v>
      </c>
      <c r="M380">
        <f t="shared" ref="M380" si="379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0">B381/B380-1</f>
        <v>-4.5523520485584168E-3</v>
      </c>
      <c r="D381" s="26">
        <f t="shared" ref="D381" si="381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2">+B381/D381-1</f>
        <v>-1.9576731302327732E-2</v>
      </c>
      <c r="H381" s="25">
        <f>(+B381/(D381*(1-VLOOKUP(A381,FX!A:K,9,0)))-1)</f>
        <v>-1.8298526063696641E-2</v>
      </c>
      <c r="I381" s="25">
        <f>+B381/F381-1</f>
        <v>-1.9138755980861233E-2</v>
      </c>
      <c r="J381">
        <v>11859.93</v>
      </c>
      <c r="K381">
        <v>11806.97</v>
      </c>
      <c r="L381" s="25">
        <f t="shared" ref="L381" si="383">+K381/J381-1</f>
        <v>-4.4654563728454555E-3</v>
      </c>
      <c r="M381">
        <f t="shared" ref="M381" si="384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5">B382/B381-1</f>
        <v>4.5731707317073766E-3</v>
      </c>
      <c r="D382" s="26">
        <f t="shared" ref="D382" si="38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7">+B382/D382-1</f>
        <v>-1.3582894478422203E-2</v>
      </c>
      <c r="H382" s="25">
        <f>(+B382/(D382*(1-VLOOKUP(A382,FX!A:K,9,0)))-1)</f>
        <v>-1.7400472402015366E-2</v>
      </c>
      <c r="I382" s="25">
        <f>+B382/F382-1</f>
        <v>-1.7004773269689744E-2</v>
      </c>
      <c r="J382">
        <v>11806.97</v>
      </c>
      <c r="K382">
        <v>11794.16</v>
      </c>
      <c r="L382" s="25">
        <f t="shared" ref="L382" si="388">+K382/J382-1</f>
        <v>-1.084952362883862E-3</v>
      </c>
      <c r="M382">
        <f t="shared" ref="M382" si="389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0">B383/B382-1</f>
        <v>4.5523520485584168E-3</v>
      </c>
      <c r="D383" s="26">
        <f t="shared" ref="D383" si="391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2">+B383/D383-1</f>
        <v>-1.4791921525599272E-2</v>
      </c>
      <c r="H383" s="25">
        <f>(+B383/(D383*(1-VLOOKUP(A383,FX!A:K,9,0)))-1)</f>
        <v>-1.2267544202879233E-2</v>
      </c>
      <c r="I383" s="25">
        <f>+B383/F383-1</f>
        <v>-1.4000595770032764E-2</v>
      </c>
      <c r="J383">
        <v>11794.16</v>
      </c>
      <c r="K383">
        <v>11821.24</v>
      </c>
      <c r="L383" s="25">
        <f t="shared" ref="L383" si="393">+K383/J383-1</f>
        <v>2.2960516052012991E-3</v>
      </c>
      <c r="M383">
        <f t="shared" ref="M383" si="394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5">B384/B383-1</f>
        <v>3.0211480362536403E-3</v>
      </c>
      <c r="D384" s="26">
        <f t="shared" ref="D384" si="396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7">+B384/D384-1</f>
        <v>-9.7878797400579032E-3</v>
      </c>
      <c r="H384" s="25">
        <f>(+B384/(D384*(1-VLOOKUP(A384,FX!A:K,9,0)))-1)</f>
        <v>-1.2665641674058481E-2</v>
      </c>
      <c r="I384" s="25">
        <f>+B384/F384-1</f>
        <v>-1.0874422761805502E-2</v>
      </c>
      <c r="J384">
        <v>11821.24</v>
      </c>
      <c r="K384">
        <v>11806.51</v>
      </c>
      <c r="L384" s="25">
        <f t="shared" ref="L384" si="398">+K384/J384-1</f>
        <v>-1.2460621728346277E-3</v>
      </c>
      <c r="M384">
        <f t="shared" ref="M384" si="399">WEEKDAY(A384,2)</f>
        <v>1</v>
      </c>
      <c r="N384" s="50" t="s">
        <v>427</v>
      </c>
    </row>
    <row r="385" spans="1:1" x14ac:dyDescent="0.15">
      <c r="A385" s="1">
        <v>42948</v>
      </c>
    </row>
    <row r="386" spans="1:1" x14ac:dyDescent="0.15">
      <c r="A386" s="1">
        <v>42949</v>
      </c>
    </row>
    <row r="387" spans="1:1" x14ac:dyDescent="0.15">
      <c r="A387" s="1">
        <v>42950</v>
      </c>
    </row>
    <row r="388" spans="1:1" x14ac:dyDescent="0.15">
      <c r="A388" s="1">
        <v>42951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87"/>
  <sheetViews>
    <sheetView zoomScale="115" zoomScaleNormal="115" workbookViewId="0">
      <pane xSplit="1" ySplit="2" topLeftCell="G354" activePane="bottomRight" state="frozen"/>
      <selection pane="topRight" activeCell="B1" sqref="B1"/>
      <selection pane="bottomLeft" activeCell="A3" sqref="A3"/>
      <selection pane="bottomRight" activeCell="N383" sqref="N38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8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425</v>
      </c>
    </row>
    <row r="384" spans="1:14" x14ac:dyDescent="0.15">
      <c r="A384" s="1">
        <v>42948</v>
      </c>
    </row>
    <row r="385" spans="1:1" x14ac:dyDescent="0.15">
      <c r="A385" s="1">
        <v>42949</v>
      </c>
    </row>
    <row r="386" spans="1:1" x14ac:dyDescent="0.15">
      <c r="A386" s="1">
        <v>42950</v>
      </c>
    </row>
    <row r="387" spans="1:1" x14ac:dyDescent="0.15">
      <c r="A387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88"/>
  <sheetViews>
    <sheetView zoomScale="115" zoomScaleNormal="115" workbookViewId="0">
      <pane xSplit="1" ySplit="2" topLeftCell="D354" activePane="bottomRight" state="frozen"/>
      <selection pane="topRight" activeCell="B1" sqref="B1"/>
      <selection pane="bottomLeft" activeCell="A3" sqref="A3"/>
      <selection pane="bottomRight" activeCell="N385" sqref="N38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84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424</v>
      </c>
    </row>
    <row r="385" spans="1:1" x14ac:dyDescent="0.15">
      <c r="A385" s="1">
        <v>42948</v>
      </c>
    </row>
    <row r="386" spans="1:1" x14ac:dyDescent="0.15">
      <c r="A386" s="1">
        <v>42949</v>
      </c>
    </row>
    <row r="387" spans="1:1" x14ac:dyDescent="0.15">
      <c r="A387" s="1">
        <v>42950</v>
      </c>
    </row>
    <row r="388" spans="1:1" x14ac:dyDescent="0.15">
      <c r="A388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88"/>
  <sheetViews>
    <sheetView zoomScale="115" zoomScaleNormal="115" workbookViewId="0">
      <pane xSplit="1" ySplit="2" topLeftCell="B355" activePane="bottomRight" state="frozen"/>
      <selection pane="topRight" activeCell="B1" sqref="B1"/>
      <selection pane="bottomLeft" activeCell="A3" sqref="A3"/>
      <selection pane="bottomRight" activeCell="C384" sqref="C384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84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423</v>
      </c>
    </row>
    <row r="385" spans="1:1" x14ac:dyDescent="0.15">
      <c r="A385" s="1">
        <v>42948</v>
      </c>
    </row>
    <row r="386" spans="1:1" x14ac:dyDescent="0.15">
      <c r="A386" s="1">
        <v>42949</v>
      </c>
    </row>
    <row r="387" spans="1:1" x14ac:dyDescent="0.15">
      <c r="A387" s="1">
        <v>42950</v>
      </c>
    </row>
    <row r="388" spans="1:1" x14ac:dyDescent="0.15">
      <c r="A388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94"/>
  <sheetViews>
    <sheetView zoomScale="115" zoomScaleNormal="115" workbookViewId="0">
      <pane xSplit="1" ySplit="2" topLeftCell="C362" activePane="bottomRight" state="frozen"/>
      <selection pane="topRight" activeCell="B1" sqref="B1"/>
      <selection pane="bottomLeft" activeCell="A3" sqref="A3"/>
      <selection pane="bottomRight" activeCell="N390" sqref="N39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38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G390" s="42">
        <f t="shared" ref="G390" si="404">+B390/D390-1</f>
        <v>-9.1273189730223248E-4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422</v>
      </c>
    </row>
    <row r="391" spans="1:14" x14ac:dyDescent="0.15">
      <c r="A391" s="1">
        <v>42948</v>
      </c>
    </row>
    <row r="392" spans="1:14" x14ac:dyDescent="0.15">
      <c r="A392" s="1">
        <v>42949</v>
      </c>
    </row>
    <row r="393" spans="1:14" x14ac:dyDescent="0.15">
      <c r="A393" s="1">
        <v>42950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94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I389" sqref="I38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</row>
    <row r="392" spans="1:14" x14ac:dyDescent="0.15">
      <c r="A392" s="1">
        <v>42949</v>
      </c>
    </row>
    <row r="393" spans="1:14" x14ac:dyDescent="0.15">
      <c r="A393" s="1">
        <v>42950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94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M390" sqref="M39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421</v>
      </c>
    </row>
    <row r="391" spans="1:14" x14ac:dyDescent="0.15">
      <c r="A391" s="1">
        <v>42948</v>
      </c>
    </row>
    <row r="392" spans="1:14" x14ac:dyDescent="0.15">
      <c r="A392" s="1">
        <v>42949</v>
      </c>
    </row>
    <row r="393" spans="1:14" x14ac:dyDescent="0.15">
      <c r="A393" s="1">
        <v>42950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95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A390" sqref="A39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9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3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3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3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3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3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3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3" x14ac:dyDescent="0.15">
      <c r="A392" s="1">
        <v>42948</v>
      </c>
    </row>
    <row r="393" spans="1:13" x14ac:dyDescent="0.15">
      <c r="A393" s="1">
        <v>42949</v>
      </c>
    </row>
    <row r="394" spans="1:13" x14ac:dyDescent="0.15">
      <c r="A394" s="1">
        <v>42950</v>
      </c>
    </row>
    <row r="395" spans="1:13" x14ac:dyDescent="0.15">
      <c r="A395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2017-08-01T00:11:55Z</dcterms:modified>
</cp:coreProperties>
</file>