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3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370" i="20" l="1"/>
  <c r="B369" i="20"/>
  <c r="B368" i="20"/>
  <c r="B367" i="20"/>
  <c r="B366" i="20"/>
  <c r="S365" i="20"/>
  <c r="T365" i="20"/>
  <c r="U365" i="20"/>
  <c r="V365" i="20"/>
  <c r="W365" i="20"/>
  <c r="X365" i="20"/>
  <c r="Y365" i="20"/>
  <c r="Z365" i="20"/>
  <c r="AA365" i="20"/>
  <c r="AB365" i="20"/>
  <c r="AC365" i="20"/>
  <c r="AD365" i="20"/>
  <c r="AE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AT365" i="20"/>
  <c r="AU365" i="20"/>
  <c r="AV365" i="20"/>
  <c r="AW365" i="20"/>
  <c r="AX365" i="20"/>
  <c r="AY365" i="20"/>
  <c r="AZ365" i="20"/>
  <c r="BA365" i="20"/>
  <c r="BB365" i="20"/>
  <c r="BC365" i="20"/>
  <c r="BD365" i="20"/>
  <c r="B316" i="25"/>
  <c r="D316" i="25"/>
  <c r="M316" i="25"/>
  <c r="K316" i="25"/>
  <c r="I316" i="25"/>
  <c r="L460" i="10"/>
  <c r="D460" i="10" s="1"/>
  <c r="M460" i="10"/>
  <c r="I459" i="10"/>
  <c r="C460" i="10"/>
  <c r="L459" i="9"/>
  <c r="D459" i="9" s="1"/>
  <c r="M459" i="9"/>
  <c r="I458" i="9"/>
  <c r="C459" i="9"/>
  <c r="L459" i="11"/>
  <c r="D459" i="11" s="1"/>
  <c r="M459" i="11"/>
  <c r="I458" i="11"/>
  <c r="C459" i="11"/>
  <c r="L459" i="12"/>
  <c r="M459" i="12"/>
  <c r="I458" i="12"/>
  <c r="C459" i="12"/>
  <c r="D459" i="12"/>
  <c r="G459" i="12" s="1"/>
  <c r="L453" i="8"/>
  <c r="D453" i="8" s="1"/>
  <c r="M453" i="8"/>
  <c r="I453" i="8"/>
  <c r="C453" i="8"/>
  <c r="L453" i="7"/>
  <c r="M453" i="7"/>
  <c r="I453" i="7"/>
  <c r="C453" i="7"/>
  <c r="D453" i="7"/>
  <c r="L452" i="6"/>
  <c r="D452" i="6" s="1"/>
  <c r="M452" i="6"/>
  <c r="I452" i="6"/>
  <c r="C452" i="6"/>
  <c r="L453" i="5"/>
  <c r="D453" i="5" s="1"/>
  <c r="M453" i="5"/>
  <c r="I453" i="5"/>
  <c r="C453" i="5"/>
  <c r="E453" i="7" l="1"/>
  <c r="E460" i="10"/>
  <c r="H460" i="10"/>
  <c r="G460" i="10"/>
  <c r="E459" i="9"/>
  <c r="H459" i="9"/>
  <c r="G459" i="9"/>
  <c r="E459" i="11"/>
  <c r="H459" i="11"/>
  <c r="G459" i="11"/>
  <c r="E453" i="8"/>
  <c r="H453" i="8" s="1"/>
  <c r="G453" i="8"/>
  <c r="G453" i="7"/>
  <c r="H453" i="7"/>
  <c r="E452" i="6"/>
  <c r="H452" i="6"/>
  <c r="G452" i="6"/>
  <c r="E453" i="5"/>
  <c r="H453" i="5"/>
  <c r="G453" i="5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E459" i="10" l="1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H452" i="5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H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H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H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H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H447" i="5" s="1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H446" i="5" s="1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H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H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H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H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H441" i="5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H440" i="5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H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H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<sst xmlns="http://schemas.openxmlformats.org/spreadsheetml/2006/main" count="657" uniqueCount="561">
  <si>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</si>
  <si>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</si>
  <si>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</si>
  <si>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</si>
  <si>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</si>
  <si>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</si>
  <si>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</si>
  <si>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</si>
  <si>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</si>
  <si>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</si>
  <si>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</si>
  <si>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</si>
  <si>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</si>
  <si>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</si>
  <si>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</si>
  <si>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</si>
  <si>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</si>
  <si>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</si>
  <si>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</si>
  <si>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</si>
  <si>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</si>
  <si>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</si>
  <si>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</si>
  <si>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</si>
  <si>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</si>
  <si>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</si>
  <si>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</si>
  <si>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</si>
  <si>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</si>
  <si>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</si>
  <si>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</si>
  <si>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</si>
  <si>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</si>
  <si>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</si>
  <si>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</si>
  <si>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</si>
  <si>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</si>
  <si>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</si>
  <si>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</si>
  <si>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</si>
  <si>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</si>
  <si>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</si>
  <si>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</si>
  <si>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</si>
  <si>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</si>
  <si>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</si>
  <si>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</si>
  <si>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</si>
  <si>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</si>
  <si>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</si>
  <si>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</si>
  <si>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</si>
  <si>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</si>
  <si>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</si>
  <si>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</si>
  <si>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</si>
  <si>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</si>
  <si>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</si>
  <si>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</si>
  <si>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</si>
  <si>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</si>
  <si>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</si>
  <si>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</si>
  <si>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</si>
  <si>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</si>
  <si>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</si>
  <si>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</si>
  <si>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</si>
  <si>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</si>
  <si>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</si>
  <si>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</si>
  <si>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</si>
  <si>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</si>
  <si>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</si>
  <si>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</si>
  <si>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</si>
  <si>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</si>
  <si>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</si>
  <si>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</si>
  <si>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</si>
  <si>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</si>
  <si>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</si>
  <si>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</si>
  <si>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</si>
  <si>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</si>
  <si>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</si>
  <si>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</si>
  <si>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</si>
  <si>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</si>
  <si>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</si>
  <si>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</si>
  <si>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</si>
  <si>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</si>
  <si>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</si>
  <si>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</si>
  <si>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</si>
  <si>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</si>
  <si>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</si>
  <si>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</si>
  <si>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</si>
  <si>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</si>
  <si>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</si>
  <si>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</si>
  <si>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</si>
  <si>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</si>
  <si>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</si>
  <si>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</si>
  <si>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</si>
  <si>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</si>
  <si>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</si>
  <si>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</si>
  <si>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</si>
  <si>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</si>
  <si>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</si>
  <si>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</si>
  <si>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</si>
  <si>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</si>
  <si>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</si>
  <si>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</si>
  <si>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</si>
  <si>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</si>
  <si>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</si>
  <si>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</si>
  <si>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</si>
  <si>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</si>
  <si>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</si>
  <si>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</si>
  <si>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</si>
  <si>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</si>
  <si>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</si>
  <si>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</si>
  <si>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</si>
  <si>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</si>
  <si>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</si>
  <si>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</si>
  <si>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</si>
  <si>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</si>
  <si>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</si>
  <si>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</si>
  <si>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</si>
  <si>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</si>
  <si>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</si>
  <si>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</si>
  <si>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</si>
  <si>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</si>
  <si>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</si>
  <si>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</si>
  <si>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</si>
  <si>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</si>
  <si>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</si>
  <si>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</si>
  <si>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</si>
  <si>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</si>
  <si>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</si>
  <si>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</si>
  <si>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</si>
  <si>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</si>
  <si>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</si>
  <si>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</si>
  <si>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</si>
  <si>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</si>
  <si>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</si>
  <si>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</si>
  <si>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</si>
  <si>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</si>
  <si>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</si>
  <si>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</si>
  <si>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</si>
  <si>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</si>
  <si>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</si>
  <si>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</si>
  <si>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</si>
  <si>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</si>
  <si>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</si>
  <si>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</si>
  <si>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</si>
  <si>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</si>
  <si>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</si>
  <si>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</si>
  <si>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</si>
  <si>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</si>
  <si>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</si>
  <si>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</si>
  <si>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</si>
  <si>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</si>
  <si>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</si>
  <si>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</si>
  <si>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</si>
  <si>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</si>
  <si>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</si>
  <si>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</si>
  <si>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</si>
  <si>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</si>
  <si>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</si>
  <si>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</si>
  <si>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</si>
  <si>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</si>
  <si>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</si>
  <si>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</si>
  <si>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</si>
  <si>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</si>
  <si>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</si>
  <si>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</si>
  <si>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</si>
  <si>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</si>
  <si>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</si>
  <si>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</si>
  <si>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</si>
  <si>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</si>
  <si>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</si>
  <si>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</si>
  <si>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</si>
  <si>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</si>
  <si>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</si>
  <si>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</si>
  <si>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</si>
  <si>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</si>
  <si>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</si>
  <si>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</si>
  <si>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</si>
  <si>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</si>
  <si>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</si>
  <si>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</si>
  <si>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</si>
  <si>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</si>
  <si>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</si>
  <si>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</si>
  <si>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</si>
  <si>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</si>
  <si>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</si>
  <si>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</si>
  <si>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</si>
  <si>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</si>
  <si>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</si>
  <si>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</si>
  <si>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</si>
  <si>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</si>
  <si>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</si>
  <si>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</si>
  <si>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</si>
  <si>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</si>
  <si>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</si>
  <si>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</si>
  <si>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</si>
  <si>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</si>
  <si>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</si>
  <si>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</si>
  <si>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</si>
  <si>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</si>
  <si>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</si>
  <si>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</si>
  <si>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</si>
  <si>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</si>
  <si>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</si>
  <si>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</si>
  <si>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</si>
  <si>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</si>
  <si>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</si>
  <si>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</si>
  <si>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</si>
  <si>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</si>
  <si>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</si>
  <si>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</si>
  <si>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</si>
  <si>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</si>
  <si>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</si>
  <si>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</si>
  <si>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</si>
  <si>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</si>
  <si>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</si>
  <si>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</si>
  <si>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</si>
  <si>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</si>
  <si>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</si>
  <si>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</si>
  <si>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</si>
  <si>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</si>
  <si>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</si>
  <si>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</si>
  <si>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</si>
  <si>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</si>
  <si>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</si>
  <si>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</si>
  <si>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</si>
  <si>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</si>
  <si>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</si>
  <si>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</si>
  <si>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</si>
  <si>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</si>
  <si>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</si>
  <si>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</si>
  <si>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</si>
  <si>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</si>
  <si>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</si>
  <si>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</si>
  <si>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</si>
  <si>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</si>
  <si>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</si>
  <si>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</si>
  <si>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</si>
  <si>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</si>
  <si>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</si>
  <si>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</si>
  <si>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</si>
  <si>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</si>
  <si>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</si>
  <si>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</si>
  <si>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</si>
  <si>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</si>
  <si>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</si>
  <si>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</si>
  <si>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</si>
  <si>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</si>
  <si>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</si>
  <si>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</si>
  <si>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</si>
  <si>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</si>
  <si>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</si>
  <si>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</si>
  <si>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</si>
  <si>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</si>
  <si>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</si>
  <si>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</si>
  <si>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</si>
  <si>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</si>
  <si>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</si>
  <si>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</si>
  <si>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</si>
  <si>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</si>
  <si>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</si>
  <si>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</si>
  <si>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</si>
  <si>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</si>
  <si>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</si>
  <si>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</si>
  <si>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</si>
  <si>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</si>
  <si>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</si>
  <si>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</si>
  <si>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</si>
  <si>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</si>
  <si>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</si>
  <si>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</si>
  <si>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</si>
  <si>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</si>
  <si>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</si>
  <si>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</si>
  <si>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</si>
  <si>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</si>
  <si>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</si>
  <si>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</si>
  <si>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</si>
  <si>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</si>
  <si>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</si>
  <si>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</si>
  <si>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</si>
  <si>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</si>
  <si>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</si>
  <si>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</si>
  <si>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</si>
  <si>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</si>
  <si>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</si>
  <si>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</si>
  <si>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</si>
  <si>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</si>
  <si>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</si>
  <si>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</si>
  <si>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</si>
  <si>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</si>
  <si>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</si>
  <si>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</si>
  <si>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</si>
  <si>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</si>
  <si>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</si>
  <si>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</si>
  <si>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</si>
  <si>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</si>
  <si>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</si>
  <si>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</si>
  <si>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</si>
  <si>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</si>
  <si>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</si>
  <si>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</si>
  <si>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</si>
  <si>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</si>
  <si>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</si>
  <si>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</si>
  <si>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</si>
  <si>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</si>
  <si>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</si>
  <si>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</si>
  <si>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</si>
  <si>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</si>
  <si>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</si>
  <si>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</si>
  <si>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</si>
  <si>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</si>
  <si>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</si>
  <si>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</si>
  <si>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</si>
  <si>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</si>
  <si>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</si>
  <si>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</si>
  <si>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</si>
  <si>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</si>
  <si>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</si>
  <si>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</si>
  <si>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</si>
  <si>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</si>
  <si>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</si>
  <si>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</si>
  <si>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</si>
  <si>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</si>
  <si>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</si>
  <si>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</si>
  <si>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</si>
  <si>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</si>
  <si>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</si>
  <si>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</si>
  <si>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</si>
  <si>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</si>
  <si>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</si>
  <si>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</si>
  <si>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</si>
  <si>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</si>
  <si>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</si>
  <si>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</si>
  <si>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</si>
  <si>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</si>
  <si>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</si>
  <si>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</si>
  <si>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</si>
  <si>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</si>
  <si>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</si>
  <si>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</si>
  <si>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</si>
  <si>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</si>
  <si>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</si>
  <si>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</si>
  <si>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</si>
  <si>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</si>
  <si>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</si>
  <si>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</si>
  <si>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</si>
  <si>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</si>
  <si>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</si>
  <si>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</si>
  <si>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</si>
  <si>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</si>
  <si>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</si>
  <si>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</si>
  <si>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</si>
  <si>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</si>
  <si>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</si>
  <si>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</si>
  <si>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</si>
  <si>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</si>
  <si>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</si>
  <si>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</si>
  <si>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</si>
  <si>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</si>
  <si>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</si>
  <si>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</si>
  <si>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</si>
  <si>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</si>
  <si>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</si>
  <si>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</si>
  <si>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</si>
  <si>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</si>
  <si>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</si>
  <si>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</si>
  <si>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</si>
  <si>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</si>
  <si>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</si>
  <si>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</si>
  <si>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</si>
  <si>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</si>
  <si>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</si>
  <si>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</si>
  <si>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</si>
  <si>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</si>
  <si>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</si>
  <si>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</si>
  <si>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</si>
  <si>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</si>
  <si>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</si>
  <si>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</si>
  <si>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</si>
  <si>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</si>
  <si>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</si>
  <si>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</si>
  <si>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</si>
  <si>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</si>
  <si>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</si>
  <si>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</si>
  <si>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</si>
  <si>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</si>
  <si>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</si>
  <si>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</si>
  <si>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</si>
  <si>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</si>
  <si>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</si>
  <si>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</si>
  <si>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</si>
  <si>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</si>
  <si>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</si>
  <si>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</si>
  <si>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</si>
  <si>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</si>
  <si>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</si>
  <si>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</si>
  <si>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</si>
  <si>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</si>
  <si>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</si>
  <si>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</si>
  <si>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</si>
  <si>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decent rebound of hk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</si>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</sst>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C30" sqref="C30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D12</f>
        <v>43042</v>
      </c>
    </row>
    <row r="2" spans="1:14" x14ac:dyDescent="0.15">
      <c r="A2" s="39" t="s">
        <v>363</v>
      </c>
      <c r="B2" s="39">
        <v>6.6189900000000002</v>
      </c>
      <c r="C2" s="98">
        <v>43042</v>
      </c>
      <c r="D2" s="39">
        <v>13</v>
      </c>
    </row>
    <row r="3" spans="1:14" x14ac:dyDescent="0.15">
      <c r="A3" s="39" t="s">
        <v>364</v>
      </c>
      <c r="B3" s="39">
        <v>6.6257299999999999</v>
      </c>
      <c r="C3" s="98">
        <v>43042</v>
      </c>
      <c r="D3" s="39">
        <v>16</v>
      </c>
      <c r="J3" s="91"/>
      <c r="K3" s="92"/>
      <c r="L3" s="93"/>
    </row>
    <row r="4" spans="1:14" x14ac:dyDescent="0.15">
      <c r="A4" s="39" t="s">
        <v>365</v>
      </c>
      <c r="B4" s="39">
        <v>6.6369949999999998</v>
      </c>
      <c r="C4" s="98">
        <v>43043</v>
      </c>
      <c r="D4" s="39">
        <v>4</v>
      </c>
      <c r="J4" s="68"/>
      <c r="K4" s="69"/>
      <c r="L4" s="70"/>
    </row>
    <row r="5" spans="1:14" x14ac:dyDescent="0.15">
      <c r="A5" s="39" t="s">
        <v>348</v>
      </c>
      <c r="B5" s="39">
        <v>3992.7</v>
      </c>
      <c r="C5" s="39">
        <v>3997.13</v>
      </c>
      <c r="D5" s="101">
        <v>-1.1000000000000001E-3</v>
      </c>
      <c r="J5" s="71"/>
      <c r="K5" s="72"/>
      <c r="L5" s="73"/>
      <c r="M5" s="74"/>
    </row>
    <row r="6" spans="1:14" x14ac:dyDescent="0.15">
      <c r="A6" s="39" t="s">
        <v>526</v>
      </c>
      <c r="B6" s="39">
        <v>3371.74</v>
      </c>
      <c r="C6" s="39">
        <v>3383.31</v>
      </c>
      <c r="D6" s="101">
        <v>-3.3999999999999998E-3</v>
      </c>
      <c r="J6" s="75"/>
      <c r="K6" s="76"/>
      <c r="L6" s="77"/>
      <c r="M6" s="78"/>
    </row>
    <row r="7" spans="1:14" x14ac:dyDescent="0.15">
      <c r="A7" s="39" t="s">
        <v>527</v>
      </c>
      <c r="B7" s="39">
        <v>1832.97</v>
      </c>
      <c r="C7" s="39">
        <v>1847.57</v>
      </c>
      <c r="D7" s="101">
        <v>-7.9000000000000008E-3</v>
      </c>
      <c r="H7" s="96"/>
      <c r="J7" s="79"/>
      <c r="K7" s="80"/>
      <c r="L7" s="81"/>
      <c r="M7" s="82"/>
    </row>
    <row r="8" spans="1:14" x14ac:dyDescent="0.15">
      <c r="A8" s="39" t="s">
        <v>528</v>
      </c>
      <c r="B8" s="39">
        <v>11215.19</v>
      </c>
      <c r="C8" s="39">
        <v>11292.42</v>
      </c>
      <c r="D8" s="101">
        <v>-6.7999999999999996E-3</v>
      </c>
      <c r="J8" s="83"/>
      <c r="K8" s="84"/>
      <c r="L8" s="85"/>
      <c r="M8" s="86"/>
    </row>
    <row r="9" spans="1:14" x14ac:dyDescent="0.15">
      <c r="A9" s="39" t="s">
        <v>529</v>
      </c>
      <c r="B9" s="39">
        <v>6426.98</v>
      </c>
      <c r="C9" s="39">
        <v>6484.93</v>
      </c>
      <c r="D9" s="101">
        <v>-8.8999999999999999E-3</v>
      </c>
      <c r="J9" s="87"/>
      <c r="K9" s="88"/>
      <c r="L9" s="89"/>
      <c r="M9" s="90"/>
    </row>
    <row r="10" spans="1:14" x14ac:dyDescent="0.15">
      <c r="A10" s="39" t="s">
        <v>530</v>
      </c>
      <c r="B10" s="39">
        <v>2800.47</v>
      </c>
      <c r="C10" s="39">
        <v>2794.1</v>
      </c>
      <c r="D10" s="101">
        <v>2.3E-3</v>
      </c>
    </row>
    <row r="11" spans="1:14" x14ac:dyDescent="0.15">
      <c r="A11" s="39" t="s">
        <v>531</v>
      </c>
      <c r="B11" s="39">
        <v>14.56</v>
      </c>
      <c r="C11" s="39">
        <v>14.791</v>
      </c>
      <c r="D11" s="98">
        <v>43042</v>
      </c>
    </row>
    <row r="12" spans="1:14" x14ac:dyDescent="0.15">
      <c r="A12" s="39" t="s">
        <v>532</v>
      </c>
      <c r="B12" s="39">
        <v>15.06</v>
      </c>
      <c r="C12" s="39">
        <v>15.135300000000001</v>
      </c>
      <c r="D12" s="98">
        <v>43042</v>
      </c>
      <c r="J12" s="53"/>
      <c r="K12" s="56"/>
      <c r="L12" s="59"/>
      <c r="M12" s="62"/>
      <c r="N12" s="65"/>
    </row>
    <row r="13" spans="1:14" x14ac:dyDescent="0.15">
      <c r="A13" s="39" t="s">
        <v>533</v>
      </c>
      <c r="B13" s="39">
        <v>7.9</v>
      </c>
      <c r="C13" s="39">
        <v>7.907</v>
      </c>
      <c r="D13" s="98">
        <v>43042</v>
      </c>
      <c r="J13" s="54"/>
      <c r="K13" s="57"/>
      <c r="L13" s="60"/>
      <c r="M13" s="63"/>
      <c r="N13" s="66"/>
    </row>
    <row r="14" spans="1:14" x14ac:dyDescent="0.15">
      <c r="A14" s="39" t="s">
        <v>534</v>
      </c>
      <c r="B14" s="39">
        <v>48</v>
      </c>
      <c r="C14" s="39">
        <v>48.171999999999997</v>
      </c>
      <c r="D14" s="98">
        <v>43042</v>
      </c>
      <c r="J14" s="55"/>
      <c r="K14" s="58"/>
      <c r="L14" s="61"/>
      <c r="M14" s="64"/>
      <c r="N14" s="67"/>
    </row>
    <row r="15" spans="1:14" x14ac:dyDescent="0.15">
      <c r="A15" s="39" t="s">
        <v>535</v>
      </c>
      <c r="B15" s="39">
        <v>46.28</v>
      </c>
      <c r="C15" s="39">
        <v>46.21</v>
      </c>
      <c r="D15" s="98">
        <v>43041</v>
      </c>
    </row>
    <row r="16" spans="1:14" x14ac:dyDescent="0.15">
      <c r="A16" s="39" t="s">
        <v>536</v>
      </c>
      <c r="B16" s="39">
        <v>35.08</v>
      </c>
      <c r="C16" s="39">
        <v>35.468600000000002</v>
      </c>
      <c r="D16" s="98">
        <v>43041</v>
      </c>
    </row>
    <row r="17" spans="1:16" x14ac:dyDescent="0.15">
      <c r="A17" s="39" t="s">
        <v>537</v>
      </c>
      <c r="B17" s="39">
        <v>30.42</v>
      </c>
      <c r="C17" s="39">
        <v>30.609100000000002</v>
      </c>
      <c r="D17" s="98">
        <v>43041</v>
      </c>
    </row>
    <row r="18" spans="1:16" x14ac:dyDescent="0.15">
      <c r="A18" s="39" t="s">
        <v>538</v>
      </c>
      <c r="B18" s="39">
        <v>35.325000000000003</v>
      </c>
      <c r="C18" s="39">
        <v>35.7774</v>
      </c>
      <c r="D18" s="98">
        <v>43041</v>
      </c>
    </row>
    <row r="19" spans="1:16" x14ac:dyDescent="0.15">
      <c r="A19" s="39" t="s">
        <v>539</v>
      </c>
      <c r="B19" s="39">
        <v>12800.87</v>
      </c>
      <c r="C19" s="1"/>
      <c r="D19" s="94"/>
    </row>
    <row r="20" spans="1:16" s="97" customFormat="1" x14ac:dyDescent="0.15">
      <c r="A20" s="39" t="s">
        <v>540</v>
      </c>
      <c r="B20" s="39">
        <v>20410.990000000002</v>
      </c>
      <c r="C20" s="98"/>
      <c r="D20" s="99"/>
    </row>
    <row r="21" spans="1:16" s="97" customFormat="1" x14ac:dyDescent="0.15">
      <c r="A21" s="39" t="s">
        <v>541</v>
      </c>
      <c r="B21" s="39">
        <v>6.6071999999999997</v>
      </c>
      <c r="C21" s="98">
        <v>43042</v>
      </c>
      <c r="D21" s="99">
        <v>0.62835648148148149</v>
      </c>
    </row>
    <row r="22" spans="1:16" x14ac:dyDescent="0.15">
      <c r="A22" s="39" t="s">
        <v>542</v>
      </c>
      <c r="B22" s="39">
        <v>931</v>
      </c>
      <c r="C22" s="39">
        <v>935</v>
      </c>
      <c r="D22" s="39">
        <v>940</v>
      </c>
      <c r="E22" s="39" t="s">
        <v>543</v>
      </c>
      <c r="F22" s="39" t="s">
        <v>544</v>
      </c>
      <c r="G22" s="39" t="s">
        <v>545</v>
      </c>
      <c r="H22" s="39" t="s">
        <v>546</v>
      </c>
      <c r="I22" s="39" t="s">
        <v>547</v>
      </c>
      <c r="J22" s="39" t="s">
        <v>548</v>
      </c>
      <c r="K22" s="39" t="s">
        <v>549</v>
      </c>
      <c r="L22" s="39" t="s">
        <v>550</v>
      </c>
      <c r="M22" s="39" t="s">
        <v>551</v>
      </c>
      <c r="N22" s="39" t="s">
        <v>552</v>
      </c>
      <c r="O22" s="39" t="s">
        <v>553</v>
      </c>
      <c r="P22" s="39" t="s">
        <v>554</v>
      </c>
    </row>
    <row r="23" spans="1:16" x14ac:dyDescent="0.15">
      <c r="A23" s="39">
        <v>3377.73</v>
      </c>
      <c r="B23" s="39">
        <v>3376.08</v>
      </c>
      <c r="C23" s="39">
        <v>3379.48</v>
      </c>
      <c r="D23" s="39">
        <v>3377.08</v>
      </c>
      <c r="E23" s="39">
        <v>3358.88</v>
      </c>
      <c r="F23" s="39">
        <v>3380.09</v>
      </c>
      <c r="G23" s="39">
        <v>3358.87</v>
      </c>
      <c r="H23" s="39">
        <v>935</v>
      </c>
      <c r="I23" s="39">
        <v>1128</v>
      </c>
      <c r="J23" s="39">
        <v>3356.17</v>
      </c>
      <c r="K23" s="39">
        <v>3359.79</v>
      </c>
      <c r="L23" s="39">
        <v>3371.74</v>
      </c>
      <c r="M23" s="39">
        <v>3372.91</v>
      </c>
      <c r="N23" s="39">
        <v>3347.64</v>
      </c>
      <c r="O23" s="39">
        <v>1456</v>
      </c>
      <c r="P23" s="39">
        <v>1435</v>
      </c>
    </row>
    <row r="24" spans="1:16" x14ac:dyDescent="0.15">
      <c r="D24" s="101"/>
    </row>
    <row r="25" spans="1:16" x14ac:dyDescent="0.15">
      <c r="A25" s="39"/>
      <c r="B25" s="39"/>
      <c r="C25" s="39"/>
      <c r="D25" s="101"/>
    </row>
    <row r="26" spans="1:16" x14ac:dyDescent="0.15">
      <c r="C26" s="39"/>
      <c r="D26" s="101"/>
    </row>
    <row r="27" spans="1:16" x14ac:dyDescent="0.15">
      <c r="D27" s="1"/>
    </row>
    <row r="28" spans="1:16" x14ac:dyDescent="0.15">
      <c r="D28" s="98"/>
    </row>
    <row r="29" spans="1:16" x14ac:dyDescent="0.15">
      <c r="D29" s="1"/>
    </row>
    <row r="30" spans="1:16" x14ac:dyDescent="0.15">
      <c r="C30" s="1"/>
      <c r="D30" s="98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8"/>
      <c r="D37" s="99"/>
    </row>
    <row r="38" spans="3:4" x14ac:dyDescent="0.15">
      <c r="C38" s="98"/>
      <c r="D38" s="99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70"/>
  <sheetViews>
    <sheetView zoomScale="115" zoomScaleNormal="115" workbookViewId="0">
      <pane xSplit="2" ySplit="6" topLeftCell="C344" activePane="bottomRight" state="frozen"/>
      <selection pane="topRight" activeCell="C1" sqref="C1"/>
      <selection pane="bottomLeft" activeCell="A3" sqref="A3"/>
      <selection pane="bottomRight" activeCell="E365" sqref="E365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411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65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425</v>
      </c>
    </row>
    <row r="321" spans="1:62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8">
        <v>42986</v>
      </c>
      <c r="B330" s="41">
        <f t="shared" ref="B330:B37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455</v>
      </c>
    </row>
    <row r="343" spans="1:62" x14ac:dyDescent="0.1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8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100">
        <f t="shared" si="195"/>
        <v>3362.9384600000003</v>
      </c>
      <c r="T348" s="100" t="str">
        <f t="shared" ref="T348" si="4820">IF(AVERAGE(N347)&lt;S347,"熊",IF(AVERAGE(N347)&gt;S347,"牛",""))</f>
        <v>牛</v>
      </c>
      <c r="U348" s="100">
        <f t="shared" ref="U348" si="4821">MAX(H348,O348)</f>
        <v>3395.52</v>
      </c>
      <c r="V348" s="100">
        <f t="shared" ref="V348" si="4822">MIN(I348,P348)</f>
        <v>3379.23</v>
      </c>
      <c r="W348" s="40">
        <f t="shared" ref="W348" si="4823">LN(U348/V348)</f>
        <v>4.8090428118364387E-3</v>
      </c>
      <c r="X348" s="100">
        <f t="shared" ref="X348" si="4824">IF(U348=H348,J348,Q348)</f>
        <v>1301</v>
      </c>
      <c r="Y348" s="100">
        <f t="shared" ref="Y348" si="4825">IF(V348=I348,K348,R348)</f>
        <v>939</v>
      </c>
      <c r="Z348" s="101">
        <f t="shared" ref="Z348" si="4826">(U348-V348)/(C348)</f>
        <v>4.8174172255935161E-3</v>
      </c>
      <c r="AA348" s="101">
        <f t="shared" ref="AA348" si="4827">LN(C348/N347)</f>
        <v>-6.090447724406711E-4</v>
      </c>
      <c r="AB348" s="101">
        <f t="shared" ref="AB348" si="4828">LN(N348/U348)</f>
        <v>-2.1344977000604041E-3</v>
      </c>
      <c r="AC348" s="101">
        <f t="shared" ref="AC348" si="4829">LN(N348/V348)</f>
        <v>2.6745451117761521E-3</v>
      </c>
      <c r="AD348" s="101">
        <f t="shared" ref="AD348" si="4830">LN(U348/C348)</f>
        <v>4.1434322226913782E-3</v>
      </c>
      <c r="AE348" s="101">
        <f t="shared" ref="AE348" si="4831">LN(V348/C348)</f>
        <v>-6.6561058914512284E-4</v>
      </c>
      <c r="AF348" s="101">
        <f t="shared" ref="AF348" si="4832">LN(N348/C348)</f>
        <v>2.0089345226310638E-3</v>
      </c>
      <c r="AG348" s="101">
        <f t="shared" ref="AG348" si="4833">LN(N348/N347)</f>
        <v>1.3998897501904927E-3</v>
      </c>
      <c r="AH348" s="101">
        <f t="shared" ref="AH348" si="4834">LN(D348/C348)</f>
        <v>5.0272580901516955E-5</v>
      </c>
      <c r="AI348" s="101">
        <f t="shared" ref="AI348" si="4835">LN(E348/C348)</f>
        <v>-2.6615918982768804E-5</v>
      </c>
      <c r="AJ348" s="101">
        <f t="shared" ref="AJ348" si="4836">LN(F348/C348)</f>
        <v>-3.1943779220678926E-4</v>
      </c>
      <c r="AK348" s="101">
        <f t="shared" ref="AK348" si="4837">+LN(G348/C348)</f>
        <v>3.604341505415247E-3</v>
      </c>
      <c r="AL348" s="101">
        <f t="shared" ref="AL348" si="4838">LN(H348/I348)</f>
        <v>4.2699520945604563E-3</v>
      </c>
      <c r="AM348" s="101">
        <f t="shared" ref="AM348" si="4839">LN(O348/P348)</f>
        <v>3.3009609831599332E-3</v>
      </c>
      <c r="AN348" s="101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101">
        <f t="shared" ref="AQ348" si="4843">LN(M348/L348)</f>
        <v>-7.6897131048059265E-4</v>
      </c>
      <c r="AR348" s="101">
        <f t="shared" ref="AR348" si="4844">LN(N348/L348)</f>
        <v>-2.1138820884459551E-3</v>
      </c>
      <c r="AS348" s="101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101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101">
        <f t="shared" ref="AY348" si="4851">LN(G348/I348)</f>
        <v>4.2699520945604563E-3</v>
      </c>
      <c r="AZ348" s="101">
        <f t="shared" ref="AZ348" si="4852">LN(N348/P348)</f>
        <v>1.1664632830994763E-3</v>
      </c>
      <c r="BA348" s="101">
        <f t="shared" ref="BA348" si="4853">AV347</f>
        <v>0.98638901536028611</v>
      </c>
      <c r="BB348" s="101">
        <f t="shared" ref="BB348" si="4854">AR347</f>
        <v>6.0545733430546027E-3</v>
      </c>
      <c r="BC348" s="101">
        <f t="shared" ref="BC348" si="4855">AS347</f>
        <v>3.017813146256744E-3</v>
      </c>
      <c r="BD348" s="39">
        <f t="shared" ref="BD348" si="4856">IF(AR347&lt;0,1,0)</f>
        <v>0</v>
      </c>
      <c r="BE348" s="100"/>
    </row>
    <row r="349" spans="1:62" x14ac:dyDescent="0.15">
      <c r="A349" s="98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100">
        <f t="shared" si="195"/>
        <v>3363.0834600000003</v>
      </c>
      <c r="T349" s="100" t="str">
        <f t="shared" ref="T349" si="4857">IF(AVERAGE(N348)&lt;S348,"熊",IF(AVERAGE(N348)&gt;S348,"牛",""))</f>
        <v>牛</v>
      </c>
      <c r="U349" s="100">
        <f t="shared" ref="U349" si="4858">MAX(H349,O349)</f>
        <v>3390.2</v>
      </c>
      <c r="V349" s="100">
        <f t="shared" ref="V349" si="4859">MIN(I349,P349)</f>
        <v>3372.69</v>
      </c>
      <c r="W349" s="40">
        <f t="shared" ref="W349" si="4860">LN(U349/V349)</f>
        <v>5.1782711612330173E-3</v>
      </c>
      <c r="X349" s="100">
        <f t="shared" ref="X349" si="4861">IF(U349=H349,J349,Q349)</f>
        <v>1451</v>
      </c>
      <c r="Y349" s="100">
        <f t="shared" ref="Y349" si="4862">IF(V349=I349,K349,R349)</f>
        <v>1419</v>
      </c>
      <c r="Z349" s="101">
        <f t="shared" ref="Z349" si="4863">(U349-V349)/(C349)</f>
        <v>5.1720114723543325E-3</v>
      </c>
      <c r="AA349" s="101">
        <f t="shared" ref="AA349" si="4864">LN(C349/N348)</f>
        <v>-8.1195077838949205E-4</v>
      </c>
      <c r="AB349" s="101">
        <f t="shared" ref="AB349" si="4865">LN(N349/U349)</f>
        <v>-1.210100054695613E-3</v>
      </c>
      <c r="AC349" s="101">
        <f t="shared" ref="AC349" si="4866">LN(N349/V349)</f>
        <v>3.9681711065374728E-3</v>
      </c>
      <c r="AD349" s="101">
        <f t="shared" ref="AD349" si="4867">LN(U349/C349)</f>
        <v>1.3784494776102926E-3</v>
      </c>
      <c r="AE349" s="101">
        <f t="shared" ref="AE349" si="4868">LN(V349/C349)</f>
        <v>-3.7998216836227254E-3</v>
      </c>
      <c r="AF349" s="101">
        <f t="shared" ref="AF349" si="4869">LN(N349/C349)</f>
        <v>1.6834942291468562E-4</v>
      </c>
      <c r="AG349" s="101">
        <f t="shared" ref="AG349" si="4870">LN(N349/N348)</f>
        <v>-6.4360135547479993E-4</v>
      </c>
      <c r="AH349" s="101">
        <f t="shared" ref="AH349" si="4871">LN(D349/C349)</f>
        <v>-1.1224869596529282E-4</v>
      </c>
      <c r="AI349" s="101">
        <f t="shared" ref="AI349" si="4872">LN(E349/C349)</f>
        <v>-1.7722640674036478E-5</v>
      </c>
      <c r="AJ349" s="101">
        <f t="shared" ref="AJ349" si="4873">LN(F349/C349)</f>
        <v>8.8868293303657944E-4</v>
      </c>
      <c r="AK349" s="101">
        <f t="shared" ref="AK349" si="4874">+LN(G349/C349)</f>
        <v>-9.2495053085706839E-4</v>
      </c>
      <c r="AL349" s="101">
        <f t="shared" ref="AL349" si="4875">LN(H349/I349)</f>
        <v>3.2036721828615977E-3</v>
      </c>
      <c r="AM349" s="101">
        <f t="shared" ref="AM349" si="4876">LN(O349/P349)</f>
        <v>5.1782711612330173E-3</v>
      </c>
      <c r="AN349" s="101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101">
        <f t="shared" ref="AQ349" si="4880">LN(M349/L349)</f>
        <v>-7.6850546415735532E-5</v>
      </c>
      <c r="AR349" s="101">
        <f t="shared" ref="AR349" si="4881">LN(N349/L349)</f>
        <v>8.2134072233147842E-4</v>
      </c>
      <c r="AS349" s="101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101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101">
        <f t="shared" ref="AY349" si="4888">LN(G349/I349)</f>
        <v>1.2424934296739246E-3</v>
      </c>
      <c r="AZ349" s="101">
        <f t="shared" ref="AZ349" si="4889">LN(N349/P349)</f>
        <v>3.9681711065374728E-3</v>
      </c>
      <c r="BA349" s="101">
        <f t="shared" ref="BA349" si="4890">AV348</f>
        <v>0.55555555555556801</v>
      </c>
      <c r="BB349" s="101">
        <f t="shared" ref="BB349" si="4891">AR348</f>
        <v>-2.1138820884459551E-3</v>
      </c>
      <c r="BC349" s="101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8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100">
        <f t="shared" si="195"/>
        <v>3364.1139600000001</v>
      </c>
      <c r="T350" s="100" t="str">
        <f t="shared" ref="T350" si="4894">IF(AVERAGE(N349)&lt;S349,"熊",IF(AVERAGE(N349)&gt;S349,"牛",""))</f>
        <v>牛</v>
      </c>
      <c r="U350" s="100">
        <f t="shared" ref="U350" si="4895">MAX(H350,O350)</f>
        <v>3395.35</v>
      </c>
      <c r="V350" s="100">
        <f t="shared" ref="V350" si="4896">MIN(I350,P350)</f>
        <v>3383.45</v>
      </c>
      <c r="W350" s="40">
        <f t="shared" ref="W350" si="4897">LN(U350/V350)</f>
        <v>3.5109494966781311E-3</v>
      </c>
      <c r="X350" s="100">
        <f t="shared" ref="X350" si="4898">IF(U350=H350,J350,Q350)</f>
        <v>1436</v>
      </c>
      <c r="Y350" s="100">
        <f t="shared" ref="Y350" si="4899">IF(V350=I350,K350,R350)</f>
        <v>1012</v>
      </c>
      <c r="Z350" s="101">
        <f t="shared" ref="Z350" si="4900">(U350-V350)/(C350)</f>
        <v>3.5160497328984336E-3</v>
      </c>
      <c r="AA350" s="101">
        <f t="shared" ref="AA350" si="4901">LN(C350/N349)</f>
        <v>-4.7854099085020132E-4</v>
      </c>
      <c r="AB350" s="101">
        <f t="shared" ref="AB350" si="4902">LN(N350/U350)</f>
        <v>-1.4235465211270245E-3</v>
      </c>
      <c r="AC350" s="101">
        <f t="shared" ref="AC350" si="4903">LN(N350/V350)</f>
        <v>2.0874029755511745E-3</v>
      </c>
      <c r="AD350" s="101">
        <f t="shared" ref="AD350" si="4904">LN(U350/C350)</f>
        <v>3.2065728237656997E-3</v>
      </c>
      <c r="AE350" s="101">
        <f t="shared" ref="AE350" si="4905">LN(V350/C350)</f>
        <v>-3.0437667291243836E-4</v>
      </c>
      <c r="AF350" s="101">
        <f t="shared" ref="AF350" si="4906">LN(N350/C350)</f>
        <v>1.7830263026387188E-3</v>
      </c>
      <c r="AG350" s="101">
        <f t="shared" ref="AG350" si="4907">LN(N350/N349)</f>
        <v>1.3044853117886114E-3</v>
      </c>
      <c r="AH350" s="101">
        <f t="shared" ref="AH350" si="4908">LN(D350/C350)</f>
        <v>-9.4553706575799159E-5</v>
      </c>
      <c r="AI350" s="101">
        <f t="shared" ref="AI350" si="4909">LN(E350/C350)</f>
        <v>1.7727824707702908E-5</v>
      </c>
      <c r="AJ350" s="101">
        <f t="shared" ref="AJ350" si="4910">LN(F350/C350)</f>
        <v>4.5786802680425207E-4</v>
      </c>
      <c r="AK350" s="101">
        <f t="shared" ref="AK350" si="4911">+LN(G350/C350)</f>
        <v>2.0071555907869008E-3</v>
      </c>
      <c r="AL350" s="101">
        <f t="shared" ref="AL350" si="4912">LN(H350/I350)</f>
        <v>2.4058874639201868E-3</v>
      </c>
      <c r="AM350" s="101">
        <f t="shared" ref="AM350" si="4913">LN(O350/P350)</f>
        <v>2.7073592962320249E-3</v>
      </c>
      <c r="AN350" s="101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101">
        <f t="shared" ref="AQ350" si="4917">LN(M350/L350)</f>
        <v>-5.6326981080302013E-4</v>
      </c>
      <c r="AR350" s="101">
        <f t="shared" ref="AR350" si="4918">LN(N350/L350)</f>
        <v>-3.9808976417706594E-4</v>
      </c>
      <c r="AS350" s="101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101">
        <f t="shared" ref="AW350" si="4923">LN(N350/C350)</f>
        <v>1.7830263026387188E-3</v>
      </c>
      <c r="AX350" s="28">
        <f t="shared" ref="AX350" si="4924">(N350-L350)/(U350-V350)</f>
        <v>-0.113445378151252</v>
      </c>
      <c r="AY350" s="101">
        <f t="shared" ref="AY350" si="4925">LN(G350/I350)</f>
        <v>2.3115322636993885E-3</v>
      </c>
      <c r="AZ350" s="101">
        <f t="shared" ref="AZ350" si="4926">LN(N350/P350)</f>
        <v>1.2838127751050486E-3</v>
      </c>
      <c r="BA350" s="101">
        <f t="shared" ref="BA350" si="4927">AV349</f>
        <v>0.76584808680754057</v>
      </c>
      <c r="BB350" s="101">
        <f t="shared" ref="BB350" si="4928">AR349</f>
        <v>8.2134072233147842E-4</v>
      </c>
      <c r="BC350" s="101">
        <f t="shared" ref="BC350" si="4929">AS349</f>
        <v>1.6834942291468562E-4</v>
      </c>
      <c r="BD350" s="39">
        <f t="shared" ref="BD350" si="4930">IF(AR349&lt;0,1,0)</f>
        <v>0</v>
      </c>
      <c r="BE350" s="100"/>
    </row>
    <row r="351" spans="1:62" x14ac:dyDescent="0.15">
      <c r="A351" s="98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100">
        <f t="shared" si="195"/>
        <v>3365.3779600000003</v>
      </c>
      <c r="T351" s="100" t="str">
        <f t="shared" ref="T351" si="4931">IF(AVERAGE(N350)&lt;S350,"熊",IF(AVERAGE(N350)&gt;S350,"牛",""))</f>
        <v>牛</v>
      </c>
      <c r="U351" s="100">
        <f t="shared" ref="U351" si="4932">MAX(H351,O351)</f>
        <v>3400.49</v>
      </c>
      <c r="V351" s="100">
        <f t="shared" ref="V351" si="4933">MIN(I351,P351)</f>
        <v>3374.83</v>
      </c>
      <c r="W351" s="40">
        <f t="shared" ref="W351" si="4934">LN(U351/V351)</f>
        <v>7.5745861997309812E-3</v>
      </c>
      <c r="X351" s="100">
        <f t="shared" ref="X351" si="4935">IF(U351=H351,J351,Q351)</f>
        <v>1046</v>
      </c>
      <c r="Y351" s="100">
        <f t="shared" ref="Y351" si="4936">IF(V351=I351,K351,R351)</f>
        <v>1332</v>
      </c>
      <c r="Z351" s="101">
        <f t="shared" ref="Z351" si="4937">(U351-V351)/(C351)</f>
        <v>7.5621831899091874E-3</v>
      </c>
      <c r="AA351" s="101">
        <f t="shared" ref="AA351" si="4938">LN(C351/N350)</f>
        <v>7.9012699210073256E-4</v>
      </c>
      <c r="AB351" s="101">
        <f t="shared" ref="AB351" si="4939">LN(N351/U351)</f>
        <v>-6.4965945948879137E-3</v>
      </c>
      <c r="AC351" s="101">
        <f t="shared" ref="AC351" si="4940">LN(N351/V351)</f>
        <v>1.0779916048430486E-3</v>
      </c>
      <c r="AD351" s="101">
        <f t="shared" ref="AD351" si="4941">LN(U351/C351)</f>
        <v>2.146109933781505E-3</v>
      </c>
      <c r="AE351" s="101">
        <f t="shared" ref="AE351" si="4942">LN(V351/C351)</f>
        <v>-5.4284762659494888E-3</v>
      </c>
      <c r="AF351" s="101">
        <f t="shared" ref="AF351" si="4943">LN(N351/C351)</f>
        <v>-4.3504846611065002E-3</v>
      </c>
      <c r="AG351" s="101">
        <f t="shared" ref="AG351" si="4944">LN(N351/N350)</f>
        <v>-3.5603576690057216E-3</v>
      </c>
      <c r="AH351" s="101">
        <f t="shared" ref="AH351" si="4945">LN(D351/C351)</f>
        <v>-1.011356468438477E-3</v>
      </c>
      <c r="AI351" s="101">
        <f t="shared" ref="AI351" si="4946">LN(E351/C351)</f>
        <v>-1.3418169622386592E-3</v>
      </c>
      <c r="AJ351" s="101">
        <f t="shared" ref="AJ351" si="4947">LN(F351/C351)</f>
        <v>-6.6331082965341299E-4</v>
      </c>
      <c r="AK351" s="101">
        <f t="shared" ref="AK351" si="4948">+LN(G351/C351)</f>
        <v>-1.6517228861356969E-3</v>
      </c>
      <c r="AL351" s="101">
        <f t="shared" ref="AL351" si="4949">LN(H351/I351)</f>
        <v>3.8745862672176857E-3</v>
      </c>
      <c r="AM351" s="101">
        <f t="shared" ref="AM351" si="4950">LN(O351/P351)</f>
        <v>3.8387422484039628E-3</v>
      </c>
      <c r="AN351" s="101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101">
        <f t="shared" ref="AQ351" si="4954">LN(M351/L351)</f>
        <v>-3.5171045430258007E-4</v>
      </c>
      <c r="AR351" s="101">
        <f t="shared" ref="AR351" si="4955">LN(N351/L351)</f>
        <v>-1.6532277929112616E-3</v>
      </c>
      <c r="AS351" s="101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101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101">
        <f t="shared" ref="AY351" si="4962">LN(G351/I351)</f>
        <v>7.675344730061937E-5</v>
      </c>
      <c r="AZ351" s="101">
        <f t="shared" ref="AZ351" si="4963">LN(N351/P351)</f>
        <v>1.0779916048430486E-3</v>
      </c>
      <c r="BA351" s="101">
        <f t="shared" ref="BA351" si="4964">AV350</f>
        <v>0.59411764705883274</v>
      </c>
      <c r="BB351" s="101">
        <f t="shared" ref="BB351" si="4965">AR350</f>
        <v>-3.9808976417706594E-4</v>
      </c>
      <c r="BC351" s="101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8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100">
        <f t="shared" si="195"/>
        <v>3365.4179600000002</v>
      </c>
      <c r="T352" s="100" t="str">
        <f t="shared" ref="T352" si="4968">IF(AVERAGE(N351)&lt;S351,"熊",IF(AVERAGE(N351)&gt;S351,"牛",""))</f>
        <v>牛</v>
      </c>
      <c r="U352" s="100">
        <f t="shared" ref="U352" si="4969">MAX(H352,O352)</f>
        <v>3382.35</v>
      </c>
      <c r="V352" s="100">
        <f t="shared" ref="V352" si="4970">MIN(I352,P352)</f>
        <v>3365.71</v>
      </c>
      <c r="W352" s="40">
        <f t="shared" ref="W352" si="4971">LN(U352/V352)</f>
        <v>4.9317977988832858E-3</v>
      </c>
      <c r="X352" s="100">
        <f t="shared" ref="X352" si="4972">IF(U352=H352,J352,Q352)</f>
        <v>1335</v>
      </c>
      <c r="Y352" s="100">
        <f t="shared" ref="Y352" si="4973">IF(V352=I352,K352,R352)</f>
        <v>1026</v>
      </c>
      <c r="Z352" s="101">
        <f t="shared" ref="Z352" si="4974">(U352-V352)/(C352)</f>
        <v>4.9329574324904835E-3</v>
      </c>
      <c r="AA352" s="101">
        <f t="shared" ref="AA352" si="4975">LN(C352/N351)</f>
        <v>-1.5522019793753788E-3</v>
      </c>
      <c r="AB352" s="101">
        <f t="shared" ref="AB352" si="4976">LN(N352/U352)</f>
        <v>-3.0528317160377926E-3</v>
      </c>
      <c r="AC352" s="101">
        <f t="shared" ref="AC352" si="4977">LN(N352/V352)</f>
        <v>1.8789660828453822E-3</v>
      </c>
      <c r="AD352" s="101">
        <f t="shared" ref="AD352" si="4978">LN(U352/C352)</f>
        <v>2.6999918705324349E-3</v>
      </c>
      <c r="AE352" s="101">
        <f t="shared" ref="AE352" si="4979">LN(V352/C352)</f>
        <v>-2.2318059283507096E-3</v>
      </c>
      <c r="AF352" s="101">
        <f t="shared" ref="AF352" si="4980">LN(N352/C352)</f>
        <v>-3.5283984550538763E-4</v>
      </c>
      <c r="AG352" s="101">
        <f t="shared" ref="AG352" si="4981">LN(N352/N351)</f>
        <v>-1.9050418248806437E-3</v>
      </c>
      <c r="AH352" s="101">
        <f t="shared" ref="AH352" si="4982">LN(D352/C352)</f>
        <v>-2.4015476755925717E-4</v>
      </c>
      <c r="AI352" s="101">
        <f t="shared" ref="AI352" si="4983">LN(E352/C352)</f>
        <v>7.2308082985732139E-4</v>
      </c>
      <c r="AJ352" s="101">
        <f t="shared" ref="AJ352" si="4984">LN(F352/C352)</f>
        <v>6.2531768026549434E-4</v>
      </c>
      <c r="AK352" s="101">
        <f t="shared" ref="AK352" si="4985">+LN(G352/C352)</f>
        <v>2.2978237055930142E-3</v>
      </c>
      <c r="AL352" s="101">
        <f t="shared" ref="AL352" si="4986">LN(H352/I352)</f>
        <v>4.6065272300446405E-3</v>
      </c>
      <c r="AM352" s="101">
        <f t="shared" ref="AM352" si="4987">LN(O352/P352)</f>
        <v>3.6579898172228753E-3</v>
      </c>
      <c r="AN352" s="101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101">
        <f t="shared" ref="AQ352" si="4991">LN(M352/L352)</f>
        <v>-5.235826781210042E-4</v>
      </c>
      <c r="AR352" s="101">
        <f t="shared" ref="AR352" si="4992">LN(N352/L352)</f>
        <v>-2.7837518050735674E-3</v>
      </c>
      <c r="AS352" s="101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101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101">
        <f t="shared" ref="AY352" si="4999">LN(G352/I352)</f>
        <v>4.5296296339437242E-3</v>
      </c>
      <c r="AZ352" s="101">
        <f t="shared" ref="AZ352" si="5000">LN(N352/P352)</f>
        <v>6.0515810118498049E-4</v>
      </c>
      <c r="BA352" s="101">
        <f t="shared" ref="BA352" si="5001">AV351</f>
        <v>0.14185502727980878</v>
      </c>
      <c r="BB352" s="101">
        <f t="shared" ref="BB352" si="5002">AR351</f>
        <v>-1.6532277929112616E-3</v>
      </c>
      <c r="BC352" s="101">
        <f t="shared" ref="BC352" si="5003">AS351</f>
        <v>-4.3504846611065002E-3</v>
      </c>
      <c r="BD352" s="39">
        <f t="shared" ref="BD352" si="5004">IF(AR351&lt;0,1,0)</f>
        <v>1</v>
      </c>
      <c r="BE352" s="100" t="s">
        <v>503</v>
      </c>
    </row>
    <row r="353" spans="1:58" x14ac:dyDescent="0.15">
      <c r="A353" s="98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100">
        <f t="shared" si="195"/>
        <v>3365.0459599999995</v>
      </c>
      <c r="T353" s="100" t="str">
        <f t="shared" ref="T353" si="5005">IF(AVERAGE(N352)&lt;S352,"熊",IF(AVERAGE(N352)&gt;S352,"牛",""))</f>
        <v>牛</v>
      </c>
      <c r="U353" s="100">
        <f t="shared" ref="U353" si="5006">MAX(H353,O353)</f>
        <v>3382.61</v>
      </c>
      <c r="V353" s="100">
        <f t="shared" ref="V353" si="5007">MIN(I353,P353)</f>
        <v>3372</v>
      </c>
      <c r="W353" s="40">
        <f t="shared" ref="W353" si="5008">LN(U353/V353)</f>
        <v>3.1415607196260973E-3</v>
      </c>
      <c r="X353" s="100">
        <f t="shared" ref="X353" si="5009">IF(U353=H353,J353,Q353)</f>
        <v>1458</v>
      </c>
      <c r="Y353" s="100">
        <f t="shared" ref="Y353" si="5010">IF(V353=I353,K353,R353)</f>
        <v>1431</v>
      </c>
      <c r="Z353" s="101">
        <f t="shared" ref="Z353" si="5011">(U353-V353)/(C353)</f>
        <v>3.1450735579645435E-3</v>
      </c>
      <c r="AA353" s="101">
        <f t="shared" ref="AA353" si="5012">LN(C353/N352)</f>
        <v>4.4177142160939988E-4</v>
      </c>
      <c r="AB353" s="101">
        <f t="shared" ref="AB353" si="5013">LN(N353/U353)</f>
        <v>-2.4244574656049036E-4</v>
      </c>
      <c r="AC353" s="101">
        <f t="shared" ref="AC353" si="5014">LN(N353/V353)</f>
        <v>2.8991149730655088E-3</v>
      </c>
      <c r="AD353" s="101">
        <f t="shared" ref="AD353" si="5015">LN(U353/C353)</f>
        <v>2.6879269721703349E-3</v>
      </c>
      <c r="AE353" s="101">
        <f t="shared" ref="AE353" si="5016">LN(V353/C353)</f>
        <v>-4.5363374745580097E-4</v>
      </c>
      <c r="AF353" s="101">
        <f t="shared" ref="AF353" si="5017">LN(N353/C353)</f>
        <v>2.4454812256098956E-3</v>
      </c>
      <c r="AG353" s="101">
        <f t="shared" ref="AG353" si="5018">LN(N353/N352)</f>
        <v>2.8872526472191198E-3</v>
      </c>
      <c r="AH353" s="101">
        <f t="shared" ref="AH353" si="5019">LN(D353/C353)</f>
        <v>8.918426622267306E-4</v>
      </c>
      <c r="AI353" s="101">
        <f t="shared" ref="AI353" si="5020">LN(E353/C353)</f>
        <v>1.1109779080466897E-3</v>
      </c>
      <c r="AJ353" s="101">
        <f t="shared" ref="AJ353" si="5021">LN(F353/C353)</f>
        <v>8.5334097036865572E-4</v>
      </c>
      <c r="AK353" s="101">
        <f t="shared" ref="AK353" si="5022">+LN(G353/C353)</f>
        <v>2.3035344849712935E-3</v>
      </c>
      <c r="AL353" s="101">
        <f t="shared" ref="AL353" si="5023">LN(H353/I353)</f>
        <v>2.4898354502831204E-3</v>
      </c>
      <c r="AM353" s="101">
        <f t="shared" ref="AM353" si="5024">LN(O353/P353)</f>
        <v>3.1415607196260973E-3</v>
      </c>
      <c r="AN353" s="101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101">
        <f t="shared" ref="AQ353" si="5028">LN(M353/L353)</f>
        <v>-1.3901274355159726E-4</v>
      </c>
      <c r="AR353" s="101">
        <f t="shared" ref="AR353" si="5029">LN(N353/L353)</f>
        <v>1.6856399779090252E-4</v>
      </c>
      <c r="AS353" s="101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101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101">
        <f t="shared" ref="AY353" si="5036">LN(G353/I353)</f>
        <v>2.3035344849712935E-3</v>
      </c>
      <c r="AZ353" s="101">
        <f t="shared" ref="AZ353" si="5037">LN(N353/P353)</f>
        <v>2.8991149730655088E-3</v>
      </c>
      <c r="BA353" s="101">
        <f t="shared" ref="BA353" si="5038">AV352</f>
        <v>0.38040865384615241</v>
      </c>
      <c r="BB353" s="101">
        <f t="shared" ref="BB353" si="5039">AR352</f>
        <v>-2.7837518050735674E-3</v>
      </c>
      <c r="BC353" s="101">
        <f t="shared" ref="BC353" si="5040">AS352</f>
        <v>-3.5283984550538763E-4</v>
      </c>
      <c r="BD353" s="39">
        <f t="shared" ref="BD353" si="5041">IF(AR352&lt;0,1,0)</f>
        <v>1</v>
      </c>
      <c r="BE353" t="s">
        <v>506</v>
      </c>
    </row>
    <row r="354" spans="1:58" x14ac:dyDescent="0.15">
      <c r="A354" s="98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100">
        <f t="shared" si="195"/>
        <v>3364.8585849999995</v>
      </c>
      <c r="T354" s="100" t="str">
        <f t="shared" ref="T354" si="5042">IF(AVERAGE(N353)&lt;S353,"熊",IF(AVERAGE(N353)&gt;S353,"牛",""))</f>
        <v>牛</v>
      </c>
      <c r="U354" s="100">
        <f t="shared" ref="U354" si="5043">MAX(H354,O354)</f>
        <v>3378.58</v>
      </c>
      <c r="V354" s="100">
        <f t="shared" ref="V354" si="5044">MIN(I354,P354)</f>
        <v>3359.76</v>
      </c>
      <c r="W354" s="40">
        <f t="shared" ref="W354" si="5045">LN(U354/V354)</f>
        <v>5.5859600247538119E-3</v>
      </c>
      <c r="X354" s="100">
        <f t="shared" ref="X354" si="5046">IF(U354=H354,J354,Q354)</f>
        <v>935</v>
      </c>
      <c r="Y354" s="100">
        <f t="shared" ref="Y354" si="5047">IF(V354=I354,K354,R354)</f>
        <v>1421</v>
      </c>
      <c r="Z354" s="101">
        <f t="shared" ref="Z354" si="5048">(U354-V354)/(C354)</f>
        <v>5.5768911646871099E-3</v>
      </c>
      <c r="AA354" s="101">
        <f t="shared" ref="AA354" si="5049">LN(C354/N353)</f>
        <v>-2.1165031441416219E-3</v>
      </c>
      <c r="AB354" s="101">
        <f t="shared" ref="AB354" si="5050">LN(N354/U354)</f>
        <v>-2.4923146814797795E-3</v>
      </c>
      <c r="AC354" s="101">
        <f t="shared" ref="AC354" si="5051">LN(N354/V354)</f>
        <v>3.0936453432739886E-3</v>
      </c>
      <c r="AD354" s="101">
        <f t="shared" ref="AD354" si="5052">LN(U354/C354)</f>
        <v>1.1668509087634025E-3</v>
      </c>
      <c r="AE354" s="101">
        <f t="shared" ref="AE354" si="5053">LN(V354/C354)</f>
        <v>-4.4191091159905089E-3</v>
      </c>
      <c r="AF354" s="101">
        <f t="shared" ref="AF354" si="5054">LN(N354/C354)</f>
        <v>-1.3254637727164844E-3</v>
      </c>
      <c r="AG354" s="101">
        <f t="shared" ref="AG354" si="5055">LN(N354/N353)</f>
        <v>-3.4419669168581279E-3</v>
      </c>
      <c r="AH354" s="101">
        <f t="shared" ref="AH354" si="5056">LN(D354/C354)</f>
        <v>-2.8155114117872279E-4</v>
      </c>
      <c r="AI354" s="101">
        <f t="shared" ref="AI354" si="5057">LN(E354/C354)</f>
        <v>1.1668509087634025E-3</v>
      </c>
      <c r="AJ354" s="101">
        <f t="shared" ref="AJ354" si="5058">LN(F354/C354)</f>
        <v>-5.9267337195107435E-5</v>
      </c>
      <c r="AK354" s="101">
        <f t="shared" ref="AK354" si="5059">+LN(G354/C354)</f>
        <v>-1.3195293715866174E-3</v>
      </c>
      <c r="AL354" s="101">
        <f t="shared" ref="AL354" si="5060">LN(H354/I354)</f>
        <v>4.7618360560534156E-3</v>
      </c>
      <c r="AM354" s="101">
        <f t="shared" ref="AM354" si="5061">LN(O354/P354)</f>
        <v>3.8203475267379354E-3</v>
      </c>
      <c r="AN354" s="101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101">
        <f t="shared" ref="AQ354" si="5065">LN(M354/L354)</f>
        <v>-1.0540772233810388E-3</v>
      </c>
      <c r="AR354" s="101">
        <f t="shared" ref="AR354" si="5066">LN(N354/L354)</f>
        <v>1.5430679188231314E-4</v>
      </c>
      <c r="AS354" s="101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101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101">
        <f t="shared" ref="AY354" si="5073">LN(G354/I354)</f>
        <v>2.2754557757035132E-3</v>
      </c>
      <c r="AZ354" s="101">
        <f t="shared" ref="AZ354" si="5074">LN(N354/P354)</f>
        <v>3.0936453432739886E-3</v>
      </c>
      <c r="BA354" s="101">
        <f t="shared" ref="BA354" si="5075">AV353</f>
        <v>0.92271442035813822</v>
      </c>
      <c r="BB354" s="101">
        <f t="shared" ref="BB354" si="5076">AR353</f>
        <v>1.6856399779090252E-4</v>
      </c>
      <c r="BC354" s="101">
        <f t="shared" ref="BC354" si="5077">AS353</f>
        <v>2.4454812256098956E-3</v>
      </c>
      <c r="BD354" s="39">
        <f t="shared" ref="BD354" si="5078">IF(AR353&lt;0,1,0)</f>
        <v>0</v>
      </c>
      <c r="BE354" s="100"/>
      <c r="BF354" s="100"/>
    </row>
    <row r="355" spans="1:58" x14ac:dyDescent="0.15">
      <c r="A355" s="98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100">
        <f t="shared" si="195"/>
        <v>3364.7955849999998</v>
      </c>
      <c r="T355" s="100" t="str">
        <f t="shared" ref="T355" si="5079">IF(AVERAGE(N354)&lt;S354,"熊",IF(AVERAGE(N354)&gt;S354,"牛",""))</f>
        <v>牛</v>
      </c>
      <c r="U355" s="100">
        <f t="shared" ref="U355" si="5080">MAX(H355,O355)</f>
        <v>3379.49</v>
      </c>
      <c r="V355" s="100">
        <f t="shared" ref="V355" si="5081">MIN(I355,P355)</f>
        <v>3360.56</v>
      </c>
      <c r="W355" s="40">
        <f t="shared" ref="W355" si="5082">LN(U355/V355)</f>
        <v>5.6171837818540828E-3</v>
      </c>
      <c r="X355" s="100">
        <f t="shared" ref="X355" si="5083">IF(U355=H355,J355,Q355)</f>
        <v>1459</v>
      </c>
      <c r="Y355" s="100">
        <f t="shared" ref="Y355" si="5084">IF(V355=I355,K355,R355)</f>
        <v>945</v>
      </c>
      <c r="Z355" s="101">
        <f t="shared" ref="Z355" si="5085">(U355-V355)/(C355)</f>
        <v>5.6280492699590113E-3</v>
      </c>
      <c r="AA355" s="101">
        <f t="shared" ref="AA355" si="5086">LN(C355/N354)</f>
        <v>-1.9781166232087973E-3</v>
      </c>
      <c r="AB355" s="101">
        <f t="shared" ref="AB355" si="5087">LN(N355/U355)</f>
        <v>-2.5154887653304714E-4</v>
      </c>
      <c r="AC355" s="101">
        <f t="shared" ref="AC355" si="5088">LN(N355/V355)</f>
        <v>5.3656349053209052E-3</v>
      </c>
      <c r="AD355" s="101">
        <f t="shared" ref="AD355" si="5089">LN(U355/C355)</f>
        <v>4.7397389636799209E-3</v>
      </c>
      <c r="AE355" s="101">
        <f t="shared" ref="AE355" si="5090">LN(V355/C355)</f>
        <v>-8.7744481817403634E-4</v>
      </c>
      <c r="AF355" s="101">
        <f t="shared" ref="AF355" si="5091">LN(N355/C355)</f>
        <v>4.4881900871470625E-3</v>
      </c>
      <c r="AG355" s="101">
        <f t="shared" ref="AG355" si="5092">LN(N355/N354)</f>
        <v>2.5100734639381867E-3</v>
      </c>
      <c r="AH355" s="101">
        <f t="shared" ref="AH355" si="5093">LN(D355/C355)</f>
        <v>5.9459925514110799E-5</v>
      </c>
      <c r="AI355" s="101">
        <f t="shared" ref="AI355" si="5094">LN(E355/C355)</f>
        <v>1.0222184812171394E-3</v>
      </c>
      <c r="AJ355" s="101">
        <f t="shared" ref="AJ355" si="5095">LN(F355/C355)</f>
        <v>2.7943091401132843E-4</v>
      </c>
      <c r="AK355" s="101">
        <f t="shared" ref="AK355" si="5096">+LN(G355/C355)</f>
        <v>2.1650333434535306E-3</v>
      </c>
      <c r="AL355" s="101">
        <f t="shared" ref="AL355" si="5097">LN(H355/I355)</f>
        <v>3.1492720317608338E-3</v>
      </c>
      <c r="AM355" s="101">
        <f t="shared" ref="AM355" si="5098">LN(O355/P355)</f>
        <v>3.0108989943325899E-3</v>
      </c>
      <c r="AN355" s="101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101">
        <f t="shared" ref="AQ355" si="5102">LN(M355/L355)</f>
        <v>2.0453929078384679E-4</v>
      </c>
      <c r="AR355" s="101">
        <f t="shared" ref="AR355" si="5103">LN(N355/L355)</f>
        <v>1.6440234577067248E-3</v>
      </c>
      <c r="AS355" s="101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101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101">
        <f t="shared" ref="AY355" si="5110">LN(G355/I355)</f>
        <v>3.0424781616275646E-3</v>
      </c>
      <c r="AZ355" s="101">
        <f t="shared" ref="AZ355" si="5111">LN(N355/P355)</f>
        <v>2.7593501177997325E-3</v>
      </c>
      <c r="BA355" s="101">
        <f t="shared" ref="BA355" si="5112">AV354</f>
        <v>0.55313496280552688</v>
      </c>
      <c r="BB355" s="101">
        <f t="shared" ref="BB355" si="5113">AR354</f>
        <v>1.5430679188231314E-4</v>
      </c>
      <c r="BC355" s="101">
        <f t="shared" ref="BC355" si="5114">AS354</f>
        <v>-1.3254637727164844E-3</v>
      </c>
      <c r="BD355" s="39">
        <f t="shared" ref="BD355" si="5115">IF(AR354&lt;0,1,0)</f>
        <v>0</v>
      </c>
      <c r="BE355" s="100"/>
    </row>
    <row r="356" spans="1:58" x14ac:dyDescent="0.15">
      <c r="A356" s="98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100">
        <f t="shared" si="195"/>
        <v>3366.0441549999996</v>
      </c>
      <c r="T356" s="100" t="str">
        <f t="shared" ref="T356" si="5116">IF(AVERAGE(N355)&lt;S355,"熊",IF(AVERAGE(N355)&gt;S355,"牛",""))</f>
        <v>牛</v>
      </c>
      <c r="U356" s="100">
        <f t="shared" ref="U356" si="5117">MAX(H356,O356)</f>
        <v>3384.93</v>
      </c>
      <c r="V356" s="100">
        <f t="shared" ref="V356" si="5118">MIN(I356,P356)</f>
        <v>3374.77</v>
      </c>
      <c r="W356" s="40">
        <f t="shared" ref="W356" si="5119">LN(U356/V356)</f>
        <v>3.0060528280183639E-3</v>
      </c>
      <c r="X356" s="100">
        <f t="shared" ref="X356" si="5120">IF(U356=H356,J356,Q356)</f>
        <v>937</v>
      </c>
      <c r="Y356" s="100">
        <f t="shared" ref="Y356" si="5121">IF(V356=I356,K356,R356)</f>
        <v>1014</v>
      </c>
      <c r="Z356" s="101">
        <f t="shared" ref="Z356" si="5122">(U356-V356)/(C356)</f>
        <v>3.0038908665160347E-3</v>
      </c>
      <c r="AA356" s="101">
        <f t="shared" ref="AA356" si="5123">LN(C356/N355)</f>
        <v>1.076776637410047E-3</v>
      </c>
      <c r="AB356" s="101">
        <f t="shared" ref="AB356" si="5124">LN(N356/U356)</f>
        <v>-1.2533960095562531E-3</v>
      </c>
      <c r="AC356" s="101">
        <f t="shared" ref="AC356" si="5125">LN(N356/V356)</f>
        <v>1.7526568184622151E-3</v>
      </c>
      <c r="AD356" s="101">
        <f t="shared" ref="AD356" si="5126">LN(U356/C356)</f>
        <v>7.8318838500808399E-4</v>
      </c>
      <c r="AE356" s="101">
        <f t="shared" ref="AE356" si="5127">LN(V356/C356)</f>
        <v>-2.2228644430102897E-3</v>
      </c>
      <c r="AF356" s="101">
        <f t="shared" ref="AF356" si="5128">LN(N356/C356)</f>
        <v>-4.7020762454817104E-4</v>
      </c>
      <c r="AG356" s="101">
        <f t="shared" ref="AG356" si="5129">LN(N356/N355)</f>
        <v>6.065690128619519E-4</v>
      </c>
      <c r="AH356" s="101">
        <f t="shared" ref="AH356" si="5130">LN(D356/C356)</f>
        <v>-2.6021337643575092E-4</v>
      </c>
      <c r="AI356" s="101">
        <f t="shared" ref="AI356" si="5131">LN(E356/C356)</f>
        <v>1.9215959356766354E-4</v>
      </c>
      <c r="AJ356" s="101">
        <f t="shared" ref="AJ356" si="5132">LN(F356/C356)</f>
        <v>-8.5744655425694889E-5</v>
      </c>
      <c r="AK356" s="101">
        <f t="shared" ref="AK356" si="5133">+LN(G356/C356)</f>
        <v>-9.7023056501190129E-4</v>
      </c>
      <c r="AL356" s="101">
        <f t="shared" ref="AL356" si="5134">LN(H356/I356)</f>
        <v>3.0060528280183639E-3</v>
      </c>
      <c r="AM356" s="101">
        <f t="shared" ref="AM356" si="5135">LN(O356/P356)</f>
        <v>2.3312309570601951E-3</v>
      </c>
      <c r="AN356" s="101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101">
        <f t="shared" ref="AQ356" si="5139">LN(M356/L356)</f>
        <v>7.1019154487636759E-5</v>
      </c>
      <c r="AR356" s="101">
        <f t="shared" ref="AR356" si="5140">LN(N356/L356)</f>
        <v>4.2603929081654605E-4</v>
      </c>
      <c r="AS356" s="101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101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101">
        <f t="shared" ref="AY356" si="5147">LN(G356/I356)</f>
        <v>1.2526338779984354E-3</v>
      </c>
      <c r="AZ356" s="101">
        <f t="shared" ref="AZ356" si="5148">LN(N356/P356)</f>
        <v>1.3142045479283028E-3</v>
      </c>
      <c r="BA356" s="101">
        <f t="shared" ref="BA356" si="5149">AV355</f>
        <v>0.95509772847332719</v>
      </c>
      <c r="BB356" s="101">
        <f t="shared" ref="BB356" si="5150">AR355</f>
        <v>1.6440234577067248E-3</v>
      </c>
      <c r="BC356" s="101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8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100">
        <f t="shared" si="195"/>
        <v>3366.9176949999992</v>
      </c>
      <c r="T357" s="100" t="str">
        <f t="shared" ref="T357" si="5153">IF(AVERAGE(N356)&lt;S356,"熊",IF(AVERAGE(N356)&gt;S356,"牛",""))</f>
        <v>牛</v>
      </c>
      <c r="U357" s="100">
        <f t="shared" ref="U357" si="5154">MAX(H357,O357)</f>
        <v>3388.64</v>
      </c>
      <c r="V357" s="100">
        <f t="shared" ref="V357" si="5155">MIN(I357,P357)</f>
        <v>3374.19</v>
      </c>
      <c r="W357" s="40">
        <f t="shared" ref="W357" si="5156">LN(U357/V357)</f>
        <v>4.273365437269909E-3</v>
      </c>
      <c r="X357" s="100">
        <f t="shared" ref="X357" si="5157">IF(U357=H357,J357,Q357)</f>
        <v>1459</v>
      </c>
      <c r="Y357" s="100">
        <f t="shared" ref="Y357" si="5158">IF(V357=I357,K357,R357)</f>
        <v>932</v>
      </c>
      <c r="Z357" s="101">
        <f t="shared" ref="Z357" si="5159">(U357-V357)/(C357)</f>
        <v>4.2794653777923344E-3</v>
      </c>
      <c r="AA357" s="101">
        <f t="shared" ref="AA357" si="5160">LN(C357/N356)</f>
        <v>-1.2135061750104346E-3</v>
      </c>
      <c r="AB357" s="101">
        <f t="shared" ref="AB357" si="5161">LN(N357/U357)</f>
        <v>-1.1804842360044615E-4</v>
      </c>
      <c r="AC357" s="101">
        <f t="shared" ref="AC357" si="5162">LN(N357/V357)</f>
        <v>4.1553170136694852E-3</v>
      </c>
      <c r="AD357" s="101">
        <f t="shared" ref="AD357" si="5163">LN(U357/C357)</f>
        <v>3.5623364595480538E-3</v>
      </c>
      <c r="AE357" s="101">
        <f t="shared" ref="AE357" si="5164">LN(V357/C357)</f>
        <v>-7.1102897772182835E-4</v>
      </c>
      <c r="AF357" s="101">
        <f t="shared" ref="AF357" si="5165">LN(N357/C357)</f>
        <v>3.4442880359475672E-3</v>
      </c>
      <c r="AG357" s="101">
        <f t="shared" ref="AG357" si="5166">LN(N357/N356)</f>
        <v>2.230781860937192E-3</v>
      </c>
      <c r="AH357" s="101">
        <f t="shared" ref="AH357" si="5167">LN(D357/C357)</f>
        <v>-5.2433492871910292E-4</v>
      </c>
      <c r="AI357" s="101">
        <f t="shared" ref="AI357" si="5168">LN(E357/C357)</f>
        <v>4.3525571960271564E-4</v>
      </c>
      <c r="AJ357" s="101">
        <f t="shared" ref="AJ357" si="5169">LN(F357/C357)</f>
        <v>1.036011861758086E-3</v>
      </c>
      <c r="AK357" s="101">
        <f t="shared" ref="AK357" si="5170">+LN(G357/C357)</f>
        <v>2.1034608342375954E-3</v>
      </c>
      <c r="AL357" s="101">
        <f t="shared" ref="AL357" si="5171">LN(H357/I357)</f>
        <v>3.8542304431028042E-3</v>
      </c>
      <c r="AM357" s="101">
        <f t="shared" ref="AM357" si="5172">LN(O357/P357)</f>
        <v>2.7541551342807513E-3</v>
      </c>
      <c r="AN357" s="101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101">
        <f t="shared" ref="AQ357" si="5176">LN(M357/L357)</f>
        <v>-2.5722788314669933E-4</v>
      </c>
      <c r="AR357" s="101">
        <f t="shared" ref="AR357" si="5177">LN(N357/L357)</f>
        <v>1.6511865559935481E-3</v>
      </c>
      <c r="AS357" s="101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101">
        <f t="shared" ref="AW357" si="5182">LN(N357/C357)</f>
        <v>3.4442880359475672E-3</v>
      </c>
      <c r="AX357" s="28">
        <f t="shared" ref="AX357" si="5183">(N357-L357)/(U357-V357)</f>
        <v>0.3868512110726478</v>
      </c>
      <c r="AY357" s="101">
        <f t="shared" ref="AY357" si="5184">LN(G357/I357)</f>
        <v>2.8144898119593299E-3</v>
      </c>
      <c r="AZ357" s="101">
        <f t="shared" ref="AZ357" si="5185">LN(N357/P357)</f>
        <v>2.6361067106802256E-3</v>
      </c>
      <c r="BA357" s="101">
        <f t="shared" ref="BA357" si="5186">AV356</f>
        <v>0.58267716535434622</v>
      </c>
      <c r="BB357" s="101">
        <f t="shared" ref="BB357" si="5187">AR356</f>
        <v>4.2603929081654605E-4</v>
      </c>
      <c r="BC357" s="101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8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100">
        <f t="shared" si="195"/>
        <v>3368.4969649999998</v>
      </c>
      <c r="T358" s="100" t="str">
        <f t="shared" ref="T358" si="5190">IF(AVERAGE(N357)&lt;S357,"熊",IF(AVERAGE(N357)&gt;S357,"牛",""))</f>
        <v>牛</v>
      </c>
      <c r="U358" s="100">
        <f t="shared" ref="U358" si="5191">MAX(H358,O358)</f>
        <v>3398.3</v>
      </c>
      <c r="V358" s="100">
        <f t="shared" ref="V358" si="5192">MIN(I358,P358)</f>
        <v>3382.13</v>
      </c>
      <c r="W358" s="40">
        <f t="shared" ref="W358" si="5193">LN(U358/V358)</f>
        <v>4.7696180491832024E-3</v>
      </c>
      <c r="X358" s="100">
        <f t="shared" ref="X358" si="5194">IF(U358=H358,J358,Q358)</f>
        <v>1459</v>
      </c>
      <c r="Y358" s="100">
        <f t="shared" ref="Y358" si="5195">IF(V358=I358,K358,R358)</f>
        <v>942</v>
      </c>
      <c r="Z358" s="101">
        <f t="shared" ref="Z358" si="5196">(U358-V358)/(C358)</f>
        <v>4.7771688553407306E-3</v>
      </c>
      <c r="AA358" s="101">
        <f t="shared" ref="AA358" si="5197">LN(C358/N357)</f>
        <v>-1.0010202974053261E-3</v>
      </c>
      <c r="AB358" s="101">
        <f t="shared" ref="AB358" si="5198">LN(N358/U358)</f>
        <v>-4.149994393789463E-4</v>
      </c>
      <c r="AC358" s="101">
        <f t="shared" ref="AC358" si="5199">LN(N358/V358)</f>
        <v>4.3546186098042707E-3</v>
      </c>
      <c r="AD358" s="101">
        <f t="shared" ref="AD358" si="5200">LN(U358/C358)</f>
        <v>3.9657143442849456E-3</v>
      </c>
      <c r="AE358" s="101">
        <f t="shared" ref="AE358" si="5201">LN(V358/C358)</f>
        <v>-8.0390370489807699E-4</v>
      </c>
      <c r="AF358" s="101">
        <f t="shared" ref="AF358" si="5202">LN(N358/C358)</f>
        <v>3.5507149049060454E-3</v>
      </c>
      <c r="AG358" s="101">
        <f t="shared" ref="AG358" si="5203">LN(N358/N357)</f>
        <v>2.5496946075007983E-3</v>
      </c>
      <c r="AH358" s="101">
        <f t="shared" ref="AH358" si="5204">LN(D358/C358)</f>
        <v>-4.0187106980548121E-4</v>
      </c>
      <c r="AI358" s="101">
        <f t="shared" ref="AI358" si="5205">LN(E358/C358)</f>
        <v>1.9201370741462001E-4</v>
      </c>
      <c r="AJ358" s="101">
        <f t="shared" ref="AJ358" si="5206">LN(F358/C358)</f>
        <v>-2.3342015290113294E-4</v>
      </c>
      <c r="AK358" s="101">
        <f t="shared" ref="AK358" si="5207">+LN(G358/C358)</f>
        <v>2.2811016423253325E-3</v>
      </c>
      <c r="AL358" s="101">
        <f t="shared" ref="AL358" si="5208">LN(H358/I358)</f>
        <v>4.2103586118210218E-3</v>
      </c>
      <c r="AM358" s="101">
        <f t="shared" ref="AM358" si="5209">LN(O358/P358)</f>
        <v>3.6555566783195909E-3</v>
      </c>
      <c r="AN358" s="101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101">
        <f t="shared" ref="AQ358" si="5213">LN(M358/L358)</f>
        <v>1.2965926153651238E-4</v>
      </c>
      <c r="AR358" s="101">
        <f t="shared" ref="AR358" si="5214">LN(N358/L358)</f>
        <v>1.0603549058508929E-3</v>
      </c>
      <c r="AS358" s="101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101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101">
        <f t="shared" ref="AY358" si="5221">LN(G358/I358)</f>
        <v>3.0850053472233213E-3</v>
      </c>
      <c r="AZ358" s="101">
        <f t="shared" ref="AZ358" si="5222">LN(N358/P358)</f>
        <v>3.2405572389407979E-3</v>
      </c>
      <c r="BA358" s="101">
        <f t="shared" ref="BA358" si="5223">AV357</f>
        <v>0.97231833910033938</v>
      </c>
      <c r="BB358" s="101">
        <f t="shared" ref="BB358" si="5224">AR357</f>
        <v>1.6511865559935481E-3</v>
      </c>
      <c r="BC358" s="101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8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100">
        <f t="shared" si="195"/>
        <v>3370.0231549999999</v>
      </c>
      <c r="T359" s="100" t="str">
        <f t="shared" ref="T359" si="5227">IF(AVERAGE(N358)&lt;S358,"熊",IF(AVERAGE(N358)&gt;S358,"牛",""))</f>
        <v>牛</v>
      </c>
      <c r="U359" s="100">
        <f t="shared" ref="U359" si="5228">MAX(H359,O359)</f>
        <v>3414.14</v>
      </c>
      <c r="V359" s="100">
        <f t="shared" ref="V359" si="5229">MIN(I359,P359)</f>
        <v>3391.59</v>
      </c>
      <c r="W359" s="40">
        <f t="shared" ref="W359" si="5230">LN(U359/V359)</f>
        <v>6.6267931646987995E-3</v>
      </c>
      <c r="X359" s="100">
        <f t="shared" ref="X359" si="5231">IF(U359=H359,J359,Q359)</f>
        <v>1301</v>
      </c>
      <c r="Y359" s="100">
        <f t="shared" ref="Y359" si="5232">IF(V359=I359,K359,R359)</f>
        <v>932</v>
      </c>
      <c r="Z359" s="101">
        <f t="shared" ref="Z359" si="5233">(U359-V359)/(C359)</f>
        <v>6.6372137241685015E-3</v>
      </c>
      <c r="AA359" s="101">
        <f t="shared" ref="AA359" si="5234">LN(C359/N358)</f>
        <v>1.8250323846742906E-4</v>
      </c>
      <c r="AB359" s="101">
        <f t="shared" ref="AB359" si="5235">LN(N359/U359)</f>
        <v>-1.9291384964638127E-3</v>
      </c>
      <c r="AC359" s="101">
        <f t="shared" ref="AC359" si="5236">LN(N359/V359)</f>
        <v>4.6976546682349655E-3</v>
      </c>
      <c r="AD359" s="101">
        <f t="shared" ref="AD359" si="5237">LN(U359/C359)</f>
        <v>4.8828207676378469E-3</v>
      </c>
      <c r="AE359" s="101">
        <f t="shared" ref="AE359" si="5238">LN(V359/C359)</f>
        <v>-1.7439723970610406E-3</v>
      </c>
      <c r="AF359" s="101">
        <f t="shared" ref="AF359" si="5239">LN(N359/C359)</f>
        <v>2.9536822711738776E-3</v>
      </c>
      <c r="AG359" s="101">
        <f t="shared" ref="AG359" si="5240">LN(N359/N358)</f>
        <v>3.1361855096413383E-3</v>
      </c>
      <c r="AH359" s="101">
        <f t="shared" ref="AH359" si="5241">LN(D359/C359)</f>
        <v>-1.4963316164346625E-3</v>
      </c>
      <c r="AI359" s="101">
        <f t="shared" ref="AI359" si="5242">LN(E359/C359)</f>
        <v>-1.5464444440023983E-3</v>
      </c>
      <c r="AJ359" s="101">
        <f t="shared" ref="AJ359" si="5243">LN(F359/C359)</f>
        <v>-1.2693814280792428E-3</v>
      </c>
      <c r="AK359" s="101">
        <f t="shared" ref="AK359" si="5244">+LN(G359/C359)</f>
        <v>4.024256685214723E-3</v>
      </c>
      <c r="AL359" s="101">
        <f t="shared" ref="AL359" si="5245">LN(H359/I359)</f>
        <v>5.8708267076703893E-3</v>
      </c>
      <c r="AM359" s="101">
        <f t="shared" ref="AM359" si="5246">LN(O359/P359)</f>
        <v>3.6914812229617419E-3</v>
      </c>
      <c r="AN359" s="101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101">
        <f t="shared" ref="AQ359" si="5250">LN(M359/L359)</f>
        <v>-3.1938069717739803E-4</v>
      </c>
      <c r="AR359" s="101">
        <f t="shared" ref="AR359" si="5251">LN(N359/L359)</f>
        <v>-1.7123693518238596E-3</v>
      </c>
      <c r="AS359" s="101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101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101">
        <f t="shared" ref="AY359" si="5258">LN(G359/I359)</f>
        <v>5.7682290822757025E-3</v>
      </c>
      <c r="AZ359" s="101">
        <f t="shared" ref="AZ359" si="5259">LN(N359/P359)</f>
        <v>1.7623427264979777E-3</v>
      </c>
      <c r="BA359" s="101">
        <f t="shared" ref="BA359" si="5260">AV358</f>
        <v>0.91280148423003693</v>
      </c>
      <c r="BB359" s="101">
        <f t="shared" ref="BB359" si="5261">AR358</f>
        <v>1.0603549058508929E-3</v>
      </c>
      <c r="BC359" s="101">
        <f t="shared" ref="BC359" si="5262">AS358</f>
        <v>3.5507149049060454E-3</v>
      </c>
      <c r="BD359" s="39">
        <f t="shared" ref="BD359" si="5263">IF(AR358&lt;0,1,0)</f>
        <v>0</v>
      </c>
      <c r="BE359" t="s">
        <v>525</v>
      </c>
    </row>
    <row r="360" spans="1:58" x14ac:dyDescent="0.15">
      <c r="A360" s="98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100">
        <f t="shared" si="195"/>
        <v>3372.4915599999999</v>
      </c>
      <c r="T360" s="100" t="str">
        <f t="shared" ref="T360" si="5264">IF(AVERAGE(N359)&lt;S359,"熊",IF(AVERAGE(N359)&gt;S359,"牛",""))</f>
        <v>牛</v>
      </c>
      <c r="U360" s="100">
        <f t="shared" ref="U360" si="5265">MAX(H360,O360)</f>
        <v>3420.77</v>
      </c>
      <c r="V360" s="100">
        <f t="shared" ref="V360" si="5266">MIN(I360,P360)</f>
        <v>3402.51</v>
      </c>
      <c r="W360" s="40">
        <f t="shared" ref="W360" si="5267">LN(U360/V360)</f>
        <v>5.3522773771473636E-3</v>
      </c>
      <c r="X360" s="100">
        <f t="shared" ref="X360" si="5268">IF(U360=H360,J360,Q360)</f>
        <v>1426</v>
      </c>
      <c r="Y360" s="100">
        <f t="shared" ref="Y360" si="5269">IF(V360=I360,K360,R360)</f>
        <v>930</v>
      </c>
      <c r="Z360" s="101">
        <f t="shared" ref="Z360" si="5270">(U360-V360)/(C360)</f>
        <v>5.3635052533565278E-3</v>
      </c>
      <c r="AA360" s="101">
        <f t="shared" ref="AA360" si="5271">LN(C360/N359)</f>
        <v>-9.0134400300774693E-4</v>
      </c>
      <c r="AB360" s="101">
        <f t="shared" ref="AB360" si="5272">LN(N360/U360)</f>
        <v>-1.1583046758505138E-3</v>
      </c>
      <c r="AC360" s="101">
        <f t="shared" ref="AC360" si="5273">LN(N360/V360)</f>
        <v>4.193972701296793E-3</v>
      </c>
      <c r="AD360" s="101">
        <f t="shared" ref="AD360" si="5274">LN(U360/C360)</f>
        <v>4.7705232840543569E-3</v>
      </c>
      <c r="AE360" s="101">
        <f t="shared" ref="AE360" si="5275">LN(V360/C360)</f>
        <v>-5.8175409309292885E-4</v>
      </c>
      <c r="AF360" s="101">
        <f t="shared" ref="AF360" si="5276">LN(N360/C360)</f>
        <v>3.6122186082038839E-3</v>
      </c>
      <c r="AG360" s="101">
        <f t="shared" ref="AG360" si="5277">LN(N360/N359)</f>
        <v>2.7108746051960697E-3</v>
      </c>
      <c r="AH360" s="101">
        <f t="shared" ref="AH360" si="5278">LN(D360/C360)</f>
        <v>1.9090611442156913E-4</v>
      </c>
      <c r="AI360" s="101">
        <f t="shared" ref="AI360" si="5279">LN(E360/C360)</f>
        <v>1.171295472068172E-3</v>
      </c>
      <c r="AJ360" s="101">
        <f t="shared" ref="AJ360" si="5280">LN(F360/C360)</f>
        <v>1.79308024898885E-3</v>
      </c>
      <c r="AK360" s="101">
        <f t="shared" ref="AK360" si="5281">+LN(G360/C360)</f>
        <v>3.6005117137209173E-3</v>
      </c>
      <c r="AL360" s="101">
        <f t="shared" ref="AL360" si="5282">LN(H360/I360)</f>
        <v>5.3084266392053646E-3</v>
      </c>
      <c r="AM360" s="101">
        <f t="shared" ref="AM360" si="5283">LN(O360/P360)</f>
        <v>3.8779832733637489E-3</v>
      </c>
      <c r="AN360" s="101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101">
        <f t="shared" ref="AQ360" si="5287">LN(M360/L360)</f>
        <v>-6.7900189334260642E-4</v>
      </c>
      <c r="AR360" s="101">
        <f t="shared" ref="AR360" si="5288">LN(N360/L360)</f>
        <v>-3.3066315821243775E-4</v>
      </c>
      <c r="AS360" s="101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101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101">
        <f t="shared" ref="AY360" si="5295">LN(G360/I360)</f>
        <v>4.182265806813819E-3</v>
      </c>
      <c r="AZ360" s="101">
        <f t="shared" ref="AZ360" si="5296">LN(N360/P360)</f>
        <v>2.71967859751321E-3</v>
      </c>
      <c r="BA360" s="101">
        <f t="shared" ref="BA360" si="5297">AV359</f>
        <v>0.70820399113082011</v>
      </c>
      <c r="BB360" s="101">
        <f t="shared" ref="BB360" si="5298">AR359</f>
        <v>-1.7123693518238596E-3</v>
      </c>
      <c r="BC360" s="101">
        <f t="shared" ref="BC360" si="5299">AS359</f>
        <v>2.9536822711738776E-3</v>
      </c>
      <c r="BD360" s="39">
        <f t="shared" ref="BD360" si="5300">IF(AR359&lt;0,1,0)</f>
        <v>1</v>
      </c>
      <c r="BE360" s="100"/>
      <c r="BF360" s="100"/>
    </row>
    <row r="361" spans="1:58" x14ac:dyDescent="0.15">
      <c r="A361" s="98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100">
        <f t="shared" si="195"/>
        <v>3375.6884749999999</v>
      </c>
      <c r="T361" s="100" t="str">
        <f t="shared" ref="T361" si="5301">IF(AVERAGE(N360)&lt;S360,"熊",IF(AVERAGE(N360)&gt;S360,"牛",""))</f>
        <v>牛</v>
      </c>
      <c r="U361" s="100">
        <f t="shared" ref="U361" si="5302">MAX(H361,O361)</f>
        <v>3419.59</v>
      </c>
      <c r="V361" s="100">
        <f t="shared" ref="V361" si="5303">MIN(I361,P361)</f>
        <v>3357.52</v>
      </c>
      <c r="W361" s="40">
        <f t="shared" ref="W361" si="5304">LN(U361/V361)</f>
        <v>1.831805463641311E-2</v>
      </c>
      <c r="X361" s="100">
        <f t="shared" ref="X361" si="5305">IF(U361=H361,J361,Q361)</f>
        <v>937</v>
      </c>
      <c r="Y361" s="100">
        <f t="shared" ref="Y361" si="5306">IF(V361=I361,K361,R361)</f>
        <v>1007</v>
      </c>
      <c r="Z361" s="101">
        <f t="shared" ref="Z361" si="5307">(U361-V361)/(C361)</f>
        <v>1.8181764922990444E-2</v>
      </c>
      <c r="AA361" s="101">
        <f t="shared" ref="AA361" si="5308">LN(C361/N360)</f>
        <v>-8.6375134017827753E-4</v>
      </c>
      <c r="AB361" s="101">
        <f t="shared" ref="AB361" si="5309">LN(N361/U361)</f>
        <v>-8.5933990596597318E-3</v>
      </c>
      <c r="AC361" s="101">
        <f t="shared" ref="AC361" si="5310">LN(N361/V361)</f>
        <v>9.7246555767534371E-3</v>
      </c>
      <c r="AD361" s="101">
        <f t="shared" ref="AD361" si="5311">LN(U361/C361)</f>
        <v>1.6770449313184095E-3</v>
      </c>
      <c r="AE361" s="101">
        <f t="shared" ref="AE361" si="5312">LN(V361/C361)</f>
        <v>-1.6641009705094745E-2</v>
      </c>
      <c r="AF361" s="101">
        <f t="shared" ref="AF361" si="5313">LN(N361/C361)</f>
        <v>-6.9163541283413761E-3</v>
      </c>
      <c r="AG361" s="101">
        <f t="shared" ref="AG361" si="5314">LN(N361/N360)</f>
        <v>-7.7801054685196595E-3</v>
      </c>
      <c r="AH361" s="101">
        <f t="shared" ref="AH361" si="5315">LN(D361/C361)</f>
        <v>-8.5863453088309079E-4</v>
      </c>
      <c r="AI361" s="101">
        <f t="shared" ref="AI361" si="5316">LN(E361/C361)</f>
        <v>1.2324483807331786E-3</v>
      </c>
      <c r="AJ361" s="101">
        <f t="shared" ref="AJ361" si="5317">LN(F361/C361)</f>
        <v>-7.4430274872183341E-4</v>
      </c>
      <c r="AK361" s="101">
        <f t="shared" ref="AK361" si="5318">+LN(G361/C361)</f>
        <v>-6.5359325635826531E-3</v>
      </c>
      <c r="AL361" s="101">
        <f t="shared" ref="AL361" si="5319">LN(H361/I361)</f>
        <v>1.831805463641311E-2</v>
      </c>
      <c r="AM361" s="101">
        <f t="shared" ref="AM361" si="5320">LN(O361/P361)</f>
        <v>5.1632532066528706E-3</v>
      </c>
      <c r="AN361" s="101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101">
        <f t="shared" ref="AQ361" si="5324">LN(M361/L361)</f>
        <v>7.988833745686927E-4</v>
      </c>
      <c r="AR361" s="101">
        <f t="shared" ref="AR361" si="5325">LN(N361/L361)</f>
        <v>-1.6221293875468481E-4</v>
      </c>
      <c r="AS361" s="101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101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101">
        <f t="shared" ref="AY361" si="5332">LN(G361/I361)</f>
        <v>1.0105077141512106E-2</v>
      </c>
      <c r="AZ361" s="101">
        <f t="shared" ref="AZ361" si="5333">LN(N361/P361)</f>
        <v>4.01947620099202E-3</v>
      </c>
      <c r="BA361" s="101">
        <f t="shared" ref="BA361" si="5334">AV360</f>
        <v>0.78313253012047712</v>
      </c>
      <c r="BB361" s="101">
        <f t="shared" ref="BB361" si="5335">AR360</f>
        <v>-3.3066315821243775E-4</v>
      </c>
      <c r="BC361" s="101">
        <f t="shared" ref="BC361" si="5336">AS360</f>
        <v>3.6122186082038839E-3</v>
      </c>
      <c r="BD361" s="39">
        <f t="shared" ref="BD361" si="5337">IF(AR360&lt;0,1,0)</f>
        <v>1</v>
      </c>
      <c r="BE361" s="100"/>
    </row>
    <row r="362" spans="1:58" x14ac:dyDescent="0.15">
      <c r="A362" s="98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100">
        <f t="shared" si="195"/>
        <v>3378.1645199999994</v>
      </c>
      <c r="T362" s="100" t="str">
        <f t="shared" ref="T362" si="5338">IF(AVERAGE(N361)&lt;S361,"熊",IF(AVERAGE(N361)&gt;S361,"牛",""))</f>
        <v>牛</v>
      </c>
      <c r="U362" s="100">
        <f t="shared" ref="U362" si="5339">MAX(H362,O362)</f>
        <v>3397.09</v>
      </c>
      <c r="V362" s="100">
        <f t="shared" ref="V362" si="5340">MIN(I362,P362)</f>
        <v>3376.19</v>
      </c>
      <c r="W362" s="40">
        <f t="shared" ref="W362" si="5341">LN(U362/V362)</f>
        <v>6.1713280218261618E-3</v>
      </c>
      <c r="X362" s="100">
        <f t="shared" ref="X362" si="5342">IF(U362=H362,J362,Q362)</f>
        <v>1438</v>
      </c>
      <c r="Y362" s="100">
        <f t="shared" ref="Y362" si="5343">IF(V362=I362,K362,R362)</f>
        <v>1043</v>
      </c>
      <c r="Z362" s="101">
        <f t="shared" ref="Z362" si="5344">(U362-V362)/(C362)</f>
        <v>6.1816213594243375E-3</v>
      </c>
      <c r="AA362" s="101">
        <f t="shared" ref="AA362" si="5345">LN(C362/N361)</f>
        <v>-2.7586957708184098E-3</v>
      </c>
      <c r="AB362" s="101">
        <f t="shared" ref="AB362" si="5346">LN(N362/U362)</f>
        <v>-1.1044957038720536E-3</v>
      </c>
      <c r="AC362" s="101">
        <f t="shared" ref="AC362" si="5347">LN(N362/V362)</f>
        <v>5.0668323179539568E-3</v>
      </c>
      <c r="AD362" s="101">
        <f t="shared" ref="AD362" si="5348">LN(U362/C362)</f>
        <v>4.7506167761975776E-3</v>
      </c>
      <c r="AE362" s="101">
        <f t="shared" ref="AE362" si="5349">LN(V362/C362)</f>
        <v>-1.4207112456284675E-3</v>
      </c>
      <c r="AF362" s="101">
        <f t="shared" ref="AF362" si="5350">LN(N362/C362)</f>
        <v>3.6461210723256064E-3</v>
      </c>
      <c r="AG362" s="101">
        <f t="shared" ref="AG362" si="5351">LN(N362/N361)</f>
        <v>8.8742530150702395E-4</v>
      </c>
      <c r="AH362" s="101">
        <f t="shared" ref="AH362" si="5352">LN(D362/C362)</f>
        <v>-3.757001897547092E-4</v>
      </c>
      <c r="AI362" s="101">
        <f t="shared" ref="AI362" si="5353">LN(E362/C362)</f>
        <v>7.3915514978925177E-4</v>
      </c>
      <c r="AJ362" s="101">
        <f t="shared" ref="AJ362" si="5354">LN(F362/C362)</f>
        <v>3.6668924384957732E-4</v>
      </c>
      <c r="AK362" s="101">
        <f t="shared" ref="AK362" si="5355">+LN(G362/C362)</f>
        <v>2.3954610563807762E-4</v>
      </c>
      <c r="AL362" s="101">
        <f t="shared" ref="AL362" si="5356">LN(H362/I362)</f>
        <v>3.0047904025273641E-3</v>
      </c>
      <c r="AM362" s="101">
        <f t="shared" ref="AM362" si="5357">LN(O362/P362)</f>
        <v>6.0439736314076243E-3</v>
      </c>
      <c r="AN362" s="101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101">
        <f t="shared" ref="AQ362" si="5361">LN(M362/L362)</f>
        <v>-5.0854023442166755E-4</v>
      </c>
      <c r="AR362" s="101">
        <f t="shared" ref="AR362" si="5362">LN(N362/L362)</f>
        <v>3.0251940379109866E-3</v>
      </c>
      <c r="AS362" s="101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101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101">
        <f t="shared" ref="AY362" si="5369">LN(G362/I362)</f>
        <v>1.660257351266486E-3</v>
      </c>
      <c r="AZ362" s="101">
        <f t="shared" ref="AZ362" si="5370">LN(N362/P362)</f>
        <v>4.9394779275355981E-3</v>
      </c>
      <c r="BA362" s="101">
        <f t="shared" ref="BA362" si="5371">AV361</f>
        <v>0.52859674560979308</v>
      </c>
      <c r="BB362" s="101">
        <f t="shared" ref="BB362" si="5372">AR361</f>
        <v>-1.6221293875468481E-4</v>
      </c>
      <c r="BC362" s="101">
        <f t="shared" ref="BC362" si="5373">AS361</f>
        <v>-6.9163541283413761E-3</v>
      </c>
      <c r="BD362" s="39">
        <f t="shared" ref="BD362" si="5374">IF(AR361&lt;0,1,0)</f>
        <v>1</v>
      </c>
      <c r="BE362" s="100"/>
    </row>
    <row r="363" spans="1:58" x14ac:dyDescent="0.15">
      <c r="A363" s="98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100">
        <f t="shared" si="195"/>
        <v>3380.6401499999993</v>
      </c>
      <c r="T363" s="100" t="str">
        <f t="shared" ref="T363" si="5375">IF(AVERAGE(N362)&lt;S362,"熊",IF(AVERAGE(N362)&gt;S362,"牛",""))</f>
        <v>牛</v>
      </c>
      <c r="U363" s="100">
        <f t="shared" ref="U363" si="5376">MAX(H363,O363)</f>
        <v>3410.23</v>
      </c>
      <c r="V363" s="100">
        <f t="shared" ref="V363" si="5377">MIN(I363,P363)</f>
        <v>3388.87</v>
      </c>
      <c r="W363" s="40">
        <f t="shared" ref="W363" si="5378">LN(U363/V363)</f>
        <v>6.2832052100961541E-3</v>
      </c>
      <c r="X363" s="100">
        <f t="shared" ref="X363" si="5379">IF(U363=H363,J363,Q363)</f>
        <v>1017</v>
      </c>
      <c r="Y363" s="100">
        <f t="shared" ref="Y363" si="5380">IF(V363=I363,K363,R363)</f>
        <v>1337</v>
      </c>
      <c r="Z363" s="101">
        <f t="shared" ref="Z363" si="5381">(U363-V363)/(C363)</f>
        <v>6.2935332178340724E-3</v>
      </c>
      <c r="AA363" s="101">
        <f t="shared" ref="AA363" si="5382">LN(C363/N362)</f>
        <v>1.8269414987531144E-4</v>
      </c>
      <c r="AB363" s="101">
        <f t="shared" ref="AB363" si="5383">LN(N363/U363)</f>
        <v>-4.2079713700789601E-3</v>
      </c>
      <c r="AC363" s="101">
        <f t="shared" ref="AC363" si="5384">LN(N363/V363)</f>
        <v>2.0752338400172382E-3</v>
      </c>
      <c r="AD363" s="101">
        <f t="shared" ref="AD363" si="5385">LN(U363/C363)</f>
        <v>4.7823564624626044E-3</v>
      </c>
      <c r="AE363" s="101">
        <f t="shared" ref="AE363" si="5386">LN(V363/C363)</f>
        <v>-1.5008487476334794E-3</v>
      </c>
      <c r="AF363" s="101">
        <f t="shared" ref="AF363" si="5387">LN(N363/C363)</f>
        <v>5.7438509238364496E-4</v>
      </c>
      <c r="AG363" s="101">
        <f t="shared" ref="AG363" si="5388">LN(N363/N362)</f>
        <v>7.5707924225887379E-4</v>
      </c>
      <c r="AH363" s="101">
        <f t="shared" ref="AH363" si="5389">LN(D363/C363)</f>
        <v>-2.5931776000478178E-4</v>
      </c>
      <c r="AI363" s="101">
        <f t="shared" ref="AI363" si="5390">LN(E363/C363)</f>
        <v>7.7166179125935078E-4</v>
      </c>
      <c r="AJ363" s="101">
        <f t="shared" ref="AJ363" si="5391">LN(F363/C363)</f>
        <v>8.1876688862839294E-4</v>
      </c>
      <c r="AK363" s="101">
        <f t="shared" ref="AK363" si="5392">+LN(G363/C363)</f>
        <v>1.76628560827392E-3</v>
      </c>
      <c r="AL363" s="101">
        <f t="shared" ref="AL363" si="5393">LN(H363/I363)</f>
        <v>5.905569500152287E-3</v>
      </c>
      <c r="AM363" s="101">
        <f t="shared" ref="AM363" si="5394">LN(O363/P363)</f>
        <v>5.144804305529267E-3</v>
      </c>
      <c r="AN363" s="101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101">
        <f t="shared" ref="AQ363" si="5398">LN(M363/L363)</f>
        <v>-1.0158368350291858E-3</v>
      </c>
      <c r="AR363" s="101">
        <f t="shared" ref="AR363" si="5399">LN(N363/L363)</f>
        <v>-5.9759931715124741E-4</v>
      </c>
      <c r="AS363" s="101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101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101">
        <f t="shared" ref="AY363" si="5406">LN(G363/I363)</f>
        <v>2.8894986459635694E-3</v>
      </c>
      <c r="AZ363" s="101">
        <f t="shared" ref="AZ363" si="5407">LN(N363/P363)</f>
        <v>2.0752338400172382E-3</v>
      </c>
      <c r="BA363" s="101">
        <f t="shared" ref="BA363" si="5408">AV362</f>
        <v>0.82057416267942662</v>
      </c>
      <c r="BB363" s="101">
        <f t="shared" ref="BB363" si="5409">AR362</f>
        <v>3.0251940379109866E-3</v>
      </c>
      <c r="BC363" s="101">
        <f t="shared" ref="BC363" si="5410">AS362</f>
        <v>3.6461210723256064E-3</v>
      </c>
      <c r="BD363" s="39">
        <f t="shared" ref="BD363" si="5411">IF(AR362&lt;0,1,0)</f>
        <v>0</v>
      </c>
    </row>
    <row r="364" spans="1:58" x14ac:dyDescent="0.15">
      <c r="A364" s="98">
        <v>43041</v>
      </c>
      <c r="B364" s="41">
        <f t="shared" si="4153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100">
        <f t="shared" si="195"/>
        <v>3383.1624849999998</v>
      </c>
      <c r="T364" s="100" t="str">
        <f t="shared" ref="T364" si="5412">IF(AVERAGE(N363)&lt;S363,"熊",IF(AVERAGE(N363)&gt;S363,"牛",""))</f>
        <v>牛</v>
      </c>
      <c r="U364" s="100">
        <f t="shared" ref="U364" si="5413">MAX(H364,O364)</f>
        <v>3391.65</v>
      </c>
      <c r="V364" s="100">
        <f t="shared" ref="V364" si="5414">MIN(I364,P364)</f>
        <v>3372.4</v>
      </c>
      <c r="W364" s="40">
        <f t="shared" ref="W364" si="5415">LN(U364/V364)</f>
        <v>5.6918715771777893E-3</v>
      </c>
      <c r="X364" s="100">
        <f t="shared" ref="X364" si="5416">IF(U364=H364,J364,Q364)</f>
        <v>930</v>
      </c>
      <c r="Y364" s="100">
        <f t="shared" ref="Y364" si="5417">IF(V364=I364,K364,R364)</f>
        <v>1348</v>
      </c>
      <c r="Z364" s="101">
        <f t="shared" ref="Z364" si="5418">(U364-V364)/(C364)</f>
        <v>5.6757035661108898E-3</v>
      </c>
      <c r="AA364" s="101">
        <f t="shared" ref="AA364" si="5419">LN(C364/N363)</f>
        <v>-1.2552376875770829E-3</v>
      </c>
      <c r="AB364" s="101">
        <f t="shared" ref="AB364" si="5420">LN(N364/U364)</f>
        <v>-2.4620083993801183E-3</v>
      </c>
      <c r="AC364" s="101">
        <f t="shared" ref="AC364" si="5421">LN(N364/V364)</f>
        <v>3.2298631777975366E-3</v>
      </c>
      <c r="AD364" s="101">
        <f t="shared" ref="AD364" si="5422">LN(U364/C364)</f>
        <v>0</v>
      </c>
      <c r="AE364" s="101">
        <f t="shared" ref="AE364" si="5423">LN(V364/C364)</f>
        <v>-5.6918715771777173E-3</v>
      </c>
      <c r="AF364" s="101">
        <f t="shared" ref="AF364" si="5424">LN(N364/C364)</f>
        <v>-2.4620083993801183E-3</v>
      </c>
      <c r="AG364" s="101">
        <f t="shared" ref="AG364" si="5425">LN(N364/N363)</f>
        <v>-3.7172460869571646E-3</v>
      </c>
      <c r="AH364" s="101">
        <f t="shared" ref="AH364" si="5426">LN(D364/C364)</f>
        <v>-1.0974132242228005E-3</v>
      </c>
      <c r="AI364" s="101">
        <f t="shared" ref="AI364" si="5427">LN(E364/C364)</f>
        <v>-2.3171903010023279E-3</v>
      </c>
      <c r="AJ364" s="101">
        <f t="shared" ref="AJ364" si="5428">LN(F364/C364)</f>
        <v>-1.8444608707014812E-3</v>
      </c>
      <c r="AK364" s="101">
        <f t="shared" ref="AK364" si="5429">+LN(G364/C364)</f>
        <v>-4.1688947822725413E-3</v>
      </c>
      <c r="AL364" s="101">
        <f t="shared" ref="AL364" si="5430">LN(H364/I364)</f>
        <v>5.1523421404674969E-3</v>
      </c>
      <c r="AM364" s="101">
        <f t="shared" ref="AM364" si="5431">LN(O364/P364)</f>
        <v>3.4130988844474582E-3</v>
      </c>
      <c r="AN364" s="101">
        <f t="shared" ref="AN364" si="5432">LN(L364/G364)</f>
        <v>-3.8200773660041745E-4</v>
      </c>
      <c r="AO364" s="40">
        <f t="shared" ref="AO364" si="5433">(C364-I364)/(H364-I364)</f>
        <v>1</v>
      </c>
      <c r="AP364" s="40">
        <f t="shared" ref="AP364" si="5434">(N363-I364)/(H364-I364)</f>
        <v>1.2444061962134074</v>
      </c>
      <c r="AQ364" s="101">
        <f t="shared" ref="AQ364" si="5435">LN(M364/L364)</f>
        <v>-5.5105887651201184E-4</v>
      </c>
      <c r="AR364" s="101">
        <f t="shared" ref="AR364" si="5436">LN(N364/L364)</f>
        <v>2.0888941194928835E-3</v>
      </c>
      <c r="AS364" s="101">
        <f t="shared" ref="AS364" si="5437">LN(N364/C364)</f>
        <v>-2.4620083993801183E-3</v>
      </c>
      <c r="AT364" s="28">
        <f t="shared" ref="AT364" si="5438">+(G364-I364)/(H364-I364)</f>
        <v>0.19047619047619668</v>
      </c>
      <c r="AU364" s="28">
        <f t="shared" ref="AU364" si="5439">+(N364-P364)/(O364-P364)</f>
        <v>0.94622723330443148</v>
      </c>
      <c r="AV364" s="40">
        <f t="shared" ref="AV364" si="5440">+(N364-V364)/(U364-V364)</f>
        <v>0.56675324675323924</v>
      </c>
      <c r="AW364" s="101">
        <f t="shared" ref="AW364" si="5441">LN(N364/C364)</f>
        <v>-2.4620083993801183E-3</v>
      </c>
      <c r="AX364" s="28">
        <f t="shared" ref="AX364" si="5442">(N364-L364)/(U364-V364)</f>
        <v>0.36675324675324394</v>
      </c>
      <c r="AY364" s="101">
        <f t="shared" ref="AY364" si="5443">LN(G364/I364)</f>
        <v>9.8344735819498336E-4</v>
      </c>
      <c r="AZ364" s="101">
        <f t="shared" ref="AZ364" si="5444">LN(N364/P364)</f>
        <v>3.2298631777975366E-3</v>
      </c>
      <c r="BA364" s="101">
        <f t="shared" ref="BA364" si="5445">AV363</f>
        <v>0.32958801498126972</v>
      </c>
      <c r="BB364" s="101">
        <f t="shared" ref="BB364" si="5446">AR363</f>
        <v>-5.9759931715124741E-4</v>
      </c>
      <c r="BC364" s="101">
        <f t="shared" ref="BC364" si="5447">AS363</f>
        <v>5.7438509238364496E-4</v>
      </c>
      <c r="BD364" s="39">
        <f t="shared" ref="BD364" si="5448">IF(AR363&lt;0,1,0)</f>
        <v>1</v>
      </c>
    </row>
    <row r="365" spans="1:58" x14ac:dyDescent="0.15">
      <c r="A365" s="98">
        <v>43042</v>
      </c>
      <c r="B365" s="41">
        <f t="shared" si="4153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100">
        <f t="shared" si="195"/>
        <v>3385.3222099999998</v>
      </c>
      <c r="T365" s="100" t="str">
        <f t="shared" ref="T365" si="5449">IF(AVERAGE(N364)&lt;S364,"熊",IF(AVERAGE(N364)&gt;S364,"牛",""))</f>
        <v>牛</v>
      </c>
      <c r="U365" s="100">
        <f t="shared" ref="U365" si="5450">MAX(H365,O365)</f>
        <v>3380.09</v>
      </c>
      <c r="V365" s="100">
        <f t="shared" ref="V365" si="5451">MIN(I365,P365)</f>
        <v>3347.64</v>
      </c>
      <c r="W365" s="40">
        <f t="shared" ref="W365" si="5452">LN(U365/V365)</f>
        <v>9.6467163952855452E-3</v>
      </c>
      <c r="X365" s="100">
        <f t="shared" ref="X365" si="5453">IF(U365=H365,J365,Q365)</f>
        <v>935</v>
      </c>
      <c r="Y365" s="100">
        <f t="shared" ref="Y365" si="5454">IF(V365=I365,K365,R365)</f>
        <v>1435</v>
      </c>
      <c r="Z365" s="101">
        <f t="shared" ref="Z365" si="5455">(U365-V365)/(C365)</f>
        <v>9.6070437838430764E-3</v>
      </c>
      <c r="AA365" s="101">
        <f t="shared" ref="AA365" si="5456">LN(C365/N364)</f>
        <v>-1.6506340051043267E-3</v>
      </c>
      <c r="AB365" s="101">
        <f t="shared" ref="AB365" si="5457">LN(N365/U365)</f>
        <v>-2.4734047678692064E-3</v>
      </c>
      <c r="AC365" s="101">
        <f t="shared" ref="AC365" si="5458">LN(N365/V365)</f>
        <v>7.1733116274162109E-3</v>
      </c>
      <c r="AD365" s="101">
        <f t="shared" ref="AD365" si="5459">LN(U365/C365)</f>
        <v>6.9845012028745392E-4</v>
      </c>
      <c r="AE365" s="101">
        <f t="shared" ref="AE365" si="5460">LN(V365/C365)</f>
        <v>-8.9482662749979357E-3</v>
      </c>
      <c r="AF365" s="101">
        <f t="shared" ref="AF365" si="5461">LN(N365/C365)</f>
        <v>-1.7749546475817955E-3</v>
      </c>
      <c r="AG365" s="101">
        <f t="shared" ref="AG365" si="5462">LN(N365/N364)</f>
        <v>-3.4255886526861215E-3</v>
      </c>
      <c r="AH365" s="101">
        <f t="shared" ref="AH365" si="5463">LN(D365/C365)</f>
        <v>-4.8861310366365648E-4</v>
      </c>
      <c r="AI365" s="101">
        <f t="shared" ref="AI365" si="5464">LN(E365/C365)</f>
        <v>5.1796526647105714E-4</v>
      </c>
      <c r="AJ365" s="101">
        <f t="shared" ref="AJ365" si="5465">LN(F365/C365)</f>
        <v>-1.9245545085843082E-4</v>
      </c>
      <c r="AK365" s="101">
        <f t="shared" ref="AK365" si="5466">+LN(G365/C365)</f>
        <v>-5.5963011652015908E-3</v>
      </c>
      <c r="AL365" s="101">
        <f t="shared" ref="AL365" si="5467">LN(H365/I365)</f>
        <v>6.2977284727914811E-3</v>
      </c>
      <c r="AM365" s="101">
        <f t="shared" ref="AM365" si="5468">LN(O365/P365)</f>
        <v>7.5202532809448526E-3</v>
      </c>
      <c r="AN365" s="101">
        <f t="shared" ref="AN365" si="5469">LN(L365/G365)</f>
        <v>-8.0714220955186561E-4</v>
      </c>
      <c r="AO365" s="40">
        <f t="shared" ref="AO365" si="5470">(C365-I365)/(H365-I365)</f>
        <v>0.88878416588123943</v>
      </c>
      <c r="AP365" s="40">
        <f t="shared" ref="AP365" si="5471">(N364-I365)/(H365-I365)</f>
        <v>1.1517436380772743</v>
      </c>
      <c r="AQ365" s="101">
        <f t="shared" ref="AQ365" si="5472">LN(M365/L365)</f>
        <v>1.0780291575830504E-3</v>
      </c>
      <c r="AR365" s="101">
        <f t="shared" ref="AR365" si="5473">LN(N365/L365)</f>
        <v>4.6284887271716103E-3</v>
      </c>
      <c r="AS365" s="101">
        <f t="shared" ref="AS365" si="5474">LN(N365/C365)</f>
        <v>-1.7749546475817955E-3</v>
      </c>
      <c r="AT365" s="28">
        <f t="shared" ref="AT365" si="5475">+(G365-I365)/(H365-I365)</f>
        <v>4.7125353441178884E-4</v>
      </c>
      <c r="AU365" s="28">
        <f t="shared" ref="AU365" si="5476">+(N365-P365)/(O365-P365)</f>
        <v>0.95370003957261285</v>
      </c>
      <c r="AV365" s="40">
        <f t="shared" ref="AV365" si="5477">+(N365-V365)/(U365-V365)</f>
        <v>0.74268104776578447</v>
      </c>
      <c r="AW365" s="101">
        <f t="shared" ref="AW365" si="5478">LN(N365/C365)</f>
        <v>-1.7749546475817955E-3</v>
      </c>
      <c r="AX365" s="28">
        <f t="shared" ref="AX365" si="5479">(N365-L365)/(U365-V365)</f>
        <v>0.4798151001540702</v>
      </c>
      <c r="AY365" s="101">
        <f t="shared" ref="AY365" si="5480">LN(G365/I365)</f>
        <v>2.9771873024281878E-6</v>
      </c>
      <c r="AZ365" s="101">
        <f t="shared" ref="AZ365" si="5481">LN(N365/P365)</f>
        <v>7.1733116274162109E-3</v>
      </c>
      <c r="BA365" s="101">
        <f t="shared" ref="BA365" si="5482">AV364</f>
        <v>0.56675324675323924</v>
      </c>
      <c r="BB365" s="101">
        <f t="shared" ref="BB365" si="5483">AR364</f>
        <v>2.0888941194928835E-3</v>
      </c>
      <c r="BC365" s="101">
        <f t="shared" ref="BC365" si="5484">AS364</f>
        <v>-2.4620083993801183E-3</v>
      </c>
      <c r="BD365" s="39">
        <f t="shared" ref="BD365" si="5485">IF(AR364&lt;0,1,0)</f>
        <v>0</v>
      </c>
    </row>
    <row r="366" spans="1:58" x14ac:dyDescent="0.15">
      <c r="A366" s="98">
        <v>43045</v>
      </c>
      <c r="B366" s="41">
        <f t="shared" si="4153"/>
        <v>1</v>
      </c>
    </row>
    <row r="367" spans="1:58" x14ac:dyDescent="0.15">
      <c r="A367" s="98">
        <v>43046</v>
      </c>
      <c r="B367" s="41">
        <f t="shared" si="4153"/>
        <v>2</v>
      </c>
    </row>
    <row r="368" spans="1:58" x14ac:dyDescent="0.15">
      <c r="A368" s="98">
        <v>43047</v>
      </c>
      <c r="B368" s="41">
        <f t="shared" si="4153"/>
        <v>3</v>
      </c>
    </row>
    <row r="369" spans="1:2" x14ac:dyDescent="0.15">
      <c r="A369" s="98">
        <v>43048</v>
      </c>
      <c r="B369" s="41">
        <f t="shared" si="4153"/>
        <v>4</v>
      </c>
    </row>
    <row r="370" spans="1:2" x14ac:dyDescent="0.15">
      <c r="A370" s="98">
        <v>43049</v>
      </c>
      <c r="B37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21"/>
  <sheetViews>
    <sheetView zoomScale="115" zoomScaleNormal="115" workbookViewId="0">
      <pane xSplit="1" ySplit="1" topLeftCell="B287" activePane="bottomRight" state="frozen"/>
      <selection pane="topRight" activeCell="B1" sqref="B1"/>
      <selection pane="bottomLeft" activeCell="A2" sqref="A2"/>
      <selection pane="bottomRight" activeCell="N316" sqref="N316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366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16" si="15">LN(C220/C219)</f>
        <v>5.8655326653686257E-5</v>
      </c>
      <c r="H220">
        <v>6.8302350000000001</v>
      </c>
      <c r="I220" s="25">
        <f t="shared" ref="I220:I316" si="16">LN(H220/H219)</f>
        <v>1.1859738836099735E-4</v>
      </c>
      <c r="J220">
        <v>6.8346549999999997</v>
      </c>
      <c r="K220" s="25">
        <f t="shared" ref="K220:K316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370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371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372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386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390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397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412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416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423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427</v>
      </c>
    </row>
    <row r="268" spans="1:1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429</v>
      </c>
    </row>
    <row r="270" spans="1:1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434</v>
      </c>
    </row>
    <row r="271" spans="1:1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435</v>
      </c>
    </row>
    <row r="272" spans="1:1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438</v>
      </c>
    </row>
    <row r="278" spans="1:1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447</v>
      </c>
    </row>
    <row r="284" spans="1:1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1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1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450</v>
      </c>
    </row>
    <row r="287" spans="1:14" x14ac:dyDescent="0.1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1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458</v>
      </c>
    </row>
    <row r="289" spans="1:14" x14ac:dyDescent="0.1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1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15">
      <c r="A291" s="98">
        <v>43007</v>
      </c>
      <c r="B291" s="41">
        <f t="shared" ref="B291:B316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15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462</v>
      </c>
    </row>
    <row r="293" spans="1:14" x14ac:dyDescent="0.15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15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15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15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473</v>
      </c>
    </row>
    <row r="297" spans="1:14" x14ac:dyDescent="0.15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482</v>
      </c>
    </row>
    <row r="298" spans="1:14" x14ac:dyDescent="0.15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496</v>
      </c>
    </row>
    <row r="299" spans="1:14" x14ac:dyDescent="0.15">
      <c r="A299" s="98">
        <v>43019</v>
      </c>
      <c r="B299" s="41">
        <f t="shared" si="20"/>
        <v>3</v>
      </c>
      <c r="C299">
        <v>6.5840999999999896</v>
      </c>
      <c r="D299" s="101">
        <f t="shared" si="15"/>
        <v>-6.5398298393279245E-3</v>
      </c>
      <c r="H299">
        <v>6.5751799999999996</v>
      </c>
      <c r="I299" s="101">
        <f t="shared" si="16"/>
        <v>-1.2987404652729008E-3</v>
      </c>
      <c r="J299">
        <v>6.5864950000000002</v>
      </c>
      <c r="K299" s="101">
        <f t="shared" si="17"/>
        <v>1.6022862402895503E-3</v>
      </c>
      <c r="L299">
        <v>6.5739049999999999</v>
      </c>
      <c r="M299" s="101">
        <f t="shared" si="18"/>
        <v>1.1087838189644341E-3</v>
      </c>
      <c r="N299" t="s">
        <v>495</v>
      </c>
    </row>
    <row r="300" spans="1:14" x14ac:dyDescent="0.15">
      <c r="A300" s="98">
        <v>43020</v>
      </c>
      <c r="B300" s="41">
        <f t="shared" si="20"/>
        <v>4</v>
      </c>
      <c r="C300">
        <v>6.5808</v>
      </c>
      <c r="D300" s="101">
        <f t="shared" si="15"/>
        <v>-5.0133310076142727E-4</v>
      </c>
      <c r="H300">
        <v>6.5769849999999996</v>
      </c>
      <c r="I300" s="101">
        <f t="shared" si="16"/>
        <v>2.7447952657709546E-4</v>
      </c>
      <c r="J300">
        <v>6.5829700000000004</v>
      </c>
      <c r="K300" s="101">
        <f t="shared" si="17"/>
        <v>-5.3532927634972844E-4</v>
      </c>
      <c r="L300">
        <v>6.5783699999999996</v>
      </c>
      <c r="M300" s="101">
        <f t="shared" si="18"/>
        <v>6.7897001416569996E-4</v>
      </c>
      <c r="N300" t="s">
        <v>494</v>
      </c>
    </row>
    <row r="301" spans="1:14" x14ac:dyDescent="0.15">
      <c r="A301" s="98">
        <v>43021</v>
      </c>
      <c r="B301" s="41">
        <f t="shared" si="20"/>
        <v>5</v>
      </c>
      <c r="C301">
        <v>6.5865999999999998</v>
      </c>
      <c r="D301" s="101">
        <f t="shared" si="15"/>
        <v>8.8096364887735464E-4</v>
      </c>
      <c r="H301">
        <v>6.5703849999999999</v>
      </c>
      <c r="I301" s="101">
        <f t="shared" si="16"/>
        <v>-1.0040031663233505E-3</v>
      </c>
      <c r="J301">
        <v>6.5779949999999996</v>
      </c>
      <c r="K301" s="101">
        <f t="shared" si="17"/>
        <v>-7.5602362546588545E-4</v>
      </c>
      <c r="L301">
        <v>6.5677599999999998</v>
      </c>
      <c r="M301" s="101">
        <f t="shared" si="18"/>
        <v>-1.6141636061285779E-3</v>
      </c>
      <c r="N301" t="s">
        <v>497</v>
      </c>
    </row>
    <row r="302" spans="1:14" x14ac:dyDescent="0.15">
      <c r="A302" s="98">
        <v>43024</v>
      </c>
      <c r="B302" s="41">
        <f t="shared" si="20"/>
        <v>1</v>
      </c>
      <c r="C302">
        <v>6.5838999999999999</v>
      </c>
      <c r="D302" s="101">
        <f t="shared" si="15"/>
        <v>-4.1000721883359046E-4</v>
      </c>
      <c r="H302">
        <v>6.5734599999999999</v>
      </c>
      <c r="I302" s="101">
        <f t="shared" si="16"/>
        <v>4.6789962238610395E-4</v>
      </c>
      <c r="J302">
        <v>6.5820499999999997</v>
      </c>
      <c r="K302" s="101">
        <f t="shared" si="17"/>
        <v>6.1625931041007294E-4</v>
      </c>
      <c r="L302">
        <v>6.583145</v>
      </c>
      <c r="M302" s="101">
        <f t="shared" si="18"/>
        <v>2.3397639962814331E-3</v>
      </c>
    </row>
    <row r="303" spans="1:14" x14ac:dyDescent="0.15">
      <c r="A303" s="98">
        <v>43025</v>
      </c>
      <c r="B303" s="41">
        <f t="shared" si="20"/>
        <v>2</v>
      </c>
      <c r="C303">
        <v>6.5883000000000003</v>
      </c>
      <c r="D303" s="101">
        <f t="shared" si="15"/>
        <v>6.6807369515373193E-4</v>
      </c>
      <c r="H303">
        <v>6.6043000000000003</v>
      </c>
      <c r="I303" s="101">
        <f t="shared" si="16"/>
        <v>4.6806219424408973E-3</v>
      </c>
      <c r="J303">
        <v>6.6109749999999998</v>
      </c>
      <c r="K303" s="101">
        <f t="shared" si="17"/>
        <v>4.3848998005992937E-3</v>
      </c>
      <c r="L303">
        <v>6.6064550000000004</v>
      </c>
      <c r="M303" s="101">
        <f t="shared" si="18"/>
        <v>3.5346067005080804E-3</v>
      </c>
      <c r="N303" t="s">
        <v>504</v>
      </c>
    </row>
    <row r="304" spans="1:14" x14ac:dyDescent="0.15">
      <c r="A304" s="98">
        <v>43026</v>
      </c>
      <c r="B304" s="41">
        <f t="shared" si="20"/>
        <v>3</v>
      </c>
      <c r="C304">
        <v>6.5991</v>
      </c>
      <c r="D304" s="101">
        <f t="shared" si="15"/>
        <v>1.6379274784301349E-3</v>
      </c>
      <c r="H304">
        <v>6.6116799999999998</v>
      </c>
      <c r="I304" s="101">
        <f t="shared" si="16"/>
        <v>1.1168298933706537E-3</v>
      </c>
      <c r="J304">
        <v>6.6202249999999996</v>
      </c>
      <c r="K304" s="101">
        <f t="shared" si="17"/>
        <v>1.3982105186186205E-3</v>
      </c>
      <c r="L304">
        <v>6.6202699999999997</v>
      </c>
      <c r="M304" s="101">
        <f t="shared" si="18"/>
        <v>2.0889532403127152E-3</v>
      </c>
      <c r="N304" t="s">
        <v>505</v>
      </c>
    </row>
    <row r="305" spans="1:14" x14ac:dyDescent="0.15">
      <c r="A305" s="98">
        <v>43027</v>
      </c>
      <c r="B305" s="41">
        <f t="shared" si="20"/>
        <v>4</v>
      </c>
      <c r="C305">
        <v>6.6093000000000002</v>
      </c>
      <c r="D305" s="101">
        <f t="shared" si="15"/>
        <v>1.5444720068418288E-3</v>
      </c>
      <c r="H305">
        <v>6.6289100000000003</v>
      </c>
      <c r="I305" s="101">
        <f t="shared" si="16"/>
        <v>2.6026045252800219E-3</v>
      </c>
      <c r="J305">
        <v>6.6236449999999998</v>
      </c>
      <c r="K305" s="101">
        <f t="shared" si="17"/>
        <v>5.1646536488512127E-4</v>
      </c>
      <c r="L305">
        <v>6.6057949999999996</v>
      </c>
      <c r="M305" s="101">
        <f t="shared" si="18"/>
        <v>-2.1888605234099078E-3</v>
      </c>
      <c r="N305" t="s">
        <v>512</v>
      </c>
    </row>
    <row r="306" spans="1:14" x14ac:dyDescent="0.15">
      <c r="A306" s="98">
        <v>43028</v>
      </c>
      <c r="B306" s="41">
        <f t="shared" si="20"/>
        <v>5</v>
      </c>
      <c r="C306">
        <v>6.6091999999999897</v>
      </c>
      <c r="D306" s="101">
        <f t="shared" si="15"/>
        <v>-1.5130309794951198E-5</v>
      </c>
      <c r="H306">
        <v>6.6228749999999996</v>
      </c>
      <c r="I306" s="101">
        <f t="shared" si="16"/>
        <v>-9.108207561800112E-4</v>
      </c>
      <c r="J306">
        <v>6.6208450000000001</v>
      </c>
      <c r="K306" s="101">
        <f t="shared" si="17"/>
        <v>-4.228173439240105E-4</v>
      </c>
      <c r="L306">
        <v>6.6236199999999998</v>
      </c>
      <c r="M306" s="101">
        <f t="shared" si="18"/>
        <v>2.694754195351787E-3</v>
      </c>
      <c r="N306" t="s">
        <v>517</v>
      </c>
    </row>
    <row r="307" spans="1:14" x14ac:dyDescent="0.15">
      <c r="A307" s="98">
        <v>43031</v>
      </c>
      <c r="B307" s="41">
        <f t="shared" si="20"/>
        <v>1</v>
      </c>
      <c r="C307">
        <v>6.6204999999999998</v>
      </c>
      <c r="D307" s="101">
        <f t="shared" si="15"/>
        <v>1.7082780029772653E-3</v>
      </c>
      <c r="H307">
        <v>6.6304499999999997</v>
      </c>
      <c r="I307" s="101">
        <f t="shared" si="16"/>
        <v>1.1431094951423007E-3</v>
      </c>
      <c r="J307">
        <v>6.6419499999999996</v>
      </c>
      <c r="K307" s="101">
        <f t="shared" si="17"/>
        <v>3.1825897654544784E-3</v>
      </c>
      <c r="L307">
        <v>6.637575</v>
      </c>
      <c r="M307" s="101">
        <f t="shared" ref="M307:M316" si="21">LN(L307/L306)</f>
        <v>2.1046376516050971E-3</v>
      </c>
    </row>
    <row r="308" spans="1:14" x14ac:dyDescent="0.15">
      <c r="A308" s="98">
        <v>43032</v>
      </c>
      <c r="B308" s="41">
        <f t="shared" si="20"/>
        <v>2</v>
      </c>
      <c r="C308">
        <v>6.6267999999999896</v>
      </c>
      <c r="D308" s="101">
        <f t="shared" si="15"/>
        <v>9.5113728456935887E-4</v>
      </c>
      <c r="H308">
        <v>6.6323699999999999</v>
      </c>
      <c r="I308" s="101">
        <f t="shared" si="16"/>
        <v>2.8953118769806411E-4</v>
      </c>
      <c r="J308">
        <v>6.6319650000000001</v>
      </c>
      <c r="K308" s="101">
        <f t="shared" si="17"/>
        <v>-1.5044546967979838E-3</v>
      </c>
      <c r="L308">
        <v>6.6426850000000002</v>
      </c>
      <c r="M308" s="101">
        <f t="shared" si="21"/>
        <v>7.6956328448240597E-4</v>
      </c>
    </row>
    <row r="309" spans="1:14" x14ac:dyDescent="0.15">
      <c r="A309" s="98">
        <v>43033</v>
      </c>
      <c r="B309" s="41">
        <f t="shared" si="20"/>
        <v>3</v>
      </c>
      <c r="C309">
        <v>6.6322000000000001</v>
      </c>
      <c r="D309" s="101">
        <f t="shared" si="15"/>
        <v>8.1454111148271467E-4</v>
      </c>
      <c r="H309">
        <v>6.6388550000000004</v>
      </c>
      <c r="I309" s="101">
        <f t="shared" si="16"/>
        <v>9.7730247451355257E-4</v>
      </c>
      <c r="J309">
        <v>6.6445850000000002</v>
      </c>
      <c r="K309" s="101">
        <f t="shared" si="17"/>
        <v>1.9010968664150811E-3</v>
      </c>
      <c r="L309">
        <v>6.6375450000000003</v>
      </c>
      <c r="M309" s="101">
        <f t="shared" si="21"/>
        <v>-7.7408301763737068E-4</v>
      </c>
    </row>
    <row r="310" spans="1:14" x14ac:dyDescent="0.15">
      <c r="A310" s="98">
        <v>43034</v>
      </c>
      <c r="B310" s="41">
        <f t="shared" si="20"/>
        <v>4</v>
      </c>
      <c r="C310">
        <v>6.6288</v>
      </c>
      <c r="D310" s="101">
        <f t="shared" si="15"/>
        <v>-5.1278185272617127E-4</v>
      </c>
      <c r="H310">
        <v>6.6320699999999997</v>
      </c>
      <c r="I310" s="101">
        <f t="shared" si="16"/>
        <v>-1.0225361971662511E-3</v>
      </c>
      <c r="J310">
        <v>6.6360299999999999</v>
      </c>
      <c r="K310" s="101">
        <f t="shared" si="17"/>
        <v>-1.2883441291417948E-3</v>
      </c>
      <c r="L310">
        <v>6.6536900000000001</v>
      </c>
      <c r="M310" s="101">
        <f t="shared" si="21"/>
        <v>2.4294217867293338E-3</v>
      </c>
    </row>
    <row r="311" spans="1:14" x14ac:dyDescent="0.15">
      <c r="A311" s="98">
        <v>43035</v>
      </c>
      <c r="B311" s="41">
        <f t="shared" si="20"/>
        <v>5</v>
      </c>
      <c r="C311">
        <v>6.6473000000000004</v>
      </c>
      <c r="D311" s="101">
        <f t="shared" si="15"/>
        <v>2.7869648427461336E-3</v>
      </c>
      <c r="H311">
        <v>6.6532249999999999</v>
      </c>
      <c r="I311" s="101">
        <f t="shared" si="16"/>
        <v>3.1847268548201384E-3</v>
      </c>
      <c r="J311">
        <v>6.6536999999999997</v>
      </c>
      <c r="K311" s="101">
        <f t="shared" si="17"/>
        <v>2.6591978034973514E-3</v>
      </c>
      <c r="L311">
        <v>6.6473149999999999</v>
      </c>
      <c r="M311" s="101">
        <f t="shared" si="21"/>
        <v>-9.5857425632830799E-4</v>
      </c>
      <c r="N311" t="s">
        <v>555</v>
      </c>
    </row>
    <row r="312" spans="1:14" x14ac:dyDescent="0.15">
      <c r="A312" s="98">
        <v>43038</v>
      </c>
      <c r="B312" s="41">
        <f t="shared" si="20"/>
        <v>1</v>
      </c>
      <c r="C312">
        <v>6.6486999999999998</v>
      </c>
      <c r="D312" s="101">
        <f t="shared" si="15"/>
        <v>2.1058965180103254E-4</v>
      </c>
      <c r="H312">
        <v>6.6462649999999996</v>
      </c>
      <c r="I312" s="101">
        <f t="shared" si="16"/>
        <v>-1.0466567718588257E-3</v>
      </c>
      <c r="J312">
        <v>6.6465449999999997</v>
      </c>
      <c r="K312" s="101">
        <f t="shared" si="17"/>
        <v>-1.075920133835315E-3</v>
      </c>
      <c r="L312">
        <v>6.6370899999999997</v>
      </c>
      <c r="M312" s="101">
        <f t="shared" si="21"/>
        <v>-1.5393993211174791E-3</v>
      </c>
    </row>
    <row r="313" spans="1:14" x14ac:dyDescent="0.15">
      <c r="A313" s="98">
        <v>43039</v>
      </c>
      <c r="B313" s="41">
        <f t="shared" si="20"/>
        <v>2</v>
      </c>
      <c r="C313">
        <v>6.6397000000000004</v>
      </c>
      <c r="D313" s="101">
        <f t="shared" si="15"/>
        <v>-1.354565090776076E-3</v>
      </c>
      <c r="H313">
        <v>6.6261999999999999</v>
      </c>
      <c r="I313" s="101">
        <f t="shared" si="16"/>
        <v>-3.0235552003327927E-3</v>
      </c>
      <c r="J313">
        <v>6.628895</v>
      </c>
      <c r="K313" s="101">
        <f t="shared" si="17"/>
        <v>-2.659047142629154E-3</v>
      </c>
      <c r="L313">
        <v>6.6324199999999998</v>
      </c>
      <c r="M313" s="101">
        <f t="shared" si="21"/>
        <v>-7.0386927517379844E-4</v>
      </c>
    </row>
    <row r="314" spans="1:14" x14ac:dyDescent="0.15">
      <c r="A314" s="98">
        <v>43040</v>
      </c>
      <c r="B314" s="41">
        <f t="shared" si="20"/>
        <v>3</v>
      </c>
      <c r="C314">
        <v>6.63</v>
      </c>
      <c r="D314" s="101">
        <f t="shared" si="15"/>
        <v>-1.461977547000194E-3</v>
      </c>
      <c r="H314">
        <v>6.6291349999999998</v>
      </c>
      <c r="I314" s="101">
        <f t="shared" si="16"/>
        <v>4.4284056916922202E-4</v>
      </c>
      <c r="J314">
        <v>6.6165149999999997</v>
      </c>
      <c r="K314" s="101">
        <f t="shared" si="17"/>
        <v>-1.8693273526513145E-3</v>
      </c>
      <c r="L314">
        <v>6.60886</v>
      </c>
      <c r="M314" s="101">
        <f t="shared" si="21"/>
        <v>-3.5585721112368655E-3</v>
      </c>
    </row>
    <row r="315" spans="1:14" x14ac:dyDescent="0.15">
      <c r="A315" s="98">
        <v>43041</v>
      </c>
      <c r="B315" s="41">
        <f t="shared" si="20"/>
        <v>4</v>
      </c>
      <c r="C315">
        <v>6.6196000000000002</v>
      </c>
      <c r="D315" s="101">
        <f t="shared" si="15"/>
        <v>-1.5698590351200178E-3</v>
      </c>
      <c r="H315">
        <v>6.60053</v>
      </c>
      <c r="I315" s="101">
        <f t="shared" si="16"/>
        <v>-4.324379275925932E-3</v>
      </c>
      <c r="J315">
        <v>6.6126699999999996</v>
      </c>
      <c r="K315" s="101">
        <f t="shared" si="17"/>
        <v>-5.8129054938285262E-4</v>
      </c>
      <c r="L315">
        <v>6.6069599999999999</v>
      </c>
      <c r="M315" s="101">
        <f t="shared" si="21"/>
        <v>-2.8753418449866395E-4</v>
      </c>
    </row>
    <row r="316" spans="1:14" x14ac:dyDescent="0.15">
      <c r="A316" s="98">
        <v>43042</v>
      </c>
      <c r="B316" s="41">
        <f t="shared" si="20"/>
        <v>5</v>
      </c>
      <c r="C316">
        <v>6.6071999999999997</v>
      </c>
      <c r="D316" s="101">
        <f t="shared" si="15"/>
        <v>-1.8749816482810449E-3</v>
      </c>
      <c r="H316">
        <v>6.6189900000000002</v>
      </c>
      <c r="I316" s="101">
        <f t="shared" si="16"/>
        <v>2.7928414948414433E-3</v>
      </c>
      <c r="J316">
        <v>6.6257299999999999</v>
      </c>
      <c r="K316" s="101">
        <f t="shared" si="17"/>
        <v>1.9730487425664305E-3</v>
      </c>
      <c r="L316">
        <v>6.6369949999999998</v>
      </c>
      <c r="M316" s="101">
        <f t="shared" si="21"/>
        <v>4.5356619666192359E-3</v>
      </c>
      <c r="N316" t="s">
        <v>559</v>
      </c>
    </row>
    <row r="317" spans="1:14" x14ac:dyDescent="0.15">
      <c r="A317" s="98">
        <v>43045</v>
      </c>
    </row>
    <row r="318" spans="1:14" x14ac:dyDescent="0.15">
      <c r="A318" s="98">
        <v>43046</v>
      </c>
    </row>
    <row r="319" spans="1:14" x14ac:dyDescent="0.15">
      <c r="A319" s="98">
        <v>43047</v>
      </c>
    </row>
    <row r="320" spans="1:14" x14ac:dyDescent="0.15">
      <c r="A320" s="98">
        <v>43048</v>
      </c>
    </row>
    <row r="321" spans="1:1" x14ac:dyDescent="0.15">
      <c r="A321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58"/>
  <sheetViews>
    <sheetView tabSelected="1" zoomScale="115" zoomScaleNormal="115" workbookViewId="0">
      <pane xSplit="1" ySplit="2" topLeftCell="F435" activePane="bottomRight" state="frozen"/>
      <selection pane="topRight" activeCell="B1" sqref="B1"/>
      <selection pane="bottomLeft" activeCell="A3" sqref="A3"/>
      <selection pane="bottomRight" activeCell="N453" sqref="N453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367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373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53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398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399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401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404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413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428</v>
      </c>
    </row>
    <row r="405" spans="1:14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430</v>
      </c>
    </row>
    <row r="407" spans="1:14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439</v>
      </c>
    </row>
    <row r="415" spans="1:14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443</v>
      </c>
    </row>
    <row r="419" spans="1:14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x14ac:dyDescent="0.1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448</v>
      </c>
    </row>
    <row r="421" spans="1:14" x14ac:dyDescent="0.1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x14ac:dyDescent="0.1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x14ac:dyDescent="0.1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451</v>
      </c>
    </row>
    <row r="424" spans="1:14" x14ac:dyDescent="0.1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x14ac:dyDescent="0.1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x14ac:dyDescent="0.1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7" x14ac:dyDescent="0.1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459</v>
      </c>
    </row>
    <row r="428" spans="1:14" x14ac:dyDescent="0.1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x14ac:dyDescent="0.15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 x14ac:dyDescent="0.15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 x14ac:dyDescent="0.15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 x14ac:dyDescent="0.15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469</v>
      </c>
    </row>
    <row r="433" spans="1:14" x14ac:dyDescent="0.15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4" x14ac:dyDescent="0.15">
      <c r="A434" s="98">
        <v>43017</v>
      </c>
      <c r="B434">
        <v>13.9</v>
      </c>
      <c r="C434" s="101">
        <f t="shared" ref="C434" si="636">B434/B433-1</f>
        <v>-9.9715099715098621E-3</v>
      </c>
      <c r="D434" s="26">
        <f t="shared" ref="D434" si="637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8">+B434/D434-1</f>
        <v>-4.2673885215013252E-3</v>
      </c>
      <c r="H434" s="101">
        <f>(+B434/(D434*(1-VLOOKUP(A434,FX!A:K,9,0)))-1)</f>
        <v>-8.7459060258624488E-3</v>
      </c>
      <c r="I434" s="101">
        <f t="shared" si="373"/>
        <v>-2.0819872209060231E-3</v>
      </c>
      <c r="J434">
        <v>11962.6</v>
      </c>
      <c r="K434">
        <v>12109.7</v>
      </c>
      <c r="L434" s="101">
        <f t="shared" ref="L434" si="639">+K434/J434-1</f>
        <v>1.2296657917175269E-2</v>
      </c>
      <c r="M434" s="100">
        <f t="shared" ref="M434" si="640">WEEKDAY(A434,2)</f>
        <v>1</v>
      </c>
    </row>
    <row r="435" spans="1:14" x14ac:dyDescent="0.15">
      <c r="A435" s="98">
        <v>43018</v>
      </c>
      <c r="B435">
        <v>14</v>
      </c>
      <c r="C435" s="101">
        <f t="shared" ref="C435" si="641">B435/B434-1</f>
        <v>7.194244604316502E-3</v>
      </c>
      <c r="D435" s="26">
        <f t="shared" ref="D435" si="642">+F434*(1+L435)</f>
        <v>13.96901667341057</v>
      </c>
      <c r="E435" s="26">
        <f>D435*(1-VLOOKUP(A435,FX!A:K,9,0))</f>
        <v>14.058795823739679</v>
      </c>
      <c r="F435">
        <v>14.013999999999999</v>
      </c>
      <c r="G435" s="101">
        <f t="shared" ref="G435" si="643">+B435/D435-1</f>
        <v>2.2180034081000777E-3</v>
      </c>
      <c r="H435" s="101">
        <f>(+B435/(D435*(1-VLOOKUP(A435,FX!A:K,9,0)))-1)</f>
        <v>-4.1821379637931866E-3</v>
      </c>
      <c r="I435" s="101">
        <f t="shared" si="373"/>
        <v>-9.9900099900096517E-4</v>
      </c>
      <c r="J435">
        <v>12109.7</v>
      </c>
      <c r="K435">
        <v>12144.49</v>
      </c>
      <c r="L435" s="101">
        <f t="shared" ref="L435" si="644">+K435/J435-1</f>
        <v>2.8729035401371394E-3</v>
      </c>
      <c r="M435" s="100">
        <f t="shared" ref="M435" si="645">WEEKDAY(A435,2)</f>
        <v>2</v>
      </c>
    </row>
    <row r="436" spans="1:14" x14ac:dyDescent="0.15">
      <c r="A436" s="98">
        <v>43019</v>
      </c>
      <c r="B436">
        <v>14.06</v>
      </c>
      <c r="C436" s="101">
        <f t="shared" ref="C436" si="646">B436/B435-1</f>
        <v>4.2857142857142261E-3</v>
      </c>
      <c r="D436" s="26">
        <f t="shared" ref="D436" si="647">+F435*(1+L436)</f>
        <v>14.093194829918753</v>
      </c>
      <c r="E436" s="26">
        <f>D436*(1-VLOOKUP(A436,FX!A:K,9,0))</f>
        <v>14.111498232329343</v>
      </c>
      <c r="F436">
        <v>14.182</v>
      </c>
      <c r="G436" s="101">
        <f t="shared" ref="G436" si="648">+B436/D436-1</f>
        <v>-2.3553800482685183E-3</v>
      </c>
      <c r="H436" s="101">
        <f>(+B436/(D436*(1-VLOOKUP(A436,FX!A:K,9,0)))-1)</f>
        <v>-3.6493809148741008E-3</v>
      </c>
      <c r="I436" s="101">
        <f t="shared" si="373"/>
        <v>-8.6024538146947105E-3</v>
      </c>
      <c r="J436">
        <v>12144.49</v>
      </c>
      <c r="K436">
        <v>12213.12</v>
      </c>
      <c r="L436" s="101">
        <f t="shared" ref="L436" si="649">+K436/J436-1</f>
        <v>5.6511224431821105E-3</v>
      </c>
      <c r="M436" s="100">
        <f t="shared" ref="M436" si="650">WEEKDAY(A436,2)</f>
        <v>3</v>
      </c>
      <c r="N436" s="50" t="s">
        <v>489</v>
      </c>
    </row>
    <row r="437" spans="1:14" x14ac:dyDescent="0.15">
      <c r="A437" s="98">
        <v>43020</v>
      </c>
      <c r="B437">
        <v>14.12</v>
      </c>
      <c r="C437" s="101">
        <f t="shared" ref="C437" si="651">B437/B436-1</f>
        <v>4.2674253200567502E-3</v>
      </c>
      <c r="D437" s="26">
        <f t="shared" ref="D437" si="652">+F436*(1+L437)</f>
        <v>14.243892505764293</v>
      </c>
      <c r="E437" s="26">
        <f>D437*(1-VLOOKUP(A437,FX!A:K,9,0))</f>
        <v>14.239982848892696</v>
      </c>
      <c r="F437">
        <v>14.24</v>
      </c>
      <c r="G437" s="101">
        <f t="shared" ref="G437" si="653">+B437/D437-1</f>
        <v>-8.6979388333741081E-3</v>
      </c>
      <c r="H437" s="101">
        <f>(+B437/(D437*(1-VLOOKUP(A437,FX!A:K,9,0)))-1)</f>
        <v>-8.425772008709087E-3</v>
      </c>
      <c r="I437" s="101">
        <f t="shared" si="373"/>
        <v>-8.4269662921349076E-3</v>
      </c>
      <c r="J437">
        <v>12213.12</v>
      </c>
      <c r="K437">
        <v>12266.42</v>
      </c>
      <c r="L437" s="101">
        <f t="shared" ref="L437" si="654">+K437/J437-1</f>
        <v>4.364159199287343E-3</v>
      </c>
      <c r="M437" s="100">
        <f t="shared" ref="M437" si="655">WEEKDAY(A437,2)</f>
        <v>4</v>
      </c>
      <c r="N437" s="50" t="s">
        <v>490</v>
      </c>
    </row>
    <row r="438" spans="1:14" x14ac:dyDescent="0.15">
      <c r="A438" s="98">
        <v>43021</v>
      </c>
      <c r="B438">
        <v>14.14</v>
      </c>
      <c r="C438" s="101">
        <f t="shared" ref="C438" si="656">B438/B437-1</f>
        <v>1.4164305949009304E-3</v>
      </c>
      <c r="D438" s="26">
        <f t="shared" ref="D438" si="657">+F437*(1+L438)</f>
        <v>14.2530136095128</v>
      </c>
      <c r="E438" s="26">
        <f>D438*(1-VLOOKUP(A438,FX!A:K,9,0))</f>
        <v>14.267323680306403</v>
      </c>
      <c r="F438">
        <v>14.257</v>
      </c>
      <c r="G438" s="101">
        <f t="shared" ref="G438" si="658">+B438/D438-1</f>
        <v>-7.9291027574247552E-3</v>
      </c>
      <c r="H438" s="101">
        <f>(+B438/(D438*(1-VLOOKUP(A438,FX!A:K,9,0)))-1)</f>
        <v>-8.9241460528544092E-3</v>
      </c>
      <c r="I438" s="101">
        <f t="shared" si="373"/>
        <v>-8.2064950550606586E-3</v>
      </c>
      <c r="J438">
        <v>12266.42</v>
      </c>
      <c r="K438">
        <v>12277.63</v>
      </c>
      <c r="L438" s="101">
        <f t="shared" ref="L438" si="659">+K438/J438-1</f>
        <v>9.1387707252810202E-4</v>
      </c>
      <c r="M438" s="100">
        <f t="shared" ref="M438" si="660">WEEKDAY(A438,2)</f>
        <v>5</v>
      </c>
    </row>
    <row r="439" spans="1:14" x14ac:dyDescent="0.15">
      <c r="A439" s="98">
        <v>43024</v>
      </c>
      <c r="B439">
        <v>14.2</v>
      </c>
      <c r="C439" s="101">
        <f t="shared" ref="C439" si="661">B439/B438-1</f>
        <v>4.2432814710040567E-3</v>
      </c>
      <c r="D439" s="26">
        <f t="shared" ref="D439" si="662">+F438*(1+L439)</f>
        <v>14.322237204574497</v>
      </c>
      <c r="E439" s="26">
        <f>D439*(1-VLOOKUP(A439,FX!A:K,9,0))</f>
        <v>14.315535835194751</v>
      </c>
      <c r="F439">
        <v>14.327999999999999</v>
      </c>
      <c r="G439" s="101">
        <f t="shared" ref="G439" si="663">+B439/D439-1</f>
        <v>-8.5347842539191809E-3</v>
      </c>
      <c r="H439" s="101">
        <f>(+B439/(D439*(1-VLOOKUP(A439,FX!A:K,9,0)))-1)</f>
        <v>-8.0706608907161748E-3</v>
      </c>
      <c r="I439" s="101">
        <f t="shared" si="373"/>
        <v>-8.9335566722501536E-3</v>
      </c>
      <c r="J439">
        <v>12277.63</v>
      </c>
      <c r="K439">
        <v>12333.81</v>
      </c>
      <c r="L439" s="101">
        <f t="shared" ref="L439" si="664">+K439/J439-1</f>
        <v>4.5758016815948821E-3</v>
      </c>
      <c r="M439" s="100">
        <f t="shared" ref="M439" si="665">WEEKDAY(A439,2)</f>
        <v>1</v>
      </c>
    </row>
    <row r="440" spans="1:14" x14ac:dyDescent="0.15">
      <c r="A440" s="98">
        <v>43025</v>
      </c>
      <c r="B440">
        <v>14.14</v>
      </c>
      <c r="C440" s="101">
        <f t="shared" ref="C440" si="666">B440/B439-1</f>
        <v>-4.2253521126759397E-3</v>
      </c>
      <c r="D440" s="26">
        <f t="shared" ref="D440" si="667">+F439*(1+L440)</f>
        <v>14.330253668574432</v>
      </c>
      <c r="E440" s="26">
        <f>D440*(1-VLOOKUP(A440,FX!A:K,9,0))</f>
        <v>14.263179168812558</v>
      </c>
      <c r="F440">
        <v>14.317</v>
      </c>
      <c r="G440" s="101">
        <f t="shared" ref="G440" si="668">+B440/D440-1</f>
        <v>-1.3276364325053747E-2</v>
      </c>
      <c r="H440" s="101">
        <f>(+B440/(D440*(1-VLOOKUP(A440,FX!A:K,9,0)))-1)</f>
        <v>-8.6361650060385875E-3</v>
      </c>
      <c r="I440" s="101">
        <f t="shared" si="373"/>
        <v>-1.2362925193825536E-2</v>
      </c>
      <c r="J440">
        <v>12333.81</v>
      </c>
      <c r="K440">
        <v>12335.75</v>
      </c>
      <c r="L440" s="101">
        <f t="shared" ref="L440" si="669">+K440/J440-1</f>
        <v>1.5729121820440284E-4</v>
      </c>
      <c r="M440" s="100">
        <f t="shared" ref="M440" si="670">WEEKDAY(A440,2)</f>
        <v>2</v>
      </c>
    </row>
    <row r="441" spans="1:14" x14ac:dyDescent="0.15">
      <c r="A441" s="98">
        <v>43026</v>
      </c>
      <c r="B441">
        <v>14.26</v>
      </c>
      <c r="C441" s="101">
        <f t="shared" ref="C441" si="671">B441/B440-1</f>
        <v>8.4865629420083355E-3</v>
      </c>
      <c r="D441" s="26">
        <f t="shared" ref="D441" si="672">+F440*(1+L441)</f>
        <v>14.46307442757838</v>
      </c>
      <c r="E441" s="26">
        <f>D441*(1-VLOOKUP(A441,FX!A:K,9,0))</f>
        <v>14.446921633707616</v>
      </c>
      <c r="F441">
        <v>14.45</v>
      </c>
      <c r="G441" s="101">
        <f t="shared" ref="G441" si="673">+B441/D441-1</f>
        <v>-1.404088934169867E-2</v>
      </c>
      <c r="H441" s="101">
        <f>(+B441/(D441*(1-VLOOKUP(A441,FX!A:K,9,0)))-1)</f>
        <v>-1.2938509562583245E-2</v>
      </c>
      <c r="I441" s="101">
        <f t="shared" si="373"/>
        <v>-1.314878892733562E-2</v>
      </c>
      <c r="J441">
        <v>12335.75</v>
      </c>
      <c r="K441">
        <v>12461.61</v>
      </c>
      <c r="L441" s="101">
        <f t="shared" ref="L441" si="674">+K441/J441-1</f>
        <v>1.0202865654702853E-2</v>
      </c>
      <c r="M441" s="100">
        <f t="shared" ref="M441" si="675">WEEKDAY(A441,2)</f>
        <v>3</v>
      </c>
    </row>
    <row r="442" spans="1:14" ht="27" x14ac:dyDescent="0.15">
      <c r="A442" s="98">
        <v>43027</v>
      </c>
      <c r="B442">
        <v>14.12</v>
      </c>
      <c r="C442" s="101">
        <f t="shared" ref="C442" si="676">B442/B441-1</f>
        <v>-9.817671809256745E-3</v>
      </c>
      <c r="D442" s="26">
        <f t="shared" ref="D442" si="677">+F441*(1+L442)</f>
        <v>14.462801556139214</v>
      </c>
      <c r="E442" s="26">
        <f>D442*(1-VLOOKUP(A442,FX!A:K,9,0))</f>
        <v>14.425160603360979</v>
      </c>
      <c r="F442">
        <v>14.414</v>
      </c>
      <c r="G442" s="101">
        <f t="shared" ref="G442" si="678">+B442/D442-1</f>
        <v>-2.3702292727213803E-2</v>
      </c>
      <c r="H442" s="101">
        <f>(+B442/(D442*(1-VLOOKUP(A442,FX!A:K,9,0)))-1)</f>
        <v>-2.1154745638664041E-2</v>
      </c>
      <c r="I442" s="101">
        <f t="shared" si="373"/>
        <v>-2.039683640904677E-2</v>
      </c>
      <c r="J442">
        <v>12461.61</v>
      </c>
      <c r="K442">
        <v>12472.65</v>
      </c>
      <c r="L442" s="101">
        <f t="shared" ref="L442" si="679">+K442/J442-1</f>
        <v>8.8592084008398686E-4</v>
      </c>
      <c r="M442" s="100">
        <f t="shared" ref="M442" si="680">WEEKDAY(A442,2)</f>
        <v>4</v>
      </c>
      <c r="N442" s="50" t="s">
        <v>511</v>
      </c>
    </row>
    <row r="443" spans="1:14" x14ac:dyDescent="0.15">
      <c r="A443" s="98">
        <v>43028</v>
      </c>
      <c r="B443">
        <v>14.16</v>
      </c>
      <c r="C443" s="101">
        <f t="shared" ref="C443" si="681">B443/B442-1</f>
        <v>2.8328611898018607E-3</v>
      </c>
      <c r="D443" s="26">
        <f t="shared" ref="D443" si="682">+F442*(1+L443)</f>
        <v>14.32754593129768</v>
      </c>
      <c r="E443" s="26">
        <f>D443*(1-VLOOKUP(A443,FX!A:K,9,0))</f>
        <v>14.340595757517029</v>
      </c>
      <c r="F443">
        <v>14.332000000000001</v>
      </c>
      <c r="G443" s="101">
        <f t="shared" ref="G443" si="683">+B443/D443-1</f>
        <v>-1.1693972722271018E-2</v>
      </c>
      <c r="H443" s="101">
        <f>(+B443/(D443*(1-VLOOKUP(A443,FX!A:K,9,0)))-1)</f>
        <v>-1.2593323218274555E-2</v>
      </c>
      <c r="I443" s="101">
        <f t="shared" si="373"/>
        <v>-1.2001116382919341E-2</v>
      </c>
      <c r="J443">
        <v>12472.65</v>
      </c>
      <c r="K443">
        <v>12397.84</v>
      </c>
      <c r="L443" s="101">
        <f t="shared" ref="L443" si="684">+K443/J443-1</f>
        <v>-5.9979234565228357E-3</v>
      </c>
      <c r="M443" s="100">
        <f t="shared" ref="M443" si="685">WEEKDAY(A443,2)</f>
        <v>5</v>
      </c>
    </row>
    <row r="444" spans="1:14" x14ac:dyDescent="0.15">
      <c r="A444" s="98">
        <v>43031</v>
      </c>
      <c r="B444">
        <v>14.08</v>
      </c>
      <c r="C444" s="101">
        <f t="shared" ref="C444" si="686">B444/B443-1</f>
        <v>-5.6497175141243527E-3</v>
      </c>
      <c r="D444" s="26">
        <f t="shared" ref="D444" si="687">+F443*(1+L444)</f>
        <v>14.303539087453943</v>
      </c>
      <c r="E444" s="26">
        <f>D444*(1-VLOOKUP(A444,FX!A:K,9,0))</f>
        <v>14.287188576108935</v>
      </c>
      <c r="F444">
        <v>14.279</v>
      </c>
      <c r="G444" s="101">
        <f t="shared" ref="G444" si="688">+B444/D444-1</f>
        <v>-1.5628236206940982E-2</v>
      </c>
      <c r="H444" s="101">
        <f>(+B444/(D444*(1-VLOOKUP(A444,FX!A:K,9,0)))-1)</f>
        <v>-1.4501703747047623E-2</v>
      </c>
      <c r="I444" s="101">
        <f t="shared" si="373"/>
        <v>-1.3936550178583973E-2</v>
      </c>
      <c r="J444">
        <v>12397.84</v>
      </c>
      <c r="K444">
        <v>12373.22</v>
      </c>
      <c r="L444" s="101">
        <f t="shared" ref="L444" si="689">+K444/J444-1</f>
        <v>-1.9858297897054067E-3</v>
      </c>
      <c r="M444" s="100">
        <f t="shared" ref="M444" si="690">WEEKDAY(A444,2)</f>
        <v>1</v>
      </c>
      <c r="N444" s="50" t="s">
        <v>521</v>
      </c>
    </row>
    <row r="445" spans="1:14" x14ac:dyDescent="0.15">
      <c r="A445" s="98">
        <v>43032</v>
      </c>
      <c r="B445">
        <v>14.14</v>
      </c>
      <c r="C445" s="101">
        <f t="shared" ref="C445" si="691">B445/B444-1</f>
        <v>4.2613636363637575E-3</v>
      </c>
      <c r="D445" s="26">
        <f t="shared" ref="D445" si="692">+F444*(1+L445)</f>
        <v>14.389797899819124</v>
      </c>
      <c r="E445" s="26">
        <f>D445*(1-VLOOKUP(A445,FX!A:K,9,0))</f>
        <v>14.385631604542455</v>
      </c>
      <c r="F445">
        <v>14.375999999999999</v>
      </c>
      <c r="G445" s="101">
        <f t="shared" ref="G445" si="693">+B445/D445-1</f>
        <v>-1.735937513217356E-2</v>
      </c>
      <c r="H445" s="101">
        <f>(+B445/(D445*(1-VLOOKUP(A445,FX!A:K,9,0)))-1)</f>
        <v>-1.7074787628017174E-2</v>
      </c>
      <c r="I445" s="101">
        <f t="shared" si="373"/>
        <v>-1.6416249304396113E-2</v>
      </c>
      <c r="J445">
        <v>12373.22</v>
      </c>
      <c r="K445">
        <v>12469.23</v>
      </c>
      <c r="L445" s="101">
        <f t="shared" ref="L445" si="694">+K445/J445-1</f>
        <v>7.7594999523162844E-3</v>
      </c>
      <c r="M445" s="100">
        <f t="shared" ref="M445" si="695">WEEKDAY(A445,2)</f>
        <v>2</v>
      </c>
    </row>
    <row r="446" spans="1:14" x14ac:dyDescent="0.15">
      <c r="A446" s="98">
        <v>43033</v>
      </c>
      <c r="B446">
        <v>14.26</v>
      </c>
      <c r="C446" s="101">
        <f t="shared" ref="C446" si="696">B446/B445-1</f>
        <v>8.4865629420083355E-3</v>
      </c>
      <c r="D446" s="26">
        <f t="shared" ref="D446" si="697">+F445*(1+L446)</f>
        <v>14.436920188335607</v>
      </c>
      <c r="E446" s="26">
        <f>D446*(1-VLOOKUP(A446,FX!A:K,9,0))</f>
        <v>14.422810950511192</v>
      </c>
      <c r="F446">
        <v>14.428000000000001</v>
      </c>
      <c r="G446" s="101">
        <f t="shared" ref="G446" si="698">+B446/D446-1</f>
        <v>-1.2254704329428323E-2</v>
      </c>
      <c r="H446" s="101">
        <f>(+B446/(D446*(1-VLOOKUP(A446,FX!A:K,9,0)))-1)</f>
        <v>-1.1288434069464226E-2</v>
      </c>
      <c r="I446" s="101">
        <f t="shared" si="373"/>
        <v>-1.1644025505960665E-2</v>
      </c>
      <c r="J446">
        <v>12469.23</v>
      </c>
      <c r="K446">
        <v>12522.07</v>
      </c>
      <c r="L446" s="101">
        <f t="shared" ref="L446" si="699">+K446/J446-1</f>
        <v>4.2376313533394327E-3</v>
      </c>
      <c r="M446" s="100">
        <f t="shared" ref="M446" si="700">WEEKDAY(A446,2)</f>
        <v>3</v>
      </c>
    </row>
    <row r="447" spans="1:14" x14ac:dyDescent="0.15">
      <c r="A447" s="98">
        <v>43034</v>
      </c>
      <c r="B447">
        <v>14.34</v>
      </c>
      <c r="C447" s="101">
        <f t="shared" ref="C447" si="701">B447/B446-1</f>
        <v>5.6100981767182034E-3</v>
      </c>
      <c r="D447" s="26">
        <f t="shared" ref="D447" si="702">+F446*(1+L447)</f>
        <v>14.504276015067799</v>
      </c>
      <c r="E447" s="26">
        <f>D447*(1-VLOOKUP(A447,FX!A:K,9,0))</f>
        <v>14.519107162306897</v>
      </c>
      <c r="F447">
        <v>14.505000000000001</v>
      </c>
      <c r="G447" s="101">
        <f t="shared" ref="G447" si="703">+B447/D447-1</f>
        <v>-1.1326040327496512E-2</v>
      </c>
      <c r="H447" s="101">
        <f>(+B447/(D447*(1-VLOOKUP(A447,FX!A:K,9,0)))-1)</f>
        <v>-1.2335962556421998E-2</v>
      </c>
      <c r="I447" s="101">
        <f t="shared" si="373"/>
        <v>-1.1375387797311287E-2</v>
      </c>
      <c r="J447">
        <v>12522.07</v>
      </c>
      <c r="K447">
        <v>12588.27</v>
      </c>
      <c r="L447" s="101">
        <f t="shared" ref="L447" si="704">+K447/J447-1</f>
        <v>5.2866658627528373E-3</v>
      </c>
      <c r="M447" s="100">
        <f t="shared" ref="M447" si="705">WEEKDAY(A447,2)</f>
        <v>4</v>
      </c>
    </row>
    <row r="448" spans="1:14" x14ac:dyDescent="0.15">
      <c r="A448" s="98">
        <v>43035</v>
      </c>
      <c r="B448">
        <v>14.54</v>
      </c>
      <c r="C448" s="101">
        <f t="shared" ref="C448" si="706">B448/B447-1</f>
        <v>1.3947001394700065E-2</v>
      </c>
      <c r="D448" s="26">
        <f t="shared" ref="D448" si="707">+F447*(1+L448)</f>
        <v>14.754441932847008</v>
      </c>
      <c r="E448" s="26">
        <f>D448*(1-VLOOKUP(A448,FX!A:K,9,0))</f>
        <v>14.707453065395585</v>
      </c>
      <c r="F448">
        <v>14.715</v>
      </c>
      <c r="G448" s="101">
        <f t="shared" ref="G448" si="708">+B448/D448-1</f>
        <v>-1.4534059222504947E-2</v>
      </c>
      <c r="H448" s="101">
        <f>(+B448/(D448*(1-VLOOKUP(A448,FX!A:K,9,0)))-1)</f>
        <v>-1.1385592369461794E-2</v>
      </c>
      <c r="I448" s="101">
        <f t="shared" si="373"/>
        <v>-1.1892626571525677E-2</v>
      </c>
      <c r="J448">
        <v>12588.27</v>
      </c>
      <c r="K448">
        <v>12804.75</v>
      </c>
      <c r="L448" s="101">
        <f t="shared" ref="L448" si="709">+K448/J448-1</f>
        <v>1.7196961933609645E-2</v>
      </c>
      <c r="M448" s="100">
        <f t="shared" ref="M448" si="710">WEEKDAY(A448,2)</f>
        <v>5</v>
      </c>
    </row>
    <row r="449" spans="1:14" x14ac:dyDescent="0.15">
      <c r="A449" s="98">
        <v>43038</v>
      </c>
      <c r="B449">
        <v>14.52</v>
      </c>
      <c r="C449" s="101">
        <f t="shared" ref="C449" si="711">B449/B448-1</f>
        <v>-1.3755158184318717E-3</v>
      </c>
      <c r="D449" s="26">
        <f t="shared" ref="D449" si="712">+F448*(1+L449)</f>
        <v>14.738707643647862</v>
      </c>
      <c r="E449" s="26">
        <f>D449*(1-VLOOKUP(A449,FX!A:K,9,0))</f>
        <v>14.754134011811532</v>
      </c>
      <c r="F449">
        <v>14.727</v>
      </c>
      <c r="G449" s="101">
        <f t="shared" ref="G449" si="713">+B449/D449-1</f>
        <v>-1.4838997348734395E-2</v>
      </c>
      <c r="H449" s="101">
        <f>(+B449/(D449*(1-VLOOKUP(A449,FX!A:K,9,0)))-1)</f>
        <v>-1.5869044677518485E-2</v>
      </c>
      <c r="I449" s="101">
        <f t="shared" si="373"/>
        <v>-1.4055815848441733E-2</v>
      </c>
      <c r="J449">
        <v>12804.75</v>
      </c>
      <c r="K449">
        <v>12825.38</v>
      </c>
      <c r="L449" s="101">
        <f t="shared" ref="L449" si="714">+K449/J449-1</f>
        <v>1.6111208731133253E-3</v>
      </c>
      <c r="M449" s="100">
        <f t="shared" ref="M449" si="715">WEEKDAY(A449,2)</f>
        <v>1</v>
      </c>
    </row>
    <row r="450" spans="1:14" x14ac:dyDescent="0.15">
      <c r="A450" s="98">
        <v>43039</v>
      </c>
      <c r="B450">
        <v>14.56</v>
      </c>
      <c r="C450" s="101">
        <f t="shared" ref="C450" si="716">B450/B449-1</f>
        <v>2.7548209366392573E-3</v>
      </c>
      <c r="D450" s="26">
        <f t="shared" ref="D450" si="717">+F449*(1+L450)</f>
        <v>14.685076659716907</v>
      </c>
      <c r="E450" s="26">
        <f>D450*(1-VLOOKUP(A450,FX!A:K,9,0))</f>
        <v>14.72947779961868</v>
      </c>
      <c r="F450">
        <v>14.707000000000001</v>
      </c>
      <c r="G450" s="101">
        <f t="shared" ref="G450" si="718">+B450/D450-1</f>
        <v>-8.5172629748681006E-3</v>
      </c>
      <c r="H450" s="101">
        <f>(+B450/(D450*(1-VLOOKUP(A450,FX!A:K,9,0)))-1)</f>
        <v>-1.1506029061197687E-2</v>
      </c>
      <c r="I450" s="101">
        <f t="shared" si="373"/>
        <v>-9.9952403617324936E-3</v>
      </c>
      <c r="J450">
        <v>12825.38</v>
      </c>
      <c r="K450">
        <v>12788.87</v>
      </c>
      <c r="L450" s="101">
        <f t="shared" ref="L450" si="719">+K450/J450-1</f>
        <v>-2.8466992790855405E-3</v>
      </c>
      <c r="M450" s="100">
        <f t="shared" ref="M450" si="720">WEEKDAY(A450,2)</f>
        <v>2</v>
      </c>
    </row>
    <row r="451" spans="1:14" x14ac:dyDescent="0.15">
      <c r="A451" s="98">
        <v>43040</v>
      </c>
      <c r="B451">
        <v>14.6</v>
      </c>
      <c r="C451" s="101">
        <f t="shared" ref="C451" si="721">B451/B450-1</f>
        <v>2.7472527472527375E-3</v>
      </c>
      <c r="D451" s="26">
        <f t="shared" ref="D451" si="722">+F450*(1+L451)</f>
        <v>14.698915610214193</v>
      </c>
      <c r="E451" s="26">
        <f>D451*(1-VLOOKUP(A451,FX!A:K,9,0))</f>
        <v>14.692406334059196</v>
      </c>
      <c r="F451">
        <v>14.72</v>
      </c>
      <c r="G451" s="101">
        <f t="shared" ref="G451" si="723">+B451/D451-1</f>
        <v>-6.7294494939108551E-3</v>
      </c>
      <c r="H451" s="101">
        <f>(+B451/(D451*(1-VLOOKUP(A451,FX!A:K,9,0)))-1)</f>
        <v>-6.2893941236150663E-3</v>
      </c>
      <c r="I451" s="101">
        <f t="shared" si="373"/>
        <v>-8.15217391304357E-3</v>
      </c>
      <c r="J451">
        <v>12788.87</v>
      </c>
      <c r="K451">
        <v>12781.84</v>
      </c>
      <c r="L451" s="101">
        <f t="shared" ref="L451" si="724">+K451/J451-1</f>
        <v>-5.4969672848348416E-4</v>
      </c>
      <c r="M451" s="100">
        <f t="shared" ref="M451" si="725">WEEKDAY(A451,2)</f>
        <v>3</v>
      </c>
    </row>
    <row r="452" spans="1:14" x14ac:dyDescent="0.15">
      <c r="A452" s="98">
        <v>43041</v>
      </c>
      <c r="B452">
        <v>14.62</v>
      </c>
      <c r="C452" s="101">
        <f t="shared" ref="C452" si="726">B452/B451-1</f>
        <v>1.36986301369868E-3</v>
      </c>
      <c r="D452" s="26">
        <f t="shared" ref="D452" si="727">+F451*(1+L452)</f>
        <v>14.730053763777359</v>
      </c>
      <c r="E452" s="26">
        <f>D452*(1-VLOOKUP(A452,FX!A:K,9,0))</f>
        <v>14.793752103006714</v>
      </c>
      <c r="F452">
        <v>14.750999999999999</v>
      </c>
      <c r="G452" s="101">
        <f t="shared" ref="G452" si="728">+B452/D452-1</f>
        <v>-7.4713755660548165E-3</v>
      </c>
      <c r="H452" s="101">
        <f>(+B452/(D452*(1-VLOOKUP(A452,FX!A:K,9,0)))-1)</f>
        <v>-1.1744965158054899E-2</v>
      </c>
      <c r="I452" s="101">
        <f t="shared" si="373"/>
        <v>-8.8807538471967762E-3</v>
      </c>
      <c r="J452">
        <v>12781.84</v>
      </c>
      <c r="K452">
        <v>12790.57</v>
      </c>
      <c r="L452" s="101">
        <f t="shared" ref="L452" si="729">+K452/J452-1</f>
        <v>6.830002566140525E-4</v>
      </c>
      <c r="M452" s="100">
        <f t="shared" ref="M452" si="730">WEEKDAY(A452,2)</f>
        <v>4</v>
      </c>
    </row>
    <row r="453" spans="1:14" ht="54" x14ac:dyDescent="0.15">
      <c r="A453" s="98">
        <v>43042</v>
      </c>
      <c r="B453">
        <v>14.56</v>
      </c>
      <c r="C453" s="101">
        <f t="shared" ref="C453" si="731">B453/B452-1</f>
        <v>-4.1039671682625567E-3</v>
      </c>
      <c r="D453" s="26">
        <f t="shared" ref="D453" si="732">+F452*(1+L453)</f>
        <v>14.762878696570992</v>
      </c>
      <c r="E453" s="26">
        <f>D453*(1-VLOOKUP(A453,FX!A:K,9,0))</f>
        <v>14.721648316363897</v>
      </c>
      <c r="F453">
        <v>14.791</v>
      </c>
      <c r="G453" s="101">
        <f t="shared" ref="G453" si="733">+B453/D453-1</f>
        <v>-1.3742488896702376E-2</v>
      </c>
      <c r="H453" s="101">
        <f>(+B453/(D453*(1-VLOOKUP(A453,FX!A:K,9,0)))-1)</f>
        <v>-1.0980313677525833E-2</v>
      </c>
      <c r="I453" s="101">
        <f t="shared" si="373"/>
        <v>-1.5617605300520587E-2</v>
      </c>
      <c r="J453">
        <v>12790.57</v>
      </c>
      <c r="K453">
        <v>12800.87</v>
      </c>
      <c r="L453" s="101">
        <f t="shared" ref="L453" si="734">+K453/J453-1</f>
        <v>8.0528076543906479E-4</v>
      </c>
      <c r="M453" s="100">
        <f t="shared" ref="M453" si="735">WEEKDAY(A453,2)</f>
        <v>5</v>
      </c>
      <c r="N453" s="50" t="s">
        <v>560</v>
      </c>
    </row>
    <row r="454" spans="1:14" x14ac:dyDescent="0.15">
      <c r="A454" s="98">
        <v>43045</v>
      </c>
    </row>
    <row r="455" spans="1:14" x14ac:dyDescent="0.15">
      <c r="A455" s="98">
        <v>43046</v>
      </c>
    </row>
    <row r="456" spans="1:14" x14ac:dyDescent="0.15">
      <c r="A456" s="98">
        <v>43047</v>
      </c>
    </row>
    <row r="457" spans="1:14" x14ac:dyDescent="0.15">
      <c r="A457" s="98">
        <v>43048</v>
      </c>
    </row>
    <row r="458" spans="1:14" x14ac:dyDescent="0.15">
      <c r="A458" s="98">
        <v>43049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57"/>
  <sheetViews>
    <sheetView zoomScale="115" zoomScaleNormal="115" workbookViewId="0">
      <pane xSplit="1" ySplit="2" topLeftCell="B425" activePane="bottomRight" state="frozen"/>
      <selection pane="topRight" activeCell="B1" sqref="B1"/>
      <selection pane="bottomLeft" activeCell="A3" sqref="A3"/>
      <selection pane="bottomRight" activeCell="F446" sqref="F44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52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380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379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378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388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396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402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422</v>
      </c>
    </row>
    <row r="401" spans="1:13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444</v>
      </c>
    </row>
    <row r="419" spans="1:14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446</v>
      </c>
    </row>
    <row r="420" spans="1:14" x14ac:dyDescent="0.1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1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1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1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1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1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x14ac:dyDescent="0.1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x14ac:dyDescent="0.1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1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x14ac:dyDescent="0.1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x14ac:dyDescent="0.1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x14ac:dyDescent="0.1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x14ac:dyDescent="0.15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4" x14ac:dyDescent="0.15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4" x14ac:dyDescent="0.15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4" x14ac:dyDescent="0.15">
      <c r="A435" s="98">
        <v>43019</v>
      </c>
      <c r="B435">
        <v>14.52</v>
      </c>
      <c r="C435" s="101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101">
        <f t="shared" ref="G435" si="685">+B435/D435-1</f>
        <v>-1.3897157163468288E-3</v>
      </c>
      <c r="H435" s="101">
        <f>(+B435/(D435*(1-VLOOKUP(A435,FX!A:K,9,0)))-1)</f>
        <v>-2.6849691035968348E-3</v>
      </c>
      <c r="I435" s="101">
        <f t="shared" si="292"/>
        <v>-2.0344201902458003E-3</v>
      </c>
      <c r="J435">
        <v>12144.49</v>
      </c>
      <c r="K435">
        <v>12213.12</v>
      </c>
      <c r="L435" s="101">
        <f t="shared" ref="L435" si="686">+K435/J435-1</f>
        <v>5.6511224431821105E-3</v>
      </c>
      <c r="M435" s="100">
        <f t="shared" ref="M435" si="687">WEEKDAY(A435,2)</f>
        <v>3</v>
      </c>
      <c r="N435" s="50" t="s">
        <v>485</v>
      </c>
    </row>
    <row r="436" spans="1:14" x14ac:dyDescent="0.15">
      <c r="A436" s="98">
        <v>43020</v>
      </c>
      <c r="B436">
        <v>14.6</v>
      </c>
      <c r="C436" s="101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101">
        <f t="shared" ref="G436" si="690">+B436/D436-1</f>
        <v>-8.9623513013503686E-4</v>
      </c>
      <c r="H436" s="101">
        <f>(+B436/(D436*(1-VLOOKUP(A436,FX!A:K,9,0)))-1)</f>
        <v>-6.2192630959689854E-4</v>
      </c>
      <c r="I436" s="101">
        <f t="shared" si="292"/>
        <v>-8.6910700965603382E-4</v>
      </c>
      <c r="J436">
        <v>12213.12</v>
      </c>
      <c r="K436">
        <v>12266.42</v>
      </c>
      <c r="L436" s="101">
        <f t="shared" ref="L436" si="691">+K436/J436-1</f>
        <v>4.364159199287343E-3</v>
      </c>
      <c r="M436" s="100">
        <f t="shared" ref="M436" si="692">WEEKDAY(A436,2)</f>
        <v>4</v>
      </c>
      <c r="N436" s="50" t="s">
        <v>493</v>
      </c>
    </row>
    <row r="437" spans="1:14" x14ac:dyDescent="0.15">
      <c r="A437" s="98">
        <v>43021</v>
      </c>
      <c r="B437">
        <v>14.62</v>
      </c>
      <c r="C437" s="101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101">
        <f t="shared" ref="G437" si="695">+B437/D437-1</f>
        <v>-4.1393334184225417E-4</v>
      </c>
      <c r="H437" s="101">
        <f>(+B437/(D437*(1-VLOOKUP(A437,FX!A:K,9,0)))-1)</f>
        <v>-1.4165143233000332E-3</v>
      </c>
      <c r="I437" s="101">
        <f t="shared" si="292"/>
        <v>-1.5434417384890819E-3</v>
      </c>
      <c r="J437">
        <v>12266.42</v>
      </c>
      <c r="K437">
        <v>12277.63</v>
      </c>
      <c r="L437" s="101">
        <f t="shared" ref="L437" si="696">+K437/J437-1</f>
        <v>9.1387707252810202E-4</v>
      </c>
      <c r="M437" s="100">
        <f t="shared" ref="M437" si="697">WEEKDAY(A437,2)</f>
        <v>5</v>
      </c>
    </row>
    <row r="438" spans="1:14" x14ac:dyDescent="0.15">
      <c r="A438" s="98">
        <v>43024</v>
      </c>
      <c r="B438">
        <v>14.64</v>
      </c>
      <c r="C438" s="101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101">
        <f t="shared" ref="G438" si="700">+B438/D438-1</f>
        <v>-4.7317143887464219E-3</v>
      </c>
      <c r="H438" s="101">
        <f>(+B438/(D438*(1-VLOOKUP(A438,FX!A:K,9,0)))-1)</f>
        <v>-4.2658107375935783E-3</v>
      </c>
      <c r="I438" s="101">
        <f t="shared" si="292"/>
        <v>-4.3186996293399504E-3</v>
      </c>
      <c r="J438">
        <v>12277.63</v>
      </c>
      <c r="K438">
        <v>12333.81</v>
      </c>
      <c r="L438" s="101">
        <f t="shared" ref="L438" si="701">+K438/J438-1</f>
        <v>4.5758016815948821E-3</v>
      </c>
      <c r="M438" s="100">
        <f t="shared" ref="M438" si="702">WEEKDAY(A438,2)</f>
        <v>1</v>
      </c>
    </row>
    <row r="439" spans="1:14" x14ac:dyDescent="0.15">
      <c r="A439" s="98">
        <v>43025</v>
      </c>
      <c r="B439">
        <v>14.58</v>
      </c>
      <c r="C439" s="101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101">
        <f t="shared" ref="G439" si="705">+B439/D439-1</f>
        <v>-8.555306240096705E-3</v>
      </c>
      <c r="H439" s="101">
        <f>(+B439/(D439*(1-VLOOKUP(A439,FX!A:K,9,0)))-1)</f>
        <v>-3.8929055166366799E-3</v>
      </c>
      <c r="I439" s="101">
        <f t="shared" si="292"/>
        <v>-3.3495112447876618E-3</v>
      </c>
      <c r="J439">
        <v>12333.81</v>
      </c>
      <c r="K439">
        <v>12335.75</v>
      </c>
      <c r="L439" s="101">
        <f t="shared" ref="L439" si="706">+K439/J439-1</f>
        <v>1.5729121820440284E-4</v>
      </c>
      <c r="M439" s="100">
        <f t="shared" ref="M439" si="707">WEEKDAY(A439,2)</f>
        <v>2</v>
      </c>
    </row>
    <row r="440" spans="1:14" ht="27" x14ac:dyDescent="0.15">
      <c r="A440" s="98">
        <v>43026</v>
      </c>
      <c r="B440">
        <v>14.72</v>
      </c>
      <c r="C440" s="101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101">
        <f t="shared" ref="G440" si="710">+B440/D440-1</f>
        <v>-3.9421238118787505E-3</v>
      </c>
      <c r="H440" s="101">
        <f>(+B440/(D440*(1-VLOOKUP(A440,FX!A:K,9,0)))-1)</f>
        <v>-2.8284528191684366E-3</v>
      </c>
      <c r="I440" s="101">
        <f t="shared" si="292"/>
        <v>-3.0004808897137192E-3</v>
      </c>
      <c r="J440">
        <v>12335.75</v>
      </c>
      <c r="K440">
        <v>12461.61</v>
      </c>
      <c r="L440" s="101">
        <f t="shared" ref="L440" si="711">+K440/J440-1</f>
        <v>1.0202865654702853E-2</v>
      </c>
      <c r="M440" s="100">
        <f t="shared" ref="M440" si="712">WEEKDAY(A440,2)</f>
        <v>3</v>
      </c>
      <c r="N440" s="50" t="s">
        <v>508</v>
      </c>
    </row>
    <row r="441" spans="1:14" x14ac:dyDescent="0.15">
      <c r="A441" s="98">
        <v>43027</v>
      </c>
      <c r="B441">
        <v>14.56</v>
      </c>
      <c r="C441" s="101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101">
        <f t="shared" ref="G441" si="715">+B441/D441-1</f>
        <v>-1.4710320844674163E-2</v>
      </c>
      <c r="H441" s="101">
        <f>(+B441/(D441*(1-VLOOKUP(A441,FX!A:K,9,0)))-1)</f>
        <v>-1.2139310142905813E-2</v>
      </c>
      <c r="I441" s="101">
        <f t="shared" si="292"/>
        <v>-1.2801041440659522E-2</v>
      </c>
      <c r="J441">
        <v>12461.61</v>
      </c>
      <c r="K441">
        <v>12472.65</v>
      </c>
      <c r="L441" s="101">
        <f t="shared" ref="L441" si="716">+K441/J441-1</f>
        <v>8.8592084008398686E-4</v>
      </c>
      <c r="M441" s="100">
        <f t="shared" ref="M441" si="717">WEEKDAY(A441,2)</f>
        <v>4</v>
      </c>
    </row>
    <row r="442" spans="1:14" x14ac:dyDescent="0.15">
      <c r="A442" s="98">
        <v>43028</v>
      </c>
      <c r="B442">
        <v>14.62</v>
      </c>
      <c r="C442" s="101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101">
        <f t="shared" ref="G442" si="720">+B442/D442-1</f>
        <v>-2.751493655995696E-3</v>
      </c>
      <c r="H442" s="101">
        <f>(+B442/(D442*(1-VLOOKUP(A442,FX!A:K,9,0)))-1)</f>
        <v>-3.6589817356643684E-3</v>
      </c>
      <c r="I442" s="101">
        <f t="shared" si="292"/>
        <v>-3.5441657579062813E-3</v>
      </c>
      <c r="J442">
        <v>12472.65</v>
      </c>
      <c r="K442">
        <v>12397.84</v>
      </c>
      <c r="L442" s="101">
        <f t="shared" ref="L442" si="721">+K442/J442-1</f>
        <v>-5.9979234565228357E-3</v>
      </c>
      <c r="M442" s="100">
        <f t="shared" ref="M442" si="722">WEEKDAY(A442,2)</f>
        <v>5</v>
      </c>
    </row>
    <row r="443" spans="1:14" x14ac:dyDescent="0.15">
      <c r="A443" s="98">
        <v>43031</v>
      </c>
      <c r="B443">
        <v>14.56</v>
      </c>
      <c r="C443" s="101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101">
        <f t="shared" ref="G443" si="725">+B443/D443-1</f>
        <v>-5.6589957989916506E-3</v>
      </c>
      <c r="H443" s="101">
        <f>(+B443/(D443*(1-VLOOKUP(A443,FX!A:K,9,0)))-1)</f>
        <v>-4.5210543640209488E-3</v>
      </c>
      <c r="I443" s="101">
        <f t="shared" si="292"/>
        <v>-3.0879624240847114E-3</v>
      </c>
      <c r="J443">
        <v>12397.84</v>
      </c>
      <c r="K443">
        <v>12373.22</v>
      </c>
      <c r="L443" s="101">
        <f t="shared" ref="L443" si="726">+K443/J443-1</f>
        <v>-1.9858297897054067E-3</v>
      </c>
      <c r="M443" s="100">
        <f t="shared" ref="M443" si="727">WEEKDAY(A443,2)</f>
        <v>1</v>
      </c>
    </row>
    <row r="444" spans="1:14" x14ac:dyDescent="0.15">
      <c r="A444" s="98">
        <v>43032</v>
      </c>
      <c r="B444">
        <v>14.64</v>
      </c>
      <c r="C444" s="101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101">
        <f t="shared" ref="G444" si="730">+B444/D444-1</f>
        <v>-5.3285766183852612E-3</v>
      </c>
      <c r="H444" s="101">
        <f>(+B444/(D444*(1-VLOOKUP(A444,FX!A:K,9,0)))-1)</f>
        <v>-5.0405048140326203E-3</v>
      </c>
      <c r="I444" s="101">
        <f t="shared" si="292"/>
        <v>-5.7859995110421947E-3</v>
      </c>
      <c r="J444">
        <v>12373.22</v>
      </c>
      <c r="K444">
        <v>12469.23</v>
      </c>
      <c r="L444" s="101">
        <f t="shared" ref="L444" si="731">+K444/J444-1</f>
        <v>7.7594999523162844E-3</v>
      </c>
      <c r="M444" s="100">
        <f t="shared" ref="M444" si="732">WEEKDAY(A444,2)</f>
        <v>2</v>
      </c>
    </row>
    <row r="445" spans="1:14" x14ac:dyDescent="0.15">
      <c r="A445" s="98">
        <v>43033</v>
      </c>
      <c r="B445">
        <v>14.74</v>
      </c>
      <c r="C445" s="101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101">
        <f t="shared" ref="G445" si="735">+B445/D445-1</f>
        <v>-3.2189110676054122E-3</v>
      </c>
      <c r="H445" s="101">
        <f>(+B445/(D445*(1-VLOOKUP(A445,FX!A:K,9,0)))-1)</f>
        <v>-2.2438014658167083E-3</v>
      </c>
      <c r="I445" s="101">
        <f t="shared" si="292"/>
        <v>-1.9770874522654358E-3</v>
      </c>
      <c r="J445">
        <v>12469.23</v>
      </c>
      <c r="K445">
        <v>12522.07</v>
      </c>
      <c r="L445" s="101">
        <f t="shared" ref="L445" si="736">+K445/J445-1</f>
        <v>4.2376313533394327E-3</v>
      </c>
      <c r="M445" s="100">
        <f t="shared" ref="M445" si="737">WEEKDAY(A445,2)</f>
        <v>3</v>
      </c>
    </row>
    <row r="446" spans="1:14" x14ac:dyDescent="0.15">
      <c r="A446" s="98">
        <v>43034</v>
      </c>
      <c r="B446">
        <v>14.84</v>
      </c>
      <c r="C446" s="101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101">
        <f t="shared" ref="G446" si="740">+B446/D446-1</f>
        <v>-4.9031375078445461E-4</v>
      </c>
      <c r="H446" s="101">
        <f>(+B446/(D446*(1-VLOOKUP(A446,FX!A:K,9,0)))-1)</f>
        <v>-1.5113045843084816E-3</v>
      </c>
      <c r="I446" s="101">
        <f t="shared" si="292"/>
        <v>-9.8958578766317196E-4</v>
      </c>
      <c r="J446">
        <v>12522.07</v>
      </c>
      <c r="K446">
        <v>12588.27</v>
      </c>
      <c r="L446" s="101">
        <f t="shared" ref="L446" si="741">+K446/J446-1</f>
        <v>5.2866658627528373E-3</v>
      </c>
      <c r="M446" s="100">
        <f t="shared" ref="M446" si="742">WEEKDAY(A446,2)</f>
        <v>4</v>
      </c>
    </row>
    <row r="447" spans="1:14" x14ac:dyDescent="0.15">
      <c r="A447" s="98">
        <v>43035</v>
      </c>
      <c r="B447">
        <v>15.04</v>
      </c>
      <c r="C447" s="101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101">
        <f t="shared" ref="G447" si="745">+B447/D447-1</f>
        <v>-4.6429508589869162E-3</v>
      </c>
      <c r="H447" s="101">
        <f>(+B447/(D447*(1-VLOOKUP(A447,FX!A:K,9,0)))-1)</f>
        <v>-1.4628828865810295E-3</v>
      </c>
      <c r="I447" s="101">
        <f t="shared" si="292"/>
        <v>-1.8781149831103017E-3</v>
      </c>
      <c r="J447">
        <v>12588.27</v>
      </c>
      <c r="K447">
        <v>12804.75</v>
      </c>
      <c r="L447" s="101">
        <f t="shared" ref="L447" si="746">+K447/J447-1</f>
        <v>1.7196961933609645E-2</v>
      </c>
      <c r="M447" s="100">
        <f t="shared" ref="M447" si="747">WEEKDAY(A447,2)</f>
        <v>5</v>
      </c>
    </row>
    <row r="448" spans="1:14" x14ac:dyDescent="0.15">
      <c r="A448" s="98">
        <v>43038</v>
      </c>
      <c r="B448">
        <v>15</v>
      </c>
      <c r="C448" s="101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101">
        <f t="shared" ref="G448" si="750">+B448/D448-1</f>
        <v>-6.1339328304340635E-3</v>
      </c>
      <c r="H448" s="101">
        <f>(+B448/(D448*(1-VLOOKUP(A448,FX!A:K,9,0)))-1)</f>
        <v>-7.1730818476020142E-3</v>
      </c>
      <c r="I448" s="101">
        <f t="shared" si="292"/>
        <v>-6.9907848744836798E-3</v>
      </c>
      <c r="J448">
        <v>12804.75</v>
      </c>
      <c r="K448">
        <v>12825.38</v>
      </c>
      <c r="L448" s="101">
        <f t="shared" ref="L448" si="751">+K448/J448-1</f>
        <v>1.6111208731133253E-3</v>
      </c>
      <c r="M448" s="100">
        <f t="shared" ref="M448" si="752">WEEKDAY(A448,2)</f>
        <v>1</v>
      </c>
    </row>
    <row r="449" spans="1:13" x14ac:dyDescent="0.15">
      <c r="A449" s="98">
        <v>43039</v>
      </c>
      <c r="B449">
        <v>15.08</v>
      </c>
      <c r="C449" s="101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101">
        <f t="shared" ref="G449" si="755">+B449/D449-1</f>
        <v>1.1552522075644056E-3</v>
      </c>
      <c r="H449" s="101">
        <f>(+B449/(D449*(1-VLOOKUP(A449,FX!A:K,9,0)))-1)</f>
        <v>-1.8626711038658428E-3</v>
      </c>
      <c r="I449" s="101">
        <f t="shared" si="292"/>
        <v>-1.6815178677823672E-3</v>
      </c>
      <c r="J449">
        <v>12825.38</v>
      </c>
      <c r="K449">
        <v>12788.87</v>
      </c>
      <c r="L449" s="101">
        <f t="shared" ref="L449" si="756">+K449/J449-1</f>
        <v>-2.8466992790855405E-3</v>
      </c>
      <c r="M449" s="100">
        <f t="shared" ref="M449" si="757">WEEKDAY(A449,2)</f>
        <v>2</v>
      </c>
    </row>
    <row r="450" spans="1:13" x14ac:dyDescent="0.15">
      <c r="A450" s="98">
        <v>43040</v>
      </c>
      <c r="B450">
        <v>15.1</v>
      </c>
      <c r="C450" s="101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101">
        <f t="shared" ref="G450" si="760">+B450/D450-1</f>
        <v>1.9231439244493664E-4</v>
      </c>
      <c r="H450" s="101">
        <f>(+B450/(D450*(1-VLOOKUP(A450,FX!A:K,9,0)))-1)</f>
        <v>6.3543635861296188E-4</v>
      </c>
      <c r="I450" s="101">
        <f t="shared" si="292"/>
        <v>-1.243484932666683E-3</v>
      </c>
      <c r="J450">
        <v>12788.87</v>
      </c>
      <c r="K450">
        <v>12781.84</v>
      </c>
      <c r="L450" s="101">
        <f t="shared" ref="L450" si="761">+K450/J450-1</f>
        <v>-5.4969672848348416E-4</v>
      </c>
      <c r="M450" s="100">
        <f t="shared" ref="M450" si="762">WEEKDAY(A450,2)</f>
        <v>3</v>
      </c>
    </row>
    <row r="451" spans="1:13" x14ac:dyDescent="0.15">
      <c r="A451" s="98">
        <v>43041</v>
      </c>
      <c r="B451">
        <v>15.12</v>
      </c>
      <c r="C451" s="101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101">
        <f t="shared" ref="G451" si="765">+B451/D451-1</f>
        <v>-6.0321688064901569E-4</v>
      </c>
      <c r="H451" s="101">
        <f>(+B451/(D451*(1-VLOOKUP(A451,FX!A:K,9,0)))-1)</f>
        <v>-4.9063791124214218E-3</v>
      </c>
      <c r="I451" s="101">
        <f t="shared" si="292"/>
        <v>-3.6046841123712481E-3</v>
      </c>
      <c r="J451">
        <v>12781.84</v>
      </c>
      <c r="K451">
        <v>12790.57</v>
      </c>
      <c r="L451" s="101">
        <f t="shared" ref="L451" si="766">+K451/J451-1</f>
        <v>6.830002566140525E-4</v>
      </c>
      <c r="M451" s="100">
        <f t="shared" ref="M451" si="767">WEEKDAY(A451,2)</f>
        <v>4</v>
      </c>
    </row>
    <row r="452" spans="1:13" x14ac:dyDescent="0.15">
      <c r="A452" s="98">
        <v>43042</v>
      </c>
      <c r="B452">
        <v>15.06</v>
      </c>
      <c r="C452" s="101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101">
        <f t="shared" ref="G452" si="770">+B452/D452-1</f>
        <v>-8.3571846639678427E-3</v>
      </c>
      <c r="H452" s="101">
        <f>(+B452/(D452*(1-VLOOKUP(A452,FX!A:K,9,0)))-1)</f>
        <v>-5.5799270208483076E-3</v>
      </c>
      <c r="I452" s="101">
        <f t="shared" si="292"/>
        <v>-4.9751243781094301E-3</v>
      </c>
      <c r="J452">
        <v>12790.57</v>
      </c>
      <c r="K452">
        <v>12800.87</v>
      </c>
      <c r="L452" s="101">
        <f t="shared" ref="L452" si="771">+K452/J452-1</f>
        <v>8.0528076543906479E-4</v>
      </c>
      <c r="M452" s="100">
        <f t="shared" ref="M452" si="772">WEEKDAY(A452,2)</f>
        <v>5</v>
      </c>
    </row>
    <row r="453" spans="1:13" x14ac:dyDescent="0.15">
      <c r="A453" s="98">
        <v>43045</v>
      </c>
    </row>
    <row r="454" spans="1:13" x14ac:dyDescent="0.15">
      <c r="A454" s="98">
        <v>43046</v>
      </c>
    </row>
    <row r="455" spans="1:13" x14ac:dyDescent="0.15">
      <c r="A455" s="98">
        <v>43047</v>
      </c>
    </row>
    <row r="456" spans="1:13" x14ac:dyDescent="0.15">
      <c r="A456" s="98">
        <v>43048</v>
      </c>
    </row>
    <row r="457" spans="1:13" x14ac:dyDescent="0.15">
      <c r="A457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58"/>
  <sheetViews>
    <sheetView zoomScale="115" zoomScaleNormal="115" workbookViewId="0">
      <pane xSplit="1" ySplit="2" topLeftCell="B424" activePane="bottomRight" state="frozen"/>
      <selection pane="topRight" activeCell="B1" sqref="B1"/>
      <selection pane="bottomLeft" activeCell="A3" sqref="A3"/>
      <selection pane="bottomRight" activeCell="A454" sqref="A454:A45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387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395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408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414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53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431</v>
      </c>
    </row>
    <row r="407" spans="1:14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  <c r="N407" s="50"/>
    </row>
    <row r="408" spans="1:14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s="50" t="s">
        <v>436</v>
      </c>
    </row>
    <row r="409" spans="1:14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  <c r="N409" s="50"/>
    </row>
    <row r="410" spans="1:14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s="50" t="s">
        <v>437</v>
      </c>
    </row>
    <row r="411" spans="1:14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  <c r="N411" s="50"/>
    </row>
    <row r="412" spans="1:14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  <c r="N412" s="50"/>
    </row>
    <row r="413" spans="1:14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  <c r="N413" s="50"/>
    </row>
    <row r="414" spans="1:14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  <c r="N414" s="50"/>
    </row>
    <row r="415" spans="1:14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  <c r="N415" s="50"/>
    </row>
    <row r="416" spans="1:14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  <c r="N416" s="50"/>
    </row>
    <row r="417" spans="1:14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  <c r="N417" s="50"/>
    </row>
    <row r="418" spans="1:14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  <c r="N418" s="50"/>
    </row>
    <row r="419" spans="1:14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s="50" t="s">
        <v>445</v>
      </c>
    </row>
    <row r="420" spans="1:14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  <c r="N420" s="50"/>
    </row>
    <row r="421" spans="1:14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  <c r="N421" s="50"/>
    </row>
    <row r="422" spans="1:14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  <c r="N422" s="50"/>
    </row>
    <row r="423" spans="1:14" x14ac:dyDescent="0.1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s="50" t="s">
        <v>452</v>
      </c>
    </row>
    <row r="424" spans="1:14" x14ac:dyDescent="0.1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  <c r="N424" s="50"/>
    </row>
    <row r="425" spans="1:14" x14ac:dyDescent="0.1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  <c r="N425" s="50"/>
    </row>
    <row r="426" spans="1:14" x14ac:dyDescent="0.1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  <c r="N426" s="50"/>
    </row>
    <row r="427" spans="1:14" x14ac:dyDescent="0.1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  <c r="N427" s="50"/>
    </row>
    <row r="428" spans="1:14" x14ac:dyDescent="0.1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  <c r="N428" s="50"/>
    </row>
    <row r="429" spans="1:14" x14ac:dyDescent="0.1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  <c r="N429" s="50"/>
    </row>
    <row r="430" spans="1:14" x14ac:dyDescent="0.1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  <c r="N430" s="50"/>
    </row>
    <row r="431" spans="1:14" x14ac:dyDescent="0.1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  <c r="N431" s="50"/>
    </row>
    <row r="432" spans="1:14" x14ac:dyDescent="0.1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  <c r="N432" s="50"/>
    </row>
    <row r="433" spans="1:14" x14ac:dyDescent="0.15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s="50" t="s">
        <v>478</v>
      </c>
    </row>
    <row r="434" spans="1:14" x14ac:dyDescent="0.15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  <c r="N434" s="50"/>
    </row>
    <row r="435" spans="1:14" x14ac:dyDescent="0.15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  <c r="N435" s="50"/>
    </row>
    <row r="436" spans="1:14" x14ac:dyDescent="0.15">
      <c r="A436" s="98">
        <v>43019</v>
      </c>
      <c r="B436">
        <v>8.36</v>
      </c>
      <c r="C436" s="10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101">
        <f t="shared" si="511"/>
        <v>5.7747834456207681E-3</v>
      </c>
      <c r="J436">
        <v>1917.4580000000001</v>
      </c>
      <c r="K436">
        <v>1901.5509999999999</v>
      </c>
      <c r="L436" s="101">
        <f t="shared" ref="L436" si="677">+K436/J436-1</f>
        <v>-8.295879231774661E-3</v>
      </c>
      <c r="M436" s="100">
        <f t="shared" ref="M436" si="678">WEEKDAY(A436,2)</f>
        <v>3</v>
      </c>
      <c r="N436" s="50"/>
    </row>
    <row r="437" spans="1:14" x14ac:dyDescent="0.15">
      <c r="A437" s="98">
        <v>43020</v>
      </c>
      <c r="B437">
        <v>8.33</v>
      </c>
      <c r="C437" s="10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101">
        <f t="shared" si="511"/>
        <v>2.8894774861547567E-3</v>
      </c>
      <c r="J437">
        <v>1901.5509999999999</v>
      </c>
      <c r="K437">
        <v>1899.9860000000001</v>
      </c>
      <c r="L437" s="101">
        <f t="shared" ref="L437" si="682">+K437/J437-1</f>
        <v>-8.23012372531573E-4</v>
      </c>
      <c r="M437" s="100">
        <f t="shared" ref="M437" si="683">WEEKDAY(A437,2)</f>
        <v>4</v>
      </c>
      <c r="N437" s="50"/>
    </row>
    <row r="438" spans="1:14" x14ac:dyDescent="0.15">
      <c r="A438" s="98">
        <v>43021</v>
      </c>
      <c r="B438">
        <v>8.44</v>
      </c>
      <c r="C438" s="10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101">
        <f t="shared" si="511"/>
        <v>1.4238253440910231E-3</v>
      </c>
      <c r="J438">
        <v>1899.9860000000001</v>
      </c>
      <c r="K438">
        <v>1926.07</v>
      </c>
      <c r="L438" s="101">
        <f t="shared" ref="L438" si="687">+K438/J438-1</f>
        <v>1.3728522210163518E-2</v>
      </c>
      <c r="M438" s="100">
        <f t="shared" ref="M438" si="688">WEEKDAY(A438,2)</f>
        <v>5</v>
      </c>
      <c r="N438" s="50"/>
    </row>
    <row r="439" spans="1:14" x14ac:dyDescent="0.15">
      <c r="A439" s="98">
        <v>43024</v>
      </c>
      <c r="B439">
        <v>8.27</v>
      </c>
      <c r="C439" s="10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101">
        <f t="shared" si="511"/>
        <v>4.2501517911355258E-3</v>
      </c>
      <c r="J439">
        <v>1926.07</v>
      </c>
      <c r="K439">
        <v>1882.69</v>
      </c>
      <c r="L439" s="101">
        <f t="shared" ref="L439" si="692">+K439/J439-1</f>
        <v>-2.2522545909546277E-2</v>
      </c>
      <c r="M439" s="100">
        <f t="shared" ref="M439" si="693">WEEKDAY(A439,2)</f>
        <v>1</v>
      </c>
      <c r="N439" s="50"/>
    </row>
    <row r="440" spans="1:14" x14ac:dyDescent="0.15">
      <c r="A440" s="98">
        <v>43025</v>
      </c>
      <c r="B440">
        <v>8.2200000000000006</v>
      </c>
      <c r="C440" s="10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101">
        <f t="shared" si="511"/>
        <v>6.3663075416260373E-3</v>
      </c>
      <c r="J440">
        <v>1882.69</v>
      </c>
      <c r="K440">
        <v>1876.99</v>
      </c>
      <c r="L440" s="101">
        <f t="shared" ref="L440" si="697">+K440/J440-1</f>
        <v>-3.0275828734417365E-3</v>
      </c>
      <c r="M440" s="100">
        <f t="shared" ref="M440" si="698">WEEKDAY(A440,2)</f>
        <v>2</v>
      </c>
      <c r="N440" s="50"/>
    </row>
    <row r="441" spans="1:14" x14ac:dyDescent="0.15">
      <c r="A441" s="98">
        <v>43026</v>
      </c>
      <c r="B441">
        <v>8.19</v>
      </c>
      <c r="C441" s="10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101">
        <f t="shared" si="511"/>
        <v>8.4964905799778112E-3</v>
      </c>
      <c r="J441">
        <v>1876.99</v>
      </c>
      <c r="K441">
        <v>1868.16</v>
      </c>
      <c r="L441" s="101">
        <f t="shared" ref="L441" si="702">+K441/J441-1</f>
        <v>-4.704340459991796E-3</v>
      </c>
      <c r="M441" s="100">
        <f t="shared" ref="M441" si="703">WEEKDAY(A441,2)</f>
        <v>3</v>
      </c>
      <c r="N441" s="50" t="s">
        <v>507</v>
      </c>
    </row>
    <row r="442" spans="1:14" ht="27" x14ac:dyDescent="0.15">
      <c r="A442" s="98">
        <v>43027</v>
      </c>
      <c r="B442">
        <v>8.1</v>
      </c>
      <c r="C442" s="10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101">
        <f t="shared" si="511"/>
        <v>2.2271714922048602E-3</v>
      </c>
      <c r="J442">
        <v>1868.16</v>
      </c>
      <c r="K442">
        <v>1862.61</v>
      </c>
      <c r="L442" s="101">
        <f t="shared" ref="L442" si="707">+K442/J442-1</f>
        <v>-2.9708376156218907E-3</v>
      </c>
      <c r="M442" s="100">
        <f t="shared" ref="M442" si="708">WEEKDAY(A442,2)</f>
        <v>4</v>
      </c>
      <c r="N442" s="50" t="s">
        <v>515</v>
      </c>
    </row>
    <row r="443" spans="1:14" x14ac:dyDescent="0.15">
      <c r="A443" s="98">
        <v>43028</v>
      </c>
      <c r="B443">
        <v>8.17</v>
      </c>
      <c r="C443" s="10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101">
        <f t="shared" si="511"/>
        <v>6.1236987140245169E-4</v>
      </c>
      <c r="J443">
        <v>1862.61</v>
      </c>
      <c r="K443">
        <v>1880.21</v>
      </c>
      <c r="L443" s="101">
        <f t="shared" ref="L443" si="712">+K443/J443-1</f>
        <v>9.4491063615036452E-3</v>
      </c>
      <c r="M443" s="100">
        <f t="shared" ref="M443" si="713">WEEKDAY(A443,2)</f>
        <v>5</v>
      </c>
    </row>
    <row r="444" spans="1:14" x14ac:dyDescent="0.15">
      <c r="A444" s="98">
        <v>43031</v>
      </c>
      <c r="B444">
        <v>8.2100000000000009</v>
      </c>
      <c r="C444" s="10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101">
        <f t="shared" si="511"/>
        <v>-1.7023346303500775E-3</v>
      </c>
      <c r="J444">
        <v>1880.21</v>
      </c>
      <c r="K444">
        <v>1898.76</v>
      </c>
      <c r="L444" s="101">
        <f t="shared" ref="L444" si="717">+K444/J444-1</f>
        <v>9.8659192324261902E-3</v>
      </c>
      <c r="M444" s="100">
        <f t="shared" ref="M444" si="718">WEEKDAY(A444,2)</f>
        <v>1</v>
      </c>
    </row>
    <row r="445" spans="1:14" x14ac:dyDescent="0.15">
      <c r="A445" s="98">
        <v>43032</v>
      </c>
      <c r="B445">
        <v>8.1999999999999993</v>
      </c>
      <c r="C445" s="10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101">
        <f t="shared" si="511"/>
        <v>-4.9751243781095411E-3</v>
      </c>
      <c r="J445">
        <v>1898.76</v>
      </c>
      <c r="K445">
        <v>1901.69</v>
      </c>
      <c r="L445" s="101">
        <f t="shared" ref="L445" si="722">+K445/J445-1</f>
        <v>1.5431123470055486E-3</v>
      </c>
      <c r="M445" s="100">
        <f t="shared" ref="M445" si="723">WEEKDAY(A445,2)</f>
        <v>2</v>
      </c>
    </row>
    <row r="446" spans="1:14" x14ac:dyDescent="0.15">
      <c r="A446" s="98">
        <v>43033</v>
      </c>
      <c r="B446">
        <v>8.25</v>
      </c>
      <c r="C446" s="10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101">
        <f t="shared" si="511"/>
        <v>-3.6231884057970065E-3</v>
      </c>
      <c r="J446">
        <v>1901.69</v>
      </c>
      <c r="K446">
        <v>1913.26</v>
      </c>
      <c r="L446" s="101">
        <f t="shared" ref="L446" si="727">+K446/J446-1</f>
        <v>6.084062071105123E-3</v>
      </c>
      <c r="M446" s="100">
        <f t="shared" ref="M446" si="728">WEEKDAY(A446,2)</f>
        <v>3</v>
      </c>
    </row>
    <row r="447" spans="1:14" x14ac:dyDescent="0.15">
      <c r="A447" s="98">
        <v>43034</v>
      </c>
      <c r="B447">
        <v>8.3000000000000007</v>
      </c>
      <c r="C447" s="10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101">
        <f t="shared" si="511"/>
        <v>3.2636286715823637E-3</v>
      </c>
      <c r="J447">
        <v>1913.26</v>
      </c>
      <c r="K447">
        <v>1910.72</v>
      </c>
      <c r="L447" s="101">
        <f t="shared" ref="L447" si="732">+K447/J447-1</f>
        <v>-1.3275770151468524E-3</v>
      </c>
      <c r="M447" s="100">
        <f t="shared" ref="M447" si="733">WEEKDAY(A447,2)</f>
        <v>4</v>
      </c>
    </row>
    <row r="448" spans="1:14" x14ac:dyDescent="0.15">
      <c r="A448" s="98">
        <v>43035</v>
      </c>
      <c r="B448">
        <v>8.16</v>
      </c>
      <c r="C448" s="10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101">
        <f t="shared" si="511"/>
        <v>-3.4196384953590897E-3</v>
      </c>
      <c r="J448">
        <v>1910.72</v>
      </c>
      <c r="K448">
        <v>1896.22</v>
      </c>
      <c r="L448" s="101">
        <f t="shared" ref="L448" si="737">+K448/J448-1</f>
        <v>-7.5887623513649638E-3</v>
      </c>
      <c r="M448" s="100">
        <f t="shared" ref="M448" si="738">WEEKDAY(A448,2)</f>
        <v>5</v>
      </c>
    </row>
    <row r="449" spans="1:13" x14ac:dyDescent="0.15">
      <c r="A449" s="98">
        <v>43038</v>
      </c>
      <c r="B449">
        <v>7.97</v>
      </c>
      <c r="C449" s="10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101">
        <f t="shared" si="511"/>
        <v>-6.6060077277826368E-3</v>
      </c>
      <c r="J449">
        <v>1896.22</v>
      </c>
      <c r="K449">
        <v>1855.99</v>
      </c>
      <c r="L449" s="101">
        <f t="shared" ref="L449" si="742">+K449/J449-1</f>
        <v>-2.1215892670681691E-2</v>
      </c>
      <c r="M449" s="100">
        <f t="shared" ref="M449" si="743">WEEKDAY(A449,2)</f>
        <v>1</v>
      </c>
    </row>
    <row r="450" spans="1:13" x14ac:dyDescent="0.15">
      <c r="A450" s="98">
        <v>43039</v>
      </c>
      <c r="B450">
        <v>8.06</v>
      </c>
      <c r="C450" s="10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101">
        <f t="shared" si="511"/>
        <v>-5.5521283158543877E-3</v>
      </c>
      <c r="J450">
        <v>1855.99</v>
      </c>
      <c r="K450">
        <v>1869.79</v>
      </c>
      <c r="L450" s="101">
        <f t="shared" ref="L450" si="747">+K450/J450-1</f>
        <v>7.4353848889272545E-3</v>
      </c>
      <c r="M450" s="100">
        <f t="shared" ref="M450" si="748">WEEKDAY(A450,2)</f>
        <v>2</v>
      </c>
    </row>
    <row r="451" spans="1:13" x14ac:dyDescent="0.15">
      <c r="A451" s="98">
        <v>43040</v>
      </c>
      <c r="B451">
        <v>8.07</v>
      </c>
      <c r="C451" s="10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101">
        <f t="shared" si="511"/>
        <v>-4.4411547002219942E-3</v>
      </c>
      <c r="J451">
        <v>1869.79</v>
      </c>
      <c r="K451">
        <v>1872.75</v>
      </c>
      <c r="L451" s="101">
        <f t="shared" ref="L451" si="752">+K451/J451-1</f>
        <v>1.5830654779414033E-3</v>
      </c>
      <c r="M451" s="100">
        <f t="shared" ref="M451" si="753">WEEKDAY(A451,2)</f>
        <v>3</v>
      </c>
    </row>
    <row r="452" spans="1:13" x14ac:dyDescent="0.15">
      <c r="A452" s="98">
        <v>43041</v>
      </c>
      <c r="B452">
        <v>7.96</v>
      </c>
      <c r="C452" s="10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101">
        <f t="shared" si="511"/>
        <v>-4.875609451181373E-3</v>
      </c>
      <c r="J452">
        <v>1872.75</v>
      </c>
      <c r="K452">
        <v>1847.57</v>
      </c>
      <c r="L452" s="101">
        <f t="shared" ref="L452" si="757">+K452/J452-1</f>
        <v>-1.3445467894807162E-2</v>
      </c>
      <c r="M452" s="100">
        <f t="shared" ref="M452" si="758">WEEKDAY(A452,2)</f>
        <v>4</v>
      </c>
    </row>
    <row r="453" spans="1:13" x14ac:dyDescent="0.15">
      <c r="A453" s="98">
        <v>43042</v>
      </c>
      <c r="B453">
        <v>7.9</v>
      </c>
      <c r="C453" s="10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101">
        <f t="shared" si="511"/>
        <v>-8.8529151384841853E-4</v>
      </c>
      <c r="J453">
        <v>1847.57</v>
      </c>
      <c r="K453">
        <v>1832.97</v>
      </c>
      <c r="L453" s="101">
        <f t="shared" ref="L453" si="762">+K453/J453-1</f>
        <v>-7.9022716324685938E-3</v>
      </c>
      <c r="M453" s="100">
        <f t="shared" ref="M453" si="763">WEEKDAY(A453,2)</f>
        <v>5</v>
      </c>
    </row>
    <row r="454" spans="1:13" x14ac:dyDescent="0.15">
      <c r="A454" s="98">
        <v>43045</v>
      </c>
    </row>
    <row r="455" spans="1:13" x14ac:dyDescent="0.15">
      <c r="A455" s="98">
        <v>43046</v>
      </c>
    </row>
    <row r="456" spans="1:13" x14ac:dyDescent="0.15">
      <c r="A456" s="98">
        <v>43047</v>
      </c>
    </row>
    <row r="457" spans="1:13" x14ac:dyDescent="0.15">
      <c r="A457" s="98">
        <v>43048</v>
      </c>
    </row>
    <row r="458" spans="1:13" x14ac:dyDescent="0.15">
      <c r="A458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8"/>
  <sheetViews>
    <sheetView zoomScale="115" zoomScaleNormal="115" workbookViewId="0">
      <pane xSplit="1" ySplit="2" topLeftCell="B423" activePane="bottomRight" state="frozen"/>
      <selection pane="topRight" activeCell="B1" sqref="B1"/>
      <selection pane="bottomLeft" activeCell="A3" sqref="A3"/>
      <selection pane="bottomRight" activeCell="A454" sqref="A454:A458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383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382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381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389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394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419</v>
      </c>
    </row>
    <row r="401" spans="1:14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421</v>
      </c>
    </row>
    <row r="402" spans="1:14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433</v>
      </c>
    </row>
    <row r="407" spans="1:14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1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1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1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1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1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1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453</v>
      </c>
    </row>
    <row r="424" spans="1:14" x14ac:dyDescent="0.1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1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1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1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1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1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x14ac:dyDescent="0.1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464</v>
      </c>
    </row>
    <row r="431" spans="1:14" x14ac:dyDescent="0.1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x14ac:dyDescent="0.1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x14ac:dyDescent="0.15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53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477</v>
      </c>
    </row>
    <row r="434" spans="1:14" x14ac:dyDescent="0.15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 x14ac:dyDescent="0.15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484</v>
      </c>
    </row>
    <row r="436" spans="1:14" x14ac:dyDescent="0.15">
      <c r="A436" s="98">
        <v>43019</v>
      </c>
      <c r="B436">
        <v>47.5</v>
      </c>
      <c r="C436" s="10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101">
        <f t="shared" ref="G436" si="743">+B436/D436-1</f>
        <v>1.3944908634468955E-3</v>
      </c>
      <c r="H436" s="42">
        <f t="shared" ref="H436" si="744">(+B436/(E436)-1)</f>
        <v>9.5626204552612393E-5</v>
      </c>
      <c r="I436" s="101">
        <f t="shared" si="726"/>
        <v>1.263317471680292E-4</v>
      </c>
      <c r="J436">
        <v>3889.8636999999999</v>
      </c>
      <c r="K436">
        <v>3902.6867999999999</v>
      </c>
      <c r="L436" s="101">
        <f t="shared" ref="L436" si="745">+K436/J436-1</f>
        <v>3.2965422413129275E-3</v>
      </c>
      <c r="M436" s="100">
        <f t="shared" ref="M436" si="746">WEEKDAY(A436,2)</f>
        <v>3</v>
      </c>
    </row>
    <row r="437" spans="1:14" x14ac:dyDescent="0.15">
      <c r="A437" s="98">
        <v>43020</v>
      </c>
      <c r="B437">
        <v>47.75</v>
      </c>
      <c r="C437" s="10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101">
        <f t="shared" ref="G437" si="749">+B437/D437-1</f>
        <v>2.7522138253823769E-3</v>
      </c>
      <c r="H437" s="42">
        <f t="shared" ref="H437" si="750">(+B437/(E437)-1)</f>
        <v>3.0275243454083167E-3</v>
      </c>
      <c r="I437" s="101">
        <f t="shared" si="726"/>
        <v>2.9194933943836876E-3</v>
      </c>
      <c r="J437">
        <v>3902.6867999999999</v>
      </c>
      <c r="K437">
        <v>3912.9535999999998</v>
      </c>
      <c r="L437" s="101">
        <f t="shared" ref="L437" si="751">+K437/J437-1</f>
        <v>2.63070047025038E-3</v>
      </c>
      <c r="M437" s="100">
        <f t="shared" ref="M437" si="752">WEEKDAY(A437,2)</f>
        <v>4</v>
      </c>
      <c r="N437" t="s">
        <v>492</v>
      </c>
    </row>
    <row r="438" spans="1:14" x14ac:dyDescent="0.15">
      <c r="A438" s="98">
        <v>43021</v>
      </c>
      <c r="B438">
        <v>47.9</v>
      </c>
      <c r="C438" s="10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101">
        <f t="shared" ref="G438" si="755">+B438/D438-1</f>
        <v>4.0054397961426513E-3</v>
      </c>
      <c r="H438" s="42">
        <f t="shared" ref="H438" si="756">(+B438/(E438)-1)</f>
        <v>2.9984262004199014E-3</v>
      </c>
      <c r="I438" s="101">
        <f t="shared" si="726"/>
        <v>2.5324933548209749E-3</v>
      </c>
      <c r="J438">
        <v>3912.9535999999998</v>
      </c>
      <c r="K438">
        <v>3921</v>
      </c>
      <c r="L438" s="101">
        <f t="shared" ref="L438" si="757">+K438/J438-1</f>
        <v>2.0563494542844563E-3</v>
      </c>
      <c r="M438" s="100">
        <f t="shared" ref="M438" si="758">WEEKDAY(A438,2)</f>
        <v>5</v>
      </c>
    </row>
    <row r="439" spans="1:14" x14ac:dyDescent="0.15">
      <c r="A439" s="98">
        <v>43024</v>
      </c>
      <c r="B439">
        <v>47.85</v>
      </c>
      <c r="C439" s="10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101">
        <f t="shared" ref="G439" si="761">+B439/D439-1</f>
        <v>3.4181193878877192E-3</v>
      </c>
      <c r="H439" s="42">
        <f t="shared" ref="H439" si="762">(+B439/(E439)-1)</f>
        <v>3.8878381282658747E-3</v>
      </c>
      <c r="I439" s="101">
        <f t="shared" si="726"/>
        <v>3.7549034003903081E-3</v>
      </c>
      <c r="J439">
        <v>3921</v>
      </c>
      <c r="K439">
        <v>3913.45</v>
      </c>
      <c r="L439" s="101">
        <f t="shared" ref="L439" si="763">+K439/J439-1</f>
        <v>-1.9255292017342773E-3</v>
      </c>
      <c r="M439" s="100">
        <f t="shared" ref="M439" si="764">WEEKDAY(A439,2)</f>
        <v>1</v>
      </c>
    </row>
    <row r="440" spans="1:14" x14ac:dyDescent="0.15">
      <c r="A440" s="98">
        <v>43025</v>
      </c>
      <c r="B440">
        <v>47.5</v>
      </c>
      <c r="C440" s="10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101">
        <f t="shared" ref="G440" si="767">+B440/D440-1</f>
        <v>-3.4903243793165117E-3</v>
      </c>
      <c r="H440" s="42">
        <f t="shared" ref="H440" si="768">(+B440/(E440)-1)</f>
        <v>1.1958950959514159E-3</v>
      </c>
      <c r="I440" s="101">
        <f t="shared" si="726"/>
        <v>1.9194667679132138E-3</v>
      </c>
      <c r="J440">
        <v>3913.45</v>
      </c>
      <c r="K440">
        <v>3913.07</v>
      </c>
      <c r="L440" s="101">
        <f t="shared" ref="L440" si="769">+K440/J440-1</f>
        <v>-9.7101023393553199E-5</v>
      </c>
      <c r="M440" s="100">
        <f t="shared" ref="M440" si="770">WEEKDAY(A440,2)</f>
        <v>2</v>
      </c>
    </row>
    <row r="441" spans="1:14" x14ac:dyDescent="0.15">
      <c r="A441" s="98">
        <v>43026</v>
      </c>
      <c r="B441">
        <v>47.65</v>
      </c>
      <c r="C441" s="10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101">
        <f t="shared" ref="G441" si="773">+B441/D441-1</f>
        <v>-2.8391875695981117E-3</v>
      </c>
      <c r="H441" s="42">
        <f t="shared" ref="H441" si="774">(+B441/(E441)-1)</f>
        <v>-1.7242834074814306E-3</v>
      </c>
      <c r="I441" s="101">
        <f t="shared" si="726"/>
        <v>-1.7388389583725683E-3</v>
      </c>
      <c r="J441">
        <v>3913.07</v>
      </c>
      <c r="K441">
        <v>3944.16</v>
      </c>
      <c r="L441" s="101">
        <f t="shared" ref="L441" si="775">+K441/J441-1</f>
        <v>7.9451683716365018E-3</v>
      </c>
      <c r="M441" s="100">
        <f t="shared" ref="M441" si="776">WEEKDAY(A441,2)</f>
        <v>3</v>
      </c>
    </row>
    <row r="442" spans="1:14" x14ac:dyDescent="0.15">
      <c r="A442" s="98">
        <v>43027</v>
      </c>
      <c r="B442">
        <v>47.15</v>
      </c>
      <c r="C442" s="10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101">
        <f t="shared" ref="G442" si="779">+B442/D442-1</f>
        <v>-8.9699390059111428E-3</v>
      </c>
      <c r="H442" s="42">
        <f t="shared" ref="H442" si="780">(+B442/(E442)-1)</f>
        <v>-6.3839493761665977E-3</v>
      </c>
      <c r="I442" s="101">
        <f t="shared" si="726"/>
        <v>-4.9593753297456633E-3</v>
      </c>
      <c r="J442">
        <v>3944.16</v>
      </c>
      <c r="K442">
        <v>3931.25</v>
      </c>
      <c r="L442" s="101">
        <f t="shared" ref="L442" si="781">+K442/J442-1</f>
        <v>-3.2731937852419346E-3</v>
      </c>
      <c r="M442" s="100">
        <f t="shared" ref="M442" si="782">WEEKDAY(A442,2)</f>
        <v>4</v>
      </c>
    </row>
    <row r="443" spans="1:14" x14ac:dyDescent="0.15">
      <c r="A443" s="98">
        <v>43028</v>
      </c>
      <c r="B443">
        <v>47.35</v>
      </c>
      <c r="C443" s="10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101">
        <f t="shared" ref="G443" si="785">+B443/D443-1</f>
        <v>3.8103298185010459E-4</v>
      </c>
      <c r="H443" s="42">
        <f t="shared" ref="H443" si="786">(+B443/(E443)-1)</f>
        <v>-5.2930567173781196E-4</v>
      </c>
      <c r="I443" s="101">
        <f t="shared" si="726"/>
        <v>-4.4330919761037535E-4</v>
      </c>
      <c r="J443">
        <v>3931.25</v>
      </c>
      <c r="K443">
        <v>3926.85</v>
      </c>
      <c r="L443" s="101">
        <f t="shared" ref="L443" si="787">+K443/J443-1</f>
        <v>-1.1192368839427758E-3</v>
      </c>
      <c r="M443" s="100">
        <f t="shared" ref="M443" si="788">WEEKDAY(A443,2)</f>
        <v>5</v>
      </c>
      <c r="N443" t="s">
        <v>519</v>
      </c>
    </row>
    <row r="444" spans="1:14" x14ac:dyDescent="0.15">
      <c r="A444" s="98">
        <v>43031</v>
      </c>
      <c r="B444">
        <v>47.3</v>
      </c>
      <c r="C444" s="10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101">
        <f t="shared" ref="G444" si="791">+B444/D444-1</f>
        <v>-2.5021856608273829E-3</v>
      </c>
      <c r="H444" s="42">
        <f t="shared" ref="H444" si="792">(+B444/(E444)-1)</f>
        <v>-1.3606315164909066E-3</v>
      </c>
      <c r="I444" s="101">
        <f t="shared" si="726"/>
        <v>-1.6884761502744539E-3</v>
      </c>
      <c r="J444">
        <v>3926.85</v>
      </c>
      <c r="K444">
        <v>3930.8</v>
      </c>
      <c r="L444" s="101">
        <f t="shared" ref="L444" si="793">+K444/J444-1</f>
        <v>1.0058953104905566E-3</v>
      </c>
      <c r="M444" s="100">
        <f t="shared" ref="M444" si="794">WEEKDAY(A444,2)</f>
        <v>1</v>
      </c>
    </row>
    <row r="445" spans="1:14" x14ac:dyDescent="0.15">
      <c r="A445" s="98">
        <v>43032</v>
      </c>
      <c r="B445">
        <v>47.5</v>
      </c>
      <c r="C445" s="10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101">
        <f t="shared" ref="G445" si="797">+B445/D445-1</f>
        <v>-4.708897035599402E-3</v>
      </c>
      <c r="H445" s="42">
        <f t="shared" ref="H445" si="798">(+B445/(E445)-1)</f>
        <v>-4.4206457627194995E-3</v>
      </c>
      <c r="I445" s="101">
        <f t="shared" si="726"/>
        <v>-4.7562176545770107E-3</v>
      </c>
      <c r="J445">
        <v>3930.8</v>
      </c>
      <c r="K445">
        <v>3959.4</v>
      </c>
      <c r="L445" s="101">
        <f t="shared" ref="L445" si="799">+K445/J445-1</f>
        <v>7.2758725959092274E-3</v>
      </c>
      <c r="M445" s="100">
        <f t="shared" ref="M445" si="800">WEEKDAY(A445,2)</f>
        <v>2</v>
      </c>
    </row>
    <row r="446" spans="1:14" x14ac:dyDescent="0.15">
      <c r="A446" s="98">
        <v>43033</v>
      </c>
      <c r="B446">
        <v>47.8</v>
      </c>
      <c r="C446" s="10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101">
        <f t="shared" ref="G446" si="803">+B446/D446-1</f>
        <v>-2.8901466758894934E-3</v>
      </c>
      <c r="H446" s="42">
        <f t="shared" ref="H446" si="804">(+B446/(E446)-1)</f>
        <v>-1.9147154575305247E-3</v>
      </c>
      <c r="I446" s="101">
        <f t="shared" si="726"/>
        <v>-1.8793067446231104E-3</v>
      </c>
      <c r="J446">
        <v>3959.4</v>
      </c>
      <c r="K446">
        <v>3976.95</v>
      </c>
      <c r="L446" s="101">
        <f t="shared" ref="L446" si="805">+K446/J446-1</f>
        <v>4.4324897711773836E-3</v>
      </c>
      <c r="M446" s="100">
        <f t="shared" ref="M446" si="806">WEEKDAY(A446,2)</f>
        <v>3</v>
      </c>
    </row>
    <row r="447" spans="1:14" x14ac:dyDescent="0.15">
      <c r="A447" s="98">
        <v>43034</v>
      </c>
      <c r="B447">
        <v>48.1</v>
      </c>
      <c r="C447" s="10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101">
        <f t="shared" ref="G447" si="809">+B447/D447-1</f>
        <v>2.0260540719552189E-4</v>
      </c>
      <c r="H447" s="42">
        <f t="shared" ref="H447" si="810">(+B447/(E447)-1)</f>
        <v>-8.1909323748652341E-4</v>
      </c>
      <c r="I447" s="101">
        <f t="shared" si="726"/>
        <v>-6.8560031579167902E-4</v>
      </c>
      <c r="J447">
        <v>3976.95</v>
      </c>
      <c r="K447">
        <v>3993.58</v>
      </c>
      <c r="L447" s="101">
        <f t="shared" ref="L447" si="811">+K447/J447-1</f>
        <v>4.1815964495404145E-3</v>
      </c>
      <c r="M447" s="100">
        <f t="shared" ref="M447" si="812">WEEKDAY(A447,2)</f>
        <v>4</v>
      </c>
    </row>
    <row r="448" spans="1:14" x14ac:dyDescent="0.15">
      <c r="A448" s="98">
        <v>43035</v>
      </c>
      <c r="B448">
        <v>48.45</v>
      </c>
      <c r="C448" s="10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101">
        <f t="shared" ref="G448" si="815">+B448/D448-1</f>
        <v>-5.1929995863508882E-4</v>
      </c>
      <c r="H448" s="42">
        <f t="shared" ref="H448" si="816">(+B448/(E448)-1)</f>
        <v>2.6739426732247384E-3</v>
      </c>
      <c r="I448" s="101">
        <f t="shared" si="726"/>
        <v>2.5244164873365893E-3</v>
      </c>
      <c r="J448">
        <v>3993.58</v>
      </c>
      <c r="K448">
        <v>4021.97</v>
      </c>
      <c r="L448" s="101">
        <f t="shared" ref="L448" si="817">+K448/J448-1</f>
        <v>7.1089098002292683E-3</v>
      </c>
      <c r="M448" s="100">
        <f t="shared" ref="M448" si="818">WEEKDAY(A448,2)</f>
        <v>5</v>
      </c>
    </row>
    <row r="449" spans="1:13" x14ac:dyDescent="0.15">
      <c r="A449" s="98">
        <v>43038</v>
      </c>
      <c r="B449">
        <v>48.1</v>
      </c>
      <c r="C449" s="10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101">
        <f t="shared" ref="G449" si="821">+B449/D449-1</f>
        <v>-1.6770989171368544E-3</v>
      </c>
      <c r="H449" s="42">
        <f t="shared" ref="H449" si="822">(+B449/(E449)-1)</f>
        <v>-2.7209078323870983E-3</v>
      </c>
      <c r="I449" s="101">
        <f t="shared" si="726"/>
        <v>-2.2816842978634622E-3</v>
      </c>
      <c r="J449">
        <v>4021.97</v>
      </c>
      <c r="K449">
        <v>4009.72</v>
      </c>
      <c r="L449" s="101">
        <f t="shared" ref="L449" si="823">+K449/J449-1</f>
        <v>-3.0457711022210399E-3</v>
      </c>
      <c r="M449" s="100">
        <f t="shared" ref="M449" si="824">WEEKDAY(A449,2)</f>
        <v>1</v>
      </c>
    </row>
    <row r="450" spans="1:13" x14ac:dyDescent="0.15">
      <c r="A450" s="98">
        <v>43039</v>
      </c>
      <c r="B450">
        <v>48.25</v>
      </c>
      <c r="C450" s="10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101">
        <f t="shared" ref="G450" si="827">+B450/D450-1</f>
        <v>1.5790667281541104E-3</v>
      </c>
      <c r="H450" s="42">
        <f t="shared" ref="H450" si="828">(+B450/(E450)-1)</f>
        <v>-1.4401341470892115E-3</v>
      </c>
      <c r="I450" s="101">
        <f t="shared" si="726"/>
        <v>-7.455577185934148E-4</v>
      </c>
      <c r="J450">
        <v>4009.72</v>
      </c>
      <c r="K450">
        <v>4006.72</v>
      </c>
      <c r="L450" s="101">
        <f t="shared" ref="L450" si="829">+K450/J450-1</f>
        <v>-7.4818191793946109E-4</v>
      </c>
      <c r="M450" s="100">
        <f t="shared" ref="M450" si="830">WEEKDAY(A450,2)</f>
        <v>2</v>
      </c>
    </row>
    <row r="451" spans="1:13" x14ac:dyDescent="0.15">
      <c r="A451" s="98">
        <v>43040</v>
      </c>
      <c r="B451">
        <v>48.3</v>
      </c>
      <c r="C451" s="10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101">
        <f t="shared" ref="G451" si="833">+B451/D451-1</f>
        <v>2.8178072576283686E-3</v>
      </c>
      <c r="H451" s="42">
        <f t="shared" ref="H451" si="834">(+B451/(E451)-1)</f>
        <v>3.2620924136588236E-3</v>
      </c>
      <c r="I451" s="101">
        <f t="shared" si="726"/>
        <v>2.9278016570111198E-3</v>
      </c>
      <c r="J451">
        <v>4006.72</v>
      </c>
      <c r="K451">
        <v>3996.62</v>
      </c>
      <c r="L451" s="101">
        <f t="shared" ref="L451" si="835">+K451/J451-1</f>
        <v>-2.520765114607415E-3</v>
      </c>
      <c r="M451" s="100">
        <f t="shared" ref="M451" si="836">WEEKDAY(A451,2)</f>
        <v>3</v>
      </c>
    </row>
    <row r="452" spans="1:13" x14ac:dyDescent="0.15">
      <c r="A452" s="98">
        <v>43041</v>
      </c>
      <c r="B452">
        <v>48.25</v>
      </c>
      <c r="C452" s="10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101">
        <f t="shared" ref="G452" si="839">+B452/D452-1</f>
        <v>1.761741478444101E-3</v>
      </c>
      <c r="H452" s="42">
        <f t="shared" ref="H452" si="840">(+B452/(E452)-1)</f>
        <v>-2.5516036953413535E-3</v>
      </c>
      <c r="I452" s="101">
        <f t="shared" si="726"/>
        <v>-2.6458307495142996E-3</v>
      </c>
      <c r="J452">
        <v>3996.62</v>
      </c>
      <c r="K452">
        <v>3997.13</v>
      </c>
      <c r="L452" s="101">
        <f t="shared" ref="L452" si="841">+K452/J452-1</f>
        <v>1.2760782861520603E-4</v>
      </c>
      <c r="M452" s="100">
        <f t="shared" ref="M452" si="842">WEEKDAY(A452,2)</f>
        <v>4</v>
      </c>
    </row>
    <row r="453" spans="1:13" x14ac:dyDescent="0.15">
      <c r="A453" s="98">
        <v>43042</v>
      </c>
      <c r="B453">
        <v>48</v>
      </c>
      <c r="C453" s="10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101">
        <f t="shared" ref="G453" si="845">+B453/D453-1</f>
        <v>-6.7126132874499866E-3</v>
      </c>
      <c r="H453" s="42">
        <f t="shared" ref="H453" si="846">(+B453/(E453)-1)</f>
        <v>-3.9307497536262836E-3</v>
      </c>
      <c r="I453" s="101">
        <f t="shared" si="726"/>
        <v>-3.5705389022667733E-3</v>
      </c>
      <c r="J453">
        <v>3997.13</v>
      </c>
      <c r="K453">
        <v>3992.7</v>
      </c>
      <c r="L453" s="101">
        <f t="shared" ref="L453" si="847">+K453/J453-1</f>
        <v>-1.10829520180733E-3</v>
      </c>
      <c r="M453" s="100">
        <f t="shared" ref="M453" si="848">WEEKDAY(A453,2)</f>
        <v>5</v>
      </c>
    </row>
    <row r="454" spans="1:13" x14ac:dyDescent="0.15">
      <c r="A454" s="98">
        <v>43045</v>
      </c>
    </row>
    <row r="455" spans="1:13" x14ac:dyDescent="0.15">
      <c r="A455" s="98">
        <v>43046</v>
      </c>
    </row>
    <row r="456" spans="1:13" x14ac:dyDescent="0.15">
      <c r="A456" s="98">
        <v>43047</v>
      </c>
    </row>
    <row r="457" spans="1:13" x14ac:dyDescent="0.15">
      <c r="A457" s="98">
        <v>43048</v>
      </c>
    </row>
    <row r="458" spans="1:13" x14ac:dyDescent="0.15">
      <c r="A458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64"/>
  <sheetViews>
    <sheetView zoomScale="115" zoomScaleNormal="115" workbookViewId="0">
      <pane xSplit="1" ySplit="2" topLeftCell="B432" activePane="bottomRight" state="frozen"/>
      <selection pane="topRight" activeCell="B1" sqref="B1"/>
      <selection pane="bottomLeft" activeCell="A3" sqref="A3"/>
      <selection pane="bottomRight" activeCell="A460" sqref="A460:A464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377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58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393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406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409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1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1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1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1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1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1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1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1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x14ac:dyDescent="0.1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x14ac:dyDescent="0.1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x14ac:dyDescent="0.1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x14ac:dyDescent="0.1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465</v>
      </c>
    </row>
    <row r="437" spans="1:14" x14ac:dyDescent="0.1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467</v>
      </c>
    </row>
    <row r="438" spans="1:14" x14ac:dyDescent="0.1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470</v>
      </c>
    </row>
    <row r="439" spans="1:14" x14ac:dyDescent="0.15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474</v>
      </c>
    </row>
    <row r="440" spans="1:14" x14ac:dyDescent="0.15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481</v>
      </c>
    </row>
    <row r="441" spans="1:14" x14ac:dyDescent="0.15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F441">
        <v>45.75</v>
      </c>
      <c r="G441" s="42">
        <f t="shared" ref="G441" si="654">+B441/D441-1</f>
        <v>6.0990112898120508E-3</v>
      </c>
      <c r="H441" s="100"/>
      <c r="I441" s="101">
        <f t="shared" si="389"/>
        <v>6.1202185792350594E-3</v>
      </c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ht="27" x14ac:dyDescent="0.15">
      <c r="A442" s="98">
        <v>43019</v>
      </c>
      <c r="B442">
        <v>45.85</v>
      </c>
      <c r="C442" s="101">
        <f t="shared" ref="C442" si="657">B442/B441-1</f>
        <v>-3.9104931566369405E-3</v>
      </c>
      <c r="D442" s="38">
        <f t="shared" ref="D442" si="658">+F441*(1+L442)</f>
        <v>45.626445445859595</v>
      </c>
      <c r="E442" s="100"/>
      <c r="F442">
        <v>45.62</v>
      </c>
      <c r="G442" s="42">
        <f t="shared" ref="G442" si="659">+B442/D442-1</f>
        <v>4.8996706176833715E-3</v>
      </c>
      <c r="H442" s="100"/>
      <c r="I442" s="101">
        <f t="shared" si="389"/>
        <v>5.0416483998247941E-3</v>
      </c>
      <c r="J442">
        <v>20158.14</v>
      </c>
      <c r="K442">
        <v>20103.7</v>
      </c>
      <c r="L442" s="101">
        <f t="shared" ref="L442" si="660">+K442/J442-1</f>
        <v>-2.7006459921400383E-3</v>
      </c>
      <c r="M442" s="100">
        <f t="shared" ref="M442" si="661">WEEKDAY(A442,2)</f>
        <v>3</v>
      </c>
      <c r="N442" s="50" t="s">
        <v>488</v>
      </c>
    </row>
    <row r="443" spans="1:14" x14ac:dyDescent="0.15">
      <c r="A443" s="98">
        <v>43020</v>
      </c>
      <c r="B443">
        <v>45.87</v>
      </c>
      <c r="C443" s="101">
        <f t="shared" ref="C443" si="662">B443/B442-1</f>
        <v>4.3620501635754927E-4</v>
      </c>
      <c r="D443" s="38">
        <f t="shared" ref="D443" si="663">+F442*(1+L443)</f>
        <v>45.859426881618802</v>
      </c>
      <c r="E443" s="100"/>
      <c r="F443">
        <v>45.86</v>
      </c>
      <c r="G443" s="42">
        <f t="shared" ref="G443" si="664">+B443/D443-1</f>
        <v>2.3055496110946372E-4</v>
      </c>
      <c r="H443" s="100"/>
      <c r="I443" s="101">
        <f t="shared" si="389"/>
        <v>2.1805494984739049E-4</v>
      </c>
      <c r="J443">
        <v>20103.7</v>
      </c>
      <c r="K443">
        <v>20209.21</v>
      </c>
      <c r="L443" s="101">
        <f t="shared" ref="L443" si="665">+K443/J443-1</f>
        <v>5.2482876286454871E-3</v>
      </c>
      <c r="M443" s="100">
        <f t="shared" ref="M443" si="666">WEEKDAY(A443,2)</f>
        <v>4</v>
      </c>
    </row>
    <row r="444" spans="1:14" x14ac:dyDescent="0.15">
      <c r="A444" s="98">
        <v>43021</v>
      </c>
      <c r="B444">
        <v>46.23</v>
      </c>
      <c r="C444" s="101">
        <f t="shared" ref="C444" si="667">B444/B443-1</f>
        <v>7.8482668410726486E-3</v>
      </c>
      <c r="D444" s="38">
        <f t="shared" ref="D444" si="668">+F443*(1+L444)</f>
        <v>45.922608949088065</v>
      </c>
      <c r="E444" s="100"/>
      <c r="F444">
        <v>45.92</v>
      </c>
      <c r="G444" s="42">
        <f t="shared" ref="G444" si="669">+B444/D444-1</f>
        <v>6.6936756849489409E-3</v>
      </c>
      <c r="H444" s="100"/>
      <c r="I444" s="101">
        <f t="shared" si="389"/>
        <v>6.7508710801391647E-3</v>
      </c>
      <c r="J444">
        <v>20209.21</v>
      </c>
      <c r="K444">
        <v>20236.8</v>
      </c>
      <c r="L444" s="101">
        <f t="shared" ref="L444" si="670">+K444/J444-1</f>
        <v>1.3652191253394896E-3</v>
      </c>
      <c r="M444" s="100">
        <f t="shared" ref="M444" si="671">WEEKDAY(A444,2)</f>
        <v>5</v>
      </c>
    </row>
    <row r="445" spans="1:14" x14ac:dyDescent="0.15">
      <c r="A445" s="98">
        <v>43024</v>
      </c>
      <c r="B445">
        <v>46.3</v>
      </c>
      <c r="C445" s="101">
        <f t="shared" ref="C445" si="672">B445/B444-1</f>
        <v>1.51416828898987E-3</v>
      </c>
      <c r="D445" s="38">
        <f t="shared" ref="D445" si="673">+F444*(1+L445)</f>
        <v>46.239562065148647</v>
      </c>
      <c r="E445" s="100"/>
      <c r="F445">
        <v>46.24</v>
      </c>
      <c r="G445" s="42">
        <f t="shared" ref="G445" si="674">+B445/D445-1</f>
        <v>1.3070611431440504E-3</v>
      </c>
      <c r="H445" s="100"/>
      <c r="I445" s="101">
        <f t="shared" si="389"/>
        <v>1.2975778546711059E-3</v>
      </c>
      <c r="J445">
        <v>20236.8</v>
      </c>
      <c r="K445">
        <v>20377.63</v>
      </c>
      <c r="L445" s="101">
        <f t="shared" ref="L445" si="675">+K445/J445-1</f>
        <v>6.9591042061987185E-3</v>
      </c>
      <c r="M445" s="100">
        <f t="shared" ref="M445" si="676">WEEKDAY(A445,2)</f>
        <v>1</v>
      </c>
      <c r="N445" s="50" t="s">
        <v>502</v>
      </c>
    </row>
    <row r="446" spans="1:14" x14ac:dyDescent="0.15">
      <c r="A446" s="98">
        <v>43025</v>
      </c>
      <c r="B446">
        <v>46.02</v>
      </c>
      <c r="C446" s="101">
        <f t="shared" ref="C446" si="677">B446/B445-1</f>
        <v>-6.0475161987040282E-3</v>
      </c>
      <c r="D446" s="38">
        <f t="shared" ref="D446" si="678">+F445*(1+L446)</f>
        <v>46.14707810476488</v>
      </c>
      <c r="E446" s="100"/>
      <c r="F446">
        <v>46.15</v>
      </c>
      <c r="G446" s="42">
        <f t="shared" ref="G446" si="679">+B446/D446-1</f>
        <v>-2.7537627512705942E-3</v>
      </c>
      <c r="H446" s="100"/>
      <c r="I446" s="101">
        <f t="shared" si="389"/>
        <v>-2.8169014084505895E-3</v>
      </c>
      <c r="J446">
        <v>20377.63</v>
      </c>
      <c r="K446">
        <v>20336.68</v>
      </c>
      <c r="L446" s="101">
        <f t="shared" ref="L446" si="680">+K446/J446-1</f>
        <v>-2.009556557852954E-3</v>
      </c>
      <c r="M446" s="100">
        <f t="shared" ref="M446" si="681">WEEKDAY(A446,2)</f>
        <v>2</v>
      </c>
    </row>
    <row r="447" spans="1:14" x14ac:dyDescent="0.15">
      <c r="A447" s="98">
        <v>43026</v>
      </c>
      <c r="B447">
        <v>46.47</v>
      </c>
      <c r="C447" s="101">
        <f t="shared" ref="C447" si="682">B447/B446-1</f>
        <v>9.7783572359841919E-3</v>
      </c>
      <c r="D447" s="38">
        <f t="shared" ref="D447" si="683">+F446*(1+L447)</f>
        <v>46.323692116904041</v>
      </c>
      <c r="E447" s="100"/>
      <c r="F447">
        <v>46.32</v>
      </c>
      <c r="G447" s="42">
        <f t="shared" ref="G447" si="684">+B447/D447-1</f>
        <v>3.1583813036044628E-3</v>
      </c>
      <c r="H447" s="100"/>
      <c r="I447" s="101">
        <f t="shared" si="389"/>
        <v>3.2383419689119286E-3</v>
      </c>
      <c r="J447">
        <v>20336.68</v>
      </c>
      <c r="K447">
        <v>20413.22</v>
      </c>
      <c r="L447" s="101">
        <f t="shared" ref="L447" si="685">+K447/J447-1</f>
        <v>3.763642836490666E-3</v>
      </c>
      <c r="M447" s="100">
        <f t="shared" ref="M447" si="686">WEEKDAY(A447,2)</f>
        <v>3</v>
      </c>
    </row>
    <row r="448" spans="1:14" x14ac:dyDescent="0.15">
      <c r="A448" s="98">
        <v>43027</v>
      </c>
      <c r="B448">
        <v>45.56</v>
      </c>
      <c r="C448" s="101">
        <f t="shared" ref="C448" si="687">B448/B447-1</f>
        <v>-1.9582526361093144E-2</v>
      </c>
      <c r="D448" s="38">
        <f t="shared" ref="D448" si="688">+F447*(1+L448)</f>
        <v>45.234590211637361</v>
      </c>
      <c r="E448" s="100"/>
      <c r="F448">
        <v>45.24</v>
      </c>
      <c r="G448" s="42">
        <f t="shared" ref="G448" si="689">+B448/D448-1</f>
        <v>7.1938263802138191E-3</v>
      </c>
      <c r="H448" s="100"/>
      <c r="I448" s="101">
        <f t="shared" si="389"/>
        <v>7.0733863837311173E-3</v>
      </c>
      <c r="J448">
        <v>20413.22</v>
      </c>
      <c r="K448">
        <v>19934.88</v>
      </c>
      <c r="L448" s="101">
        <f t="shared" ref="L448" si="690">+K448/J448-1</f>
        <v>-2.3432853807483611E-2</v>
      </c>
      <c r="M448" s="100">
        <f t="shared" ref="M448" si="691">WEEKDAY(A448,2)</f>
        <v>4</v>
      </c>
      <c r="N448" s="50" t="s">
        <v>514</v>
      </c>
    </row>
    <row r="449" spans="1:14" x14ac:dyDescent="0.15">
      <c r="A449" s="98">
        <v>43028</v>
      </c>
      <c r="B449">
        <v>46.14</v>
      </c>
      <c r="C449" s="101">
        <f t="shared" ref="C449" si="692">B449/B448-1</f>
        <v>1.2730465320456519E-2</v>
      </c>
      <c r="D449" s="38">
        <f t="shared" ref="D449" si="693">+F448*(1+L449)</f>
        <v>46.062472008860844</v>
      </c>
      <c r="E449" s="100"/>
      <c r="F449">
        <v>46.06</v>
      </c>
      <c r="G449" s="42">
        <f t="shared" ref="G449" si="694">+B449/D449-1</f>
        <v>1.6831053080312852E-3</v>
      </c>
      <c r="H449" s="100"/>
      <c r="I449" s="101">
        <f t="shared" si="389"/>
        <v>1.7368649587494733E-3</v>
      </c>
      <c r="J449">
        <v>19934.88</v>
      </c>
      <c r="K449">
        <v>20297.3</v>
      </c>
      <c r="L449" s="101">
        <f t="shared" ref="L449" si="695">+K449/J449-1</f>
        <v>1.8180194713988573E-2</v>
      </c>
      <c r="M449" s="100">
        <f t="shared" ref="M449" si="696">WEEKDAY(A449,2)</f>
        <v>5</v>
      </c>
      <c r="N449" s="50" t="s">
        <v>516</v>
      </c>
    </row>
    <row r="450" spans="1:14" ht="27" x14ac:dyDescent="0.15">
      <c r="A450" s="98">
        <v>43031</v>
      </c>
      <c r="B450">
        <v>45.61</v>
      </c>
      <c r="C450" s="101">
        <f t="shared" ref="C450" si="697">B450/B449-1</f>
        <v>-1.1486779367143485E-2</v>
      </c>
      <c r="D450" s="38">
        <f t="shared" ref="D450" si="698">+F449*(1+L450)</f>
        <v>45.773391534834687</v>
      </c>
      <c r="E450" s="100"/>
      <c r="F450">
        <v>45.77</v>
      </c>
      <c r="G450" s="42">
        <f t="shared" ref="G450" si="699">+B450/D450-1</f>
        <v>-3.5695745793785649E-3</v>
      </c>
      <c r="H450" s="100"/>
      <c r="I450" s="101">
        <f t="shared" si="389"/>
        <v>-3.495739567402345E-3</v>
      </c>
      <c r="J450">
        <v>20297.3</v>
      </c>
      <c r="K450">
        <v>20171</v>
      </c>
      <c r="L450" s="101">
        <f t="shared" ref="L450" si="700">+K450/J450-1</f>
        <v>-6.2225025003325163E-3</v>
      </c>
      <c r="M450" s="100">
        <f t="shared" ref="M450" si="701">WEEKDAY(A450,2)</f>
        <v>1</v>
      </c>
      <c r="N450" s="50" t="s">
        <v>523</v>
      </c>
    </row>
    <row r="451" spans="1:14" x14ac:dyDescent="0.15">
      <c r="A451" s="98">
        <v>43032</v>
      </c>
      <c r="B451">
        <v>45.63</v>
      </c>
      <c r="C451" s="101">
        <f t="shared" ref="C451" si="702">B451/B450-1</f>
        <v>4.3850032887537971E-4</v>
      </c>
      <c r="D451" s="38">
        <f t="shared" ref="D451" si="703">+F450*(1+L451)</f>
        <v>45.564419612314715</v>
      </c>
      <c r="E451" s="100"/>
      <c r="F451">
        <v>45.56</v>
      </c>
      <c r="G451" s="42">
        <f t="shared" ref="G451" si="704">+B451/D451-1</f>
        <v>1.4392894333621342E-3</v>
      </c>
      <c r="H451" s="100"/>
      <c r="I451" s="101">
        <f t="shared" si="389"/>
        <v>1.5364354697102733E-3</v>
      </c>
      <c r="J451">
        <v>20171</v>
      </c>
      <c r="K451">
        <v>20080.400000000001</v>
      </c>
      <c r="L451" s="101">
        <f t="shared" ref="L451" si="705">+K451/J451-1</f>
        <v>-4.4915968469584344E-3</v>
      </c>
      <c r="M451" s="100">
        <f t="shared" ref="M451" si="706">WEEKDAY(A451,2)</f>
        <v>2</v>
      </c>
    </row>
    <row r="452" spans="1:14" x14ac:dyDescent="0.15">
      <c r="A452" s="98">
        <v>43033</v>
      </c>
      <c r="B452">
        <v>45.7</v>
      </c>
      <c r="C452" s="101">
        <f t="shared" ref="C452" si="707">B452/B451-1</f>
        <v>1.5340784571553634E-3</v>
      </c>
      <c r="D452" s="38">
        <f t="shared" ref="D452" si="708">+F451*(1+L452)</f>
        <v>45.964949542837786</v>
      </c>
      <c r="E452" s="100"/>
      <c r="F452">
        <v>45.96</v>
      </c>
      <c r="G452" s="42">
        <f t="shared" ref="G452" si="709">+B452/D452-1</f>
        <v>-5.7641647706120347E-3</v>
      </c>
      <c r="H452" s="100"/>
      <c r="I452" s="101">
        <f t="shared" si="389"/>
        <v>-5.6570931244560585E-3</v>
      </c>
      <c r="J452">
        <v>20080.400000000001</v>
      </c>
      <c r="K452">
        <v>20258.88</v>
      </c>
      <c r="L452" s="101">
        <f t="shared" ref="L452" si="710">+K452/J452-1</f>
        <v>8.8882691579847961E-3</v>
      </c>
      <c r="M452" s="100">
        <f t="shared" ref="M452" si="711">WEEKDAY(A452,2)</f>
        <v>3</v>
      </c>
    </row>
    <row r="453" spans="1:14" x14ac:dyDescent="0.15">
      <c r="A453" s="98">
        <v>43034</v>
      </c>
      <c r="B453">
        <v>45.67</v>
      </c>
      <c r="C453" s="101">
        <f t="shared" ref="C453" si="712">B453/B452-1</f>
        <v>-6.5645514223200419E-4</v>
      </c>
      <c r="D453" s="38">
        <f t="shared" ref="D453" si="713">+F452*(1+L453)</f>
        <v>45.676307219352701</v>
      </c>
      <c r="E453" s="100"/>
      <c r="F453">
        <v>45.68</v>
      </c>
      <c r="G453" s="42">
        <f t="shared" ref="G453" si="714">+B453/D453-1</f>
        <v>-1.3808514165580821E-4</v>
      </c>
      <c r="H453" s="100"/>
      <c r="I453" s="101">
        <f t="shared" si="389"/>
        <v>-2.189141856392407E-4</v>
      </c>
      <c r="J453">
        <v>20258.88</v>
      </c>
      <c r="K453">
        <v>20133.830000000002</v>
      </c>
      <c r="L453" s="101">
        <f t="shared" ref="L453" si="715">+K453/J453-1</f>
        <v>-6.1726018417602724E-3</v>
      </c>
      <c r="M453" s="100">
        <f t="shared" ref="M453" si="716">WEEKDAY(A453,2)</f>
        <v>4</v>
      </c>
    </row>
    <row r="454" spans="1:14" x14ac:dyDescent="0.15">
      <c r="A454" s="98">
        <v>43035</v>
      </c>
      <c r="B454">
        <v>46.49</v>
      </c>
      <c r="C454" s="101">
        <f t="shared" ref="C454" si="717">B454/B453-1</f>
        <v>1.7954893803372007E-2</v>
      </c>
      <c r="D454" s="38">
        <f t="shared" ref="D454" si="718">+F453*(1+L454)</f>
        <v>46.131721704216233</v>
      </c>
      <c r="E454" s="100"/>
      <c r="F454">
        <v>46.13</v>
      </c>
      <c r="G454" s="42">
        <f t="shared" ref="G454" si="719">+B454/D454-1</f>
        <v>7.7664193433089057E-3</v>
      </c>
      <c r="H454" s="100"/>
      <c r="I454" s="101">
        <f t="shared" si="389"/>
        <v>7.8040320832430954E-3</v>
      </c>
      <c r="J454">
        <v>20133.830000000002</v>
      </c>
      <c r="K454">
        <v>20332.93</v>
      </c>
      <c r="L454" s="101">
        <f t="shared" ref="L454" si="720">+K454/J454-1</f>
        <v>9.8888289014060771E-3</v>
      </c>
      <c r="M454" s="100">
        <f t="shared" ref="M454" si="721">WEEKDAY(A454,2)</f>
        <v>5</v>
      </c>
    </row>
    <row r="455" spans="1:14" x14ac:dyDescent="0.15">
      <c r="A455" s="98">
        <v>43038</v>
      </c>
      <c r="B455">
        <v>45.77</v>
      </c>
      <c r="C455" s="101">
        <f t="shared" ref="C455" si="722">B455/B454-1</f>
        <v>-1.5487201548720075E-2</v>
      </c>
      <c r="D455" s="38">
        <f t="shared" ref="D455" si="723">+F454*(1+L455)</f>
        <v>45.885838897787977</v>
      </c>
      <c r="E455" s="100"/>
      <c r="F455">
        <v>45.88</v>
      </c>
      <c r="G455" s="42">
        <f t="shared" ref="G455" si="724">+B455/D455-1</f>
        <v>-2.5245021246317334E-3</v>
      </c>
      <c r="H455" s="100"/>
      <c r="I455" s="101">
        <f t="shared" si="389"/>
        <v>-2.3975588491716993E-3</v>
      </c>
      <c r="J455">
        <v>20332.93</v>
      </c>
      <c r="K455">
        <v>20225.310000000001</v>
      </c>
      <c r="L455" s="101">
        <f t="shared" ref="L455" si="725">+K455/J455-1</f>
        <v>-5.2928918753961662E-3</v>
      </c>
      <c r="M455" s="100">
        <f t="shared" ref="M455" si="726">WEEKDAY(A455,2)</f>
        <v>1</v>
      </c>
    </row>
    <row r="456" spans="1:14" x14ac:dyDescent="0.15">
      <c r="A456" s="98">
        <v>43039</v>
      </c>
      <c r="B456">
        <v>45.93</v>
      </c>
      <c r="C456" s="101">
        <f t="shared" ref="C456" si="727">B456/B455-1</f>
        <v>3.495739567402234E-3</v>
      </c>
      <c r="D456" s="38">
        <f t="shared" ref="D456" si="728">+F455*(1+L456)</f>
        <v>45.77438120849569</v>
      </c>
      <c r="E456" s="100"/>
      <c r="F456">
        <v>45.78</v>
      </c>
      <c r="G456" s="42">
        <f t="shared" ref="G456" si="729">+B456/D456-1</f>
        <v>3.3996918668433018E-3</v>
      </c>
      <c r="H456" s="100"/>
      <c r="I456" s="101">
        <f t="shared" si="389"/>
        <v>3.2765399737877399E-3</v>
      </c>
      <c r="J456">
        <v>20225.310000000001</v>
      </c>
      <c r="K456">
        <v>20178.75</v>
      </c>
      <c r="L456" s="101">
        <f t="shared" ref="L456" si="730">+K456/J456-1</f>
        <v>-2.3020660746362331E-3</v>
      </c>
      <c r="M456" s="100">
        <f t="shared" ref="M456" si="731">WEEKDAY(A456,2)</f>
        <v>2</v>
      </c>
    </row>
    <row r="457" spans="1:14" x14ac:dyDescent="0.15">
      <c r="A457" s="98">
        <v>43040</v>
      </c>
      <c r="B457">
        <v>46.23</v>
      </c>
      <c r="C457" s="101">
        <f t="shared" ref="C457" si="732">B457/B456-1</f>
        <v>6.5316786414106875E-3</v>
      </c>
      <c r="D457" s="38">
        <f t="shared" ref="D457" si="733">+F456*(1+L457)</f>
        <v>46.299696443040325</v>
      </c>
      <c r="E457" s="100"/>
      <c r="F457">
        <v>46.3</v>
      </c>
      <c r="G457" s="42">
        <f t="shared" ref="G457" si="734">+B457/D457-1</f>
        <v>-1.5053326132725697E-3</v>
      </c>
      <c r="H457" s="100"/>
      <c r="I457" s="101">
        <f t="shared" si="389"/>
        <v>-1.5118790496759793E-3</v>
      </c>
      <c r="J457">
        <v>20178.75</v>
      </c>
      <c r="K457">
        <v>20407.82</v>
      </c>
      <c r="L457" s="101">
        <f t="shared" ref="L457" si="735">+K457/J457-1</f>
        <v>1.1352041132379309E-2</v>
      </c>
      <c r="M457" s="100">
        <f t="shared" ref="M457" si="736">WEEKDAY(A457,2)</f>
        <v>3</v>
      </c>
    </row>
    <row r="458" spans="1:14" x14ac:dyDescent="0.15">
      <c r="A458" s="98">
        <v>43041</v>
      </c>
      <c r="B458">
        <v>46.45</v>
      </c>
      <c r="C458" s="101">
        <f t="shared" ref="C458" si="737">B458/B457-1</f>
        <v>4.7588146225396866E-3</v>
      </c>
      <c r="D458" s="38">
        <f t="shared" ref="D458" si="738">+F457*(1+L458)</f>
        <v>46.217554055259207</v>
      </c>
      <c r="E458" s="100"/>
      <c r="F458">
        <v>46.21</v>
      </c>
      <c r="G458" s="42">
        <f t="shared" ref="G458" si="739">+B458/D458-1</f>
        <v>5.029386550029713E-3</v>
      </c>
      <c r="H458" s="100"/>
      <c r="I458" s="101">
        <f t="shared" si="389"/>
        <v>5.1936810214239237E-3</v>
      </c>
      <c r="J458">
        <v>20407.82</v>
      </c>
      <c r="K458">
        <v>20371.48</v>
      </c>
      <c r="L458" s="101">
        <f t="shared" ref="L458" si="740">+K458/J458-1</f>
        <v>-1.7806899512049501E-3</v>
      </c>
      <c r="M458" s="100">
        <f t="shared" ref="M458" si="741">WEEKDAY(A458,2)</f>
        <v>4</v>
      </c>
    </row>
    <row r="459" spans="1:14" x14ac:dyDescent="0.15">
      <c r="A459" s="98">
        <v>43042</v>
      </c>
      <c r="B459">
        <v>46.28</v>
      </c>
      <c r="C459" s="101">
        <f t="shared" ref="C459" si="742">B459/B458-1</f>
        <v>-3.659849300322926E-3</v>
      </c>
      <c r="D459" s="38">
        <f t="shared" ref="D459" si="743">+F458*(1+L459)</f>
        <v>46.299623193798389</v>
      </c>
      <c r="E459" s="100"/>
      <c r="G459" s="42">
        <f t="shared" ref="G459" si="744">+B459/D459-1</f>
        <v>-4.238305291653921E-4</v>
      </c>
      <c r="H459" s="100"/>
      <c r="J459">
        <v>20371.48</v>
      </c>
      <c r="K459">
        <v>20410.990000000002</v>
      </c>
      <c r="L459" s="101">
        <f t="shared" ref="L459" si="745">+K459/J459-1</f>
        <v>1.9394761696254204E-3</v>
      </c>
      <c r="M459" s="100">
        <f t="shared" ref="M459" si="746">WEEKDAY(A459,2)</f>
        <v>5</v>
      </c>
    </row>
    <row r="460" spans="1:14" x14ac:dyDescent="0.15">
      <c r="A460" s="98">
        <v>43045</v>
      </c>
    </row>
    <row r="461" spans="1:14" x14ac:dyDescent="0.15">
      <c r="A461" s="98">
        <v>43046</v>
      </c>
    </row>
    <row r="462" spans="1:14" x14ac:dyDescent="0.15">
      <c r="A462" s="98">
        <v>43047</v>
      </c>
    </row>
    <row r="463" spans="1:14" x14ac:dyDescent="0.15">
      <c r="A463" s="98">
        <v>43048</v>
      </c>
    </row>
    <row r="464" spans="1:14" x14ac:dyDescent="0.15">
      <c r="A464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64"/>
  <sheetViews>
    <sheetView zoomScale="115" zoomScaleNormal="115" workbookViewId="0">
      <pane xSplit="1" ySplit="2" topLeftCell="B437" activePane="bottomRight" state="frozen"/>
      <selection pane="topRight" activeCell="B1" sqref="B1"/>
      <selection pane="bottomLeft" activeCell="A3" sqref="A3"/>
      <selection pane="bottomRight" activeCell="A460" sqref="A460:A46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58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384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391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s="50" t="s">
        <v>420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  <c r="N409" s="50"/>
    </row>
    <row r="410" spans="1:14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  <c r="N410" s="50"/>
    </row>
    <row r="411" spans="1:14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  <c r="N411" s="50"/>
    </row>
    <row r="412" spans="1:14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  <c r="N412" s="50"/>
    </row>
    <row r="413" spans="1:14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  <c r="N413" s="50"/>
    </row>
    <row r="414" spans="1:14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  <c r="N414" s="50"/>
    </row>
    <row r="415" spans="1:14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  <c r="N415" s="50"/>
    </row>
    <row r="416" spans="1:14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  <c r="N416" s="50"/>
    </row>
    <row r="417" spans="1:14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  <c r="N417" s="50"/>
    </row>
    <row r="418" spans="1:14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  <c r="N418" s="50"/>
    </row>
    <row r="419" spans="1:14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  <c r="N419" s="50"/>
    </row>
    <row r="420" spans="1:14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  <c r="N420" s="50"/>
    </row>
    <row r="421" spans="1:14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  <c r="N421" s="50"/>
    </row>
    <row r="422" spans="1:14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  <c r="N422" s="50"/>
    </row>
    <row r="423" spans="1:14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  <c r="N423" s="50"/>
    </row>
    <row r="424" spans="1:14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  <c r="N424" s="50"/>
    </row>
    <row r="425" spans="1:14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  <c r="N425" s="50"/>
    </row>
    <row r="426" spans="1:14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  <c r="N426" s="50"/>
    </row>
    <row r="427" spans="1:14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  <c r="N427" s="50"/>
    </row>
    <row r="428" spans="1:14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  <c r="N428" s="50"/>
    </row>
    <row r="429" spans="1:14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s="50" t="s">
        <v>454</v>
      </c>
    </row>
    <row r="430" spans="1:14" x14ac:dyDescent="0.1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  <c r="N430" s="50"/>
    </row>
    <row r="431" spans="1:14" x14ac:dyDescent="0.1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  <c r="N431" s="50"/>
    </row>
    <row r="432" spans="1:14" x14ac:dyDescent="0.1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  <c r="N432" s="50"/>
    </row>
    <row r="433" spans="1:14" x14ac:dyDescent="0.1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  <c r="N433" s="50"/>
    </row>
    <row r="434" spans="1:14" x14ac:dyDescent="0.1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  <c r="N434" s="50"/>
    </row>
    <row r="435" spans="1:14" x14ac:dyDescent="0.1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  <c r="N435" s="50"/>
    </row>
    <row r="436" spans="1:14" x14ac:dyDescent="0.1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  <c r="N436" s="50"/>
    </row>
    <row r="437" spans="1:14" x14ac:dyDescent="0.1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  <c r="N437" s="50"/>
    </row>
    <row r="438" spans="1:14" ht="27" x14ac:dyDescent="0.1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s="50" t="s">
        <v>471</v>
      </c>
    </row>
    <row r="439" spans="1:14" ht="27" x14ac:dyDescent="0.15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s="50" t="s">
        <v>475</v>
      </c>
    </row>
    <row r="440" spans="1:14" ht="40.5" x14ac:dyDescent="0.15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s="50" t="s">
        <v>480</v>
      </c>
    </row>
    <row r="441" spans="1:14" x14ac:dyDescent="0.15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I441" s="101">
        <f t="shared" si="272"/>
        <v>4.0529281346644019E-3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  <c r="N441" s="50"/>
    </row>
    <row r="442" spans="1:14" x14ac:dyDescent="0.15">
      <c r="A442" s="98">
        <v>43019</v>
      </c>
      <c r="B442">
        <v>35.53</v>
      </c>
      <c r="C442" s="10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101">
        <f>(B442/(D442*(1-VLOOKUP(A442,FX!A:M,13,0))))-1</f>
        <v>1.3005719595583054E-2</v>
      </c>
      <c r="I442" s="101">
        <f t="shared" si="272"/>
        <v>2.2764906500269966E-3</v>
      </c>
      <c r="J442">
        <v>1917.4580000000001</v>
      </c>
      <c r="K442">
        <v>1901.5509999999999</v>
      </c>
      <c r="L442" s="101">
        <f t="shared" ref="L442" si="668">+K442/J442-1</f>
        <v>-8.295879231774661E-3</v>
      </c>
      <c r="M442" s="100">
        <f t="shared" ref="M442" si="669">WEEKDAY(A442,2)</f>
        <v>3</v>
      </c>
      <c r="N442" s="50" t="s">
        <v>487</v>
      </c>
    </row>
    <row r="443" spans="1:14" x14ac:dyDescent="0.15">
      <c r="A443" s="98">
        <v>43020</v>
      </c>
      <c r="B443">
        <v>35.49</v>
      </c>
      <c r="C443" s="10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101">
        <f>(B443/(D443*(1-VLOOKUP(A443,FX!A:M,13,0))))-1</f>
        <v>2.653526233468817E-3</v>
      </c>
      <c r="I443" s="101">
        <f t="shared" si="272"/>
        <v>3.2735722645318432E-3</v>
      </c>
      <c r="J443">
        <v>1901.5509999999999</v>
      </c>
      <c r="K443">
        <v>1899.9860000000001</v>
      </c>
      <c r="L443" s="101">
        <f t="shared" ref="L443" si="673">+K443/J443-1</f>
        <v>-8.23012372531573E-4</v>
      </c>
      <c r="M443" s="100">
        <f t="shared" ref="M443" si="674">WEEKDAY(A443,2)</f>
        <v>4</v>
      </c>
      <c r="N443" s="50"/>
    </row>
    <row r="444" spans="1:14" x14ac:dyDescent="0.15">
      <c r="A444" s="98">
        <v>43021</v>
      </c>
      <c r="B444">
        <v>36.084499999999998</v>
      </c>
      <c r="C444" s="10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101">
        <f>(B444/(D444*(1-VLOOKUP(A444,FX!A:M,13,0))))-1</f>
        <v>4.6434147906555534E-3</v>
      </c>
      <c r="I444" s="101">
        <f t="shared" si="272"/>
        <v>5.4725661152303928E-3</v>
      </c>
      <c r="J444">
        <v>1899.9860000000001</v>
      </c>
      <c r="K444">
        <v>1926.07</v>
      </c>
      <c r="L444" s="101">
        <f t="shared" ref="L444" si="678">+K444/J444-1</f>
        <v>1.3728522210163518E-2</v>
      </c>
      <c r="M444" s="100">
        <f t="shared" ref="M444" si="679">WEEKDAY(A444,2)</f>
        <v>5</v>
      </c>
      <c r="N444" s="50"/>
    </row>
    <row r="445" spans="1:14" x14ac:dyDescent="0.15">
      <c r="A445" s="98">
        <v>43024</v>
      </c>
      <c r="B445">
        <v>35.47</v>
      </c>
      <c r="C445" s="10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101">
        <f>(B445/(D445*(1-VLOOKUP(A445,FX!A:M,13,0))))-1</f>
        <v>1.3494299518266306E-2</v>
      </c>
      <c r="I445" s="101">
        <f t="shared" si="272"/>
        <v>-9.5846465238746958E-5</v>
      </c>
      <c r="J445">
        <v>1926.07</v>
      </c>
      <c r="K445">
        <v>1882.69</v>
      </c>
      <c r="L445" s="101">
        <f t="shared" ref="L445" si="683">+K445/J445-1</f>
        <v>-2.2522545909546277E-2</v>
      </c>
      <c r="M445" s="100">
        <f t="shared" ref="M445" si="684">WEEKDAY(A445,2)</f>
        <v>1</v>
      </c>
      <c r="N445" s="50"/>
    </row>
    <row r="446" spans="1:14" x14ac:dyDescent="0.15">
      <c r="A446" s="98">
        <v>43025</v>
      </c>
      <c r="B446">
        <v>35.283999999999999</v>
      </c>
      <c r="C446" s="10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101">
        <f>(B446/(D446*(1-VLOOKUP(A446,FX!A:M,13,0))))-1</f>
        <v>1.2202709333977158E-3</v>
      </c>
      <c r="I446" s="101">
        <f t="shared" si="272"/>
        <v>2.6940083889375188E-3</v>
      </c>
      <c r="J446">
        <v>1882.69</v>
      </c>
      <c r="K446">
        <v>1876.99</v>
      </c>
      <c r="L446" s="101">
        <f t="shared" ref="L446" si="688">+K446/J446-1</f>
        <v>-3.0275828734417365E-3</v>
      </c>
      <c r="M446" s="100">
        <f t="shared" ref="M446" si="689">WEEKDAY(A446,2)</f>
        <v>2</v>
      </c>
      <c r="N446" s="50"/>
    </row>
    <row r="447" spans="1:14" x14ac:dyDescent="0.15">
      <c r="A447" s="98">
        <v>43026</v>
      </c>
      <c r="B447">
        <v>35.36</v>
      </c>
      <c r="C447" s="10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101">
        <f>(B447/(D447*(1-VLOOKUP(A447,FX!A:M,13,0))))-1</f>
        <v>1.1716708402305098E-2</v>
      </c>
      <c r="I447" s="101">
        <f t="shared" si="272"/>
        <v>3.0949564408284669E-3</v>
      </c>
      <c r="J447">
        <v>1876.99</v>
      </c>
      <c r="K447">
        <v>1868.16</v>
      </c>
      <c r="L447" s="101">
        <f t="shared" ref="L447" si="693">+K447/J447-1</f>
        <v>-4.704340459991796E-3</v>
      </c>
      <c r="M447" s="100">
        <f t="shared" ref="M447" si="694">WEEKDAY(A447,2)</f>
        <v>3</v>
      </c>
      <c r="N447" s="50"/>
    </row>
    <row r="448" spans="1:14" x14ac:dyDescent="0.15">
      <c r="A448" s="98">
        <v>43027</v>
      </c>
      <c r="B448">
        <v>35.06</v>
      </c>
      <c r="C448" s="10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101">
        <f>(B448/(D448*(1-VLOOKUP(A448,FX!A:M,13,0))))-1</f>
        <v>-4.6306358913618118E-3</v>
      </c>
      <c r="I448" s="101">
        <f t="shared" si="272"/>
        <v>-2.3305512792420879E-3</v>
      </c>
      <c r="J448">
        <v>1868.16</v>
      </c>
      <c r="K448">
        <v>1862.61</v>
      </c>
      <c r="L448" s="101">
        <f t="shared" ref="L448" si="698">+K448/J448-1</f>
        <v>-2.9708376156218907E-3</v>
      </c>
      <c r="M448" s="100">
        <f t="shared" ref="M448" si="699">WEEKDAY(A448,2)</f>
        <v>4</v>
      </c>
      <c r="N448" s="50"/>
    </row>
    <row r="449" spans="1:14" ht="54" x14ac:dyDescent="0.15">
      <c r="A449" s="98">
        <v>43028</v>
      </c>
      <c r="B449">
        <v>35.46</v>
      </c>
      <c r="C449" s="10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101">
        <f>(B449/(D449*(1-VLOOKUP(A449,FX!A:M,13,0))))-1</f>
        <v>2.307456782954409E-3</v>
      </c>
      <c r="I449" s="101">
        <f t="shared" si="272"/>
        <v>3.0776890176289484E-3</v>
      </c>
      <c r="J449">
        <v>1862.61</v>
      </c>
      <c r="K449">
        <v>1880.21</v>
      </c>
      <c r="L449" s="101">
        <f t="shared" ref="L449" si="703">+K449/J449-1</f>
        <v>9.4491063615036452E-3</v>
      </c>
      <c r="M449" s="100">
        <f t="shared" ref="M449" si="704">WEEKDAY(A449,2)</f>
        <v>5</v>
      </c>
      <c r="N449" s="50" t="s">
        <v>520</v>
      </c>
    </row>
    <row r="450" spans="1:14" x14ac:dyDescent="0.15">
      <c r="A450" s="98">
        <v>43031</v>
      </c>
      <c r="B450">
        <v>35.44</v>
      </c>
      <c r="C450" s="10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101">
        <f>(B450/(D450*(1-VLOOKUP(A450,FX!A:M,13,0))))-1</f>
        <v>-5.1884189883248943E-3</v>
      </c>
      <c r="I450" s="101">
        <f t="shared" si="272"/>
        <v>8.3873901096565007E-4</v>
      </c>
      <c r="J450">
        <v>1880.21</v>
      </c>
      <c r="K450">
        <v>1898.76</v>
      </c>
      <c r="L450" s="101">
        <f t="shared" ref="L450" si="708">+K450/J450-1</f>
        <v>9.8659192324261902E-3</v>
      </c>
      <c r="M450" s="100">
        <f t="shared" ref="M450" si="709">WEEKDAY(A450,2)</f>
        <v>1</v>
      </c>
    </row>
    <row r="451" spans="1:14" x14ac:dyDescent="0.15">
      <c r="A451" s="98">
        <v>43032</v>
      </c>
      <c r="B451">
        <v>35.82</v>
      </c>
      <c r="C451" s="10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101">
        <f>(B451/(D451*(1-VLOOKUP(A451,FX!A:M,13,0))))-1</f>
        <v>1.0789385046042987E-2</v>
      </c>
      <c r="I451" s="101">
        <f t="shared" si="272"/>
        <v>6.7849774864665591E-3</v>
      </c>
      <c r="J451">
        <v>1898.76</v>
      </c>
      <c r="K451">
        <v>1901.69</v>
      </c>
      <c r="L451" s="101">
        <f t="shared" ref="L451" si="713">+K451/J451-1</f>
        <v>1.5431123470055486E-3</v>
      </c>
      <c r="M451" s="100">
        <f t="shared" ref="M451" si="714">WEEKDAY(A451,2)</f>
        <v>2</v>
      </c>
    </row>
    <row r="452" spans="1:14" x14ac:dyDescent="0.15">
      <c r="A452" s="98">
        <v>43033</v>
      </c>
      <c r="B452">
        <v>35.79</v>
      </c>
      <c r="C452" s="10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101">
        <f>(B452/(D452*(1-VLOOKUP(A452,FX!A:M,13,0))))-1</f>
        <v>-9.148025134451121E-4</v>
      </c>
      <c r="I452" s="101">
        <f t="shared" si="272"/>
        <v>2.2234294579199787E-3</v>
      </c>
      <c r="J452">
        <v>1901.69</v>
      </c>
      <c r="K452">
        <v>1913.26</v>
      </c>
      <c r="L452" s="101">
        <f t="shared" ref="L452" si="718">+K452/J452-1</f>
        <v>6.084062071105123E-3</v>
      </c>
      <c r="M452" s="100">
        <f t="shared" ref="M452" si="719">WEEKDAY(A452,2)</f>
        <v>3</v>
      </c>
    </row>
    <row r="453" spans="1:14" x14ac:dyDescent="0.15">
      <c r="A453" s="98">
        <v>43034</v>
      </c>
      <c r="B453">
        <v>35.79</v>
      </c>
      <c r="C453" s="10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101">
        <f>(B453/(D453*(1-VLOOKUP(A453,FX!A:M,13,0))))-1</f>
        <v>5.999724622912872E-3</v>
      </c>
      <c r="I453" s="101">
        <f t="shared" si="272"/>
        <v>3.3979276005922099E-3</v>
      </c>
      <c r="J453">
        <v>1913.26</v>
      </c>
      <c r="K453">
        <v>1910.72</v>
      </c>
      <c r="L453" s="101">
        <f t="shared" ref="L453" si="723">+K453/J453-1</f>
        <v>-1.3275770151468524E-3</v>
      </c>
      <c r="M453" s="100">
        <f t="shared" ref="M453" si="724">WEEKDAY(A453,2)</f>
        <v>4</v>
      </c>
    </row>
    <row r="454" spans="1:14" x14ac:dyDescent="0.15">
      <c r="A454" s="98">
        <v>43035</v>
      </c>
      <c r="B454">
        <v>35.65</v>
      </c>
      <c r="C454" s="10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101">
        <f>(B454/(D454*(1-VLOOKUP(A454,FX!A:M,13,0))))-1</f>
        <v>6.1512196992894452E-3</v>
      </c>
      <c r="I454" s="101">
        <f t="shared" si="272"/>
        <v>2.9201433627223938E-3</v>
      </c>
      <c r="J454">
        <v>1910.72</v>
      </c>
      <c r="K454">
        <v>1896.22</v>
      </c>
      <c r="L454" s="101">
        <f t="shared" ref="L454" si="728">+K454/J454-1</f>
        <v>-7.5887623513649638E-3</v>
      </c>
      <c r="M454" s="100">
        <f t="shared" ref="M454" si="729">WEEKDAY(A454,2)</f>
        <v>5</v>
      </c>
    </row>
    <row r="455" spans="1:14" x14ac:dyDescent="0.15">
      <c r="A455" s="98">
        <v>43038</v>
      </c>
      <c r="B455">
        <v>35.049999999999997</v>
      </c>
      <c r="C455" s="10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101">
        <f>(B455/(D455*(1-VLOOKUP(A455,FX!A:M,13,0))))-1</f>
        <v>5.8654582546691092E-3</v>
      </c>
      <c r="I455" s="101">
        <f t="shared" si="272"/>
        <v>-1.6008568287084746E-3</v>
      </c>
      <c r="J455">
        <v>1896.22</v>
      </c>
      <c r="K455">
        <v>1855.99</v>
      </c>
      <c r="L455" s="101">
        <f t="shared" ref="L455" si="733">+K455/J455-1</f>
        <v>-2.1215892670681691E-2</v>
      </c>
      <c r="M455" s="100">
        <f t="shared" ref="M455" si="734">WEEKDAY(A455,2)</f>
        <v>1</v>
      </c>
    </row>
    <row r="456" spans="1:14" x14ac:dyDescent="0.15">
      <c r="A456" s="98">
        <v>43039</v>
      </c>
      <c r="B456">
        <v>35.54</v>
      </c>
      <c r="C456" s="10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101">
        <f>(B456/(D456*(1-VLOOKUP(A456,FX!A:M,13,0))))-1</f>
        <v>4.1782740729425782E-3</v>
      </c>
      <c r="I456" s="101">
        <f t="shared" si="272"/>
        <v>-1.127034494000978E-3</v>
      </c>
      <c r="J456">
        <v>1855.99</v>
      </c>
      <c r="K456">
        <v>1869.79</v>
      </c>
      <c r="L456" s="101">
        <f t="shared" ref="L456" si="738">+K456/J456-1</f>
        <v>7.4353848889272545E-3</v>
      </c>
      <c r="M456" s="100">
        <f t="shared" ref="M456" si="739">WEEKDAY(A456,2)</f>
        <v>2</v>
      </c>
    </row>
    <row r="457" spans="1:14" x14ac:dyDescent="0.15">
      <c r="A457" s="98">
        <v>43040</v>
      </c>
      <c r="B457">
        <v>35.64</v>
      </c>
      <c r="C457" s="10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101">
        <f>(B457/(D457*(1-VLOOKUP(A457,FX!A:M,13,0))))-1</f>
        <v>-3.4460081624012595E-3</v>
      </c>
      <c r="I457" s="101">
        <f t="shared" si="272"/>
        <v>1.1742166738768489E-3</v>
      </c>
      <c r="J457">
        <v>1869.79</v>
      </c>
      <c r="K457">
        <v>1872.75</v>
      </c>
      <c r="L457" s="101">
        <f t="shared" ref="L457" si="743">+K457/J457-1</f>
        <v>1.5830654779414033E-3</v>
      </c>
      <c r="M457" s="100">
        <f t="shared" ref="M457" si="744">WEEKDAY(A457,2)</f>
        <v>3</v>
      </c>
    </row>
    <row r="458" spans="1:14" x14ac:dyDescent="0.15">
      <c r="A458" s="98">
        <v>43041</v>
      </c>
      <c r="B458">
        <v>35.42</v>
      </c>
      <c r="C458" s="10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101">
        <f>(B458/(D458*(1-VLOOKUP(A458,FX!A:M,13,0))))-1</f>
        <v>8.2647070780732523E-3</v>
      </c>
      <c r="I458" s="101">
        <f t="shared" si="272"/>
        <v>-1.3702260591058613E-3</v>
      </c>
      <c r="J458">
        <v>1872.75</v>
      </c>
      <c r="K458">
        <v>1847.57</v>
      </c>
      <c r="L458" s="101">
        <f t="shared" ref="L458" si="748">+K458/J458-1</f>
        <v>-1.3445467894807162E-2</v>
      </c>
      <c r="M458" s="100">
        <f t="shared" ref="M458" si="749">WEEKDAY(A458,2)</f>
        <v>4</v>
      </c>
    </row>
    <row r="459" spans="1:14" x14ac:dyDescent="0.15">
      <c r="A459" s="98">
        <v>43042</v>
      </c>
      <c r="B459">
        <v>35.08</v>
      </c>
      <c r="C459" s="10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G459" s="42">
        <f t="shared" ref="G459" si="752">+B459/D459-1</f>
        <v>-3.0782230043367997E-3</v>
      </c>
      <c r="H459" s="101">
        <f>(B459/(D459*(1-VLOOKUP(A459,FX!A:M,13,0))))-1</f>
        <v>1.4640795321325673E-3</v>
      </c>
      <c r="J459">
        <v>1847.57</v>
      </c>
      <c r="K459">
        <v>1832.97</v>
      </c>
      <c r="L459" s="101">
        <f t="shared" ref="L459" si="753">+K459/J459-1</f>
        <v>-7.9022716324685938E-3</v>
      </c>
      <c r="M459" s="100">
        <f t="shared" ref="M459" si="754">WEEKDAY(A459,2)</f>
        <v>5</v>
      </c>
    </row>
    <row r="460" spans="1:14" x14ac:dyDescent="0.15">
      <c r="A460" s="98">
        <v>43045</v>
      </c>
    </row>
    <row r="461" spans="1:14" x14ac:dyDescent="0.15">
      <c r="A461" s="98">
        <v>43046</v>
      </c>
    </row>
    <row r="462" spans="1:14" x14ac:dyDescent="0.15">
      <c r="A462" s="98">
        <v>43047</v>
      </c>
    </row>
    <row r="463" spans="1:14" x14ac:dyDescent="0.15">
      <c r="A463" s="98">
        <v>43048</v>
      </c>
    </row>
    <row r="464" spans="1:14" x14ac:dyDescent="0.15">
      <c r="A464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64"/>
  <sheetViews>
    <sheetView zoomScaleNormal="100" workbookViewId="0">
      <pane xSplit="1" ySplit="2" topLeftCell="B430" activePane="bottomRight" state="frozen"/>
      <selection pane="topRight" activeCell="B1" sqref="B1"/>
      <selection pane="bottomLeft" activeCell="A3" sqref="A3"/>
      <selection pane="bottomRight" activeCell="N459" sqref="N45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58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368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369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375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385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392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400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405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407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415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418</v>
      </c>
    </row>
    <row r="407" spans="1:14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424</v>
      </c>
    </row>
    <row r="409" spans="1:14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426</v>
      </c>
    </row>
    <row r="411" spans="1:14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441</v>
      </c>
    </row>
    <row r="421" spans="1:14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442</v>
      </c>
    </row>
    <row r="424" spans="1:14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1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1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1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1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1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1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x14ac:dyDescent="0.1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456</v>
      </c>
    </row>
    <row r="432" spans="1:14" x14ac:dyDescent="0.1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x14ac:dyDescent="0.1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460</v>
      </c>
    </row>
    <row r="434" spans="1:14" x14ac:dyDescent="0.1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461</v>
      </c>
    </row>
    <row r="435" spans="1:14" x14ac:dyDescent="0.1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463</v>
      </c>
    </row>
    <row r="436" spans="1:14" x14ac:dyDescent="0.1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466</v>
      </c>
    </row>
    <row r="437" spans="1:14" x14ac:dyDescent="0.1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x14ac:dyDescent="0.1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472</v>
      </c>
    </row>
    <row r="439" spans="1:14" x14ac:dyDescent="0.15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476</v>
      </c>
    </row>
    <row r="440" spans="1:14" ht="40.5" x14ac:dyDescent="0.15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479</v>
      </c>
    </row>
    <row r="441" spans="1:14" x14ac:dyDescent="0.15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I441" s="101">
        <f t="shared" si="80"/>
        <v>2.2932416036691716E-3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483</v>
      </c>
    </row>
    <row r="442" spans="1:14" ht="27" x14ac:dyDescent="0.15">
      <c r="A442" s="98">
        <v>43019</v>
      </c>
      <c r="B442">
        <v>30.17</v>
      </c>
      <c r="C442" s="10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101">
        <f t="shared" ref="G442" si="656">+B442/D442-1</f>
        <v>2.3222439922743199E-3</v>
      </c>
      <c r="H442" s="101">
        <f>(B442/(D442*(1-VLOOKUP(A442,FX!A:M,13,0))))-1</f>
        <v>3.4348363021512451E-3</v>
      </c>
      <c r="I442" s="101">
        <f t="shared" si="80"/>
        <v>4.0067089079389717E-3</v>
      </c>
      <c r="J442">
        <v>3889.8636999999999</v>
      </c>
      <c r="K442">
        <v>3902.6867999999999</v>
      </c>
      <c r="L442" s="101">
        <f t="shared" ref="L442" si="657">+K442/J442-1</f>
        <v>3.2965422413129275E-3</v>
      </c>
      <c r="M442" s="100">
        <f t="shared" ref="M442" si="658">WEEKDAY(A442,2)</f>
        <v>3</v>
      </c>
      <c r="N442" s="50" t="s">
        <v>486</v>
      </c>
    </row>
    <row r="443" spans="1:14" x14ac:dyDescent="0.15">
      <c r="A443" s="98">
        <v>43020</v>
      </c>
      <c r="B443">
        <v>30.24</v>
      </c>
      <c r="C443" s="10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101">
        <f t="shared" ref="G443" si="661">+B443/D443-1</f>
        <v>3.6957679025493295E-3</v>
      </c>
      <c r="H443" s="101">
        <f>(B443/(D443*(1-VLOOKUP(A443,FX!A:M,13,0))))-1</f>
        <v>4.3777102507061016E-3</v>
      </c>
      <c r="I443" s="101">
        <f t="shared" si="80"/>
        <v>4.3675374063802952E-3</v>
      </c>
      <c r="J443">
        <v>3902.6867999999999</v>
      </c>
      <c r="K443">
        <v>3912.9535999999998</v>
      </c>
      <c r="L443" s="101">
        <f t="shared" ref="L443" si="662">+K443/J443-1</f>
        <v>2.63070047025038E-3</v>
      </c>
      <c r="M443" s="100">
        <f t="shared" ref="M443" si="663">WEEKDAY(A443,2)</f>
        <v>4</v>
      </c>
      <c r="N443" s="50" t="s">
        <v>491</v>
      </c>
    </row>
    <row r="444" spans="1:14" x14ac:dyDescent="0.15">
      <c r="A444" s="98">
        <v>43021</v>
      </c>
      <c r="B444">
        <v>30.39</v>
      </c>
      <c r="C444" s="10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101">
        <f t="shared" ref="G444" si="666">+B444/D444-1</f>
        <v>7.2782032551768072E-3</v>
      </c>
      <c r="H444" s="101">
        <f>(B444/(D444*(1-VLOOKUP(A444,FX!A:M,13,0))))-1</f>
        <v>5.6549116963919843E-3</v>
      </c>
      <c r="I444" s="101">
        <f t="shared" si="80"/>
        <v>5.5189390931471571E-3</v>
      </c>
      <c r="J444">
        <v>3912.9535999999998</v>
      </c>
      <c r="K444">
        <v>3921</v>
      </c>
      <c r="L444" s="101">
        <f t="shared" ref="L444" si="667">+K444/J444-1</f>
        <v>2.0563494542844563E-3</v>
      </c>
      <c r="M444" s="100">
        <f t="shared" ref="M444" si="668">WEEKDAY(A444,2)</f>
        <v>5</v>
      </c>
      <c r="N444" s="50" t="s">
        <v>499</v>
      </c>
    </row>
    <row r="445" spans="1:14" x14ac:dyDescent="0.15">
      <c r="A445" s="98">
        <v>43024</v>
      </c>
      <c r="B445">
        <v>30.19</v>
      </c>
      <c r="C445" s="10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101">
        <f t="shared" ref="G445" si="671">+B445/D445-1</f>
        <v>8.2863088243878558E-4</v>
      </c>
      <c r="H445" s="101">
        <f>(B445/(D445*(1-VLOOKUP(A445,FX!A:M,13,0))))-1</f>
        <v>3.1758255610263575E-3</v>
      </c>
      <c r="I445" s="101">
        <f t="shared" si="80"/>
        <v>3.3233632436024951E-3</v>
      </c>
      <c r="J445">
        <v>3921</v>
      </c>
      <c r="K445">
        <v>3913.45</v>
      </c>
      <c r="L445" s="101">
        <f t="shared" ref="L445" si="672">+K445/J445-1</f>
        <v>-1.9255292017342773E-3</v>
      </c>
      <c r="M445" s="100">
        <f t="shared" ref="M445" si="673">WEEKDAY(A445,2)</f>
        <v>1</v>
      </c>
      <c r="N445" s="50" t="s">
        <v>501</v>
      </c>
    </row>
    <row r="446" spans="1:14" x14ac:dyDescent="0.15">
      <c r="A446" s="98">
        <v>43025</v>
      </c>
      <c r="B446">
        <v>30.02</v>
      </c>
      <c r="C446" s="10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101">
        <f t="shared" ref="G446" si="676">+B446/D446-1</f>
        <v>-2.2294697309207523E-3</v>
      </c>
      <c r="H446" s="101">
        <f>(B446/(D446*(1-VLOOKUP(A446,FX!A:M,13,0))))-1</f>
        <v>1.3097664789598618E-3</v>
      </c>
      <c r="I446" s="101">
        <f t="shared" si="80"/>
        <v>1.6215458737329769E-3</v>
      </c>
      <c r="J446">
        <v>3913.45</v>
      </c>
      <c r="K446">
        <v>3913.07</v>
      </c>
      <c r="L446" s="101">
        <f t="shared" ref="L446" si="677">+K446/J446-1</f>
        <v>-9.7101023393553199E-5</v>
      </c>
      <c r="M446" s="100">
        <f t="shared" ref="M446" si="678">WEEKDAY(A446,2)</f>
        <v>2</v>
      </c>
    </row>
    <row r="447" spans="1:14" x14ac:dyDescent="0.15">
      <c r="A447" s="98">
        <v>43026</v>
      </c>
      <c r="B447">
        <v>30.3</v>
      </c>
      <c r="C447" s="10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101">
        <f t="shared" ref="G447" si="681">+B447/D447-1</f>
        <v>2.9948227329934518E-3</v>
      </c>
      <c r="H447" s="101">
        <f>(B447/(D447*(1-VLOOKUP(A447,FX!A:M,13,0))))-1</f>
        <v>5.0944179742409279E-3</v>
      </c>
      <c r="I447" s="101">
        <f t="shared" si="80"/>
        <v>4.8351473426588853E-3</v>
      </c>
      <c r="J447">
        <v>3913.07</v>
      </c>
      <c r="K447">
        <v>3944.16</v>
      </c>
      <c r="L447" s="101">
        <f t="shared" ref="L447" si="682">+K447/J447-1</f>
        <v>7.9451683716365018E-3</v>
      </c>
      <c r="M447" s="100">
        <f t="shared" ref="M447" si="683">WEEKDAY(A447,2)</f>
        <v>3</v>
      </c>
      <c r="N447" s="50" t="s">
        <v>510</v>
      </c>
    </row>
    <row r="448" spans="1:14" x14ac:dyDescent="0.15">
      <c r="A448" s="98">
        <v>43027</v>
      </c>
      <c r="B448">
        <v>29.97</v>
      </c>
      <c r="C448" s="10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101">
        <f t="shared" ref="G448" si="686">+B448/D448-1</f>
        <v>-2.8447193191701858E-3</v>
      </c>
      <c r="H448" s="101">
        <f>(B448/(D448*(1-VLOOKUP(A448,FX!A:M,13,0))))-1</f>
        <v>-5.0225861021357954E-3</v>
      </c>
      <c r="I448" s="101">
        <f t="shared" si="80"/>
        <v>-4.3520148832264516E-3</v>
      </c>
      <c r="J448">
        <v>3944.16</v>
      </c>
      <c r="K448">
        <v>3931.25</v>
      </c>
      <c r="L448" s="101">
        <f t="shared" ref="L448" si="687">+K448/J448-1</f>
        <v>-3.2731937852419346E-3</v>
      </c>
      <c r="M448" s="100">
        <f t="shared" ref="M448" si="688">WEEKDAY(A448,2)</f>
        <v>4</v>
      </c>
      <c r="N448" s="50" t="s">
        <v>513</v>
      </c>
    </row>
    <row r="449" spans="1:14" ht="27" x14ac:dyDescent="0.15">
      <c r="A449" s="98">
        <v>43028</v>
      </c>
      <c r="B449">
        <v>30.07</v>
      </c>
      <c r="C449" s="10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101">
        <f t="shared" ref="G449" si="691">+B449/D449-1</f>
        <v>8.9470905675792523E-5</v>
      </c>
      <c r="H449" s="101">
        <f>(B449/(D449*(1-VLOOKUP(A449,FX!A:M,13,0))))-1</f>
        <v>2.7917481761374763E-3</v>
      </c>
      <c r="I449" s="101">
        <f t="shared" si="80"/>
        <v>2.3801110718499885E-3</v>
      </c>
      <c r="J449">
        <v>3931.25</v>
      </c>
      <c r="K449">
        <v>3926.85</v>
      </c>
      <c r="L449" s="101">
        <f t="shared" ref="L449" si="692">+K449/J449-1</f>
        <v>-1.1192368839427758E-3</v>
      </c>
      <c r="M449" s="100">
        <f t="shared" ref="M449" si="693">WEEKDAY(A449,2)</f>
        <v>5</v>
      </c>
      <c r="N449" s="50" t="s">
        <v>518</v>
      </c>
    </row>
    <row r="450" spans="1:14" x14ac:dyDescent="0.15">
      <c r="A450" s="98">
        <v>43031</v>
      </c>
      <c r="B450">
        <v>29.89</v>
      </c>
      <c r="C450" s="10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101">
        <f t="shared" ref="G450" si="696">+B450/D450-1</f>
        <v>-4.621415591436584E-3</v>
      </c>
      <c r="H450" s="101">
        <f>(B450/(D450*(1-VLOOKUP(A450,FX!A:M,13,0))))-1</f>
        <v>-2.5220860170234172E-3</v>
      </c>
      <c r="I450" s="101">
        <f t="shared" si="80"/>
        <v>-2.7558503433134929E-3</v>
      </c>
      <c r="J450">
        <v>3926.85</v>
      </c>
      <c r="K450">
        <v>3930.8</v>
      </c>
      <c r="L450" s="101">
        <f t="shared" ref="L450" si="697">+K450/J450-1</f>
        <v>1.0058953104905566E-3</v>
      </c>
      <c r="M450" s="100">
        <f t="shared" ref="M450" si="698">WEEKDAY(A450,2)</f>
        <v>1</v>
      </c>
      <c r="N450" s="50" t="s">
        <v>522</v>
      </c>
    </row>
    <row r="451" spans="1:14" x14ac:dyDescent="0.15">
      <c r="A451" s="98">
        <v>43032</v>
      </c>
      <c r="B451">
        <v>30.26</v>
      </c>
      <c r="C451" s="10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101">
        <f t="shared" ref="G451" si="701">+B451/D451-1</f>
        <v>2.2961784344064373E-3</v>
      </c>
      <c r="H451" s="101">
        <f>(B451/(D451*(1-VLOOKUP(A451,FX!A:M,13,0))))-1</f>
        <v>3.0681028181707148E-3</v>
      </c>
      <c r="I451" s="101">
        <f t="shared" si="80"/>
        <v>2.8767250407646383E-3</v>
      </c>
      <c r="J451">
        <v>3930.8</v>
      </c>
      <c r="K451">
        <v>3959.4</v>
      </c>
      <c r="L451" s="101">
        <f t="shared" ref="L451" si="702">+K451/J451-1</f>
        <v>7.2758725959092274E-3</v>
      </c>
      <c r="M451" s="100">
        <f t="shared" ref="M451" si="703">WEEKDAY(A451,2)</f>
        <v>2</v>
      </c>
      <c r="N451" s="50" t="s">
        <v>524</v>
      </c>
    </row>
    <row r="452" spans="1:14" x14ac:dyDescent="0.15">
      <c r="A452" s="98">
        <v>43033</v>
      </c>
      <c r="B452">
        <v>30.29</v>
      </c>
      <c r="C452" s="10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101">
        <f t="shared" ref="G452" si="706">+B452/D452-1</f>
        <v>-5.590270420512411E-4</v>
      </c>
      <c r="H452" s="101">
        <f>(B452/(D452*(1-VLOOKUP(A452,FX!A:M,13,0))))-1</f>
        <v>-1.3320789200182981E-3</v>
      </c>
      <c r="I452" s="101">
        <f t="shared" si="80"/>
        <v>-9.6967618092713703E-4</v>
      </c>
      <c r="J452">
        <v>3959.4</v>
      </c>
      <c r="K452">
        <v>3976.95</v>
      </c>
      <c r="L452" s="101">
        <f t="shared" ref="L452" si="707">+K452/J452-1</f>
        <v>4.4324897711773836E-3</v>
      </c>
      <c r="M452" s="100">
        <f t="shared" ref="M452" si="708">WEEKDAY(A452,2)</f>
        <v>3</v>
      </c>
    </row>
    <row r="453" spans="1:14" x14ac:dyDescent="0.15">
      <c r="A453" s="98">
        <v>43034</v>
      </c>
      <c r="B453">
        <v>30.47</v>
      </c>
      <c r="C453" s="10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101">
        <f t="shared" ref="G453" si="711">+B453/D453-1</f>
        <v>7.8224926324188537E-4</v>
      </c>
      <c r="H453" s="101">
        <f>(B453/(D453*(1-VLOOKUP(A453,FX!A:M,13,0))))-1</f>
        <v>3.2194925553274967E-3</v>
      </c>
      <c r="I453" s="101">
        <f t="shared" si="80"/>
        <v>2.9426673600916331E-3</v>
      </c>
      <c r="J453">
        <v>3976.95</v>
      </c>
      <c r="K453">
        <v>3993.58</v>
      </c>
      <c r="L453" s="101">
        <f t="shared" ref="L453" si="712">+K453/J453-1</f>
        <v>4.1815964495404145E-3</v>
      </c>
      <c r="M453" s="100">
        <f t="shared" ref="M453" si="713">WEEKDAY(A453,2)</f>
        <v>4</v>
      </c>
    </row>
    <row r="454" spans="1:14" x14ac:dyDescent="0.15">
      <c r="A454" s="98">
        <v>43035</v>
      </c>
      <c r="B454">
        <v>30.79</v>
      </c>
      <c r="C454" s="10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101">
        <f t="shared" ref="G454" si="716">+B454/D454-1</f>
        <v>6.321853603355132E-3</v>
      </c>
      <c r="H454" s="101">
        <f>(B454/(D454*(1-VLOOKUP(A454,FX!A:M,13,0))))-1</f>
        <v>5.3581431689233572E-3</v>
      </c>
      <c r="I454" s="101">
        <f t="shared" si="80"/>
        <v>5.7194372674742588E-3</v>
      </c>
      <c r="J454">
        <v>3993.58</v>
      </c>
      <c r="K454">
        <v>4021.97</v>
      </c>
      <c r="L454" s="101">
        <f t="shared" ref="L454" si="717">+K454/J454-1</f>
        <v>7.1089098002292683E-3</v>
      </c>
      <c r="M454" s="100">
        <f t="shared" ref="M454" si="718">WEEKDAY(A454,2)</f>
        <v>5</v>
      </c>
      <c r="N454" s="102" t="s">
        <v>556</v>
      </c>
    </row>
    <row r="455" spans="1:14" x14ac:dyDescent="0.15">
      <c r="A455" s="98">
        <v>43038</v>
      </c>
      <c r="B455">
        <v>30.51</v>
      </c>
      <c r="C455" s="10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101">
        <f t="shared" ref="G455" si="721">+B455/D455-1</f>
        <v>-3.8182800558916874E-4</v>
      </c>
      <c r="H455" s="101">
        <f>(B455/(D455*(1-VLOOKUP(A455,FX!A:M,13,0))))-1</f>
        <v>-1.9182743364952737E-3</v>
      </c>
      <c r="I455" s="101">
        <f t="shared" si="80"/>
        <v>-1.734122959133555E-3</v>
      </c>
      <c r="J455">
        <v>4021.97</v>
      </c>
      <c r="K455">
        <v>4009.72</v>
      </c>
      <c r="L455" s="101">
        <f t="shared" ref="L455" si="722">+K455/J455-1</f>
        <v>-3.0457711022210399E-3</v>
      </c>
      <c r="M455" s="100">
        <f t="shared" ref="M455" si="723">WEEKDAY(A455,2)</f>
        <v>1</v>
      </c>
    </row>
    <row r="456" spans="1:14" x14ac:dyDescent="0.15">
      <c r="A456" s="98">
        <v>43039</v>
      </c>
      <c r="B456">
        <v>30.62</v>
      </c>
      <c r="C456" s="10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101">
        <f t="shared" ref="G456" si="726">+B456/D456-1</f>
        <v>2.615138681010043E-3</v>
      </c>
      <c r="H456" s="101">
        <f>(B456/(D456*(1-VLOOKUP(A456,FX!A:M,13,0))))-1</f>
        <v>1.9099250682628188E-3</v>
      </c>
      <c r="I456" s="101">
        <f t="shared" si="80"/>
        <v>1.7109563362636138E-3</v>
      </c>
      <c r="J456">
        <v>4009.72</v>
      </c>
      <c r="K456">
        <v>4006.72</v>
      </c>
      <c r="L456" s="101">
        <f t="shared" ref="L456" si="727">+K456/J456-1</f>
        <v>-7.4818191793946109E-4</v>
      </c>
      <c r="M456" s="100">
        <f t="shared" ref="M456" si="728">WEEKDAY(A456,2)</f>
        <v>2</v>
      </c>
      <c r="N456" s="50" t="s">
        <v>557</v>
      </c>
    </row>
    <row r="457" spans="1:14" x14ac:dyDescent="0.15">
      <c r="A457" s="98">
        <v>43040</v>
      </c>
      <c r="B457">
        <v>30.67</v>
      </c>
      <c r="C457" s="10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101">
        <f t="shared" ref="G457" si="731">+B457/D457-1</f>
        <v>5.8822627682444395E-3</v>
      </c>
      <c r="H457" s="101">
        <f>(B457/(D457*(1-VLOOKUP(A457,FX!A:M,13,0))))-1</f>
        <v>2.315450957804277E-3</v>
      </c>
      <c r="I457" s="101">
        <f t="shared" si="80"/>
        <v>2.2974081445243932E-3</v>
      </c>
      <c r="J457">
        <v>4006.72</v>
      </c>
      <c r="K457">
        <v>3996.62</v>
      </c>
      <c r="L457" s="101">
        <f t="shared" ref="L457" si="732">+K457/J457-1</f>
        <v>-2.520765114607415E-3</v>
      </c>
      <c r="M457" s="100">
        <f t="shared" ref="M457" si="733">WEEKDAY(A457,2)</f>
        <v>3</v>
      </c>
    </row>
    <row r="458" spans="1:14" x14ac:dyDescent="0.15">
      <c r="A458" s="98">
        <v>43041</v>
      </c>
      <c r="B458">
        <v>30.59</v>
      </c>
      <c r="C458" s="10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101">
        <f t="shared" ref="G458" si="736">+B458/D458-1</f>
        <v>-4.4454767271373541E-4</v>
      </c>
      <c r="H458" s="101">
        <f>(B458/(D458*(1-VLOOKUP(A458,FX!A:M,13,0))))-1</f>
        <v>-7.3187141916053466E-4</v>
      </c>
      <c r="I458" s="101">
        <f t="shared" si="80"/>
        <v>-6.2399743867025403E-4</v>
      </c>
      <c r="J458">
        <v>3996.62</v>
      </c>
      <c r="K458">
        <v>3997.13</v>
      </c>
      <c r="L458" s="101">
        <f t="shared" ref="L458" si="737">+K458/J458-1</f>
        <v>1.2760782861520603E-4</v>
      </c>
      <c r="M458" s="100">
        <f t="shared" ref="M458" si="738">WEEKDAY(A458,2)</f>
        <v>4</v>
      </c>
    </row>
    <row r="459" spans="1:14" ht="27" x14ac:dyDescent="0.15">
      <c r="A459" s="98">
        <v>43042</v>
      </c>
      <c r="B459">
        <v>30.42</v>
      </c>
      <c r="C459" s="10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G459" s="101">
        <f t="shared" ref="G459" si="741">+B459/D459-1</f>
        <v>-5.0752309954175123E-3</v>
      </c>
      <c r="H459" s="101">
        <f>(B459/(D459*(1-VLOOKUP(A459,FX!A:M,13,0))))-1</f>
        <v>-5.4202748223430852E-4</v>
      </c>
      <c r="J459">
        <v>3997.13</v>
      </c>
      <c r="K459">
        <v>3992.7</v>
      </c>
      <c r="L459" s="101">
        <f t="shared" ref="L459" si="742">+K459/J459-1</f>
        <v>-1.10829520180733E-3</v>
      </c>
      <c r="M459" s="100">
        <f t="shared" ref="M459" si="743">WEEKDAY(A459,2)</f>
        <v>5</v>
      </c>
      <c r="N459" s="50" t="s">
        <v>558</v>
      </c>
    </row>
    <row r="460" spans="1:14" x14ac:dyDescent="0.15">
      <c r="A460" s="98">
        <v>43045</v>
      </c>
    </row>
    <row r="461" spans="1:14" x14ac:dyDescent="0.15">
      <c r="A461" s="98">
        <v>43046</v>
      </c>
    </row>
    <row r="462" spans="1:14" x14ac:dyDescent="0.15">
      <c r="A462" s="98">
        <v>43047</v>
      </c>
    </row>
    <row r="463" spans="1:14" x14ac:dyDescent="0.15">
      <c r="A463" s="98">
        <v>43048</v>
      </c>
    </row>
    <row r="464" spans="1:14" x14ac:dyDescent="0.15">
      <c r="A464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65"/>
  <sheetViews>
    <sheetView zoomScale="115" zoomScaleNormal="115" workbookViewId="0">
      <pane xSplit="1" ySplit="2" topLeftCell="B433" activePane="bottomRight" state="frozen"/>
      <selection pane="topRight" activeCell="B1" sqref="B1"/>
      <selection pane="bottomLeft" activeCell="A3" sqref="A3"/>
      <selection pane="bottomRight" activeCell="A461" sqref="A461:A46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59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374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376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403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410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417</v>
      </c>
    </row>
    <row r="408" spans="1:14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432</v>
      </c>
    </row>
    <row r="414" spans="1:14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440</v>
      </c>
    </row>
    <row r="422" spans="1:14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1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1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1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1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449</v>
      </c>
    </row>
    <row r="431" spans="1:14" x14ac:dyDescent="0.1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1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457</v>
      </c>
    </row>
    <row r="433" spans="1:14" x14ac:dyDescent="0.1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x14ac:dyDescent="0.1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x14ac:dyDescent="0.1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x14ac:dyDescent="0.1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x14ac:dyDescent="0.1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x14ac:dyDescent="0.1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468</v>
      </c>
    </row>
    <row r="439" spans="1:14" x14ac:dyDescent="0.1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x14ac:dyDescent="0.15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 x14ac:dyDescent="0.15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 x14ac:dyDescent="0.15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I442" s="101">
        <f t="shared" si="272"/>
        <v>4.5674368619021966E-3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 x14ac:dyDescent="0.15">
      <c r="A443" s="98">
        <v>43019</v>
      </c>
      <c r="B443">
        <v>37.11</v>
      </c>
      <c r="C443" s="10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101">
        <f t="shared" ref="G443" si="664">+B443/D443-1</f>
        <v>2.8792179146250874E-3</v>
      </c>
      <c r="H443" s="101">
        <f>(B443/(D443*(1-VLOOKUP(A443,FX!A:M,13,0))))-1</f>
        <v>3.9924284736796434E-3</v>
      </c>
      <c r="I443" s="101">
        <f t="shared" si="272"/>
        <v>3.7434138636140979E-3</v>
      </c>
      <c r="J443">
        <v>6705.4812000000002</v>
      </c>
      <c r="K443">
        <v>6666.4696000000004</v>
      </c>
      <c r="L443" s="101">
        <f t="shared" ref="L443" si="665">+K443/J443-1</f>
        <v>-5.8178673291933158E-3</v>
      </c>
      <c r="M443" s="100">
        <f t="shared" ref="M443" si="666">WEEKDAY(A443,2)</f>
        <v>3</v>
      </c>
    </row>
    <row r="444" spans="1:14" x14ac:dyDescent="0.15">
      <c r="A444" s="98">
        <v>43020</v>
      </c>
      <c r="B444">
        <v>36.97</v>
      </c>
      <c r="C444" s="10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101">
        <f t="shared" ref="G444" si="669">+B444/D444-1</f>
        <v>1.0640181653105429E-3</v>
      </c>
      <c r="H444" s="101">
        <f>(B444/(D444*(1-VLOOKUP(A444,FX!A:M,13,0))))-1</f>
        <v>1.7441724202491571E-3</v>
      </c>
      <c r="I444" s="101">
        <f t="shared" si="272"/>
        <v>1.6255757247358726E-3</v>
      </c>
      <c r="J444">
        <v>6666.4696000000004</v>
      </c>
      <c r="K444">
        <v>6659.0956999999999</v>
      </c>
      <c r="L444" s="101">
        <f t="shared" ref="L444" si="670">+K444/J444-1</f>
        <v>-1.106117696839215E-3</v>
      </c>
      <c r="M444" s="100">
        <f t="shared" ref="M444" si="671">WEEKDAY(A444,2)</f>
        <v>4</v>
      </c>
    </row>
    <row r="445" spans="1:14" x14ac:dyDescent="0.15">
      <c r="A445" s="98">
        <v>43021</v>
      </c>
      <c r="B445">
        <v>37.380000000000003</v>
      </c>
      <c r="C445" s="10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101">
        <f t="shared" ref="G445" si="674">+B445/D445-1</f>
        <v>5.0777026054054097E-3</v>
      </c>
      <c r="H445" s="101">
        <f>(B445/(D445*(1-VLOOKUP(A445,FX!A:M,13,0))))-1</f>
        <v>3.4579572904669398E-3</v>
      </c>
      <c r="I445" s="101">
        <f t="shared" si="272"/>
        <v>3.7081888947663177E-3</v>
      </c>
      <c r="J445">
        <v>6659.0956999999999</v>
      </c>
      <c r="K445">
        <v>6709.82</v>
      </c>
      <c r="L445" s="101">
        <f t="shared" ref="L445" si="675">+K445/J445-1</f>
        <v>7.6172955435975798E-3</v>
      </c>
      <c r="M445" s="100">
        <f t="shared" ref="M445" si="676">WEEKDAY(A445,2)</f>
        <v>5</v>
      </c>
      <c r="N445" s="50" t="s">
        <v>498</v>
      </c>
    </row>
    <row r="446" spans="1:14" x14ac:dyDescent="0.15">
      <c r="A446" s="98">
        <v>43024</v>
      </c>
      <c r="B446">
        <v>36.661000000000001</v>
      </c>
      <c r="C446" s="10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101">
        <f t="shared" ref="G446" si="679">+B446/D446-1</f>
        <v>-2.1225983744650456E-3</v>
      </c>
      <c r="H446" s="101">
        <f>(B446/(D446*(1-VLOOKUP(A446,FX!A:M,13,0))))-1</f>
        <v>2.1767492977997627E-4</v>
      </c>
      <c r="I446" s="101">
        <f t="shared" si="272"/>
        <v>3.0013642564807874E-4</v>
      </c>
      <c r="J446">
        <v>6709.82</v>
      </c>
      <c r="K446">
        <v>6619.21</v>
      </c>
      <c r="L446" s="101">
        <f t="shared" ref="L446" si="680">+K446/J446-1</f>
        <v>-1.3504088038129192E-2</v>
      </c>
      <c r="M446" s="100">
        <f t="shared" ref="M446" si="681">WEEKDAY(A446,2)</f>
        <v>1</v>
      </c>
      <c r="N446" s="50" t="s">
        <v>500</v>
      </c>
    </row>
    <row r="447" spans="1:14" x14ac:dyDescent="0.15">
      <c r="A447" s="98">
        <v>43025</v>
      </c>
      <c r="B447">
        <v>36.390999999999998</v>
      </c>
      <c r="C447" s="10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101">
        <f t="shared" ref="G447" si="684">+B447/D447-1</f>
        <v>-6.1254078680110791E-3</v>
      </c>
      <c r="H447" s="101">
        <f>(B447/(D447*(1-VLOOKUP(A447,FX!A:M,13,0))))-1</f>
        <v>-2.5999911135139442E-3</v>
      </c>
      <c r="I447" s="101">
        <f t="shared" si="272"/>
        <v>-2.2974766139911562E-3</v>
      </c>
      <c r="J447">
        <v>6619.21</v>
      </c>
      <c r="K447">
        <v>6612.94</v>
      </c>
      <c r="L447" s="101">
        <f t="shared" ref="L447" si="685">+K447/J447-1</f>
        <v>-9.4724294893200334E-4</v>
      </c>
      <c r="M447" s="100">
        <f t="shared" ref="M447" si="686">WEEKDAY(A447,2)</f>
        <v>2</v>
      </c>
    </row>
    <row r="448" spans="1:14" x14ac:dyDescent="0.15">
      <c r="A448" s="98">
        <v>43026</v>
      </c>
      <c r="B448">
        <v>36.299999999999997</v>
      </c>
      <c r="C448" s="10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101">
        <f t="shared" ref="G448" si="689">+B448/D448-1</f>
        <v>2.7132842536119472E-3</v>
      </c>
      <c r="H448" s="101">
        <f>(B448/(D448*(1-VLOOKUP(A448,FX!A:M,13,0))))-1</f>
        <v>4.812290143012099E-3</v>
      </c>
      <c r="I448" s="101">
        <f t="shared" si="272"/>
        <v>4.7052311098807476E-3</v>
      </c>
      <c r="J448">
        <v>6612.94</v>
      </c>
      <c r="K448">
        <v>6563.44</v>
      </c>
      <c r="L448" s="101">
        <f t="shared" ref="L448" si="690">+K448/J448-1</f>
        <v>-7.4853242279531162E-3</v>
      </c>
      <c r="M448" s="100">
        <f t="shared" ref="M448" si="691">WEEKDAY(A448,2)</f>
        <v>3</v>
      </c>
      <c r="N448" s="50" t="s">
        <v>509</v>
      </c>
    </row>
    <row r="449" spans="1:13" x14ac:dyDescent="0.15">
      <c r="A449" s="98">
        <v>43027</v>
      </c>
      <c r="B449">
        <v>35.76</v>
      </c>
      <c r="C449" s="10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101">
        <f t="shared" ref="G449" si="694">+B449/D449-1</f>
        <v>-7.9596047915475587E-4</v>
      </c>
      <c r="H449" s="101">
        <f>(B449/(D449*(1-VLOOKUP(A449,FX!A:M,13,0))))-1</f>
        <v>-2.978301915076087E-3</v>
      </c>
      <c r="I449" s="101">
        <f t="shared" si="272"/>
        <v>-2.7469079855543255E-3</v>
      </c>
      <c r="J449">
        <v>6563.44</v>
      </c>
      <c r="K449">
        <v>6501.4</v>
      </c>
      <c r="L449" s="101">
        <f t="shared" ref="L449" si="695">+K449/J449-1</f>
        <v>-9.4523603476225349E-3</v>
      </c>
      <c r="M449" s="100">
        <f t="shared" ref="M449" si="696">WEEKDAY(A449,2)</f>
        <v>4</v>
      </c>
    </row>
    <row r="450" spans="1:13" x14ac:dyDescent="0.15">
      <c r="A450" s="98">
        <v>43028</v>
      </c>
      <c r="B450">
        <v>36.24</v>
      </c>
      <c r="C450" s="10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101">
        <f t="shared" ref="G450" si="699">+B450/D450-1</f>
        <v>-1.2955315835916359E-4</v>
      </c>
      <c r="H450" s="101">
        <f>(B450/(D450*(1-VLOOKUP(A450,FX!A:M,13,0))))-1</f>
        <v>2.5721323013025987E-3</v>
      </c>
      <c r="I450" s="101">
        <f t="shared" si="272"/>
        <v>2.2927723738905836E-3</v>
      </c>
      <c r="J450">
        <v>6501.4</v>
      </c>
      <c r="K450">
        <v>6571.42</v>
      </c>
      <c r="L450" s="101">
        <f t="shared" ref="L450" si="700">+K450/J450-1</f>
        <v>1.0769988002584219E-2</v>
      </c>
      <c r="M450" s="100">
        <f t="shared" ref="M450" si="701">WEEKDAY(A450,2)</f>
        <v>5</v>
      </c>
    </row>
    <row r="451" spans="1:13" x14ac:dyDescent="0.15">
      <c r="A451" s="98">
        <v>43031</v>
      </c>
      <c r="B451">
        <v>36.350200000000001</v>
      </c>
      <c r="C451" s="10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101">
        <f t="shared" ref="G451" si="704">+B451/D451-1</f>
        <v>-9.4435377921153751E-4</v>
      </c>
      <c r="H451" s="101">
        <f>(B451/(D451*(1-VLOOKUP(A451,FX!A:M,13,0))))-1</f>
        <v>1.1627309998345492E-3</v>
      </c>
      <c r="I451" s="101">
        <f t="shared" si="272"/>
        <v>1.0823196340494778E-3</v>
      </c>
      <c r="J451">
        <v>6571.42</v>
      </c>
      <c r="K451">
        <v>6612.76</v>
      </c>
      <c r="L451" s="101">
        <f t="shared" ref="L451" si="705">+K451/J451-1</f>
        <v>6.2908777707102459E-3</v>
      </c>
      <c r="M451" s="100">
        <f t="shared" ref="M451" si="706">WEEKDAY(A451,2)</f>
        <v>1</v>
      </c>
    </row>
    <row r="452" spans="1:13" x14ac:dyDescent="0.15">
      <c r="A452" s="98">
        <v>43032</v>
      </c>
      <c r="B452">
        <v>36.36</v>
      </c>
      <c r="C452" s="10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101">
        <f t="shared" ref="G452" si="709">+B452/D452-1</f>
        <v>2.832325776732203E-3</v>
      </c>
      <c r="H452" s="101">
        <f>(B452/(D452*(1-VLOOKUP(A452,FX!A:M,13,0))))-1</f>
        <v>3.6046630775721233E-3</v>
      </c>
      <c r="I452" s="101">
        <f t="shared" si="272"/>
        <v>3.2475863838663521E-3</v>
      </c>
      <c r="J452">
        <v>6612.76</v>
      </c>
      <c r="K452">
        <v>6603</v>
      </c>
      <c r="L452" s="101">
        <f t="shared" ref="L452" si="710">+K452/J452-1</f>
        <v>-1.4759344056037849E-3</v>
      </c>
      <c r="M452" s="100">
        <f t="shared" ref="M452" si="711">WEEKDAY(A452,2)</f>
        <v>2</v>
      </c>
    </row>
    <row r="453" spans="1:13" x14ac:dyDescent="0.15">
      <c r="A453" s="98">
        <v>43033</v>
      </c>
      <c r="B453">
        <v>36.35</v>
      </c>
      <c r="C453" s="10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101">
        <f t="shared" ref="G453" si="714">+B453/D453-1</f>
        <v>-3.8009189902811213E-3</v>
      </c>
      <c r="H453" s="101">
        <f>(B453/(D453*(1-VLOOKUP(A453,FX!A:M,13,0))))-1</f>
        <v>-4.5714633157999396E-3</v>
      </c>
      <c r="I453" s="101">
        <f t="shared" si="272"/>
        <v>-4.2378104737197386E-3</v>
      </c>
      <c r="J453">
        <v>6603</v>
      </c>
      <c r="K453">
        <v>6647.89</v>
      </c>
      <c r="L453" s="101">
        <f t="shared" ref="L453" si="715">+K453/J453-1</f>
        <v>6.798424958352367E-3</v>
      </c>
      <c r="M453" s="100">
        <f t="shared" ref="M453" si="716">WEEKDAY(A453,2)</f>
        <v>3</v>
      </c>
    </row>
    <row r="454" spans="1:13" x14ac:dyDescent="0.15">
      <c r="A454" s="98">
        <v>43034</v>
      </c>
      <c r="B454">
        <v>36.674999999999997</v>
      </c>
      <c r="C454" s="10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101">
        <f t="shared" ref="G454" si="719">+B454/D454-1</f>
        <v>1.0451881277395714E-3</v>
      </c>
      <c r="H454" s="101">
        <f>(B454/(D454*(1-VLOOKUP(A454,FX!A:M,13,0))))-1</f>
        <v>3.4830717648990372E-3</v>
      </c>
      <c r="I454" s="101">
        <f t="shared" si="272"/>
        <v>3.1263077566896502E-3</v>
      </c>
      <c r="J454">
        <v>6647.89</v>
      </c>
      <c r="K454">
        <v>6671.93</v>
      </c>
      <c r="L454" s="101">
        <f t="shared" ref="L454" si="720">+K454/J454-1</f>
        <v>3.6161849850102623E-3</v>
      </c>
      <c r="M454" s="100">
        <f t="shared" ref="M454" si="721">WEEKDAY(A454,2)</f>
        <v>4</v>
      </c>
    </row>
    <row r="455" spans="1:13" x14ac:dyDescent="0.15">
      <c r="A455" s="98">
        <v>43035</v>
      </c>
      <c r="B455">
        <v>36.46</v>
      </c>
      <c r="C455" s="10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101">
        <f t="shared" ref="G455" si="724">+B455/D455-1</f>
        <v>3.4299498149132912E-3</v>
      </c>
      <c r="H455" s="101">
        <f>(B455/(D455*(1-VLOOKUP(A455,FX!A:M,13,0))))-1</f>
        <v>2.4690088302816715E-3</v>
      </c>
      <c r="I455" s="101">
        <f t="shared" si="272"/>
        <v>2.8219839702510185E-3</v>
      </c>
      <c r="J455">
        <v>6671.93</v>
      </c>
      <c r="K455">
        <v>6630.81</v>
      </c>
      <c r="L455" s="101">
        <f t="shared" ref="L455" si="725">+K455/J455-1</f>
        <v>-6.1631342055447069E-3</v>
      </c>
      <c r="M455" s="100">
        <f t="shared" ref="M455" si="726">WEEKDAY(A455,2)</f>
        <v>5</v>
      </c>
    </row>
    <row r="456" spans="1:13" x14ac:dyDescent="0.15">
      <c r="A456" s="98">
        <v>43038</v>
      </c>
      <c r="B456">
        <v>35.57</v>
      </c>
      <c r="C456" s="10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101">
        <f t="shared" ref="G456" si="729">+B456/D456-1</f>
        <v>-3.7708503646702862E-3</v>
      </c>
      <c r="H456" s="101">
        <f>(B456/(D456*(1-VLOOKUP(A456,FX!A:M,13,0))))-1</f>
        <v>-5.3020876556501007E-3</v>
      </c>
      <c r="I456" s="101">
        <f t="shared" si="272"/>
        <v>-5.2436551772355733E-3</v>
      </c>
      <c r="J456">
        <v>6630.81</v>
      </c>
      <c r="K456">
        <v>6511.76</v>
      </c>
      <c r="L456" s="101">
        <f t="shared" ref="L456" si="730">+K456/J456-1</f>
        <v>-1.7954065943678099E-2</v>
      </c>
      <c r="M456" s="100">
        <f t="shared" ref="M456" si="731">WEEKDAY(A456,2)</f>
        <v>1</v>
      </c>
    </row>
    <row r="457" spans="1:13" x14ac:dyDescent="0.15">
      <c r="A457" s="98">
        <v>43039</v>
      </c>
      <c r="B457">
        <v>36.096899999999998</v>
      </c>
      <c r="C457" s="10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101">
        <f t="shared" ref="G457" si="734">+B457/D457-1</f>
        <v>2.0361802792929762E-3</v>
      </c>
      <c r="H457" s="101">
        <f>(B457/(D457*(1-VLOOKUP(A457,FX!A:M,13,0))))-1</f>
        <v>1.3313738909437323E-3</v>
      </c>
      <c r="I457" s="101">
        <f t="shared" si="272"/>
        <v>1.1648902090977131E-3</v>
      </c>
      <c r="J457">
        <v>6511.76</v>
      </c>
      <c r="K457">
        <v>6560.21</v>
      </c>
      <c r="L457" s="101">
        <f t="shared" ref="L457" si="735">+K457/J457-1</f>
        <v>7.4403847807658074E-3</v>
      </c>
      <c r="M457" s="100">
        <f t="shared" ref="M457" si="736">WEEKDAY(A457,2)</f>
        <v>2</v>
      </c>
    </row>
    <row r="458" spans="1:13" x14ac:dyDescent="0.15">
      <c r="A458" s="98">
        <v>43040</v>
      </c>
      <c r="B458">
        <v>36.1905</v>
      </c>
      <c r="C458" s="10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101">
        <f t="shared" ref="G458" si="739">+B458/D458-1</f>
        <v>4.872995944224412E-3</v>
      </c>
      <c r="H458" s="101">
        <f>(B458/(D458*(1-VLOOKUP(A458,FX!A:M,13,0))))-1</f>
        <v>1.3097629470917305E-3</v>
      </c>
      <c r="I458" s="101">
        <f t="shared" si="272"/>
        <v>1.2671290673320623E-3</v>
      </c>
      <c r="J458">
        <v>6560.21</v>
      </c>
      <c r="K458">
        <v>6552.95</v>
      </c>
      <c r="L458" s="101">
        <f t="shared" ref="L458" si="740">+K458/J458-1</f>
        <v>-1.1066718900767381E-3</v>
      </c>
      <c r="M458" s="100">
        <f t="shared" ref="M458" si="741">WEEKDAY(A458,2)</f>
        <v>3</v>
      </c>
    </row>
    <row r="459" spans="1:13" x14ac:dyDescent="0.15">
      <c r="A459" s="98">
        <v>43041</v>
      </c>
      <c r="B459">
        <v>35.79</v>
      </c>
      <c r="C459" s="10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101">
        <f t="shared" ref="G459" si="744">+B459/D459-1</f>
        <v>5.7266854067683504E-4</v>
      </c>
      <c r="H459" s="101">
        <f>(B459/(D459*(1-VLOOKUP(A459,FX!A:M,13,0))))-1</f>
        <v>2.8505239387044412E-4</v>
      </c>
      <c r="I459" s="101">
        <f t="shared" si="272"/>
        <v>3.5217763168926552E-4</v>
      </c>
      <c r="J459">
        <v>6552.95</v>
      </c>
      <c r="K459">
        <v>6484.93</v>
      </c>
      <c r="L459" s="101">
        <f t="shared" ref="L459" si="745">+K459/J459-1</f>
        <v>-1.038005783654683E-2</v>
      </c>
      <c r="M459" s="100">
        <f t="shared" ref="M459" si="746">WEEKDAY(A459,2)</f>
        <v>4</v>
      </c>
    </row>
    <row r="460" spans="1:13" x14ac:dyDescent="0.15">
      <c r="A460" s="98">
        <v>43042</v>
      </c>
      <c r="B460">
        <v>35.325000000000003</v>
      </c>
      <c r="C460" s="10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G460" s="101">
        <f t="shared" ref="G460" si="749">+B460/D460-1</f>
        <v>-3.7421920001183828E-3</v>
      </c>
      <c r="H460" s="101">
        <f>(B460/(D460*(1-VLOOKUP(A460,FX!A:M,13,0))))-1</f>
        <v>7.9708527587074585E-4</v>
      </c>
      <c r="J460">
        <v>6484.93</v>
      </c>
      <c r="K460">
        <v>6426.98</v>
      </c>
      <c r="L460" s="101">
        <f t="shared" ref="L460" si="750">+K460/J460-1</f>
        <v>-8.9361026256259413E-3</v>
      </c>
      <c r="M460" s="100">
        <f t="shared" ref="M460" si="751">WEEKDAY(A460,2)</f>
        <v>5</v>
      </c>
    </row>
    <row r="461" spans="1:13" x14ac:dyDescent="0.15">
      <c r="A461" s="98">
        <v>43045</v>
      </c>
    </row>
    <row r="462" spans="1:13" x14ac:dyDescent="0.15">
      <c r="A462" s="98">
        <v>43046</v>
      </c>
    </row>
    <row r="463" spans="1:13" x14ac:dyDescent="0.15">
      <c r="A463" s="98">
        <v>43047</v>
      </c>
    </row>
    <row r="464" spans="1:13" x14ac:dyDescent="0.15">
      <c r="A464" s="98">
        <v>43048</v>
      </c>
    </row>
    <row r="465" spans="1:1" x14ac:dyDescent="0.15">
      <c r="A465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2017-11-03T21:28:54Z</dcterms:modified>
</cp:coreProperties>
</file>