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8" windowHeight="5832" activeTab="2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345" i="20" l="1"/>
  <c r="T345" i="20"/>
  <c r="U345" i="20"/>
  <c r="V345" i="20"/>
  <c r="AC345" i="20" s="1"/>
  <c r="X345" i="20"/>
  <c r="Y345" i="20"/>
  <c r="AA345" i="20"/>
  <c r="AB345" i="20"/>
  <c r="AD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AT345" i="20"/>
  <c r="AU345" i="20"/>
  <c r="AV345" i="20"/>
  <c r="AW345" i="20"/>
  <c r="AY345" i="20"/>
  <c r="AZ345" i="20"/>
  <c r="BA345" i="20"/>
  <c r="BB345" i="20"/>
  <c r="BC345" i="20"/>
  <c r="BD345" i="20"/>
  <c r="AX345" i="20" l="1"/>
  <c r="Z345" i="20"/>
  <c r="W345" i="20"/>
  <c r="B346" i="20"/>
  <c r="B347" i="20"/>
  <c r="B348" i="20"/>
  <c r="B349" i="20"/>
  <c r="B350" i="20"/>
  <c r="B296" i="25"/>
  <c r="B295" i="25"/>
  <c r="B294" i="25"/>
  <c r="B293" i="25"/>
  <c r="B292" i="25"/>
  <c r="M291" i="25"/>
  <c r="K291" i="25"/>
  <c r="I291" i="25"/>
  <c r="B291" i="25"/>
  <c r="D291" i="25"/>
  <c r="L435" i="10"/>
  <c r="M435" i="10"/>
  <c r="I434" i="10"/>
  <c r="C435" i="10"/>
  <c r="D435" i="10"/>
  <c r="E435" i="10" s="1"/>
  <c r="L434" i="9"/>
  <c r="M434" i="9"/>
  <c r="I433" i="9"/>
  <c r="C434" i="9"/>
  <c r="D434" i="9"/>
  <c r="E434" i="9" s="1"/>
  <c r="L434" i="11"/>
  <c r="M434" i="11"/>
  <c r="I433" i="11"/>
  <c r="C434" i="11"/>
  <c r="D434" i="11"/>
  <c r="E434" i="11" s="1"/>
  <c r="L434" i="12"/>
  <c r="M434" i="12"/>
  <c r="I433" i="12"/>
  <c r="C434" i="12"/>
  <c r="D434" i="12"/>
  <c r="G434" i="12" s="1"/>
  <c r="L428" i="8"/>
  <c r="D428" i="8" s="1"/>
  <c r="M428" i="8"/>
  <c r="I428" i="8"/>
  <c r="C428" i="8"/>
  <c r="L428" i="7"/>
  <c r="M428" i="7"/>
  <c r="I428" i="7"/>
  <c r="C428" i="7"/>
  <c r="D428" i="7"/>
  <c r="E428" i="7" s="1"/>
  <c r="L427" i="6"/>
  <c r="M427" i="6"/>
  <c r="I427" i="6"/>
  <c r="C427" i="6"/>
  <c r="D427" i="6"/>
  <c r="E427" i="6" s="1"/>
  <c r="L428" i="5"/>
  <c r="M428" i="5"/>
  <c r="I427" i="5"/>
  <c r="C428" i="5"/>
  <c r="D428" i="5"/>
  <c r="E428" i="5" s="1"/>
  <c r="H435" i="10" l="1"/>
  <c r="G435" i="10"/>
  <c r="G434" i="9"/>
  <c r="H434" i="9"/>
  <c r="G434" i="11"/>
  <c r="H434" i="11"/>
  <c r="E428" i="8"/>
  <c r="H428" i="8" s="1"/>
  <c r="G428" i="8"/>
  <c r="H428" i="7"/>
  <c r="G428" i="7"/>
  <c r="G427" i="6"/>
  <c r="H427" i="6"/>
  <c r="G428" i="5"/>
  <c r="H428" i="5"/>
  <c r="I426" i="5"/>
  <c r="S344" i="20" l="1"/>
  <c r="T344" i="20"/>
  <c r="U344" i="20"/>
  <c r="W344" i="20" s="1"/>
  <c r="V344" i="20"/>
  <c r="Y344" i="20"/>
  <c r="AA344" i="20"/>
  <c r="AC344" i="20"/>
  <c r="AE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AT344" i="20"/>
  <c r="AU344" i="20"/>
  <c r="AW344" i="20"/>
  <c r="AY344" i="20"/>
  <c r="AZ344" i="20"/>
  <c r="BA344" i="20"/>
  <c r="BB344" i="20"/>
  <c r="BC344" i="20"/>
  <c r="BD344" i="20"/>
  <c r="M290" i="25"/>
  <c r="K290" i="25"/>
  <c r="I290" i="25"/>
  <c r="B290" i="25"/>
  <c r="D290" i="25"/>
  <c r="L434" i="10"/>
  <c r="M434" i="10"/>
  <c r="I433" i="10"/>
  <c r="C434" i="10"/>
  <c r="D434" i="10"/>
  <c r="E434" i="10" s="1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E427" i="8" s="1"/>
  <c r="H427" i="8" s="1"/>
  <c r="L427" i="7"/>
  <c r="M427" i="7"/>
  <c r="I427" i="7"/>
  <c r="G427" i="7"/>
  <c r="C427" i="7"/>
  <c r="D427" i="7"/>
  <c r="E427" i="7" s="1"/>
  <c r="L426" i="6"/>
  <c r="D426" i="6" s="1"/>
  <c r="M426" i="6"/>
  <c r="I426" i="6"/>
  <c r="C426" i="6"/>
  <c r="L427" i="5"/>
  <c r="M427" i="5"/>
  <c r="C427" i="5"/>
  <c r="D427" i="5"/>
  <c r="E427" i="5" s="1"/>
  <c r="AV344" i="20" l="1"/>
  <c r="AX344" i="20"/>
  <c r="AD344" i="20"/>
  <c r="Z344" i="20"/>
  <c r="AB344" i="20"/>
  <c r="X344" i="20"/>
  <c r="G434" i="10"/>
  <c r="H434" i="10"/>
  <c r="E433" i="9"/>
  <c r="H433" i="9"/>
  <c r="G433" i="9"/>
  <c r="E433" i="11"/>
  <c r="H433" i="11"/>
  <c r="G433" i="11"/>
  <c r="G427" i="8"/>
  <c r="H427" i="7"/>
  <c r="E426" i="6"/>
  <c r="H426" i="6"/>
  <c r="G426" i="6"/>
  <c r="H427" i="5"/>
  <c r="G427" i="5"/>
  <c r="S343" i="20"/>
  <c r="T343" i="20"/>
  <c r="U343" i="20"/>
  <c r="V343" i="20"/>
  <c r="W343" i="20" s="1"/>
  <c r="X343" i="20"/>
  <c r="Z343" i="20"/>
  <c r="AA343" i="20"/>
  <c r="AB343" i="20"/>
  <c r="AD343" i="20"/>
  <c r="AE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AT343" i="20"/>
  <c r="AU343" i="20"/>
  <c r="AV343" i="20"/>
  <c r="AW343" i="20"/>
  <c r="AX343" i="20"/>
  <c r="AY343" i="20"/>
  <c r="AZ343" i="20"/>
  <c r="BA343" i="20"/>
  <c r="BB343" i="20"/>
  <c r="BC343" i="20"/>
  <c r="BD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C343" i="20" l="1"/>
  <c r="Y343" i="20"/>
  <c r="E433" i="10"/>
  <c r="H433" i="10"/>
  <c r="G433" i="10"/>
  <c r="E432" i="9"/>
  <c r="G432" i="9"/>
  <c r="H432" i="9"/>
  <c r="E432" i="11"/>
  <c r="G432" i="11"/>
  <c r="H432" i="11"/>
  <c r="E426" i="8"/>
  <c r="H426" i="8" s="1"/>
  <c r="G426" i="8"/>
  <c r="G426" i="7"/>
  <c r="E426" i="7"/>
  <c r="H426" i="7"/>
  <c r="E425" i="6"/>
  <c r="H425" i="6"/>
  <c r="G425" i="6"/>
  <c r="E426" i="5"/>
  <c r="H426" i="5"/>
  <c r="G426" i="5"/>
  <c r="S342" i="20"/>
  <c r="T342" i="20"/>
  <c r="U342" i="20"/>
  <c r="V342" i="20"/>
  <c r="Y342" i="20" s="1"/>
  <c r="W342" i="20"/>
  <c r="X342" i="20"/>
  <c r="Z342" i="20"/>
  <c r="AA342" i="20"/>
  <c r="AB342" i="20"/>
  <c r="AD342" i="20"/>
  <c r="AE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AT342" i="20"/>
  <c r="AU342" i="20"/>
  <c r="AV342" i="20"/>
  <c r="AW342" i="20"/>
  <c r="AX342" i="20"/>
  <c r="AY342" i="20"/>
  <c r="AZ342" i="20"/>
  <c r="BA342" i="20"/>
  <c r="BB342" i="20"/>
  <c r="BC342" i="20"/>
  <c r="BD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AC342" i="20" l="1"/>
  <c r="E432" i="10"/>
  <c r="G432" i="10"/>
  <c r="H432" i="10"/>
  <c r="E431" i="9"/>
  <c r="G431" i="9"/>
  <c r="H431" i="9"/>
  <c r="E431" i="11"/>
  <c r="G431" i="11"/>
  <c r="H431" i="11"/>
  <c r="E425" i="8"/>
  <c r="H425" i="8" s="1"/>
  <c r="G425" i="8"/>
  <c r="E425" i="7"/>
  <c r="G425" i="7"/>
  <c r="H425" i="7"/>
  <c r="E424" i="6"/>
  <c r="G424" i="6"/>
  <c r="H424" i="6"/>
  <c r="E425" i="5"/>
  <c r="G425" i="5"/>
  <c r="H425" i="5"/>
  <c r="S341" i="20"/>
  <c r="T341" i="20"/>
  <c r="U341" i="20"/>
  <c r="V341" i="20"/>
  <c r="Y341" i="20" s="1"/>
  <c r="W341" i="20"/>
  <c r="X341" i="20"/>
  <c r="Z341" i="20"/>
  <c r="AA341" i="20"/>
  <c r="AB341" i="20"/>
  <c r="AD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AT341" i="20"/>
  <c r="AU341" i="20"/>
  <c r="AV341" i="20"/>
  <c r="AW341" i="20"/>
  <c r="AX341" i="20"/>
  <c r="AY341" i="20"/>
  <c r="AZ341" i="20"/>
  <c r="BA341" i="20"/>
  <c r="BB341" i="20"/>
  <c r="BC341" i="20"/>
  <c r="BD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E424" i="5" s="1"/>
  <c r="AC341" i="20" l="1"/>
  <c r="E431" i="10"/>
  <c r="H431" i="10"/>
  <c r="G431" i="10"/>
  <c r="E430" i="9"/>
  <c r="H430" i="9"/>
  <c r="G430" i="9"/>
  <c r="E430" i="11"/>
  <c r="H430" i="11"/>
  <c r="G430" i="11"/>
  <c r="E424" i="8"/>
  <c r="H424" i="8" s="1"/>
  <c r="G424" i="8"/>
  <c r="E424" i="7"/>
  <c r="H424" i="7"/>
  <c r="G424" i="7"/>
  <c r="E423" i="6"/>
  <c r="H423" i="6"/>
  <c r="G423" i="6"/>
  <c r="H424" i="5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0" i="20"/>
  <c r="U340" i="20"/>
  <c r="W340" i="20" s="1"/>
  <c r="V340" i="20"/>
  <c r="Y340" i="20"/>
  <c r="AA340" i="20"/>
  <c r="AC340" i="20"/>
  <c r="AE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AT340" i="20"/>
  <c r="AU340" i="20"/>
  <c r="AW340" i="20"/>
  <c r="AY340" i="20"/>
  <c r="AZ340" i="20"/>
  <c r="BA340" i="20"/>
  <c r="BB340" i="20"/>
  <c r="BC340" i="20"/>
  <c r="BD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E430" i="10" l="1"/>
  <c r="G430" i="10"/>
  <c r="H430" i="10"/>
  <c r="E429" i="9"/>
  <c r="G429" i="9"/>
  <c r="H429" i="9"/>
  <c r="E429" i="11"/>
  <c r="G429" i="11"/>
  <c r="H429" i="11"/>
  <c r="E423" i="8"/>
  <c r="H423" i="8" s="1"/>
  <c r="G423" i="8"/>
  <c r="E423" i="7"/>
  <c r="H423" i="7"/>
  <c r="G423" i="7"/>
  <c r="E422" i="6"/>
  <c r="H422" i="6"/>
  <c r="G422" i="6"/>
  <c r="E423" i="5"/>
  <c r="G423" i="5"/>
  <c r="H423" i="5"/>
  <c r="X340" i="20"/>
  <c r="AX340" i="20"/>
  <c r="AD340" i="20"/>
  <c r="Z340" i="20"/>
  <c r="AV340" i="20"/>
  <c r="AB340" i="20"/>
  <c r="S339" i="20"/>
  <c r="T339" i="20"/>
  <c r="U339" i="20"/>
  <c r="AB339" i="20" s="1"/>
  <c r="V339" i="20"/>
  <c r="Y339" i="20"/>
  <c r="AA339" i="20"/>
  <c r="AC339" i="20"/>
  <c r="AE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AT339" i="20"/>
  <c r="AU339" i="20"/>
  <c r="AV339" i="20"/>
  <c r="AW339" i="20"/>
  <c r="AY339" i="20"/>
  <c r="AZ339" i="20"/>
  <c r="BA339" i="20"/>
  <c r="BB339" i="20"/>
  <c r="BC339" i="20"/>
  <c r="BD339" i="20"/>
  <c r="M285" i="25"/>
  <c r="K285" i="25"/>
  <c r="I285" i="25"/>
  <c r="B285" i="25"/>
  <c r="D285" i="25"/>
  <c r="L429" i="10"/>
  <c r="M429" i="10"/>
  <c r="I428" i="10"/>
  <c r="C429" i="10"/>
  <c r="D429" i="10"/>
  <c r="E429" i="10" s="1"/>
  <c r="L428" i="9"/>
  <c r="M428" i="9"/>
  <c r="I427" i="9"/>
  <c r="C428" i="9"/>
  <c r="D428" i="9"/>
  <c r="E428" i="9" s="1"/>
  <c r="L428" i="11"/>
  <c r="M428" i="11"/>
  <c r="I427" i="11"/>
  <c r="C428" i="11"/>
  <c r="D428" i="11"/>
  <c r="E428" i="11" s="1"/>
  <c r="L428" i="12"/>
  <c r="M428" i="12"/>
  <c r="I427" i="12"/>
  <c r="G428" i="12"/>
  <c r="C428" i="12"/>
  <c r="D428" i="12"/>
  <c r="L422" i="8"/>
  <c r="M422" i="8"/>
  <c r="I422" i="8"/>
  <c r="C422" i="8"/>
  <c r="D422" i="8"/>
  <c r="E422" i="8" s="1"/>
  <c r="H422" i="8" s="1"/>
  <c r="L422" i="7"/>
  <c r="D422" i="7" s="1"/>
  <c r="M422" i="7"/>
  <c r="I422" i="7"/>
  <c r="C422" i="7"/>
  <c r="L421" i="6"/>
  <c r="M421" i="6"/>
  <c r="I421" i="6"/>
  <c r="C421" i="6"/>
  <c r="D421" i="6"/>
  <c r="E421" i="6" s="1"/>
  <c r="L422" i="5"/>
  <c r="D422" i="5" s="1"/>
  <c r="M422" i="5"/>
  <c r="I421" i="5"/>
  <c r="C422" i="5"/>
  <c r="W339" i="20" l="1"/>
  <c r="AX339" i="20"/>
  <c r="AD339" i="20"/>
  <c r="Z339" i="20"/>
  <c r="X339" i="20"/>
  <c r="G429" i="10"/>
  <c r="H429" i="10"/>
  <c r="G428" i="9"/>
  <c r="H428" i="9"/>
  <c r="G428" i="11"/>
  <c r="H428" i="11"/>
  <c r="G422" i="8"/>
  <c r="E422" i="7"/>
  <c r="G422" i="7"/>
  <c r="H422" i="7"/>
  <c r="G421" i="6"/>
  <c r="H421" i="6"/>
  <c r="E422" i="5"/>
  <c r="H422" i="5"/>
  <c r="G422" i="5"/>
  <c r="S338" i="20"/>
  <c r="T338" i="20"/>
  <c r="U338" i="20"/>
  <c r="AB338" i="20" s="1"/>
  <c r="V338" i="20"/>
  <c r="Y338" i="20"/>
  <c r="AA338" i="20"/>
  <c r="AC338" i="20"/>
  <c r="AE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AT338" i="20"/>
  <c r="AU338" i="20"/>
  <c r="AW338" i="20"/>
  <c r="AY338" i="20"/>
  <c r="AZ338" i="20"/>
  <c r="BA338" i="20"/>
  <c r="BB338" i="20"/>
  <c r="BC338" i="20"/>
  <c r="BD338" i="20"/>
  <c r="M284" i="25"/>
  <c r="K284" i="25"/>
  <c r="I284" i="25"/>
  <c r="B284" i="25"/>
  <c r="D284" i="25"/>
  <c r="L428" i="10"/>
  <c r="M428" i="10"/>
  <c r="I427" i="10"/>
  <c r="G428" i="10"/>
  <c r="C428" i="10"/>
  <c r="D428" i="10"/>
  <c r="E428" i="10" s="1"/>
  <c r="L427" i="9"/>
  <c r="M427" i="9"/>
  <c r="I426" i="9"/>
  <c r="C427" i="9"/>
  <c r="D427" i="9"/>
  <c r="E427" i="9" s="1"/>
  <c r="L427" i="11"/>
  <c r="M427" i="11"/>
  <c r="I426" i="11"/>
  <c r="G427" i="11"/>
  <c r="C427" i="11"/>
  <c r="D427" i="11"/>
  <c r="E427" i="11" s="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E421" i="8"/>
  <c r="H421" i="8" s="1"/>
  <c r="L421" i="7"/>
  <c r="M421" i="7"/>
  <c r="I421" i="7"/>
  <c r="C421" i="7"/>
  <c r="D421" i="7"/>
  <c r="E421" i="7" s="1"/>
  <c r="L420" i="6"/>
  <c r="M420" i="6"/>
  <c r="I420" i="6"/>
  <c r="G420" i="6"/>
  <c r="C420" i="6"/>
  <c r="D420" i="6"/>
  <c r="E420" i="6" s="1"/>
  <c r="L421" i="5"/>
  <c r="M421" i="5"/>
  <c r="I420" i="5"/>
  <c r="C421" i="5"/>
  <c r="D421" i="5"/>
  <c r="E421" i="5" s="1"/>
  <c r="W338" i="20" l="1"/>
  <c r="AX338" i="20"/>
  <c r="AD338" i="20"/>
  <c r="Z338" i="20"/>
  <c r="X338" i="20"/>
  <c r="AV338" i="20"/>
  <c r="H428" i="10"/>
  <c r="G427" i="9"/>
  <c r="H427" i="9"/>
  <c r="H427" i="11"/>
  <c r="G421" i="7"/>
  <c r="H421" i="7"/>
  <c r="H420" i="6"/>
  <c r="G421" i="5"/>
  <c r="H421" i="5"/>
  <c r="I419" i="5"/>
  <c r="S337" i="20"/>
  <c r="T337" i="20"/>
  <c r="U337" i="20"/>
  <c r="V337" i="20"/>
  <c r="W337" i="20"/>
  <c r="X337" i="20"/>
  <c r="Y337" i="20"/>
  <c r="Z337" i="20"/>
  <c r="AA337" i="20"/>
  <c r="AB337" i="20"/>
  <c r="AC337" i="20"/>
  <c r="AD337" i="20"/>
  <c r="AE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AT337" i="20"/>
  <c r="AU337" i="20"/>
  <c r="AV337" i="20"/>
  <c r="AW337" i="20"/>
  <c r="AX337" i="20"/>
  <c r="AY337" i="20"/>
  <c r="AZ337" i="20"/>
  <c r="BA337" i="20"/>
  <c r="BB337" i="20"/>
  <c r="BC337" i="20"/>
  <c r="BD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E427" i="10" l="1"/>
  <c r="H427" i="10"/>
  <c r="G427" i="10"/>
  <c r="G426" i="9"/>
  <c r="E426" i="9"/>
  <c r="H426" i="9"/>
  <c r="E426" i="11"/>
  <c r="G426" i="11"/>
  <c r="H426" i="11"/>
  <c r="G420" i="8"/>
  <c r="E420" i="8"/>
  <c r="H420" i="8" s="1"/>
  <c r="H420" i="7"/>
  <c r="G420" i="7"/>
  <c r="E420" i="7"/>
  <c r="G419" i="6"/>
  <c r="E419" i="6"/>
  <c r="H419" i="6"/>
  <c r="H420" i="5"/>
  <c r="E420" i="5"/>
  <c r="S336" i="20"/>
  <c r="T336" i="20"/>
  <c r="U336" i="20"/>
  <c r="X336" i="20" s="1"/>
  <c r="V336" i="20"/>
  <c r="Y336" i="20"/>
  <c r="AA336" i="20"/>
  <c r="AC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AT336" i="20"/>
  <c r="AU336" i="20"/>
  <c r="AW336" i="20"/>
  <c r="AY336" i="20"/>
  <c r="AZ336" i="20"/>
  <c r="BA336" i="20"/>
  <c r="BB336" i="20"/>
  <c r="BC336" i="20"/>
  <c r="BD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E425" i="11" s="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W336" i="20" l="1"/>
  <c r="AX336" i="20"/>
  <c r="AD336" i="20"/>
  <c r="Z336" i="20"/>
  <c r="AV336" i="20"/>
  <c r="AB336" i="20"/>
  <c r="E426" i="10"/>
  <c r="G426" i="10"/>
  <c r="H426" i="10"/>
  <c r="E425" i="9"/>
  <c r="H425" i="9"/>
  <c r="G425" i="9"/>
  <c r="H425" i="11"/>
  <c r="E419" i="8"/>
  <c r="H419" i="8" s="1"/>
  <c r="G419" i="8"/>
  <c r="E419" i="7"/>
  <c r="H419" i="7"/>
  <c r="G419" i="7"/>
  <c r="E418" i="6"/>
  <c r="G418" i="6"/>
  <c r="H418" i="6"/>
  <c r="E419" i="5"/>
  <c r="G419" i="5"/>
  <c r="H419" i="5"/>
  <c r="B340" i="20" l="1"/>
  <c r="B339" i="20"/>
  <c r="B338" i="20"/>
  <c r="B337" i="20"/>
  <c r="B336" i="20"/>
  <c r="S335" i="20"/>
  <c r="T335" i="20"/>
  <c r="U335" i="20"/>
  <c r="V335" i="20"/>
  <c r="Y335" i="20" s="1"/>
  <c r="W335" i="20"/>
  <c r="X335" i="20"/>
  <c r="Z335" i="20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AT335" i="20"/>
  <c r="AU335" i="20"/>
  <c r="AV335" i="20"/>
  <c r="AW335" i="20"/>
  <c r="AX335" i="20"/>
  <c r="AY335" i="20"/>
  <c r="AZ335" i="20"/>
  <c r="BA335" i="20"/>
  <c r="BB335" i="20"/>
  <c r="BC335" i="20"/>
  <c r="BD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AC335" i="20" l="1"/>
  <c r="E425" i="10"/>
  <c r="G425" i="10"/>
  <c r="H425" i="10"/>
  <c r="E424" i="9"/>
  <c r="G424" i="9"/>
  <c r="H424" i="9"/>
  <c r="E424" i="11"/>
  <c r="H424" i="11"/>
  <c r="G424" i="11"/>
  <c r="E418" i="8"/>
  <c r="H418" i="8" s="1"/>
  <c r="G418" i="8"/>
  <c r="E418" i="7"/>
  <c r="G418" i="7"/>
  <c r="H418" i="7"/>
  <c r="E417" i="6"/>
  <c r="G417" i="6"/>
  <c r="H417" i="6"/>
  <c r="E418" i="5"/>
  <c r="H418" i="5"/>
  <c r="G418" i="5"/>
  <c r="I416" i="5"/>
  <c r="S334" i="20" l="1"/>
  <c r="T334" i="20"/>
  <c r="U334" i="20"/>
  <c r="W334" i="20" s="1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AT334" i="20"/>
  <c r="AU334" i="20"/>
  <c r="AW334" i="20"/>
  <c r="AY334" i="20"/>
  <c r="AZ334" i="20"/>
  <c r="BA334" i="20"/>
  <c r="BB334" i="20"/>
  <c r="BC334" i="20"/>
  <c r="BD334" i="20"/>
  <c r="M280" i="25"/>
  <c r="K280" i="25"/>
  <c r="I280" i="25"/>
  <c r="B280" i="25"/>
  <c r="D280" i="25"/>
  <c r="L424" i="10"/>
  <c r="M424" i="10"/>
  <c r="I423" i="10"/>
  <c r="G424" i="10"/>
  <c r="C424" i="10"/>
  <c r="D424" i="10"/>
  <c r="E424" i="10" s="1"/>
  <c r="L423" i="9"/>
  <c r="M423" i="9"/>
  <c r="I422" i="9"/>
  <c r="G423" i="9"/>
  <c r="C423" i="9"/>
  <c r="D423" i="9"/>
  <c r="E423" i="9" s="1"/>
  <c r="L423" i="11"/>
  <c r="M423" i="11"/>
  <c r="I422" i="11"/>
  <c r="G423" i="11"/>
  <c r="C423" i="11"/>
  <c r="D423" i="11"/>
  <c r="E423" i="11" s="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E417" i="8" s="1"/>
  <c r="H417" i="8" s="1"/>
  <c r="L417" i="7"/>
  <c r="M417" i="7"/>
  <c r="I417" i="7"/>
  <c r="G417" i="7"/>
  <c r="C417" i="7"/>
  <c r="D417" i="7"/>
  <c r="E417" i="7" s="1"/>
  <c r="L416" i="6"/>
  <c r="M416" i="6"/>
  <c r="I416" i="6"/>
  <c r="G416" i="6"/>
  <c r="C416" i="6"/>
  <c r="D416" i="6"/>
  <c r="H416" i="6" s="1"/>
  <c r="E416" i="6"/>
  <c r="L417" i="5"/>
  <c r="M417" i="5"/>
  <c r="G417" i="5"/>
  <c r="C417" i="5"/>
  <c r="D417" i="5"/>
  <c r="H417" i="5" s="1"/>
  <c r="E417" i="5"/>
  <c r="AX334" i="20" l="1"/>
  <c r="AD334" i="20"/>
  <c r="Z334" i="20"/>
  <c r="AV334" i="20"/>
  <c r="AB334" i="20"/>
  <c r="X334" i="20"/>
  <c r="H424" i="10"/>
  <c r="H423" i="9"/>
  <c r="H423" i="11"/>
  <c r="H417" i="7"/>
  <c r="S333" i="20"/>
  <c r="T333" i="20"/>
  <c r="U333" i="20"/>
  <c r="AD333" i="20" s="1"/>
  <c r="V333" i="20"/>
  <c r="Y333" i="20"/>
  <c r="AA333" i="20"/>
  <c r="AC333" i="20"/>
  <c r="AE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AT333" i="20"/>
  <c r="AU333" i="20"/>
  <c r="AW333" i="20"/>
  <c r="AY333" i="20"/>
  <c r="AZ333" i="20"/>
  <c r="BA333" i="20"/>
  <c r="BB333" i="20"/>
  <c r="BC333" i="20"/>
  <c r="BD333" i="20"/>
  <c r="M279" i="25"/>
  <c r="K279" i="25"/>
  <c r="I279" i="25"/>
  <c r="B279" i="25"/>
  <c r="D279" i="25"/>
  <c r="L423" i="10"/>
  <c r="M423" i="10"/>
  <c r="I422" i="10"/>
  <c r="C423" i="10"/>
  <c r="D423" i="10"/>
  <c r="E423" i="10" s="1"/>
  <c r="L422" i="9"/>
  <c r="M422" i="9"/>
  <c r="I421" i="9"/>
  <c r="C422" i="9"/>
  <c r="D422" i="9"/>
  <c r="E422" i="9" s="1"/>
  <c r="L422" i="11"/>
  <c r="M422" i="11"/>
  <c r="I421" i="11"/>
  <c r="C422" i="11"/>
  <c r="D422" i="11"/>
  <c r="E422" i="11" s="1"/>
  <c r="L422" i="12"/>
  <c r="M422" i="12"/>
  <c r="I421" i="12"/>
  <c r="C422" i="12"/>
  <c r="D422" i="12"/>
  <c r="G422" i="12" s="1"/>
  <c r="L416" i="8"/>
  <c r="M416" i="8"/>
  <c r="I416" i="8"/>
  <c r="C416" i="8"/>
  <c r="D416" i="8"/>
  <c r="E416" i="8" s="1"/>
  <c r="H416" i="8" s="1"/>
  <c r="L416" i="7"/>
  <c r="M416" i="7"/>
  <c r="I416" i="7"/>
  <c r="C416" i="7"/>
  <c r="D416" i="7"/>
  <c r="E416" i="7" s="1"/>
  <c r="L415" i="6"/>
  <c r="M415" i="6"/>
  <c r="I415" i="6"/>
  <c r="C415" i="6"/>
  <c r="D415" i="6"/>
  <c r="E415" i="6" s="1"/>
  <c r="L416" i="5"/>
  <c r="M416" i="5"/>
  <c r="I415" i="5"/>
  <c r="C416" i="5"/>
  <c r="D416" i="5"/>
  <c r="E416" i="5" s="1"/>
  <c r="AB333" i="20" l="1"/>
  <c r="AX333" i="20"/>
  <c r="Z333" i="20"/>
  <c r="AV333" i="20"/>
  <c r="X333" i="20"/>
  <c r="W333" i="20"/>
  <c r="H423" i="10"/>
  <c r="G423" i="10"/>
  <c r="G422" i="9"/>
  <c r="H422" i="9"/>
  <c r="H422" i="11"/>
  <c r="G422" i="11"/>
  <c r="G416" i="8"/>
  <c r="H416" i="7"/>
  <c r="G416" i="7"/>
  <c r="H415" i="6"/>
  <c r="G415" i="6"/>
  <c r="G416" i="5"/>
  <c r="H416" i="5"/>
  <c r="S332" i="20"/>
  <c r="T332" i="20"/>
  <c r="U332" i="20"/>
  <c r="W332" i="20" s="1"/>
  <c r="V332" i="20"/>
  <c r="Y332" i="20" s="1"/>
  <c r="X332" i="20"/>
  <c r="AA332" i="20"/>
  <c r="AB332" i="20"/>
  <c r="AC332" i="20"/>
  <c r="AD332" i="20"/>
  <c r="AE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AT332" i="20"/>
  <c r="AU332" i="20"/>
  <c r="AV332" i="20"/>
  <c r="AW332" i="20"/>
  <c r="AX332" i="20"/>
  <c r="AY332" i="20"/>
  <c r="AZ332" i="20"/>
  <c r="BA332" i="20"/>
  <c r="BB332" i="20"/>
  <c r="BC332" i="20"/>
  <c r="BD332" i="20"/>
  <c r="M278" i="25"/>
  <c r="K278" i="25"/>
  <c r="I278" i="25"/>
  <c r="B278" i="25"/>
  <c r="D278" i="25"/>
  <c r="L422" i="10"/>
  <c r="M422" i="10"/>
  <c r="I421" i="10"/>
  <c r="C422" i="10"/>
  <c r="D422" i="10"/>
  <c r="E422" i="10" s="1"/>
  <c r="L421" i="9"/>
  <c r="M421" i="9"/>
  <c r="I420" i="9"/>
  <c r="C421" i="9"/>
  <c r="D421" i="9"/>
  <c r="E421" i="9" s="1"/>
  <c r="L421" i="11"/>
  <c r="M421" i="11"/>
  <c r="I420" i="11"/>
  <c r="C421" i="11"/>
  <c r="D421" i="11"/>
  <c r="E421" i="11" s="1"/>
  <c r="L421" i="12"/>
  <c r="M421" i="12"/>
  <c r="I420" i="12"/>
  <c r="C421" i="12"/>
  <c r="D421" i="12"/>
  <c r="G421" i="12" s="1"/>
  <c r="L415" i="8"/>
  <c r="M415" i="8"/>
  <c r="I415" i="8"/>
  <c r="C415" i="8"/>
  <c r="D415" i="8"/>
  <c r="E415" i="8" s="1"/>
  <c r="H415" i="8" s="1"/>
  <c r="L415" i="7"/>
  <c r="M415" i="7"/>
  <c r="I415" i="7"/>
  <c r="C415" i="7"/>
  <c r="D415" i="7"/>
  <c r="E415" i="7" s="1"/>
  <c r="L414" i="6"/>
  <c r="D414" i="6" s="1"/>
  <c r="M414" i="6"/>
  <c r="I414" i="6"/>
  <c r="C414" i="6"/>
  <c r="L415" i="5"/>
  <c r="M415" i="5"/>
  <c r="C415" i="5"/>
  <c r="D415" i="5"/>
  <c r="E415" i="5" s="1"/>
  <c r="Z332" i="20" l="1"/>
  <c r="G422" i="10"/>
  <c r="H422" i="10"/>
  <c r="G421" i="9"/>
  <c r="H421" i="9"/>
  <c r="H421" i="11"/>
  <c r="G421" i="11"/>
  <c r="G415" i="8"/>
  <c r="G415" i="7"/>
  <c r="H415" i="7"/>
  <c r="H414" i="6"/>
  <c r="G414" i="6"/>
  <c r="E414" i="6"/>
  <c r="H415" i="5"/>
  <c r="G415" i="5"/>
  <c r="S331" i="20"/>
  <c r="T331" i="20"/>
  <c r="U331" i="20"/>
  <c r="AD331" i="20" s="1"/>
  <c r="V331" i="20"/>
  <c r="X331" i="20"/>
  <c r="Y331" i="20"/>
  <c r="Z331" i="20"/>
  <c r="AA331" i="20"/>
  <c r="AB331" i="20"/>
  <c r="AC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AT331" i="20"/>
  <c r="AU331" i="20"/>
  <c r="AV331" i="20"/>
  <c r="AW331" i="20"/>
  <c r="AX331" i="20"/>
  <c r="AY331" i="20"/>
  <c r="AZ331" i="20"/>
  <c r="BA331" i="20"/>
  <c r="BB331" i="20"/>
  <c r="BC331" i="20"/>
  <c r="BD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E414" i="7" s="1"/>
  <c r="L413" i="6"/>
  <c r="M413" i="6"/>
  <c r="I413" i="6"/>
  <c r="C413" i="6"/>
  <c r="D413" i="6"/>
  <c r="E413" i="6" s="1"/>
  <c r="L414" i="5"/>
  <c r="D414" i="5" s="1"/>
  <c r="M414" i="5"/>
  <c r="I414" i="5"/>
  <c r="C414" i="5"/>
  <c r="W331" i="20" l="1"/>
  <c r="E421" i="10"/>
  <c r="H421" i="10"/>
  <c r="G421" i="10"/>
  <c r="E420" i="9"/>
  <c r="G420" i="9"/>
  <c r="H420" i="9"/>
  <c r="G420" i="11"/>
  <c r="H420" i="11"/>
  <c r="E420" i="11"/>
  <c r="E414" i="8"/>
  <c r="H414" i="8" s="1"/>
  <c r="G414" i="8"/>
  <c r="H414" i="7"/>
  <c r="G414" i="7"/>
  <c r="H413" i="6"/>
  <c r="G413" i="6"/>
  <c r="G414" i="5"/>
  <c r="H414" i="5"/>
  <c r="E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0" i="20"/>
  <c r="U330" i="20"/>
  <c r="V330" i="20"/>
  <c r="AC330" i="20" s="1"/>
  <c r="W330" i="20"/>
  <c r="X330" i="20"/>
  <c r="AA330" i="20"/>
  <c r="AB330" i="20"/>
  <c r="AD330" i="20"/>
  <c r="AE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AT330" i="20"/>
  <c r="AU330" i="20"/>
  <c r="AV330" i="20"/>
  <c r="AW330" i="20"/>
  <c r="AY330" i="20"/>
  <c r="AZ330" i="20"/>
  <c r="BA330" i="20"/>
  <c r="BB330" i="20"/>
  <c r="BC330" i="20"/>
  <c r="BD330" i="20"/>
  <c r="G420" i="10" l="1"/>
  <c r="H420" i="10"/>
  <c r="E420" i="10"/>
  <c r="E419" i="9"/>
  <c r="G419" i="9"/>
  <c r="H419" i="9"/>
  <c r="E419" i="11"/>
  <c r="H419" i="11"/>
  <c r="G419" i="11"/>
  <c r="E413" i="8"/>
  <c r="H413" i="8" s="1"/>
  <c r="G413" i="8"/>
  <c r="G413" i="7"/>
  <c r="H413" i="7"/>
  <c r="E413" i="7"/>
  <c r="H412" i="6"/>
  <c r="G412" i="6"/>
  <c r="E412" i="6"/>
  <c r="E413" i="5"/>
  <c r="G413" i="5"/>
  <c r="H413" i="5"/>
  <c r="AX330" i="20"/>
  <c r="Z330" i="20"/>
  <c r="Y330" i="20"/>
  <c r="A1" i="27" l="1"/>
  <c r="S329" i="20"/>
  <c r="T329" i="20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AT329" i="20"/>
  <c r="AU329" i="20"/>
  <c r="AV329" i="20"/>
  <c r="AW329" i="20"/>
  <c r="AX329" i="20"/>
  <c r="AY329" i="20"/>
  <c r="AZ329" i="20"/>
  <c r="BA329" i="20"/>
  <c r="BB329" i="20"/>
  <c r="BC329" i="20"/>
  <c r="BD329" i="20"/>
  <c r="Z329" i="20" l="1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E418" i="9" s="1"/>
  <c r="L418" i="11"/>
  <c r="M418" i="11"/>
  <c r="I417" i="11"/>
  <c r="C418" i="11"/>
  <c r="D418" i="11"/>
  <c r="E418" i="11" s="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H412" i="7"/>
  <c r="C412" i="7"/>
  <c r="D412" i="7"/>
  <c r="E412" i="7" s="1"/>
  <c r="L411" i="6"/>
  <c r="D411" i="6" s="1"/>
  <c r="M411" i="6"/>
  <c r="I411" i="6"/>
  <c r="C411" i="6"/>
  <c r="L412" i="5"/>
  <c r="M412" i="5"/>
  <c r="I411" i="5"/>
  <c r="C412" i="5"/>
  <c r="D412" i="5"/>
  <c r="E412" i="5" s="1"/>
  <c r="G419" i="10" l="1"/>
  <c r="H419" i="10"/>
  <c r="E419" i="10"/>
  <c r="H418" i="9"/>
  <c r="G418" i="9"/>
  <c r="G418" i="11"/>
  <c r="H418" i="11"/>
  <c r="E412" i="8"/>
  <c r="H412" i="8" s="1"/>
  <c r="G412" i="8"/>
  <c r="G412" i="7"/>
  <c r="E411" i="6"/>
  <c r="H411" i="6"/>
  <c r="G411" i="6"/>
  <c r="H412" i="5"/>
  <c r="G412" i="5"/>
  <c r="BD326" i="20"/>
  <c r="BD327" i="20"/>
  <c r="BD328" i="20"/>
  <c r="S328" i="20"/>
  <c r="T328" i="20"/>
  <c r="U328" i="20"/>
  <c r="X328" i="20" s="1"/>
  <c r="V328" i="20"/>
  <c r="W328" i="20"/>
  <c r="Y328" i="20"/>
  <c r="Z328" i="20"/>
  <c r="AA328" i="20"/>
  <c r="AB328" i="20"/>
  <c r="AC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AT328" i="20"/>
  <c r="AU328" i="20"/>
  <c r="AV328" i="20"/>
  <c r="AW328" i="20"/>
  <c r="AX328" i="20"/>
  <c r="AY328" i="20"/>
  <c r="AZ328" i="20"/>
  <c r="BA328" i="20"/>
  <c r="BB328" i="20"/>
  <c r="BC328" i="20"/>
  <c r="M274" i="25" l="1"/>
  <c r="K274" i="25"/>
  <c r="I274" i="25"/>
  <c r="B274" i="25"/>
  <c r="D274" i="25"/>
  <c r="L418" i="10"/>
  <c r="M418" i="10"/>
  <c r="I417" i="10"/>
  <c r="C418" i="10"/>
  <c r="D418" i="10"/>
  <c r="E418" i="10" s="1"/>
  <c r="L417" i="9"/>
  <c r="M417" i="9"/>
  <c r="I416" i="9"/>
  <c r="C417" i="9"/>
  <c r="D417" i="9"/>
  <c r="E417" i="9" s="1"/>
  <c r="L417" i="11"/>
  <c r="M417" i="11"/>
  <c r="I416" i="11"/>
  <c r="C417" i="11"/>
  <c r="D417" i="11"/>
  <c r="E417" i="11" s="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H418" i="10" l="1"/>
  <c r="G418" i="10"/>
  <c r="G417" i="9"/>
  <c r="H417" i="9"/>
  <c r="H417" i="11"/>
  <c r="G417" i="11"/>
  <c r="E411" i="8"/>
  <c r="H411" i="8" s="1"/>
  <c r="G411" i="8"/>
  <c r="H411" i="7"/>
  <c r="G411" i="7"/>
  <c r="E411" i="7"/>
  <c r="E410" i="6"/>
  <c r="G410" i="6"/>
  <c r="H410" i="6"/>
  <c r="E411" i="5"/>
  <c r="H411" i="5"/>
  <c r="G411" i="5"/>
  <c r="I415" i="12"/>
  <c r="I415" i="11"/>
  <c r="I415" i="9"/>
  <c r="I416" i="10"/>
  <c r="S327" i="20"/>
  <c r="T327" i="20"/>
  <c r="U327" i="20"/>
  <c r="W327" i="20" s="1"/>
  <c r="V327" i="20"/>
  <c r="AE327" i="20" s="1"/>
  <c r="Z327" i="20"/>
  <c r="AA327" i="20"/>
  <c r="AD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AT327" i="20"/>
  <c r="AU327" i="20"/>
  <c r="AW327" i="20"/>
  <c r="AX327" i="20"/>
  <c r="AY327" i="20"/>
  <c r="AZ327" i="20"/>
  <c r="BA327" i="20"/>
  <c r="BB327" i="20"/>
  <c r="BC327" i="20"/>
  <c r="S326" i="20"/>
  <c r="T326" i="20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AS326" i="20"/>
  <c r="AT326" i="20"/>
  <c r="AU326" i="20"/>
  <c r="AW326" i="20"/>
  <c r="AY326" i="20"/>
  <c r="AZ326" i="20"/>
  <c r="BA326" i="20"/>
  <c r="BB326" i="20"/>
  <c r="BC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E416" i="11" s="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E410" i="5" s="1"/>
  <c r="G416" i="11" l="1"/>
  <c r="AC327" i="20"/>
  <c r="Y327" i="20"/>
  <c r="AV327" i="20"/>
  <c r="AB327" i="20"/>
  <c r="X327" i="20"/>
  <c r="AV326" i="20"/>
  <c r="AB326" i="20"/>
  <c r="X326" i="20"/>
  <c r="AX326" i="20"/>
  <c r="AD326" i="20"/>
  <c r="Z326" i="20"/>
  <c r="E410" i="8"/>
  <c r="H410" i="8" s="1"/>
  <c r="E417" i="10"/>
  <c r="G417" i="10"/>
  <c r="H417" i="10"/>
  <c r="E416" i="9"/>
  <c r="G416" i="9"/>
  <c r="H416" i="9"/>
  <c r="H416" i="11"/>
  <c r="E410" i="7"/>
  <c r="G410" i="7"/>
  <c r="H410" i="7"/>
  <c r="G409" i="6"/>
  <c r="E409" i="6"/>
  <c r="H409" i="6"/>
  <c r="H410" i="5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E408" i="6" s="1"/>
  <c r="L409" i="5"/>
  <c r="D409" i="5" s="1"/>
  <c r="M409" i="5"/>
  <c r="I409" i="5"/>
  <c r="C409" i="5"/>
  <c r="E416" i="10" l="1"/>
  <c r="E415" i="9"/>
  <c r="H416" i="10"/>
  <c r="G415" i="9"/>
  <c r="H415" i="9"/>
  <c r="E415" i="11"/>
  <c r="G415" i="11"/>
  <c r="H415" i="11"/>
  <c r="E409" i="8"/>
  <c r="H409" i="8" s="1"/>
  <c r="G409" i="8"/>
  <c r="E409" i="7"/>
  <c r="G409" i="7"/>
  <c r="H409" i="7"/>
  <c r="H408" i="6"/>
  <c r="G408" i="6"/>
  <c r="G409" i="5"/>
  <c r="E409" i="5"/>
  <c r="H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5" i="20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AT325" i="20"/>
  <c r="AU325" i="20"/>
  <c r="AV325" i="20"/>
  <c r="AW325" i="20"/>
  <c r="AX325" i="20"/>
  <c r="AY325" i="20"/>
  <c r="AZ325" i="20"/>
  <c r="BA325" i="20"/>
  <c r="BB325" i="20"/>
  <c r="BC325" i="20"/>
  <c r="BD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E415" i="10" l="1"/>
  <c r="G415" i="10"/>
  <c r="H415" i="10"/>
  <c r="E414" i="9"/>
  <c r="H414" i="9"/>
  <c r="G414" i="9"/>
  <c r="E414" i="11"/>
  <c r="G414" i="11"/>
  <c r="H414" i="11"/>
  <c r="E408" i="8"/>
  <c r="H408" i="8" s="1"/>
  <c r="G408" i="8"/>
  <c r="E408" i="7"/>
  <c r="G408" i="7"/>
  <c r="H408" i="7"/>
  <c r="E407" i="6"/>
  <c r="H407" i="6"/>
  <c r="G407" i="6"/>
  <c r="E408" i="5"/>
  <c r="H408" i="5"/>
  <c r="G408" i="5"/>
  <c r="AC325" i="20"/>
  <c r="Y325" i="20"/>
  <c r="AE325" i="20"/>
  <c r="S324" i="20"/>
  <c r="T324" i="20"/>
  <c r="U324" i="20"/>
  <c r="V324" i="20"/>
  <c r="W324" i="20" s="1"/>
  <c r="X324" i="20"/>
  <c r="Z324" i="20"/>
  <c r="AA324" i="20"/>
  <c r="AB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AT324" i="20"/>
  <c r="AU324" i="20"/>
  <c r="AV324" i="20"/>
  <c r="AW324" i="20"/>
  <c r="AX324" i="20"/>
  <c r="AY324" i="20"/>
  <c r="AZ324" i="20"/>
  <c r="BA324" i="20"/>
  <c r="BB324" i="20"/>
  <c r="BC324" i="20"/>
  <c r="BD324" i="20"/>
  <c r="M270" i="25"/>
  <c r="K270" i="25"/>
  <c r="I270" i="25"/>
  <c r="B270" i="25"/>
  <c r="D270" i="25"/>
  <c r="L414" i="10"/>
  <c r="M414" i="10"/>
  <c r="I413" i="10"/>
  <c r="G414" i="10"/>
  <c r="C414" i="10"/>
  <c r="D414" i="10"/>
  <c r="H414" i="10" s="1"/>
  <c r="E414" i="10"/>
  <c r="L413" i="9"/>
  <c r="M413" i="9"/>
  <c r="I412" i="9"/>
  <c r="C413" i="9"/>
  <c r="D413" i="9"/>
  <c r="E413" i="9" s="1"/>
  <c r="L413" i="11"/>
  <c r="M413" i="11"/>
  <c r="I412" i="11"/>
  <c r="C413" i="11"/>
  <c r="D413" i="11"/>
  <c r="E413" i="11" s="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E406" i="6" s="1"/>
  <c r="L407" i="5"/>
  <c r="D407" i="5" s="1"/>
  <c r="M407" i="5"/>
  <c r="I407" i="5"/>
  <c r="C407" i="5"/>
  <c r="AC324" i="20" l="1"/>
  <c r="Y324" i="20"/>
  <c r="AE324" i="20"/>
  <c r="G413" i="9"/>
  <c r="H413" i="9"/>
  <c r="G413" i="11"/>
  <c r="H413" i="11"/>
  <c r="E407" i="8"/>
  <c r="H407" i="8" s="1"/>
  <c r="G407" i="8"/>
  <c r="H407" i="7"/>
  <c r="G407" i="7"/>
  <c r="E407" i="7"/>
  <c r="H406" i="6"/>
  <c r="E407" i="5"/>
  <c r="H407" i="5"/>
  <c r="G407" i="5"/>
  <c r="S323" i="20"/>
  <c r="T323" i="20"/>
  <c r="U323" i="20"/>
  <c r="V323" i="20"/>
  <c r="W323" i="20"/>
  <c r="X323" i="20"/>
  <c r="Y323" i="20"/>
  <c r="Z323" i="20"/>
  <c r="AA323" i="20"/>
  <c r="AB323" i="20"/>
  <c r="AC323" i="20"/>
  <c r="AD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AT323" i="20"/>
  <c r="AU323" i="20"/>
  <c r="AV323" i="20"/>
  <c r="AW323" i="20"/>
  <c r="AX323" i="20"/>
  <c r="AY323" i="20"/>
  <c r="AZ323" i="20"/>
  <c r="BA323" i="20"/>
  <c r="BB323" i="20"/>
  <c r="BC323" i="20"/>
  <c r="BD323" i="20"/>
  <c r="I412" i="10"/>
  <c r="S322" i="20"/>
  <c r="T322" i="20"/>
  <c r="U322" i="20"/>
  <c r="V322" i="20"/>
  <c r="Y322" i="20" s="1"/>
  <c r="W322" i="20"/>
  <c r="X322" i="20"/>
  <c r="Z322" i="20"/>
  <c r="AA322" i="20"/>
  <c r="AB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AS322" i="20"/>
  <c r="AT322" i="20"/>
  <c r="AU322" i="20"/>
  <c r="AV322" i="20"/>
  <c r="AW322" i="20"/>
  <c r="AX322" i="20"/>
  <c r="AY322" i="20"/>
  <c r="AZ322" i="20"/>
  <c r="BA322" i="20"/>
  <c r="BB322" i="20"/>
  <c r="BC322" i="20"/>
  <c r="BD322" i="20"/>
  <c r="B323" i="20"/>
  <c r="M269" i="25"/>
  <c r="K269" i="25"/>
  <c r="I269" i="25"/>
  <c r="B269" i="25"/>
  <c r="D269" i="25"/>
  <c r="L413" i="10"/>
  <c r="M413" i="10"/>
  <c r="C413" i="10"/>
  <c r="D413" i="10"/>
  <c r="E413" i="10" s="1"/>
  <c r="L412" i="9"/>
  <c r="D412" i="9" s="1"/>
  <c r="M412" i="9"/>
  <c r="I411" i="9"/>
  <c r="C412" i="9"/>
  <c r="L412" i="11"/>
  <c r="M412" i="11"/>
  <c r="I411" i="11"/>
  <c r="C412" i="11"/>
  <c r="D412" i="11"/>
  <c r="E412" i="11" s="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E406" i="7" s="1"/>
  <c r="L405" i="6"/>
  <c r="D405" i="6" s="1"/>
  <c r="M405" i="6"/>
  <c r="I405" i="6"/>
  <c r="C405" i="6"/>
  <c r="L406" i="5"/>
  <c r="M406" i="5"/>
  <c r="I406" i="5"/>
  <c r="C406" i="5"/>
  <c r="D406" i="5"/>
  <c r="E406" i="5" s="1"/>
  <c r="H413" i="10" l="1"/>
  <c r="AC322" i="20"/>
  <c r="G413" i="10"/>
  <c r="E412" i="9"/>
  <c r="H412" i="9"/>
  <c r="G412" i="9"/>
  <c r="G412" i="11"/>
  <c r="H412" i="11"/>
  <c r="G406" i="8"/>
  <c r="E406" i="8"/>
  <c r="H406" i="8" s="1"/>
  <c r="H406" i="7"/>
  <c r="H405" i="6"/>
  <c r="G405" i="6"/>
  <c r="E405" i="6"/>
  <c r="H406" i="5"/>
  <c r="G406" i="5"/>
  <c r="M268" i="25"/>
  <c r="K268" i="25"/>
  <c r="I268" i="25"/>
  <c r="B268" i="25"/>
  <c r="D268" i="25"/>
  <c r="L412" i="10"/>
  <c r="M412" i="10"/>
  <c r="I411" i="10"/>
  <c r="C412" i="10"/>
  <c r="D412" i="10"/>
  <c r="E412" i="10" s="1"/>
  <c r="L411" i="9"/>
  <c r="D411" i="9" s="1"/>
  <c r="M411" i="9"/>
  <c r="I410" i="9"/>
  <c r="C411" i="9"/>
  <c r="L411" i="11"/>
  <c r="M411" i="11"/>
  <c r="I410" i="11"/>
  <c r="C411" i="11"/>
  <c r="D411" i="11"/>
  <c r="E411" i="11" s="1"/>
  <c r="L411" i="12"/>
  <c r="M411" i="12"/>
  <c r="I410" i="12"/>
  <c r="G411" i="12"/>
  <c r="C411" i="12"/>
  <c r="D411" i="12"/>
  <c r="L405" i="8"/>
  <c r="M405" i="8"/>
  <c r="I405" i="8"/>
  <c r="C405" i="8"/>
  <c r="D405" i="8"/>
  <c r="E405" i="8" s="1"/>
  <c r="H405" i="8" s="1"/>
  <c r="L405" i="7"/>
  <c r="D405" i="7" s="1"/>
  <c r="M405" i="7"/>
  <c r="I405" i="7"/>
  <c r="C405" i="7"/>
  <c r="L404" i="6"/>
  <c r="M404" i="6"/>
  <c r="I404" i="6"/>
  <c r="C404" i="6"/>
  <c r="D404" i="6"/>
  <c r="E404" i="6" s="1"/>
  <c r="L405" i="5"/>
  <c r="M405" i="5"/>
  <c r="I405" i="5"/>
  <c r="C405" i="5"/>
  <c r="D405" i="5"/>
  <c r="E405" i="5" s="1"/>
  <c r="G412" i="10" l="1"/>
  <c r="H412" i="10"/>
  <c r="E411" i="9"/>
  <c r="G411" i="9"/>
  <c r="H411" i="9"/>
  <c r="G411" i="11"/>
  <c r="H411" i="11"/>
  <c r="G405" i="8"/>
  <c r="H405" i="7"/>
  <c r="G405" i="7"/>
  <c r="E405" i="7"/>
  <c r="H404" i="6"/>
  <c r="G404" i="6"/>
  <c r="G405" i="5"/>
  <c r="H405" i="5"/>
  <c r="BE321" i="20"/>
  <c r="BF321" i="20"/>
  <c r="BG321" i="20"/>
  <c r="BJ321" i="20" s="1"/>
  <c r="BH321" i="20"/>
  <c r="BI321" i="20"/>
  <c r="S321" i="20"/>
  <c r="T321" i="20"/>
  <c r="U321" i="20"/>
  <c r="V321" i="20"/>
  <c r="W321" i="20" s="1"/>
  <c r="X321" i="20"/>
  <c r="Z321" i="20"/>
  <c r="AA321" i="20"/>
  <c r="AB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AT321" i="20"/>
  <c r="AU321" i="20"/>
  <c r="AV321" i="20"/>
  <c r="AW321" i="20"/>
  <c r="AX321" i="20"/>
  <c r="AY321" i="20"/>
  <c r="AZ321" i="20"/>
  <c r="BA321" i="20"/>
  <c r="BB321" i="20"/>
  <c r="BC321" i="20"/>
  <c r="BD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AC321" i="20" l="1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0" i="20"/>
  <c r="U320" i="20"/>
  <c r="W320" i="20" s="1"/>
  <c r="V320" i="20"/>
  <c r="X320" i="20"/>
  <c r="Y320" i="20"/>
  <c r="AA320" i="20"/>
  <c r="AB320" i="20"/>
  <c r="AC320" i="20"/>
  <c r="AE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AT320" i="20"/>
  <c r="AU320" i="20"/>
  <c r="AV320" i="20"/>
  <c r="AW320" i="20"/>
  <c r="AY320" i="20"/>
  <c r="AZ320" i="20"/>
  <c r="BA320" i="20"/>
  <c r="BB320" i="20"/>
  <c r="BC320" i="20"/>
  <c r="BD320" i="20"/>
  <c r="BE320" i="20"/>
  <c r="BJ320" i="20" s="1"/>
  <c r="BF320" i="20"/>
  <c r="BG320" i="20"/>
  <c r="BH320" i="20"/>
  <c r="BI320" i="20"/>
  <c r="B321" i="20"/>
  <c r="B322" i="20"/>
  <c r="B324" i="20"/>
  <c r="B325" i="20"/>
  <c r="I409" i="10"/>
  <c r="I408" i="9"/>
  <c r="I408" i="11"/>
  <c r="I408" i="12"/>
  <c r="AX320" i="20" l="1"/>
  <c r="AD320" i="20"/>
  <c r="Z320" i="20"/>
  <c r="I402" i="7"/>
  <c r="L402" i="7"/>
  <c r="L401" i="7"/>
  <c r="I401" i="7"/>
  <c r="I402" i="5"/>
  <c r="I401" i="5"/>
  <c r="I401" i="6"/>
  <c r="I400" i="6"/>
  <c r="S319" i="20"/>
  <c r="T319" i="20"/>
  <c r="U319" i="20"/>
  <c r="W319" i="20" s="1"/>
  <c r="V319" i="20"/>
  <c r="X319" i="20"/>
  <c r="Y319" i="20"/>
  <c r="AA319" i="20"/>
  <c r="AB319" i="20"/>
  <c r="AC319" i="20"/>
  <c r="AE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AT319" i="20"/>
  <c r="AU319" i="20"/>
  <c r="AV319" i="20"/>
  <c r="AW319" i="20"/>
  <c r="AY319" i="20"/>
  <c r="AZ319" i="20"/>
  <c r="BA319" i="20"/>
  <c r="BB319" i="20"/>
  <c r="BC319" i="20"/>
  <c r="BD319" i="20"/>
  <c r="BE319" i="20"/>
  <c r="BJ319" i="20" s="1"/>
  <c r="BF319" i="20"/>
  <c r="BG319" i="20"/>
  <c r="BH319" i="20"/>
  <c r="BI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AX319" i="20" l="1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8" i="20"/>
  <c r="U318" i="20"/>
  <c r="V318" i="20"/>
  <c r="W318" i="20"/>
  <c r="X318" i="20"/>
  <c r="Y318" i="20"/>
  <c r="Z318" i="20"/>
  <c r="AA318" i="20"/>
  <c r="AB318" i="20"/>
  <c r="AC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AT318" i="20"/>
  <c r="AU318" i="20"/>
  <c r="AV318" i="20"/>
  <c r="AW318" i="20"/>
  <c r="AX318" i="20"/>
  <c r="AY318" i="20"/>
  <c r="AZ318" i="20"/>
  <c r="BA318" i="20"/>
  <c r="BB318" i="20"/>
  <c r="BC318" i="20"/>
  <c r="BD318" i="20"/>
  <c r="BE318" i="20"/>
  <c r="BJ318" i="20" s="1"/>
  <c r="BF318" i="20"/>
  <c r="BG318" i="20"/>
  <c r="BH318" i="20"/>
  <c r="BI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G408" i="10" l="1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7" i="20"/>
  <c r="U317" i="20"/>
  <c r="W317" i="20" s="1"/>
  <c r="V317" i="20"/>
  <c r="Y317" i="20"/>
  <c r="AA317" i="20"/>
  <c r="AC317" i="20"/>
  <c r="AE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AT317" i="20"/>
  <c r="AU317" i="20"/>
  <c r="AW317" i="20"/>
  <c r="AY317" i="20"/>
  <c r="AZ317" i="20"/>
  <c r="BA317" i="20"/>
  <c r="BB317" i="20"/>
  <c r="BC317" i="20"/>
  <c r="BD317" i="20"/>
  <c r="BE317" i="20"/>
  <c r="BJ317" i="20" s="1"/>
  <c r="BF317" i="20"/>
  <c r="BG317" i="20"/>
  <c r="BH317" i="20"/>
  <c r="BI317" i="20"/>
  <c r="D407" i="10"/>
  <c r="I406" i="10"/>
  <c r="D406" i="9"/>
  <c r="I405" i="9"/>
  <c r="D406" i="11"/>
  <c r="I405" i="11"/>
  <c r="D406" i="12"/>
  <c r="G406" i="12" s="1"/>
  <c r="I405" i="12"/>
  <c r="I399" i="5"/>
  <c r="G407" i="10" l="1"/>
  <c r="G406" i="9"/>
  <c r="G406" i="11"/>
  <c r="AX317" i="20"/>
  <c r="AD317" i="20"/>
  <c r="Z317" i="20"/>
  <c r="AV317" i="20"/>
  <c r="AB317" i="20"/>
  <c r="X317" i="20"/>
  <c r="S316" i="20"/>
  <c r="T316" i="20"/>
  <c r="U316" i="20"/>
  <c r="V316" i="20"/>
  <c r="W316" i="20" s="1"/>
  <c r="X316" i="20"/>
  <c r="Z316" i="20"/>
  <c r="AA316" i="20"/>
  <c r="AB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AT316" i="20"/>
  <c r="AU316" i="20"/>
  <c r="AV316" i="20"/>
  <c r="AW316" i="20"/>
  <c r="AX316" i="20"/>
  <c r="AY316" i="20"/>
  <c r="AZ316" i="20"/>
  <c r="BA316" i="20"/>
  <c r="BB316" i="20"/>
  <c r="BC316" i="20"/>
  <c r="BD316" i="20"/>
  <c r="BE316" i="20"/>
  <c r="BF316" i="20"/>
  <c r="BG316" i="20"/>
  <c r="BH316" i="20"/>
  <c r="BJ316" i="20" s="1"/>
  <c r="BI316" i="20"/>
  <c r="B316" i="20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AC316" i="20" l="1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S315" i="20" l="1"/>
  <c r="T315" i="20"/>
  <c r="U315" i="20"/>
  <c r="W315" i="20" s="1"/>
  <c r="V315" i="20"/>
  <c r="X315" i="20"/>
  <c r="Y315" i="20"/>
  <c r="AA315" i="20"/>
  <c r="AB315" i="20"/>
  <c r="AC315" i="20"/>
  <c r="AE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AT315" i="20"/>
  <c r="AU315" i="20"/>
  <c r="AV315" i="20"/>
  <c r="AW315" i="20"/>
  <c r="AY315" i="20"/>
  <c r="AZ315" i="20"/>
  <c r="BA315" i="20"/>
  <c r="BB315" i="20"/>
  <c r="BC315" i="20"/>
  <c r="BD315" i="20"/>
  <c r="BE315" i="20"/>
  <c r="BF315" i="20"/>
  <c r="BG315" i="20"/>
  <c r="BH315" i="20"/>
  <c r="BI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G405" i="10" l="1"/>
  <c r="G404" i="9"/>
  <c r="G404" i="11"/>
  <c r="G398" i="8"/>
  <c r="G398" i="7"/>
  <c r="G397" i="6"/>
  <c r="G398" i="5"/>
  <c r="BJ315" i="20"/>
  <c r="AX315" i="20"/>
  <c r="AD315" i="20"/>
  <c r="Z315" i="20"/>
  <c r="I402" i="12"/>
  <c r="S314" i="20"/>
  <c r="T314" i="20"/>
  <c r="U314" i="20"/>
  <c r="V314" i="20"/>
  <c r="W314" i="20" s="1"/>
  <c r="X314" i="20"/>
  <c r="Z314" i="20"/>
  <c r="AA314" i="20"/>
  <c r="AB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AT314" i="20"/>
  <c r="AU314" i="20"/>
  <c r="AV314" i="20"/>
  <c r="AW314" i="20"/>
  <c r="AX314" i="20"/>
  <c r="AY314" i="20"/>
  <c r="AZ314" i="20"/>
  <c r="BA314" i="20"/>
  <c r="BB314" i="20"/>
  <c r="BC314" i="20"/>
  <c r="BD314" i="20"/>
  <c r="BE314" i="20"/>
  <c r="BF314" i="20"/>
  <c r="BG314" i="20"/>
  <c r="BJ314" i="20" s="1"/>
  <c r="BH314" i="20"/>
  <c r="BI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AC314" i="20" l="1"/>
  <c r="Y314" i="20"/>
  <c r="AE314" i="20"/>
  <c r="G404" i="10"/>
  <c r="G403" i="9"/>
  <c r="G403" i="11"/>
  <c r="G397" i="8"/>
  <c r="G397" i="7"/>
  <c r="G396" i="6"/>
  <c r="G397" i="5"/>
  <c r="S313" i="20"/>
  <c r="T313" i="20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AT313" i="20"/>
  <c r="AU313" i="20"/>
  <c r="AV313" i="20"/>
  <c r="AW313" i="20"/>
  <c r="AY313" i="20"/>
  <c r="AZ313" i="20"/>
  <c r="BA313" i="20"/>
  <c r="BB313" i="20"/>
  <c r="BC313" i="20"/>
  <c r="BD313" i="20"/>
  <c r="BE313" i="20"/>
  <c r="BJ313" i="20" s="1"/>
  <c r="BF313" i="20"/>
  <c r="BG313" i="20"/>
  <c r="BH313" i="20"/>
  <c r="BI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AX313" i="20" l="1"/>
  <c r="AD313" i="20"/>
  <c r="Z313" i="20"/>
  <c r="G403" i="10"/>
  <c r="G396" i="8"/>
  <c r="G396" i="7"/>
  <c r="G395" i="6"/>
  <c r="G396" i="5"/>
  <c r="S312" i="20"/>
  <c r="T312" i="20"/>
  <c r="U312" i="20"/>
  <c r="W312" i="20" s="1"/>
  <c r="V312" i="20"/>
  <c r="X312" i="20"/>
  <c r="Y312" i="20"/>
  <c r="AA312" i="20"/>
  <c r="AB312" i="20"/>
  <c r="AC312" i="20"/>
  <c r="AE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AT312" i="20"/>
  <c r="AU312" i="20"/>
  <c r="AV312" i="20"/>
  <c r="AW312" i="20"/>
  <c r="AY312" i="20"/>
  <c r="AZ312" i="20"/>
  <c r="BA312" i="20"/>
  <c r="BB312" i="20"/>
  <c r="BC312" i="20"/>
  <c r="BD312" i="20"/>
  <c r="BE312" i="20"/>
  <c r="BJ312" i="20" s="1"/>
  <c r="BF312" i="20"/>
  <c r="BG312" i="20"/>
  <c r="BH312" i="20"/>
  <c r="BI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AX312" i="20" l="1"/>
  <c r="AD312" i="20"/>
  <c r="Z312" i="20"/>
  <c r="G402" i="10"/>
  <c r="G401" i="9"/>
  <c r="G401" i="11"/>
  <c r="G395" i="8"/>
  <c r="G395" i="7"/>
  <c r="G394" i="6"/>
  <c r="G395" i="5"/>
  <c r="BI166" i="20"/>
  <c r="BH166" i="20"/>
  <c r="BG166" i="20"/>
  <c r="BF166" i="20"/>
  <c r="BE166" i="20"/>
  <c r="BJ166" i="20" s="1"/>
  <c r="BD166" i="20"/>
  <c r="BC166" i="20"/>
  <c r="BB166" i="20"/>
  <c r="BA166" i="20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C166" i="20"/>
  <c r="AA166" i="20"/>
  <c r="Y166" i="20"/>
  <c r="V166" i="20"/>
  <c r="AV166" i="20" s="1"/>
  <c r="U166" i="20"/>
  <c r="AB166" i="20" s="1"/>
  <c r="T166" i="20"/>
  <c r="S166" i="20"/>
  <c r="S311" i="20"/>
  <c r="T311" i="20"/>
  <c r="U311" i="20"/>
  <c r="W311" i="20" s="1"/>
  <c r="V311" i="20"/>
  <c r="X311" i="20"/>
  <c r="Y311" i="20"/>
  <c r="AA311" i="20"/>
  <c r="AB311" i="20"/>
  <c r="AC311" i="20"/>
  <c r="AE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AT311" i="20"/>
  <c r="AU311" i="20"/>
  <c r="AV311" i="20"/>
  <c r="AW311" i="20"/>
  <c r="AY311" i="20"/>
  <c r="AZ311" i="20"/>
  <c r="BA311" i="20"/>
  <c r="BB311" i="20"/>
  <c r="BC311" i="20"/>
  <c r="BD311" i="20"/>
  <c r="BE311" i="20"/>
  <c r="BJ311" i="20" s="1"/>
  <c r="BF311" i="20"/>
  <c r="BG311" i="20"/>
  <c r="BH311" i="20"/>
  <c r="BI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Z166" i="20" l="1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S310" i="20" l="1"/>
  <c r="T310" i="20"/>
  <c r="U310" i="20"/>
  <c r="V310" i="20"/>
  <c r="W310" i="20"/>
  <c r="X310" i="20"/>
  <c r="Y310" i="20"/>
  <c r="Z310" i="20"/>
  <c r="AA310" i="20"/>
  <c r="AB310" i="20"/>
  <c r="AC310" i="20"/>
  <c r="AD310" i="20"/>
  <c r="AE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AT310" i="20"/>
  <c r="AU310" i="20"/>
  <c r="AV310" i="20"/>
  <c r="AW310" i="20"/>
  <c r="AX310" i="20"/>
  <c r="AY310" i="20"/>
  <c r="AZ310" i="20"/>
  <c r="BA310" i="20"/>
  <c r="BB310" i="20"/>
  <c r="BC310" i="20"/>
  <c r="BD310" i="20"/>
  <c r="BE310" i="20"/>
  <c r="BJ310" i="20" s="1"/>
  <c r="BF310" i="20"/>
  <c r="BG310" i="20"/>
  <c r="BH310" i="20"/>
  <c r="BI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G400" i="10" l="1"/>
  <c r="G399" i="9"/>
  <c r="G399" i="11"/>
  <c r="G393" i="8"/>
  <c r="G393" i="7"/>
  <c r="G392" i="6"/>
  <c r="G393" i="5"/>
  <c r="BJ309" i="20"/>
  <c r="S309" i="20"/>
  <c r="T309" i="20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BH309" i="20" s="1"/>
  <c r="AR309" i="20"/>
  <c r="AS309" i="20"/>
  <c r="AT309" i="20"/>
  <c r="AU309" i="20"/>
  <c r="AW309" i="20"/>
  <c r="AY309" i="20"/>
  <c r="AZ309" i="20"/>
  <c r="BA309" i="20"/>
  <c r="BB309" i="20"/>
  <c r="BC309" i="20"/>
  <c r="BD309" i="20"/>
  <c r="BE309" i="20"/>
  <c r="BF309" i="20"/>
  <c r="BG309" i="20"/>
  <c r="BI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AE309" i="20" l="1"/>
  <c r="AC309" i="20"/>
  <c r="W309" i="20"/>
  <c r="AV309" i="20"/>
  <c r="AB309" i="20"/>
  <c r="X309" i="20"/>
  <c r="AX309" i="20"/>
  <c r="AD309" i="20"/>
  <c r="Z309" i="20"/>
  <c r="G392" i="8"/>
  <c r="G392" i="7"/>
  <c r="G391" i="6"/>
  <c r="G392" i="5"/>
  <c r="S308" i="20"/>
  <c r="T308" i="20"/>
  <c r="U308" i="20"/>
  <c r="W308" i="20" s="1"/>
  <c r="V308" i="20"/>
  <c r="X308" i="20"/>
  <c r="Y308" i="20"/>
  <c r="AA308" i="20"/>
  <c r="AB308" i="20"/>
  <c r="AC308" i="20"/>
  <c r="AE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AT308" i="20"/>
  <c r="AU308" i="20"/>
  <c r="AV308" i="20"/>
  <c r="AW308" i="20"/>
  <c r="AY308" i="20"/>
  <c r="AZ308" i="20"/>
  <c r="BA308" i="20"/>
  <c r="BB308" i="20"/>
  <c r="BC308" i="20"/>
  <c r="BD308" i="20"/>
  <c r="BE308" i="20"/>
  <c r="BJ308" i="20" s="1"/>
  <c r="BF308" i="20"/>
  <c r="BG308" i="20"/>
  <c r="BH308" i="20"/>
  <c r="BI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AX308" i="20" l="1"/>
  <c r="AD308" i="20"/>
  <c r="Z308" i="20"/>
  <c r="G398" i="10"/>
  <c r="G397" i="9"/>
  <c r="G390" i="6"/>
  <c r="G391" i="5"/>
  <c r="BJ307" i="20"/>
  <c r="S307" i="20"/>
  <c r="T307" i="20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AT307" i="20"/>
  <c r="AU307" i="20"/>
  <c r="AW307" i="20"/>
  <c r="AY307" i="20"/>
  <c r="AZ307" i="20"/>
  <c r="BA307" i="20"/>
  <c r="BB307" i="20"/>
  <c r="BC307" i="20"/>
  <c r="BD307" i="20"/>
  <c r="BE307" i="20"/>
  <c r="BF307" i="20"/>
  <c r="BG307" i="20"/>
  <c r="BH307" i="20"/>
  <c r="BI307" i="20"/>
  <c r="AB307" i="20" l="1"/>
  <c r="W307" i="20"/>
  <c r="AV307" i="20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6" i="20"/>
  <c r="U306" i="20"/>
  <c r="V306" i="20"/>
  <c r="W306" i="20" s="1"/>
  <c r="X306" i="20"/>
  <c r="Z306" i="20"/>
  <c r="AA306" i="20"/>
  <c r="AB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AT306" i="20"/>
  <c r="AU306" i="20"/>
  <c r="AV306" i="20"/>
  <c r="AW306" i="20"/>
  <c r="AX306" i="20"/>
  <c r="AY306" i="20"/>
  <c r="AZ306" i="20"/>
  <c r="BA306" i="20"/>
  <c r="BB306" i="20"/>
  <c r="BC306" i="20"/>
  <c r="BD306" i="20"/>
  <c r="BE306" i="20"/>
  <c r="BJ306" i="20" s="1"/>
  <c r="BF306" i="20"/>
  <c r="BG306" i="20"/>
  <c r="BH306" i="20"/>
  <c r="BI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AC306" i="20" l="1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5" i="20"/>
  <c r="U305" i="20"/>
  <c r="W305" i="20" s="1"/>
  <c r="V305" i="20"/>
  <c r="X305" i="20"/>
  <c r="Y305" i="20"/>
  <c r="AA305" i="20"/>
  <c r="AB305" i="20"/>
  <c r="AC305" i="20"/>
  <c r="AE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AT305" i="20"/>
  <c r="AU305" i="20"/>
  <c r="AV305" i="20"/>
  <c r="AW305" i="20"/>
  <c r="AY305" i="20"/>
  <c r="AZ305" i="20"/>
  <c r="BA305" i="20"/>
  <c r="BB305" i="20"/>
  <c r="BC305" i="20"/>
  <c r="BD305" i="20"/>
  <c r="BE305" i="20"/>
  <c r="BJ305" i="20" s="1"/>
  <c r="BF305" i="20"/>
  <c r="BG305" i="20"/>
  <c r="BH305" i="20"/>
  <c r="BI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G395" i="10" l="1"/>
  <c r="G394" i="9"/>
  <c r="G394" i="11"/>
  <c r="G388" i="8"/>
  <c r="G388" i="7"/>
  <c r="G387" i="6"/>
  <c r="G388" i="5"/>
  <c r="AX305" i="20"/>
  <c r="AD305" i="20"/>
  <c r="Z305" i="20"/>
  <c r="S304" i="20"/>
  <c r="T304" i="20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AT304" i="20"/>
  <c r="AU304" i="20"/>
  <c r="AV304" i="20"/>
  <c r="AW304" i="20"/>
  <c r="AX304" i="20"/>
  <c r="AY304" i="20"/>
  <c r="AZ304" i="20"/>
  <c r="BA304" i="20"/>
  <c r="BB304" i="20"/>
  <c r="BC304" i="20"/>
  <c r="BD304" i="20"/>
  <c r="BE304" i="20"/>
  <c r="BF304" i="20"/>
  <c r="BJ304" i="20" s="1"/>
  <c r="BG304" i="20"/>
  <c r="BH304" i="20"/>
  <c r="BI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AC304" i="20" l="1"/>
  <c r="Y304" i="20"/>
  <c r="AE304" i="20"/>
  <c r="G394" i="10"/>
  <c r="G393" i="9"/>
  <c r="G393" i="11"/>
  <c r="G387" i="8"/>
  <c r="G387" i="7"/>
  <c r="G386" i="6"/>
  <c r="S303" i="20"/>
  <c r="T303" i="20"/>
  <c r="U303" i="20"/>
  <c r="W303" i="20" s="1"/>
  <c r="V303" i="20"/>
  <c r="X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AT303" i="20"/>
  <c r="AU303" i="20"/>
  <c r="AV303" i="20"/>
  <c r="AW303" i="20"/>
  <c r="AY303" i="20"/>
  <c r="AZ303" i="20"/>
  <c r="BA303" i="20"/>
  <c r="BB303" i="20"/>
  <c r="BC303" i="20"/>
  <c r="BD303" i="20"/>
  <c r="BE303" i="20"/>
  <c r="BJ303" i="20" s="1"/>
  <c r="BF303" i="20"/>
  <c r="BG303" i="20"/>
  <c r="BH303" i="20"/>
  <c r="BI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AX303" i="20" l="1"/>
  <c r="AD303" i="20"/>
  <c r="Z303" i="20"/>
  <c r="G392" i="9"/>
  <c r="G392" i="11"/>
  <c r="G386" i="8"/>
  <c r="G386" i="7"/>
  <c r="G385" i="6"/>
  <c r="G386" i="5"/>
  <c r="S302" i="20"/>
  <c r="T302" i="20"/>
  <c r="U302" i="20"/>
  <c r="V302" i="20"/>
  <c r="W302" i="20" s="1"/>
  <c r="X302" i="20"/>
  <c r="AA302" i="20"/>
  <c r="AB302" i="20"/>
  <c r="AD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AT302" i="20"/>
  <c r="AU302" i="20"/>
  <c r="AV302" i="20"/>
  <c r="AW302" i="20"/>
  <c r="AX302" i="20"/>
  <c r="AY302" i="20"/>
  <c r="AZ302" i="20"/>
  <c r="BA302" i="20"/>
  <c r="BB302" i="20"/>
  <c r="BC302" i="20"/>
  <c r="BD302" i="20"/>
  <c r="BE302" i="20"/>
  <c r="BF302" i="20"/>
  <c r="BG302" i="20"/>
  <c r="BH302" i="20"/>
  <c r="BJ302" i="20" s="1"/>
  <c r="BI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Z302" i="20" l="1"/>
  <c r="AC302" i="20"/>
  <c r="Y302" i="20"/>
  <c r="AE302" i="20"/>
  <c r="G392" i="10"/>
  <c r="G391" i="9"/>
  <c r="G391" i="11"/>
  <c r="G385" i="8"/>
  <c r="G385" i="7"/>
  <c r="G384" i="6"/>
  <c r="G385" i="5"/>
  <c r="S301" i="20"/>
  <c r="T301" i="20"/>
  <c r="U301" i="20"/>
  <c r="W301" i="20" s="1"/>
  <c r="V301" i="20"/>
  <c r="X301" i="20"/>
  <c r="Y301" i="20"/>
  <c r="AA301" i="20"/>
  <c r="AB301" i="20"/>
  <c r="AC301" i="20"/>
  <c r="AE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AT301" i="20"/>
  <c r="AU301" i="20"/>
  <c r="AV301" i="20"/>
  <c r="AW301" i="20"/>
  <c r="AY301" i="20"/>
  <c r="AZ301" i="20"/>
  <c r="BA301" i="20"/>
  <c r="BB301" i="20"/>
  <c r="BC301" i="20"/>
  <c r="BD301" i="20"/>
  <c r="BE301" i="20"/>
  <c r="BF301" i="20"/>
  <c r="BJ301" i="20" s="1"/>
  <c r="BG301" i="20"/>
  <c r="BH301" i="20"/>
  <c r="BI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AX301" i="20" l="1"/>
  <c r="AD301" i="20"/>
  <c r="Z301" i="20"/>
  <c r="G391" i="10"/>
  <c r="G390" i="9"/>
  <c r="G390" i="11"/>
  <c r="G384" i="8"/>
  <c r="G384" i="7"/>
  <c r="G383" i="6"/>
  <c r="G384" i="5"/>
  <c r="S300" i="20"/>
  <c r="T300" i="20"/>
  <c r="U300" i="20"/>
  <c r="V300" i="20"/>
  <c r="W300" i="20" s="1"/>
  <c r="X300" i="20"/>
  <c r="Z300" i="20"/>
  <c r="AA300" i="20"/>
  <c r="AB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AT300" i="20"/>
  <c r="AU300" i="20"/>
  <c r="AV300" i="20"/>
  <c r="AW300" i="20"/>
  <c r="AX300" i="20"/>
  <c r="AY300" i="20"/>
  <c r="AZ300" i="20"/>
  <c r="BA300" i="20"/>
  <c r="BB300" i="20"/>
  <c r="BC300" i="20"/>
  <c r="BD300" i="20"/>
  <c r="BE300" i="20"/>
  <c r="BF300" i="20"/>
  <c r="BG300" i="20"/>
  <c r="BJ300" i="20" s="1"/>
  <c r="BH300" i="20"/>
  <c r="BI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AC300" i="20" l="1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G390" i="10" l="1"/>
  <c r="G389" i="9"/>
  <c r="G389" i="11"/>
  <c r="G383" i="8"/>
  <c r="G383" i="7"/>
  <c r="G382" i="6"/>
  <c r="G383" i="5"/>
  <c r="S299" i="20"/>
  <c r="T299" i="20"/>
  <c r="U299" i="20"/>
  <c r="V299" i="20"/>
  <c r="W299" i="20" s="1"/>
  <c r="X299" i="20"/>
  <c r="Z299" i="20"/>
  <c r="AA299" i="20"/>
  <c r="AB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AT299" i="20"/>
  <c r="AU299" i="20"/>
  <c r="AV299" i="20"/>
  <c r="AW299" i="20"/>
  <c r="AX299" i="20"/>
  <c r="AY299" i="20"/>
  <c r="AZ299" i="20"/>
  <c r="BA299" i="20"/>
  <c r="BB299" i="20"/>
  <c r="BC299" i="20"/>
  <c r="BD299" i="20"/>
  <c r="BE299" i="20"/>
  <c r="BF299" i="20"/>
  <c r="BG299" i="20"/>
  <c r="BJ299" i="20" s="1"/>
  <c r="BH299" i="20"/>
  <c r="BI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G382" i="5" l="1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8" i="20"/>
  <c r="U298" i="20"/>
  <c r="V298" i="20"/>
  <c r="W298" i="20" s="1"/>
  <c r="X298" i="20"/>
  <c r="Z298" i="20"/>
  <c r="AA298" i="20"/>
  <c r="AB298" i="20"/>
  <c r="AD298" i="20"/>
  <c r="AE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AT298" i="20"/>
  <c r="AU298" i="20"/>
  <c r="AV298" i="20"/>
  <c r="AW298" i="20"/>
  <c r="AX298" i="20"/>
  <c r="AY298" i="20"/>
  <c r="AZ298" i="20"/>
  <c r="BA298" i="20"/>
  <c r="BB298" i="20"/>
  <c r="BC298" i="20"/>
  <c r="BD298" i="20"/>
  <c r="BE298" i="20"/>
  <c r="BF298" i="20"/>
  <c r="BG298" i="20"/>
  <c r="BJ298" i="20" s="1"/>
  <c r="BH298" i="20"/>
  <c r="BI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AC298" i="20" l="1"/>
  <c r="Y298" i="20"/>
  <c r="G388" i="10"/>
  <c r="G387" i="9"/>
  <c r="G381" i="8"/>
  <c r="G381" i="7"/>
  <c r="G380" i="6"/>
  <c r="G381" i="5"/>
  <c r="S297" i="20"/>
  <c r="T297" i="20"/>
  <c r="U297" i="20"/>
  <c r="V297" i="20"/>
  <c r="Y297" i="20" s="1"/>
  <c r="W297" i="20"/>
  <c r="X297" i="20"/>
  <c r="Z297" i="20"/>
  <c r="AA297" i="20"/>
  <c r="BE297" i="20" s="1"/>
  <c r="BJ297" i="20" s="1"/>
  <c r="AB297" i="20"/>
  <c r="AC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AT297" i="20"/>
  <c r="AU297" i="20"/>
  <c r="AV297" i="20"/>
  <c r="AW297" i="20"/>
  <c r="AX297" i="20"/>
  <c r="AY297" i="20"/>
  <c r="AZ297" i="20"/>
  <c r="BA297" i="20"/>
  <c r="BB297" i="20"/>
  <c r="BC297" i="20"/>
  <c r="BD297" i="20"/>
  <c r="BF297" i="20"/>
  <c r="BG297" i="20"/>
  <c r="BH297" i="20"/>
  <c r="BI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G387" i="10" l="1"/>
  <c r="G386" i="9"/>
  <c r="G386" i="11"/>
  <c r="G380" i="7"/>
  <c r="G380" i="5"/>
  <c r="S296" i="20"/>
  <c r="T296" i="20"/>
  <c r="U296" i="20"/>
  <c r="W296" i="20" s="1"/>
  <c r="V296" i="20"/>
  <c r="X296" i="20"/>
  <c r="Y296" i="20"/>
  <c r="AA296" i="20"/>
  <c r="AB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AT296" i="20"/>
  <c r="AU296" i="20"/>
  <c r="AV296" i="20"/>
  <c r="AW296" i="20"/>
  <c r="AY296" i="20"/>
  <c r="AZ296" i="20"/>
  <c r="BA296" i="20"/>
  <c r="BB296" i="20"/>
  <c r="BC296" i="20"/>
  <c r="BD296" i="20"/>
  <c r="BE296" i="20"/>
  <c r="BJ296" i="20" s="1"/>
  <c r="BF296" i="20"/>
  <c r="BG296" i="20"/>
  <c r="BH296" i="20"/>
  <c r="BI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X296" i="20" l="1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M241" i="25" l="1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290" i="20" l="1"/>
  <c r="BJ291" i="20"/>
  <c r="BJ292" i="20"/>
  <c r="BJ293" i="20"/>
  <c r="BJ294" i="20"/>
  <c r="BJ295" i="20"/>
  <c r="S295" i="20"/>
  <c r="T295" i="20"/>
  <c r="U295" i="20"/>
  <c r="Z295" i="20" s="1"/>
  <c r="V295" i="20"/>
  <c r="W295" i="20"/>
  <c r="X295" i="20"/>
  <c r="Y295" i="20"/>
  <c r="AA295" i="20"/>
  <c r="AB295" i="20"/>
  <c r="AC295" i="20"/>
  <c r="AE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AT295" i="20"/>
  <c r="AU295" i="20"/>
  <c r="AV295" i="20"/>
  <c r="AW295" i="20"/>
  <c r="AY295" i="20"/>
  <c r="AZ295" i="20"/>
  <c r="BA295" i="20"/>
  <c r="BB295" i="20"/>
  <c r="BC295" i="20"/>
  <c r="BD295" i="20"/>
  <c r="BE295" i="20"/>
  <c r="BF295" i="20"/>
  <c r="BG295" i="20"/>
  <c r="BH295" i="20"/>
  <c r="BI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G385" i="10" l="1"/>
  <c r="G384" i="9"/>
  <c r="G384" i="11"/>
  <c r="G378" i="8"/>
  <c r="G378" i="7"/>
  <c r="G377" i="6"/>
  <c r="G378" i="5"/>
  <c r="AX295" i="20"/>
  <c r="AD295" i="20"/>
  <c r="S294" i="20"/>
  <c r="T294" i="20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AT294" i="20"/>
  <c r="AU294" i="20"/>
  <c r="AW294" i="20"/>
  <c r="AY294" i="20"/>
  <c r="AZ294" i="20"/>
  <c r="BA294" i="20"/>
  <c r="BB294" i="20"/>
  <c r="BC294" i="20"/>
  <c r="BD294" i="20"/>
  <c r="BE294" i="20"/>
  <c r="BF294" i="20"/>
  <c r="BG294" i="20"/>
  <c r="BH294" i="20"/>
  <c r="BI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G377" i="5" l="1"/>
  <c r="AX294" i="20"/>
  <c r="W294" i="20"/>
  <c r="X294" i="20"/>
  <c r="AD294" i="20"/>
  <c r="Z294" i="20"/>
  <c r="AE294" i="20"/>
  <c r="AV294" i="20"/>
  <c r="AB294" i="20"/>
  <c r="AC294" i="20"/>
  <c r="G384" i="10"/>
  <c r="G383" i="9"/>
  <c r="G383" i="11"/>
  <c r="G377" i="7"/>
  <c r="G376" i="6"/>
  <c r="S293" i="20"/>
  <c r="T293" i="20"/>
  <c r="U293" i="20"/>
  <c r="V293" i="20"/>
  <c r="W293" i="20"/>
  <c r="X293" i="20"/>
  <c r="Y293" i="20"/>
  <c r="Z293" i="20"/>
  <c r="AA293" i="20"/>
  <c r="AB293" i="20"/>
  <c r="AC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AT293" i="20"/>
  <c r="AU293" i="20"/>
  <c r="AV293" i="20"/>
  <c r="AW293" i="20"/>
  <c r="AX293" i="20"/>
  <c r="AY293" i="20"/>
  <c r="AZ293" i="20"/>
  <c r="BA293" i="20"/>
  <c r="BB293" i="20"/>
  <c r="BC293" i="20"/>
  <c r="BD293" i="20"/>
  <c r="BE293" i="20"/>
  <c r="BF293" i="20"/>
  <c r="BG293" i="20"/>
  <c r="BH293" i="20"/>
  <c r="BI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G383" i="10" l="1"/>
  <c r="G382" i="9"/>
  <c r="G382" i="11"/>
  <c r="G376" i="8"/>
  <c r="G376" i="7"/>
  <c r="G375" i="6"/>
  <c r="G376" i="5"/>
  <c r="S292" i="20"/>
  <c r="T292" i="20"/>
  <c r="U292" i="20"/>
  <c r="X292" i="20" s="1"/>
  <c r="V292" i="20"/>
  <c r="Y292" i="20"/>
  <c r="AA292" i="20"/>
  <c r="AC292" i="20"/>
  <c r="AE292" i="20"/>
  <c r="AF292" i="20"/>
  <c r="AG292" i="20"/>
  <c r="AH292" i="20"/>
  <c r="AI292" i="20"/>
  <c r="AJ292" i="20"/>
  <c r="AK292" i="20"/>
  <c r="BF292" i="20" s="1"/>
  <c r="AL292" i="20"/>
  <c r="AM292" i="20"/>
  <c r="AN292" i="20"/>
  <c r="AO292" i="20"/>
  <c r="AP292" i="20"/>
  <c r="AQ292" i="20"/>
  <c r="AR292" i="20"/>
  <c r="AS292" i="20"/>
  <c r="AT292" i="20"/>
  <c r="AU292" i="20"/>
  <c r="AW292" i="20"/>
  <c r="AY292" i="20"/>
  <c r="AZ292" i="20"/>
  <c r="BA292" i="20"/>
  <c r="BB292" i="20"/>
  <c r="BC292" i="20"/>
  <c r="BD292" i="20"/>
  <c r="BE292" i="20"/>
  <c r="BG292" i="20"/>
  <c r="BH292" i="20"/>
  <c r="BI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W292" i="20" l="1"/>
  <c r="AX292" i="20"/>
  <c r="AD292" i="20"/>
  <c r="Z292" i="20"/>
  <c r="AV292" i="20"/>
  <c r="AB292" i="20"/>
  <c r="G382" i="10"/>
  <c r="G375" i="7"/>
  <c r="G374" i="6"/>
  <c r="G375" i="5"/>
  <c r="S291" i="20"/>
  <c r="T291" i="20"/>
  <c r="U291" i="20"/>
  <c r="W291" i="20" s="1"/>
  <c r="V291" i="20"/>
  <c r="X291" i="20"/>
  <c r="Y291" i="20"/>
  <c r="AA291" i="20"/>
  <c r="AB291" i="20"/>
  <c r="AC291" i="20"/>
  <c r="AE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AT291" i="20"/>
  <c r="AU291" i="20"/>
  <c r="AV291" i="20"/>
  <c r="AW291" i="20"/>
  <c r="AY291" i="20"/>
  <c r="AZ291" i="20"/>
  <c r="BA291" i="20"/>
  <c r="BB291" i="20"/>
  <c r="BC291" i="20"/>
  <c r="BD291" i="20"/>
  <c r="BE291" i="20"/>
  <c r="BF291" i="20"/>
  <c r="BG291" i="20"/>
  <c r="BH291" i="20"/>
  <c r="BI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AX291" i="20" l="1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0" i="20"/>
  <c r="U290" i="20"/>
  <c r="W290" i="20" s="1"/>
  <c r="V290" i="20"/>
  <c r="X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AT290" i="20"/>
  <c r="AU290" i="20"/>
  <c r="AV290" i="20"/>
  <c r="AW290" i="20"/>
  <c r="AY290" i="20"/>
  <c r="AZ290" i="20"/>
  <c r="BA290" i="20"/>
  <c r="BB290" i="20"/>
  <c r="BC290" i="20"/>
  <c r="BD290" i="20"/>
  <c r="BE290" i="20"/>
  <c r="BF290" i="20"/>
  <c r="BG290" i="20"/>
  <c r="BH290" i="20"/>
  <c r="BI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G380" i="10" l="1"/>
  <c r="G379" i="9"/>
  <c r="G379" i="11"/>
  <c r="G373" i="8"/>
  <c r="G373" i="7"/>
  <c r="G372" i="6"/>
  <c r="G373" i="5"/>
  <c r="AX290" i="20"/>
  <c r="AD290" i="20"/>
  <c r="Z290" i="20"/>
  <c r="S289" i="20"/>
  <c r="T289" i="20"/>
  <c r="U289" i="20"/>
  <c r="W289" i="20" s="1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AT289" i="20"/>
  <c r="AU289" i="20"/>
  <c r="AV289" i="20"/>
  <c r="AW289" i="20"/>
  <c r="AY289" i="20"/>
  <c r="AZ289" i="20"/>
  <c r="BA289" i="20"/>
  <c r="BB289" i="20"/>
  <c r="BC289" i="20"/>
  <c r="BD289" i="20"/>
  <c r="BE289" i="20"/>
  <c r="BJ289" i="20" s="1"/>
  <c r="BF289" i="20"/>
  <c r="BG289" i="20"/>
  <c r="BH289" i="20"/>
  <c r="BI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X289" i="20" l="1"/>
  <c r="AD289" i="20"/>
  <c r="Z289" i="20"/>
  <c r="G378" i="9"/>
  <c r="G378" i="11"/>
  <c r="G372" i="8"/>
  <c r="G372" i="7"/>
  <c r="G371" i="6"/>
  <c r="G372" i="5"/>
  <c r="S288" i="20"/>
  <c r="T288" i="20"/>
  <c r="U288" i="20"/>
  <c r="W288" i="20" s="1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AT288" i="20"/>
  <c r="AU288" i="20"/>
  <c r="AW288" i="20"/>
  <c r="AY288" i="20"/>
  <c r="AZ288" i="20"/>
  <c r="BA288" i="20"/>
  <c r="BB288" i="20"/>
  <c r="BC288" i="20"/>
  <c r="BD288" i="20"/>
  <c r="BE288" i="20"/>
  <c r="BJ288" i="20" s="1"/>
  <c r="BF288" i="20"/>
  <c r="BG288" i="20"/>
  <c r="BH288" i="20"/>
  <c r="BI288" i="20"/>
  <c r="AX288" i="20" l="1"/>
  <c r="AD288" i="20"/>
  <c r="Z288" i="20"/>
  <c r="AV288" i="20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7" i="20"/>
  <c r="U287" i="20"/>
  <c r="W287" i="20" s="1"/>
  <c r="V287" i="20"/>
  <c r="X287" i="20"/>
  <c r="Y287" i="20"/>
  <c r="Z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AT287" i="20"/>
  <c r="AU287" i="20"/>
  <c r="AV287" i="20"/>
  <c r="AW287" i="20"/>
  <c r="AX287" i="20"/>
  <c r="AY287" i="20"/>
  <c r="AZ287" i="20"/>
  <c r="BA287" i="20"/>
  <c r="BB287" i="20"/>
  <c r="BC287" i="20"/>
  <c r="BD287" i="20"/>
  <c r="BE287" i="20"/>
  <c r="BJ287" i="20" s="1"/>
  <c r="BF287" i="20"/>
  <c r="BG287" i="20"/>
  <c r="BH287" i="20"/>
  <c r="BI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G377" i="10" l="1"/>
  <c r="G376" i="9"/>
  <c r="G376" i="11"/>
  <c r="G370" i="8"/>
  <c r="G370" i="7"/>
  <c r="G369" i="6"/>
  <c r="G370" i="5"/>
  <c r="S286" i="20"/>
  <c r="T286" i="20"/>
  <c r="U286" i="20"/>
  <c r="V286" i="20"/>
  <c r="W286" i="20" s="1"/>
  <c r="X286" i="20"/>
  <c r="Z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AT286" i="20"/>
  <c r="AU286" i="20"/>
  <c r="AV286" i="20"/>
  <c r="AW286" i="20"/>
  <c r="AX286" i="20"/>
  <c r="AY286" i="20"/>
  <c r="AZ286" i="20"/>
  <c r="BA286" i="20"/>
  <c r="BB286" i="20"/>
  <c r="BC286" i="20"/>
  <c r="BD286" i="20"/>
  <c r="BE286" i="20"/>
  <c r="BF286" i="20"/>
  <c r="BG286" i="20"/>
  <c r="BH286" i="20"/>
  <c r="BJ286" i="20" s="1"/>
  <c r="BI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AC286" i="20" l="1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S285" i="20" l="1"/>
  <c r="T285" i="20"/>
  <c r="U285" i="20"/>
  <c r="W285" i="20" s="1"/>
  <c r="V285" i="20"/>
  <c r="X285" i="20"/>
  <c r="Y285" i="20"/>
  <c r="AA285" i="20"/>
  <c r="AB285" i="20"/>
  <c r="AC285" i="20"/>
  <c r="AE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AT285" i="20"/>
  <c r="AU285" i="20"/>
  <c r="AV285" i="20"/>
  <c r="AW285" i="20"/>
  <c r="AY285" i="20"/>
  <c r="AZ285" i="20"/>
  <c r="BA285" i="20"/>
  <c r="BB285" i="20"/>
  <c r="BC285" i="20"/>
  <c r="BD285" i="20"/>
  <c r="BE285" i="20"/>
  <c r="BJ285" i="20" s="1"/>
  <c r="BF285" i="20"/>
  <c r="BG285" i="20"/>
  <c r="BH285" i="20"/>
  <c r="BI285" i="20"/>
  <c r="I374" i="10"/>
  <c r="I373" i="9"/>
  <c r="D374" i="11"/>
  <c r="I373" i="11"/>
  <c r="D374" i="12"/>
  <c r="G374" i="12" s="1"/>
  <c r="I373" i="12"/>
  <c r="D368" i="7"/>
  <c r="D367" i="6"/>
  <c r="D368" i="5"/>
  <c r="G374" i="9" l="1"/>
  <c r="G374" i="11"/>
  <c r="G368" i="8"/>
  <c r="G368" i="7"/>
  <c r="G367" i="6"/>
  <c r="G368" i="5"/>
  <c r="AX285" i="20"/>
  <c r="AD285" i="20"/>
  <c r="Z285" i="20"/>
  <c r="S284" i="20"/>
  <c r="T284" i="20"/>
  <c r="U284" i="20"/>
  <c r="W284" i="20" s="1"/>
  <c r="V284" i="20"/>
  <c r="X284" i="20"/>
  <c r="Y284" i="20"/>
  <c r="AA284" i="20"/>
  <c r="AB284" i="20"/>
  <c r="AC284" i="20"/>
  <c r="AE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AT284" i="20"/>
  <c r="AU284" i="20"/>
  <c r="AV284" i="20"/>
  <c r="AW284" i="20"/>
  <c r="AY284" i="20"/>
  <c r="AZ284" i="20"/>
  <c r="BA284" i="20"/>
  <c r="BB284" i="20"/>
  <c r="BC284" i="20"/>
  <c r="BD284" i="20"/>
  <c r="BE284" i="20"/>
  <c r="BJ284" i="20" s="1"/>
  <c r="BF284" i="20"/>
  <c r="BG284" i="20"/>
  <c r="BH284" i="20"/>
  <c r="BI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X284" i="20" l="1"/>
  <c r="AD284" i="20"/>
  <c r="Z284" i="20"/>
  <c r="G373" i="9"/>
  <c r="G373" i="11"/>
  <c r="G367" i="8"/>
  <c r="G367" i="7"/>
  <c r="G366" i="6"/>
  <c r="G367" i="5"/>
  <c r="S283" i="20"/>
  <c r="T283" i="20"/>
  <c r="U283" i="20"/>
  <c r="V283" i="20"/>
  <c r="W283" i="20"/>
  <c r="X283" i="20"/>
  <c r="Y283" i="20"/>
  <c r="Z283" i="20"/>
  <c r="AA283" i="20"/>
  <c r="AB283" i="20"/>
  <c r="AC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AT283" i="20"/>
  <c r="AU283" i="20"/>
  <c r="AV283" i="20"/>
  <c r="AW283" i="20"/>
  <c r="AX283" i="20"/>
  <c r="AY283" i="20"/>
  <c r="AZ283" i="20"/>
  <c r="BA283" i="20"/>
  <c r="BB283" i="20"/>
  <c r="BC283" i="20"/>
  <c r="BD283" i="20"/>
  <c r="BE283" i="20"/>
  <c r="BF283" i="20"/>
  <c r="BG283" i="20"/>
  <c r="BJ283" i="20" s="1"/>
  <c r="BH283" i="20"/>
  <c r="BI283" i="20"/>
  <c r="G372" i="12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2" i="20"/>
  <c r="U282" i="20"/>
  <c r="W282" i="20" s="1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AT282" i="20"/>
  <c r="AU282" i="20"/>
  <c r="AV282" i="20"/>
  <c r="AW282" i="20"/>
  <c r="AY282" i="20"/>
  <c r="AZ282" i="20"/>
  <c r="BA282" i="20"/>
  <c r="BB282" i="20"/>
  <c r="BC282" i="20"/>
  <c r="BD282" i="20"/>
  <c r="BE282" i="20"/>
  <c r="BJ282" i="20" s="1"/>
  <c r="BF282" i="20"/>
  <c r="BG282" i="20"/>
  <c r="BH282" i="20"/>
  <c r="BI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G371" i="11" l="1"/>
  <c r="AX282" i="20"/>
  <c r="AD282" i="20"/>
  <c r="Z282" i="20"/>
  <c r="G372" i="10"/>
  <c r="G371" i="9"/>
  <c r="G365" i="7"/>
  <c r="G364" i="6"/>
  <c r="G365" i="5"/>
  <c r="S281" i="20"/>
  <c r="T281" i="20"/>
  <c r="U281" i="20"/>
  <c r="W281" i="20" s="1"/>
  <c r="V281" i="20"/>
  <c r="X281" i="20"/>
  <c r="Y281" i="20"/>
  <c r="AA281" i="20"/>
  <c r="AB281" i="20"/>
  <c r="AC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AT281" i="20"/>
  <c r="AU281" i="20"/>
  <c r="AV281" i="20"/>
  <c r="AW281" i="20"/>
  <c r="AY281" i="20"/>
  <c r="AZ281" i="20"/>
  <c r="BA281" i="20"/>
  <c r="BB281" i="20"/>
  <c r="BC281" i="20"/>
  <c r="BD281" i="20"/>
  <c r="BE281" i="20"/>
  <c r="BJ281" i="20" s="1"/>
  <c r="BF281" i="20"/>
  <c r="BG281" i="20"/>
  <c r="BH281" i="20"/>
  <c r="BI281" i="20"/>
  <c r="AX281" i="20" l="1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0" i="20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AT280" i="20"/>
  <c r="AU280" i="20"/>
  <c r="AW280" i="20"/>
  <c r="AY280" i="20"/>
  <c r="AZ280" i="20"/>
  <c r="BA280" i="20"/>
  <c r="BB280" i="20"/>
  <c r="BC280" i="20"/>
  <c r="BD280" i="20"/>
  <c r="BE280" i="20"/>
  <c r="BJ280" i="20" s="1"/>
  <c r="BF280" i="20"/>
  <c r="BG280" i="20"/>
  <c r="BH280" i="20"/>
  <c r="BI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G370" i="10" l="1"/>
  <c r="G369" i="9"/>
  <c r="G369" i="11"/>
  <c r="G363" i="8"/>
  <c r="G363" i="7"/>
  <c r="G362" i="6"/>
  <c r="G363" i="5"/>
  <c r="AX280" i="20"/>
  <c r="AD280" i="20"/>
  <c r="Z280" i="20"/>
  <c r="AV280" i="20"/>
  <c r="AB280" i="20"/>
  <c r="X280" i="20"/>
  <c r="S279" i="20"/>
  <c r="T279" i="20"/>
  <c r="U279" i="20"/>
  <c r="V279" i="20"/>
  <c r="W279" i="20"/>
  <c r="X279" i="20"/>
  <c r="Y279" i="20"/>
  <c r="Z279" i="20"/>
  <c r="AA279" i="20"/>
  <c r="AB279" i="20"/>
  <c r="AC279" i="20"/>
  <c r="AD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AT279" i="20"/>
  <c r="AU279" i="20"/>
  <c r="AV279" i="20"/>
  <c r="AW279" i="20"/>
  <c r="AX279" i="20"/>
  <c r="AY279" i="20"/>
  <c r="AZ279" i="20"/>
  <c r="BA279" i="20"/>
  <c r="BB279" i="20"/>
  <c r="BC279" i="20"/>
  <c r="BD279" i="20"/>
  <c r="BE279" i="20"/>
  <c r="BJ279" i="20" s="1"/>
  <c r="BF279" i="20"/>
  <c r="BG279" i="20"/>
  <c r="BH279" i="20"/>
  <c r="BI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G362" i="5" l="1"/>
  <c r="G369" i="10"/>
  <c r="G368" i="9"/>
  <c r="G368" i="11"/>
  <c r="G362" i="8"/>
  <c r="G362" i="7"/>
  <c r="S278" i="20"/>
  <c r="T278" i="20"/>
  <c r="U278" i="20"/>
  <c r="W278" i="20" s="1"/>
  <c r="V278" i="20"/>
  <c r="X278" i="20"/>
  <c r="Y278" i="20"/>
  <c r="AA278" i="20"/>
  <c r="AB278" i="20"/>
  <c r="AC278" i="20"/>
  <c r="AE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AT278" i="20"/>
  <c r="AU278" i="20"/>
  <c r="AV278" i="20"/>
  <c r="AW278" i="20"/>
  <c r="AY278" i="20"/>
  <c r="AZ278" i="20"/>
  <c r="BA278" i="20"/>
  <c r="BB278" i="20"/>
  <c r="BC278" i="20"/>
  <c r="BD278" i="20"/>
  <c r="BE278" i="20"/>
  <c r="BJ278" i="20" s="1"/>
  <c r="BF278" i="20"/>
  <c r="BG278" i="20"/>
  <c r="BH278" i="20"/>
  <c r="BI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AX278" i="20" l="1"/>
  <c r="AD278" i="20"/>
  <c r="Z278" i="20"/>
  <c r="G368" i="10"/>
  <c r="G367" i="9"/>
  <c r="G367" i="11"/>
  <c r="G361" i="8"/>
  <c r="G361" i="7"/>
  <c r="G360" i="6"/>
  <c r="G361" i="5"/>
  <c r="S277" i="20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X277" i="20" l="1"/>
  <c r="AD277" i="20"/>
  <c r="Z277" i="20"/>
  <c r="G367" i="10"/>
  <c r="G366" i="9"/>
  <c r="G366" i="11"/>
  <c r="G360" i="8"/>
  <c r="G360" i="7"/>
  <c r="G359" i="6"/>
  <c r="G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AX276" i="20" l="1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G365" i="10" l="1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G357" i="5" l="1"/>
  <c r="AX274" i="20"/>
  <c r="AD274" i="20"/>
  <c r="G357" i="8"/>
  <c r="G356" i="8"/>
  <c r="G357" i="7"/>
  <c r="G356" i="5"/>
  <c r="AD273" i="20"/>
  <c r="Z273" i="20"/>
  <c r="G363" i="9"/>
  <c r="G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C271" i="20" l="1"/>
  <c r="Y271" i="20"/>
  <c r="AV271" i="20"/>
  <c r="Z271" i="20"/>
  <c r="AE271" i="20"/>
  <c r="G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G353" i="5" l="1"/>
  <c r="BJ270" i="20"/>
  <c r="Z270" i="20"/>
  <c r="Y270" i="20"/>
  <c r="G360" i="10"/>
  <c r="G359" i="9"/>
  <c r="G359" i="11"/>
  <c r="G353" i="8"/>
  <c r="G353" i="7"/>
  <c r="G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J269" i="20" l="1"/>
  <c r="X269" i="20"/>
  <c r="G359" i="10"/>
  <c r="G358" i="9"/>
  <c r="G358" i="11"/>
  <c r="G352" i="8"/>
  <c r="G352" i="7"/>
  <c r="G351" i="6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Z268" i="20" l="1"/>
  <c r="AV268" i="20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J267" i="20" l="1"/>
  <c r="AB267" i="20"/>
  <c r="AX267" i="20"/>
  <c r="Z267" i="20"/>
  <c r="AV267" i="20"/>
  <c r="X267" i="20"/>
  <c r="W267" i="20"/>
  <c r="G357" i="10"/>
  <c r="G356" i="9"/>
  <c r="G356" i="11"/>
  <c r="G350" i="8"/>
  <c r="G349" i="6"/>
  <c r="G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AE264" i="20" l="1"/>
  <c r="AC264" i="20"/>
  <c r="Z264" i="20"/>
  <c r="AX264" i="20"/>
  <c r="AD264" i="20"/>
  <c r="X264" i="20"/>
  <c r="AV264" i="20"/>
  <c r="AB264" i="20"/>
  <c r="G354" i="10"/>
  <c r="G353" i="9"/>
  <c r="G353" i="11"/>
  <c r="G347" i="8"/>
  <c r="G347" i="7"/>
  <c r="G346" i="6"/>
  <c r="G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AC263" i="20" l="1"/>
  <c r="G353" i="10"/>
  <c r="G352" i="9"/>
  <c r="G345" i="6"/>
  <c r="G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W262" i="20" l="1"/>
  <c r="AX262" i="20"/>
  <c r="AD262" i="20"/>
  <c r="G352" i="10"/>
  <c r="G351" i="11"/>
  <c r="G345" i="7"/>
  <c r="G344" i="6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G350" i="10" l="1"/>
  <c r="G349" i="9"/>
  <c r="G349" i="11"/>
  <c r="G343" i="8"/>
  <c r="G343" i="7"/>
  <c r="G342" i="6"/>
  <c r="G343" i="5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AX259" i="20" l="1"/>
  <c r="AD259" i="20"/>
  <c r="Z259" i="20"/>
  <c r="G348" i="9"/>
  <c r="G348" i="11"/>
  <c r="G342" i="7"/>
  <c r="G341" i="6"/>
  <c r="G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G346" i="10" l="1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G344" i="10" l="1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BD254" i="20" l="1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BD252" i="20" l="1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BB251" i="20" l="1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W234" i="20" l="1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BD228" i="20" l="1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AC225" i="20" l="1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A170" i="25" l="1"/>
  <c r="X224" i="20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B170" i="25" l="1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A19" i="25" l="1"/>
  <c r="E405" i="11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2" i="7" l="1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<sst xmlns="http://schemas.openxmlformats.org/spreadsheetml/2006/main" count="587" uniqueCount="491">
  <si>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</si>
  <si>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</si>
  <si>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</si>
  <si>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</si>
  <si>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</si>
  <si>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</si>
  <si>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</si>
  <si>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</si>
  <si>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</si>
  <si>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</si>
  <si>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</si>
  <si>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</si>
  <si>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</si>
  <si>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</si>
  <si>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</si>
  <si>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</si>
  <si>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</si>
  <si>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</si>
  <si>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</si>
  <si>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</si>
  <si>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</si>
  <si>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</si>
  <si>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</si>
  <si>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</si>
  <si>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</si>
  <si>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</si>
  <si>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</si>
  <si>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</si>
  <si>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</si>
  <si>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</si>
  <si>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</si>
  <si>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</si>
  <si>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</si>
  <si>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</si>
  <si>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</si>
  <si>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</si>
  <si>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</si>
  <si>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</si>
  <si>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</si>
  <si>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</si>
  <si>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</si>
  <si>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</si>
  <si>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</si>
  <si>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</si>
  <si>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</si>
  <si>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</si>
  <si>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</si>
  <si>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</si>
  <si>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</si>
  <si>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</si>
  <si>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</si>
  <si>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</si>
  <si>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</si>
  <si>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</si>
  <si>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</si>
  <si>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</si>
  <si>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</si>
  <si>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</si>
  <si>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</si>
  <si>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</si>
  <si>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</si>
  <si>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</si>
  <si>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</si>
  <si>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</si>
  <si>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</si>
  <si>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</si>
  <si>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</si>
  <si>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</si>
  <si>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</si>
  <si>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</si>
  <si>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</si>
  <si>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</si>
  <si>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</si>
  <si>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</si>
  <si>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</si>
  <si>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</si>
  <si>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</si>
  <si>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</si>
  <si>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</si>
  <si>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</si>
  <si>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</si>
  <si>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</si>
  <si>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</si>
  <si>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</si>
  <si>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</si>
  <si>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</si>
  <si>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</si>
  <si>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</si>
  <si>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</si>
  <si>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</si>
  <si>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</si>
  <si>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</si>
  <si>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</si>
  <si>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</si>
  <si>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</si>
  <si>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</si>
  <si>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</si>
  <si>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</si>
  <si>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</si>
  <si>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</si>
  <si>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</si>
  <si>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</si>
  <si>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</si>
  <si>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</si>
  <si>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</si>
  <si>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</si>
  <si>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</si>
  <si>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</si>
  <si>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</si>
  <si>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</si>
  <si>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</si>
  <si>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</si>
  <si>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</si>
  <si>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</si>
  <si>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</si>
  <si>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</si>
  <si>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</si>
  <si>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</si>
  <si>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</si>
  <si>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</si>
  <si>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</si>
  <si>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</si>
  <si>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</si>
  <si>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</si>
  <si>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</si>
  <si>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</si>
  <si>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</si>
  <si>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</si>
  <si>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</si>
  <si>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</si>
  <si>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</si>
  <si>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</si>
  <si>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</si>
  <si>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</si>
  <si>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</si>
  <si>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</si>
  <si>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</si>
  <si>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</si>
  <si>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</si>
  <si>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</si>
  <si>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</si>
  <si>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</si>
  <si>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</si>
  <si>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</si>
  <si>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</si>
  <si>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</si>
  <si>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</si>
  <si>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</si>
  <si>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</si>
  <si>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</si>
  <si>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</si>
  <si>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</si>
  <si>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</si>
  <si>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</si>
  <si>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</si>
  <si>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</si>
  <si>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</si>
  <si>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</si>
  <si>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</si>
  <si>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</si>
  <si>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</si>
  <si>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</si>
  <si>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</si>
  <si>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</si>
  <si>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</si>
  <si>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</si>
  <si>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</si>
  <si>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</si>
  <si>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</si>
  <si>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</si>
  <si>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</si>
  <si>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</si>
  <si>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</si>
  <si>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</si>
  <si>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</si>
  <si>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</si>
  <si>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</si>
  <si>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</si>
  <si>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</si>
  <si>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</si>
  <si>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</si>
  <si>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</si>
  <si>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</si>
  <si>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</si>
  <si>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</si>
  <si>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</si>
  <si>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</si>
  <si>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</si>
  <si>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</si>
  <si>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</si>
  <si>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</si>
  <si>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</si>
  <si>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</si>
  <si>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</si>
  <si>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</si>
  <si>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</si>
  <si>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</si>
  <si>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</si>
  <si>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</si>
  <si>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</si>
  <si>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</si>
  <si>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</si>
  <si>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</si>
  <si>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</si>
  <si>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</si>
  <si>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</si>
  <si>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</si>
  <si>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</si>
  <si>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</si>
  <si>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</si>
  <si>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</si>
  <si>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</si>
  <si>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</si>
  <si>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</si>
  <si>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</si>
  <si>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</si>
  <si>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</si>
  <si>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</si>
  <si>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</si>
  <si>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</si>
  <si>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</si>
  <si>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</si>
  <si>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</si>
  <si>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</si>
  <si>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</si>
  <si>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</si>
  <si>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</si>
  <si>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</si>
  <si>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</si>
  <si>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</si>
  <si>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</si>
  <si>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</si>
  <si>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</si>
  <si>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</si>
  <si>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</si>
  <si>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</si>
  <si>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</si>
  <si>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</si>
  <si>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</si>
  <si>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</si>
  <si>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</si>
  <si>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</si>
  <si>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</si>
  <si>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</si>
  <si>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</si>
  <si>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</si>
  <si>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</si>
  <si>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</si>
  <si>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</si>
  <si>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</si>
  <si>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</si>
  <si>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</si>
  <si>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</si>
  <si>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</si>
  <si>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</si>
  <si>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</si>
  <si>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</si>
  <si>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</si>
  <si>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</si>
  <si>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</si>
  <si>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</si>
  <si>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</si>
  <si>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</si>
  <si>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</si>
  <si>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</si>
  <si>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</si>
  <si>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</si>
  <si>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</si>
  <si>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</si>
  <si>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</si>
  <si>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</si>
  <si>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</si>
  <si>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</si>
  <si>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</si>
  <si>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</si>
  <si>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</si>
  <si>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</si>
  <si>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</si>
  <si>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</si>
  <si>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</si>
  <si>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</si>
  <si>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</si>
  <si>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</si>
  <si>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</si>
  <si>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</si>
  <si>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</si>
  <si>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</si>
  <si>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</si>
  <si>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</si>
  <si>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</si>
  <si>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</si>
  <si>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</si>
  <si>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</si>
  <si>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</si>
  <si>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</si>
  <si>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</si>
  <si>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</si>
  <si>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</si>
  <si>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</si>
  <si>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</si>
  <si>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</si>
  <si>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</si>
  <si>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</si>
  <si>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</si>
  <si>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</si>
  <si>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</si>
  <si>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</si>
  <si>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</si>
  <si>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</si>
  <si>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</si>
  <si>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</si>
  <si>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</si>
  <si>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</si>
  <si>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</si>
  <si>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</si>
  <si>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</si>
  <si>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</si>
  <si>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</si>
  <si>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</si>
  <si>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</si>
  <si>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</si>
  <si>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</si>
  <si>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</si>
  <si>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</si>
  <si>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</si>
  <si>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</si>
  <si>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</si>
  <si>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</si>
  <si>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</si>
  <si>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</si>
  <si>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</si>
  <si>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</si>
  <si>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</si>
  <si>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</si>
  <si>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</si>
  <si>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</si>
  <si>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</si>
  <si>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</si>
  <si>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</si>
  <si>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</si>
  <si>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</si>
  <si>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</si>
  <si>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</si>
  <si>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</si>
  <si>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</si>
  <si>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</si>
  <si>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</si>
  <si>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</si>
  <si>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</si>
  <si>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</si>
  <si>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</si>
  <si>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</si>
  <si>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</si>
  <si>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</si>
  <si>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</si>
  <si>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</si>
  <si>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</si>
  <si>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</si>
  <si>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</si>
  <si>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</si>
  <si>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</si>
  <si>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</si>
  <si>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</si>
  <si>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</si>
  <si>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</si>
  <si>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</si>
  <si>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</si>
  <si>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</si>
  <si>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</si>
  <si>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</si>
  <si>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</si>
  <si>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</si>
  <si>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</si>
  <si>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</si>
  <si>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</si>
  <si>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</si>
  <si>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</si>
  <si>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</si>
  <si>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</si>
  <si>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</si>
  <si>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</si>
  <si>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</si>
  <si>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</si>
  <si>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</si>
  <si>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</si>
  <si>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</si>
  <si>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</si>
  <si>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</si>
  <si>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</si>
  <si>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</si>
  <si>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</si>
  <si>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</si>
  <si>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</si>
  <si>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</si>
  <si>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</si>
  <si>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</si>
  <si>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</si>
  <si>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</si>
  <si>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</si>
  <si>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</si>
  <si>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</si>
  <si>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</si>
  <si>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</si>
  <si>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</si>
  <si>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</si>
  <si>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</si>
  <si>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</si>
  <si>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</si>
  <si>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</si>
  <si>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</si>
  <si>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</si>
  <si>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</si>
  <si>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</si>
  <si>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</si>
  <si>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</si>
  <si>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</si>
  <si>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</si>
  <si>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</si>
  <si>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</si>
  <si>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</si>
  <si>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</si>
  <si>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</si>
  <si>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</si>
  <si>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</si>
  <si>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</si>
  <si>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</si>
  <si>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</si>
  <si>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</si>
  <si>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</si>
  <si>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</si>
  <si>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</si>
  <si>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</si>
  <si>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</si>
  <si>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</si>
  <si>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</si>
  <si>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</si>
  <si>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</si>
  <si>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</si>
  <si>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</si>
  <si>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</si>
  <si>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</si>
  <si>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</si>
  <si>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</si>
  <si>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</si>
  <si>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</si>
  <si>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</si>
  <si>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</si>
  <si>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</si>
  <si>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</si>
  <si>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</si>
  <si>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</si>
  <si>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</si>
  <si>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</si>
  <si>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</si>
  <si>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</si>
  <si>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</si>
  <si>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</si>
  <si>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</si>
  <si>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</si>
  <si>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</si>
  <si>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</si>
  <si>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</si>
  <si>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</si>
  <si>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</si>
  <si>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</si>
  <si>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</si>
  <si>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</si>
  <si>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</si>
  <si>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</si>
  <si>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</si>
  <si>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</si>
  <si>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</si>
  <si>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</si>
  <si>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</si>
  <si>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</si>
  <si>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</si>
  <si>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</si>
  <si>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</si>
  <si>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</si>
  <si>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</si>
  <si>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</si>
  <si>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</si>
  <si>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</si>
  <si>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FTSEA50 2</t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</si>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</sst>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10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</xdr:colOff>
          <xdr:row>4</xdr:row>
          <xdr:rowOff>68580</xdr:rowOff>
        </xdr:from>
        <xdr:to>
          <xdr:col>6</xdr:col>
          <xdr:colOff>22860</xdr:colOff>
          <xdr:row>5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</xdr:colOff>
          <xdr:row>2</xdr:row>
          <xdr:rowOff>152400</xdr:rowOff>
        </xdr:from>
        <xdr:to>
          <xdr:col>6</xdr:col>
          <xdr:colOff>68580</xdr:colOff>
          <xdr:row>4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</xdr:colOff>
          <xdr:row>6</xdr:row>
          <xdr:rowOff>22860</xdr:rowOff>
        </xdr:from>
        <xdr:to>
          <xdr:col>6</xdr:col>
          <xdr:colOff>0</xdr:colOff>
          <xdr:row>7</xdr:row>
          <xdr:rowOff>68580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</xdr:colOff>
          <xdr:row>1</xdr:row>
          <xdr:rowOff>0</xdr:rowOff>
        </xdr:from>
        <xdr:to>
          <xdr:col>6</xdr:col>
          <xdr:colOff>502920</xdr:colOff>
          <xdr:row>2</xdr:row>
          <xdr:rowOff>68580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F15" sqref="F15"/>
    </sheetView>
  </sheetViews>
  <sheetFormatPr defaultRowHeight="14.4" x14ac:dyDescent="0.25"/>
  <cols>
    <col min="1" max="1" width="13.44140625" customWidth="1"/>
    <col min="2" max="2" width="10.44140625" bestFit="1" customWidth="1" collapsed="1"/>
    <col min="3" max="4" width="12.77734375" bestFit="1" customWidth="1" collapsed="1"/>
    <col min="6" max="6" width="11.6640625" bestFit="1" customWidth="1" collapsed="1"/>
    <col min="10" max="13" width="16.109375" customWidth="1" collapsed="1"/>
  </cols>
  <sheetData>
    <row r="1" spans="1:14" ht="13.5" x14ac:dyDescent="0.15">
      <c r="A1" s="1">
        <f>D11</f>
        <v>43007</v>
      </c>
    </row>
    <row r="2" spans="1:14" ht="13.5" x14ac:dyDescent="0.15">
      <c r="A2" t="s">
        <v>390</v>
      </c>
      <c r="B2" s="39">
        <v>6.6724550000000002</v>
      </c>
      <c r="C2" s="1">
        <v>43007</v>
      </c>
      <c r="D2" s="41">
        <v>13</v>
      </c>
    </row>
    <row r="3" spans="1:14" x14ac:dyDescent="0.25">
      <c r="A3" t="s">
        <v>391</v>
      </c>
      <c r="B3" s="39">
        <v>6.6478149999999996</v>
      </c>
      <c r="C3" s="1">
        <v>43007</v>
      </c>
      <c r="D3" s="41">
        <v>16</v>
      </c>
      <c r="J3" s="91"/>
      <c r="K3" s="92"/>
      <c r="L3" s="93"/>
    </row>
    <row r="4" spans="1:14" x14ac:dyDescent="0.25">
      <c r="A4" t="s">
        <v>392</v>
      </c>
      <c r="B4" s="39">
        <v>6.6526050000000003</v>
      </c>
      <c r="C4" s="1">
        <v>43008</v>
      </c>
      <c r="D4" s="41">
        <v>4</v>
      </c>
      <c r="J4" s="68"/>
      <c r="K4" s="69"/>
      <c r="L4" s="70"/>
    </row>
    <row r="5" spans="1:14" x14ac:dyDescent="0.25">
      <c r="A5" t="s">
        <v>348</v>
      </c>
      <c r="B5" s="39">
        <v>3836.5012999999999</v>
      </c>
      <c r="C5" s="41">
        <v>3822.5385999999999</v>
      </c>
      <c r="D5" s="25">
        <v>3.7000000000000002E-3</v>
      </c>
      <c r="J5" s="71"/>
      <c r="K5" s="72"/>
      <c r="L5" s="73"/>
      <c r="M5" s="74"/>
    </row>
    <row r="6" spans="1:14" x14ac:dyDescent="0.25">
      <c r="A6" t="s">
        <v>349</v>
      </c>
      <c r="B6" s="39">
        <v>3348.9431</v>
      </c>
      <c r="C6" s="41">
        <v>3339.6421</v>
      </c>
      <c r="D6" s="25">
        <v>2.8E-3</v>
      </c>
      <c r="J6" s="75"/>
      <c r="K6" s="76"/>
      <c r="L6" s="77"/>
      <c r="M6" s="78"/>
    </row>
    <row r="7" spans="1:14" x14ac:dyDescent="0.25">
      <c r="A7" t="s">
        <v>350</v>
      </c>
      <c r="B7">
        <v>1866.982</v>
      </c>
      <c r="C7" s="39">
        <v>1854.7339999999999</v>
      </c>
      <c r="D7" s="25">
        <v>6.6E-3</v>
      </c>
      <c r="H7" s="96"/>
      <c r="J7" s="79"/>
      <c r="K7" s="80"/>
      <c r="L7" s="81"/>
      <c r="M7" s="82"/>
    </row>
    <row r="8" spans="1:14" x14ac:dyDescent="0.25">
      <c r="A8" t="s">
        <v>351</v>
      </c>
      <c r="B8">
        <v>11087.187</v>
      </c>
      <c r="C8" s="39">
        <v>11031.422</v>
      </c>
      <c r="D8" s="25">
        <v>5.1000000000000004E-3</v>
      </c>
      <c r="J8" s="83"/>
      <c r="K8" s="84"/>
      <c r="L8" s="85"/>
      <c r="M8" s="86"/>
    </row>
    <row r="9" spans="1:14" x14ac:dyDescent="0.25">
      <c r="A9" t="s">
        <v>352</v>
      </c>
      <c r="B9">
        <v>6603.2587000000003</v>
      </c>
      <c r="C9" s="39">
        <v>6567.7915000000003</v>
      </c>
      <c r="D9" s="25">
        <v>5.4000000000000003E-3</v>
      </c>
      <c r="J9" s="87"/>
      <c r="K9" s="88"/>
      <c r="L9" s="89"/>
      <c r="M9" s="90"/>
    </row>
    <row r="10" spans="1:14" ht="13.5" x14ac:dyDescent="0.15">
      <c r="A10" t="s">
        <v>353</v>
      </c>
      <c r="B10">
        <v>13.66</v>
      </c>
      <c r="C10" s="39">
        <v>13.789</v>
      </c>
      <c r="D10" s="1">
        <v>43006</v>
      </c>
    </row>
    <row r="11" spans="1:14" ht="13.5" x14ac:dyDescent="0.15">
      <c r="A11" t="s">
        <v>354</v>
      </c>
      <c r="B11">
        <v>14.08</v>
      </c>
      <c r="C11" s="39">
        <v>14.0931</v>
      </c>
      <c r="D11" s="1">
        <v>43007</v>
      </c>
    </row>
    <row r="12" spans="1:14" x14ac:dyDescent="0.25">
      <c r="A12" t="s">
        <v>355</v>
      </c>
      <c r="B12">
        <v>8</v>
      </c>
      <c r="C12" s="39">
        <v>8.0719999999999992</v>
      </c>
      <c r="D12" s="1">
        <v>43007</v>
      </c>
      <c r="J12" s="53"/>
      <c r="K12" s="56"/>
      <c r="L12" s="59"/>
      <c r="M12" s="62"/>
      <c r="N12" s="65"/>
    </row>
    <row r="13" spans="1:14" x14ac:dyDescent="0.25">
      <c r="A13" t="s">
        <v>356</v>
      </c>
      <c r="B13">
        <v>46.05</v>
      </c>
      <c r="C13" s="39">
        <v>46.051000000000002</v>
      </c>
      <c r="D13" s="1">
        <v>43007</v>
      </c>
      <c r="J13" s="54"/>
      <c r="K13" s="57"/>
      <c r="L13" s="60"/>
      <c r="M13" s="63"/>
      <c r="N13" s="66"/>
    </row>
    <row r="14" spans="1:14" x14ac:dyDescent="0.25">
      <c r="A14" t="s">
        <v>357</v>
      </c>
      <c r="B14">
        <v>44.04</v>
      </c>
      <c r="C14" s="39">
        <v>43.49</v>
      </c>
      <c r="D14" s="1">
        <v>43006</v>
      </c>
      <c r="J14" s="55"/>
      <c r="K14" s="58"/>
      <c r="L14" s="61"/>
      <c r="M14" s="64"/>
      <c r="N14" s="67"/>
    </row>
    <row r="15" spans="1:14" ht="13.5" x14ac:dyDescent="0.15">
      <c r="A15" t="s">
        <v>358</v>
      </c>
      <c r="B15">
        <v>34.325000000000003</v>
      </c>
      <c r="C15">
        <v>34.017400000000002</v>
      </c>
      <c r="D15" s="1">
        <v>43006</v>
      </c>
    </row>
    <row r="16" spans="1:14" ht="13.5" x14ac:dyDescent="0.15">
      <c r="A16" t="s">
        <v>359</v>
      </c>
      <c r="B16">
        <v>29.19</v>
      </c>
      <c r="C16">
        <v>29.0777</v>
      </c>
      <c r="D16" s="1">
        <v>43006</v>
      </c>
    </row>
    <row r="17" spans="1:16" ht="13.5" x14ac:dyDescent="0.15">
      <c r="A17" t="s">
        <v>360</v>
      </c>
      <c r="B17">
        <v>36.435000000000002</v>
      </c>
      <c r="C17" s="39">
        <v>35.962899999999998</v>
      </c>
      <c r="D17" s="1">
        <v>43006</v>
      </c>
    </row>
    <row r="18" spans="1:16" ht="13.5" x14ac:dyDescent="0.15">
      <c r="A18" t="s">
        <v>361</v>
      </c>
      <c r="B18">
        <v>11962.6</v>
      </c>
      <c r="C18" s="1"/>
      <c r="D18" s="1"/>
    </row>
    <row r="19" spans="1:16" ht="13.5" x14ac:dyDescent="0.15">
      <c r="A19" t="s">
        <v>483</v>
      </c>
      <c r="B19">
        <v>11962.6</v>
      </c>
      <c r="C19" s="1"/>
      <c r="D19" s="94"/>
    </row>
    <row r="20" spans="1:16" s="97" customFormat="1" ht="13.5" x14ac:dyDescent="0.15">
      <c r="A20" s="100" t="s">
        <v>362</v>
      </c>
      <c r="B20" s="100">
        <v>19246.669999999998</v>
      </c>
      <c r="C20" s="98"/>
      <c r="D20" s="99"/>
    </row>
    <row r="21" spans="1:16" s="97" customFormat="1" ht="13.5" x14ac:dyDescent="0.15">
      <c r="A21" s="97" t="s">
        <v>400</v>
      </c>
      <c r="B21" s="97">
        <v>6.6368999999999998</v>
      </c>
      <c r="C21" s="98">
        <v>43008</v>
      </c>
      <c r="D21" s="99">
        <v>0.20425925925925925</v>
      </c>
    </row>
    <row r="22" spans="1:16" ht="13.5" x14ac:dyDescent="0.15">
      <c r="A22" t="s">
        <v>363</v>
      </c>
      <c r="B22">
        <v>931</v>
      </c>
      <c r="C22" s="41">
        <v>935</v>
      </c>
      <c r="D22" s="41">
        <v>940</v>
      </c>
      <c r="E22" t="s">
        <v>364</v>
      </c>
      <c r="F22" t="s">
        <v>365</v>
      </c>
      <c r="G22" t="s">
        <v>366</v>
      </c>
      <c r="H22" t="s">
        <v>367</v>
      </c>
      <c r="I22" t="s">
        <v>368</v>
      </c>
      <c r="J22" t="s">
        <v>369</v>
      </c>
      <c r="K22" t="s">
        <v>370</v>
      </c>
      <c r="L22" t="s">
        <v>371</v>
      </c>
      <c r="M22" t="s">
        <v>372</v>
      </c>
      <c r="N22" t="s">
        <v>373</v>
      </c>
      <c r="O22" t="s">
        <v>374</v>
      </c>
      <c r="P22" t="s">
        <v>375</v>
      </c>
    </row>
    <row r="23" spans="1:16" ht="13.5" x14ac:dyDescent="0.15">
      <c r="A23">
        <v>3340.31</v>
      </c>
      <c r="B23">
        <v>3342.8</v>
      </c>
      <c r="C23" s="39">
        <v>3344.74</v>
      </c>
      <c r="D23" s="41">
        <v>3347.36</v>
      </c>
      <c r="E23">
        <v>3348.48</v>
      </c>
      <c r="F23">
        <v>3356.91</v>
      </c>
      <c r="G23">
        <v>3340.31</v>
      </c>
      <c r="H23">
        <v>1009</v>
      </c>
      <c r="I23">
        <v>930</v>
      </c>
      <c r="J23">
        <v>3348.35</v>
      </c>
      <c r="K23">
        <v>3350.51</v>
      </c>
      <c r="L23">
        <v>3348.94</v>
      </c>
      <c r="M23">
        <v>3352.36</v>
      </c>
      <c r="N23">
        <v>3343.54</v>
      </c>
      <c r="O23">
        <v>1323</v>
      </c>
      <c r="P23">
        <v>1408</v>
      </c>
    </row>
    <row r="24" spans="1:16" ht="13.5" x14ac:dyDescent="0.15">
      <c r="D24" s="101"/>
    </row>
    <row r="25" spans="1:16" ht="13.5" x14ac:dyDescent="0.15">
      <c r="A25" s="39"/>
      <c r="B25" s="39"/>
      <c r="C25" s="39"/>
      <c r="D25" s="101"/>
    </row>
    <row r="26" spans="1:16" ht="13.5" x14ac:dyDescent="0.15">
      <c r="C26" s="39"/>
      <c r="D26" s="101"/>
    </row>
    <row r="27" spans="1:16" ht="13.5" x14ac:dyDescent="0.15">
      <c r="D27" s="1"/>
    </row>
    <row r="28" spans="1:16" ht="13.5" x14ac:dyDescent="0.15">
      <c r="D28" s="98"/>
    </row>
    <row r="29" spans="1:16" ht="13.5" x14ac:dyDescent="0.15">
      <c r="D29" s="1"/>
    </row>
    <row r="30" spans="1:16" ht="13.5" x14ac:dyDescent="0.15">
      <c r="C30" s="1"/>
      <c r="D30" s="98"/>
    </row>
    <row r="31" spans="1:16" ht="13.5" x14ac:dyDescent="0.1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D37" s="1"/>
    </row>
    <row r="38" spans="3:4" x14ac:dyDescent="0.25">
      <c r="C38" s="98"/>
      <c r="D38" s="99"/>
    </row>
    <row r="39" spans="3:4" x14ac:dyDescent="0.25">
      <c r="C39" s="1"/>
      <c r="D39" s="1"/>
    </row>
    <row r="40" spans="3:4" x14ac:dyDescent="0.25">
      <c r="C40" s="1"/>
      <c r="D40" s="94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94"/>
    </row>
    <row r="65" spans="3:4" x14ac:dyDescent="0.25">
      <c r="C65" s="1"/>
      <c r="D65" s="94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22860</xdr:colOff>
                    <xdr:row>4</xdr:row>
                    <xdr:rowOff>68580</xdr:rowOff>
                  </from>
                  <to>
                    <xdr:col>6</xdr:col>
                    <xdr:colOff>22860</xdr:colOff>
                    <xdr:row>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22860</xdr:colOff>
                    <xdr:row>2</xdr:row>
                    <xdr:rowOff>152400</xdr:rowOff>
                  </from>
                  <to>
                    <xdr:col>6</xdr:col>
                    <xdr:colOff>68580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30480</xdr:colOff>
                    <xdr:row>6</xdr:row>
                    <xdr:rowOff>22860</xdr:rowOff>
                  </from>
                  <to>
                    <xdr:col>6</xdr:col>
                    <xdr:colOff>0</xdr:colOff>
                    <xdr:row>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45720</xdr:colOff>
                    <xdr:row>1</xdr:row>
                    <xdr:rowOff>0</xdr:rowOff>
                  </from>
                  <to>
                    <xdr:col>6</xdr:col>
                    <xdr:colOff>502920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96"/>
  <sheetViews>
    <sheetView zoomScale="115" zoomScaleNormal="115" workbookViewId="0">
      <pane xSplit="1" ySplit="1" topLeftCell="B269" activePane="bottomRight" state="frozen"/>
      <selection pane="topRight" activeCell="B1" sqref="B1"/>
      <selection pane="bottomLeft" activeCell="A2" sqref="A2"/>
      <selection pane="bottomRight" activeCell="A292" sqref="A292"/>
    </sheetView>
  </sheetViews>
  <sheetFormatPr defaultRowHeight="14.4" x14ac:dyDescent="0.25"/>
  <cols>
    <col min="1" max="1" width="15" bestFit="1" customWidth="1" collapsed="1"/>
    <col min="2" max="2" width="15" customWidth="1" collapsed="1"/>
    <col min="3" max="3" width="17.21875" bestFit="1" customWidth="1" collapsed="1"/>
    <col min="5" max="7" width="2" customWidth="1" collapsed="1"/>
    <col min="8" max="8" width="18.33203125" bestFit="1" customWidth="1" collapsed="1"/>
    <col min="9" max="9" width="8.44140625" bestFit="1" customWidth="1" collapsed="1"/>
    <col min="10" max="10" width="12.77734375" bestFit="1" customWidth="1" collapsed="1"/>
    <col min="11" max="11" width="8.44140625" bestFit="1" customWidth="1" collapsed="1"/>
    <col min="12" max="12" width="19.33203125" bestFit="1" customWidth="1" collapsed="1"/>
    <col min="13" max="13" width="8.44140625" bestFit="1" customWidth="1" collapsed="1"/>
    <col min="14" max="14" width="63.77734375" bestFit="1" customWidth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96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291" si="15">LN(C220/C219)</f>
        <v>5.8655326653686257E-5</v>
      </c>
      <c r="H220">
        <v>6.8302350000000001</v>
      </c>
      <c r="I220" s="25">
        <f t="shared" ref="I220:I291" si="16">LN(H220/H219)</f>
        <v>1.1859738836099735E-4</v>
      </c>
      <c r="J220">
        <v>6.8346549999999997</v>
      </c>
      <c r="K220" s="25">
        <f t="shared" ref="K220:K291" si="17">LN(J220/J219)</f>
        <v>6.0958008553464011E-4</v>
      </c>
      <c r="L220">
        <v>6.837275</v>
      </c>
      <c r="M220" s="25">
        <f t="shared" ref="M220:M291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414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418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425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440</v>
      </c>
    </row>
    <row r="259" spans="1:14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444</v>
      </c>
    </row>
    <row r="262" spans="1:14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15">
      <c r="A263" s="1">
        <v>42969</v>
      </c>
      <c r="B263" s="41">
        <f t="shared" si="14"/>
        <v>2</v>
      </c>
      <c r="C263">
        <v>6.6597</v>
      </c>
      <c r="D263" s="101">
        <f t="shared" si="15"/>
        <v>-1.6803448659956709E-3</v>
      </c>
      <c r="H263">
        <v>6.662795</v>
      </c>
      <c r="I263" s="101">
        <f t="shared" si="16"/>
        <v>-2.9388865081653058E-3</v>
      </c>
      <c r="J263">
        <v>6.6652100000000001</v>
      </c>
      <c r="K263" s="101">
        <f t="shared" si="17"/>
        <v>-2.472481801884262E-3</v>
      </c>
      <c r="L263">
        <v>6.6684400000000004</v>
      </c>
      <c r="M263" s="101">
        <f t="shared" si="18"/>
        <v>-3.9881435720517581E-4</v>
      </c>
    </row>
    <row r="264" spans="1:14" x14ac:dyDescent="0.15">
      <c r="A264" s="1">
        <v>42970</v>
      </c>
      <c r="B264" s="41">
        <f t="shared" si="14"/>
        <v>3</v>
      </c>
      <c r="C264">
        <v>6.6632999999999996</v>
      </c>
      <c r="D264" s="101">
        <f t="shared" si="15"/>
        <v>5.4041883774152988E-4</v>
      </c>
      <c r="H264">
        <v>6.6643400000000002</v>
      </c>
      <c r="I264" s="101">
        <f t="shared" si="16"/>
        <v>2.3185778592646136E-4</v>
      </c>
      <c r="J264">
        <v>6.66594</v>
      </c>
      <c r="K264" s="101">
        <f t="shared" si="17"/>
        <v>1.0951793367112746E-4</v>
      </c>
      <c r="L264">
        <v>6.6632400000000001</v>
      </c>
      <c r="M264" s="101">
        <f t="shared" si="18"/>
        <v>-7.8009677155550241E-4</v>
      </c>
    </row>
    <row r="265" spans="1:14" x14ac:dyDescent="0.15">
      <c r="A265" s="1">
        <v>42971</v>
      </c>
      <c r="B265" s="41">
        <f t="shared" si="14"/>
        <v>4</v>
      </c>
      <c r="C265">
        <v>6.6524999999999999</v>
      </c>
      <c r="D265" s="101">
        <f t="shared" si="15"/>
        <v>-1.622133460728556E-3</v>
      </c>
      <c r="H265">
        <v>6.6563800000000004</v>
      </c>
      <c r="I265" s="101">
        <f t="shared" si="16"/>
        <v>-1.1951307357956104E-3</v>
      </c>
      <c r="J265">
        <v>6.6604850000000004</v>
      </c>
      <c r="K265" s="101">
        <f t="shared" si="17"/>
        <v>-8.1867422128202247E-4</v>
      </c>
      <c r="L265">
        <v>6.6608000000000001</v>
      </c>
      <c r="M265" s="101">
        <f t="shared" si="18"/>
        <v>-3.662552840242727E-4</v>
      </c>
      <c r="N265" t="s">
        <v>451</v>
      </c>
    </row>
    <row r="266" spans="1:14" x14ac:dyDescent="0.15">
      <c r="A266" s="1">
        <v>42972</v>
      </c>
      <c r="B266" s="41">
        <f t="shared" si="14"/>
        <v>5</v>
      </c>
      <c r="C266">
        <v>6.6578999999999997</v>
      </c>
      <c r="D266" s="101">
        <f t="shared" si="15"/>
        <v>8.1139564494882971E-4</v>
      </c>
      <c r="H266">
        <v>6.6596599999999997</v>
      </c>
      <c r="I266" s="101">
        <f t="shared" si="16"/>
        <v>4.926389626848537E-4</v>
      </c>
      <c r="J266">
        <v>6.6595000000000004</v>
      </c>
      <c r="K266" s="101">
        <f t="shared" si="17"/>
        <v>-1.4789806471940723E-4</v>
      </c>
      <c r="L266">
        <v>6.6436400000000004</v>
      </c>
      <c r="M266" s="101">
        <f t="shared" si="18"/>
        <v>-2.579591401913329E-3</v>
      </c>
    </row>
    <row r="267" spans="1:14" x14ac:dyDescent="0.15">
      <c r="A267" s="98">
        <v>42975</v>
      </c>
      <c r="B267" s="41">
        <f t="shared" si="14"/>
        <v>1</v>
      </c>
      <c r="C267">
        <v>6.6353</v>
      </c>
      <c r="D267" s="101">
        <f t="shared" si="15"/>
        <v>-3.400237982483764E-3</v>
      </c>
      <c r="H267">
        <v>6.6331350000000002</v>
      </c>
      <c r="I267" s="101">
        <f t="shared" si="16"/>
        <v>-3.9908890802467321E-3</v>
      </c>
      <c r="J267">
        <v>6.6285299999999996</v>
      </c>
      <c r="K267" s="101">
        <f t="shared" si="17"/>
        <v>-4.6613465015833411E-3</v>
      </c>
      <c r="L267">
        <v>6.6186550000000004</v>
      </c>
      <c r="M267" s="101">
        <f t="shared" si="18"/>
        <v>-3.7678289554502918E-3</v>
      </c>
      <c r="N267" t="s">
        <v>455</v>
      </c>
    </row>
    <row r="268" spans="1:14" x14ac:dyDescent="0.15">
      <c r="A268" s="98">
        <v>42976</v>
      </c>
      <c r="B268" s="41">
        <f t="shared" si="14"/>
        <v>2</v>
      </c>
      <c r="C268">
        <v>6.6292999999999997</v>
      </c>
      <c r="D268" s="101">
        <f t="shared" si="15"/>
        <v>-9.0466360225082483E-4</v>
      </c>
      <c r="H268">
        <v>6.6102049999999997</v>
      </c>
      <c r="I268" s="101">
        <f t="shared" si="16"/>
        <v>-3.4628761194343501E-3</v>
      </c>
      <c r="J268">
        <v>6.5986500000000001</v>
      </c>
      <c r="K268" s="101">
        <f t="shared" si="17"/>
        <v>-4.5179775018050292E-3</v>
      </c>
      <c r="L268">
        <v>6.6080100000000002</v>
      </c>
      <c r="M268" s="101">
        <f t="shared" si="18"/>
        <v>-1.6096275664871547E-3</v>
      </c>
    </row>
    <row r="269" spans="1:14" x14ac:dyDescent="0.15">
      <c r="A269" s="98">
        <v>42977</v>
      </c>
      <c r="B269" s="41">
        <f t="shared" si="14"/>
        <v>3</v>
      </c>
      <c r="C269">
        <v>6.6101999999999999</v>
      </c>
      <c r="D269" s="101">
        <f t="shared" si="15"/>
        <v>-2.8853073379841538E-3</v>
      </c>
      <c r="H269">
        <v>6.5885899999999999</v>
      </c>
      <c r="I269" s="101">
        <f t="shared" si="16"/>
        <v>-3.2753019231059033E-3</v>
      </c>
      <c r="J269">
        <v>6.5914900000000003</v>
      </c>
      <c r="K269" s="101">
        <f t="shared" si="17"/>
        <v>-1.0856595461859869E-3</v>
      </c>
      <c r="L269">
        <v>6.5991</v>
      </c>
      <c r="M269" s="101">
        <f t="shared" si="18"/>
        <v>-1.349273437072969E-3</v>
      </c>
      <c r="N269" t="s">
        <v>457</v>
      </c>
    </row>
    <row r="270" spans="1:14" x14ac:dyDescent="0.15">
      <c r="A270" s="98">
        <v>42978</v>
      </c>
      <c r="B270" s="41">
        <f t="shared" si="14"/>
        <v>4</v>
      </c>
      <c r="C270">
        <v>6.601</v>
      </c>
      <c r="D270" s="101">
        <f t="shared" si="15"/>
        <v>-1.3927578853034689E-3</v>
      </c>
      <c r="H270">
        <v>6.6054950000000003</v>
      </c>
      <c r="I270" s="101">
        <f t="shared" si="16"/>
        <v>2.5625133157047104E-3</v>
      </c>
      <c r="J270">
        <v>6.6020050000000001</v>
      </c>
      <c r="K270" s="101">
        <f t="shared" si="17"/>
        <v>1.593967667599357E-3</v>
      </c>
      <c r="L270">
        <v>6.5965150000000001</v>
      </c>
      <c r="M270" s="101">
        <f t="shared" si="18"/>
        <v>-3.9179682539495532E-4</v>
      </c>
      <c r="N270" t="s">
        <v>462</v>
      </c>
    </row>
    <row r="271" spans="1:14" x14ac:dyDescent="0.15">
      <c r="A271" s="98">
        <v>42979</v>
      </c>
      <c r="B271" s="41">
        <f t="shared" si="14"/>
        <v>5</v>
      </c>
      <c r="C271">
        <v>6.5909000000000004</v>
      </c>
      <c r="D271" s="101">
        <f t="shared" si="15"/>
        <v>-1.5312429556712281E-3</v>
      </c>
      <c r="H271">
        <v>6.5837700000000003</v>
      </c>
      <c r="I271" s="101">
        <f t="shared" si="16"/>
        <v>-3.2943487977483343E-3</v>
      </c>
      <c r="J271">
        <v>6.5751049999999998</v>
      </c>
      <c r="K271" s="101">
        <f t="shared" si="17"/>
        <v>-4.0828432589084035E-3</v>
      </c>
      <c r="L271">
        <v>6.5598099999999997</v>
      </c>
      <c r="M271" s="101">
        <f t="shared" si="18"/>
        <v>-5.5798401503396079E-3</v>
      </c>
      <c r="N271" t="s">
        <v>463</v>
      </c>
    </row>
    <row r="272" spans="1:14" x14ac:dyDescent="0.15">
      <c r="A272" s="98">
        <v>42982</v>
      </c>
      <c r="B272" s="41">
        <f t="shared" si="14"/>
        <v>1</v>
      </c>
      <c r="C272">
        <v>6.5667999999999997</v>
      </c>
      <c r="D272" s="101">
        <f t="shared" si="15"/>
        <v>-3.6632583127365072E-3</v>
      </c>
      <c r="H272">
        <v>6.5494199999999996</v>
      </c>
      <c r="I272" s="101">
        <f t="shared" si="16"/>
        <v>-5.2310334851758825E-3</v>
      </c>
      <c r="J272">
        <v>6.5284000000000004</v>
      </c>
      <c r="K272" s="101">
        <f t="shared" si="17"/>
        <v>-7.128657223661081E-3</v>
      </c>
      <c r="L272">
        <v>6.5289700000000002</v>
      </c>
      <c r="M272" s="101">
        <f t="shared" si="18"/>
        <v>-4.7124418123377981E-3</v>
      </c>
    </row>
    <row r="273" spans="1:14" x14ac:dyDescent="0.15">
      <c r="A273" s="98">
        <v>42983</v>
      </c>
      <c r="B273" s="41">
        <f t="shared" si="14"/>
        <v>2</v>
      </c>
      <c r="C273">
        <v>6.5369999999999999</v>
      </c>
      <c r="D273" s="101">
        <f t="shared" si="15"/>
        <v>-4.5483068076335297E-3</v>
      </c>
      <c r="H273">
        <v>6.5427499999999998</v>
      </c>
      <c r="I273" s="101">
        <f t="shared" si="16"/>
        <v>-1.0189297231972274E-3</v>
      </c>
      <c r="J273">
        <v>6.5557850000000002</v>
      </c>
      <c r="K273" s="101">
        <f t="shared" si="17"/>
        <v>4.185975662610677E-3</v>
      </c>
      <c r="L273">
        <v>6.5394300000000003</v>
      </c>
      <c r="M273" s="101">
        <f t="shared" si="18"/>
        <v>1.6008083979250876E-3</v>
      </c>
    </row>
    <row r="274" spans="1:14" x14ac:dyDescent="0.15">
      <c r="A274" s="98">
        <v>42984</v>
      </c>
      <c r="B274" s="41">
        <f t="shared" si="14"/>
        <v>3</v>
      </c>
      <c r="C274">
        <v>6.5311000000000003</v>
      </c>
      <c r="D274" s="101">
        <f t="shared" si="15"/>
        <v>-9.0296223641928041E-4</v>
      </c>
      <c r="H274">
        <v>6.5413600000000001</v>
      </c>
      <c r="I274" s="101">
        <f t="shared" si="16"/>
        <v>-2.1247146427678818E-4</v>
      </c>
      <c r="J274">
        <v>6.5376950000000003</v>
      </c>
      <c r="K274" s="101">
        <f t="shared" si="17"/>
        <v>-2.7632090949465307E-3</v>
      </c>
      <c r="L274">
        <v>6.54087</v>
      </c>
      <c r="M274" s="101">
        <f t="shared" si="18"/>
        <v>2.2017843716380463E-4</v>
      </c>
    </row>
    <row r="275" spans="1:14" x14ac:dyDescent="0.15">
      <c r="A275" s="98">
        <v>42985</v>
      </c>
      <c r="B275" s="41">
        <f t="shared" si="14"/>
        <v>4</v>
      </c>
      <c r="C275">
        <v>6.5269000000000004</v>
      </c>
      <c r="D275" s="101">
        <f t="shared" si="15"/>
        <v>-6.4328383287413882E-4</v>
      </c>
      <c r="H275">
        <v>6.5339749999999999</v>
      </c>
      <c r="I275" s="101">
        <f t="shared" si="16"/>
        <v>-1.1296078892480558E-3</v>
      </c>
      <c r="J275">
        <v>6.5053450000000002</v>
      </c>
      <c r="K275" s="101">
        <f t="shared" si="17"/>
        <v>-4.9605101779079596E-3</v>
      </c>
      <c r="L275">
        <v>6.4865550000000001</v>
      </c>
      <c r="M275" s="101">
        <f t="shared" si="18"/>
        <v>-8.3386110026827821E-3</v>
      </c>
    </row>
    <row r="276" spans="1:14" x14ac:dyDescent="0.15">
      <c r="A276" s="98">
        <v>42986</v>
      </c>
      <c r="B276" s="41">
        <f t="shared" si="14"/>
        <v>5</v>
      </c>
      <c r="C276" s="100">
        <v>6.5031999999999996</v>
      </c>
      <c r="D276" s="101">
        <f t="shared" si="15"/>
        <v>-3.6377351110737201E-3</v>
      </c>
      <c r="H276">
        <v>6.4523900000000003</v>
      </c>
      <c r="I276" s="101">
        <f t="shared" si="16"/>
        <v>-1.2564882221997245E-2</v>
      </c>
      <c r="J276">
        <v>6.4684949999999999</v>
      </c>
      <c r="K276" s="101">
        <f t="shared" si="17"/>
        <v>-5.6806772853724707E-3</v>
      </c>
      <c r="L276">
        <v>6.4982049999999996</v>
      </c>
      <c r="M276" s="101">
        <f t="shared" si="18"/>
        <v>1.794411775958695E-3</v>
      </c>
    </row>
    <row r="277" spans="1:14" x14ac:dyDescent="0.15">
      <c r="A277" s="98">
        <v>42989</v>
      </c>
      <c r="B277" s="41">
        <f t="shared" si="14"/>
        <v>1</v>
      </c>
      <c r="C277">
        <v>6.4996999999999998</v>
      </c>
      <c r="D277" s="101">
        <f t="shared" si="15"/>
        <v>-5.3834145990939053E-4</v>
      </c>
      <c r="H277">
        <v>6.5189399999999997</v>
      </c>
      <c r="I277" s="101">
        <f t="shared" si="16"/>
        <v>1.0261181225051057E-2</v>
      </c>
      <c r="J277">
        <v>6.5262950000000002</v>
      </c>
      <c r="K277" s="101">
        <f t="shared" si="17"/>
        <v>8.895931550864376E-3</v>
      </c>
      <c r="L277">
        <v>6.5392049999999999</v>
      </c>
      <c r="M277" s="101">
        <f t="shared" si="18"/>
        <v>6.2896135291659865E-3</v>
      </c>
      <c r="N277" t="s">
        <v>466</v>
      </c>
    </row>
    <row r="278" spans="1:14" x14ac:dyDescent="0.15">
      <c r="A278" s="98">
        <v>42990</v>
      </c>
      <c r="B278" s="41">
        <f t="shared" si="14"/>
        <v>2</v>
      </c>
      <c r="C278">
        <v>6.5276999999999896</v>
      </c>
      <c r="D278" s="101">
        <f t="shared" si="15"/>
        <v>4.2986387331313851E-3</v>
      </c>
      <c r="H278">
        <v>6.5389699999999999</v>
      </c>
      <c r="I278" s="101">
        <f t="shared" si="16"/>
        <v>3.0678746767211886E-3</v>
      </c>
      <c r="J278">
        <v>6.5425250000000004</v>
      </c>
      <c r="K278" s="101">
        <f t="shared" si="17"/>
        <v>2.4837756344893314E-3</v>
      </c>
      <c r="L278">
        <v>6.5352399999999999</v>
      </c>
      <c r="M278" s="101">
        <f t="shared" si="18"/>
        <v>-6.0652672010963211E-4</v>
      </c>
    </row>
    <row r="279" spans="1:14" x14ac:dyDescent="0.15">
      <c r="A279" s="98">
        <v>42991</v>
      </c>
      <c r="B279" s="41">
        <f t="shared" si="14"/>
        <v>3</v>
      </c>
      <c r="C279">
        <v>6.5381999999999998</v>
      </c>
      <c r="D279" s="101">
        <f t="shared" si="15"/>
        <v>1.607237505310905E-3</v>
      </c>
      <c r="H279">
        <v>6.5280750000000003</v>
      </c>
      <c r="I279" s="101">
        <f t="shared" si="16"/>
        <v>-1.6675541447476439E-3</v>
      </c>
      <c r="J279">
        <v>6.531625</v>
      </c>
      <c r="K279" s="101">
        <f t="shared" si="17"/>
        <v>-1.667412799364843E-3</v>
      </c>
      <c r="L279">
        <v>6.5477499999999997</v>
      </c>
      <c r="M279" s="101">
        <f t="shared" si="18"/>
        <v>1.9124074562065535E-3</v>
      </c>
    </row>
    <row r="280" spans="1:14" x14ac:dyDescent="0.15">
      <c r="A280" s="98">
        <v>42992</v>
      </c>
      <c r="B280" s="41">
        <f t="shared" si="14"/>
        <v>4</v>
      </c>
      <c r="C280">
        <v>6.5465</v>
      </c>
      <c r="D280" s="101">
        <f t="shared" si="15"/>
        <v>1.2686574569126298E-3</v>
      </c>
      <c r="H280">
        <v>6.5514900000000003</v>
      </c>
      <c r="I280" s="101">
        <f t="shared" si="16"/>
        <v>3.5803981269342967E-3</v>
      </c>
      <c r="J280">
        <v>6.5562849999999999</v>
      </c>
      <c r="K280" s="101">
        <f t="shared" si="17"/>
        <v>3.7683677809852577E-3</v>
      </c>
      <c r="L280">
        <v>6.5422450000000003</v>
      </c>
      <c r="M280" s="101">
        <f t="shared" si="18"/>
        <v>-8.4110044725638721E-4</v>
      </c>
    </row>
    <row r="281" spans="1:14" x14ac:dyDescent="0.15">
      <c r="A281" s="98">
        <v>42993</v>
      </c>
      <c r="B281" s="41">
        <f t="shared" si="14"/>
        <v>5</v>
      </c>
      <c r="C281">
        <v>6.5423</v>
      </c>
      <c r="D281" s="101">
        <f t="shared" si="15"/>
        <v>-6.4177008498168559E-4</v>
      </c>
      <c r="H281">
        <v>6.5448849999999998</v>
      </c>
      <c r="I281" s="101">
        <f t="shared" si="16"/>
        <v>-1.0086761504629728E-3</v>
      </c>
      <c r="J281">
        <v>6.5447100000000002</v>
      </c>
      <c r="K281" s="101">
        <f t="shared" si="17"/>
        <v>-1.7670418180986021E-3</v>
      </c>
      <c r="L281">
        <v>6.5497649999999998</v>
      </c>
      <c r="M281" s="101">
        <f t="shared" si="18"/>
        <v>1.148792404989908E-3</v>
      </c>
    </row>
    <row r="282" spans="1:14" x14ac:dyDescent="0.15">
      <c r="A282" s="98">
        <v>42996</v>
      </c>
      <c r="B282" s="41">
        <f t="shared" si="14"/>
        <v>1</v>
      </c>
      <c r="C282">
        <v>6.5419</v>
      </c>
      <c r="D282" s="101">
        <f t="shared" si="15"/>
        <v>-6.1142446634046335E-5</v>
      </c>
      <c r="H282">
        <v>6.5494950000000003</v>
      </c>
      <c r="I282" s="101">
        <f t="shared" si="16"/>
        <v>7.0411889535260477E-4</v>
      </c>
      <c r="J282">
        <v>6.5669050000000002</v>
      </c>
      <c r="K282" s="101">
        <f t="shared" si="17"/>
        <v>3.385551085787464E-3</v>
      </c>
      <c r="L282">
        <v>6.5742399999999996</v>
      </c>
      <c r="M282" s="101">
        <f t="shared" si="18"/>
        <v>3.7298108883126618E-3</v>
      </c>
    </row>
    <row r="283" spans="1:14" x14ac:dyDescent="0.15">
      <c r="A283" s="98">
        <v>42997</v>
      </c>
      <c r="B283" s="41">
        <f t="shared" si="14"/>
        <v>2</v>
      </c>
      <c r="C283">
        <v>6.5529999999999999</v>
      </c>
      <c r="D283" s="101">
        <f t="shared" si="15"/>
        <v>1.6953169033046818E-3</v>
      </c>
      <c r="H283">
        <v>6.5921500000000002</v>
      </c>
      <c r="I283" s="101">
        <f t="shared" si="16"/>
        <v>6.4915997644313505E-3</v>
      </c>
      <c r="J283">
        <v>6.58575</v>
      </c>
      <c r="K283" s="101">
        <f t="shared" si="17"/>
        <v>2.8655830926270893E-3</v>
      </c>
      <c r="L283">
        <v>6.5839949999999998</v>
      </c>
      <c r="M283" s="101">
        <f t="shared" si="18"/>
        <v>1.4827219284605474E-3</v>
      </c>
      <c r="N283" t="s">
        <v>475</v>
      </c>
    </row>
    <row r="284" spans="1:14" x14ac:dyDescent="0.15">
      <c r="A284" s="98">
        <v>42998</v>
      </c>
      <c r="B284" s="41">
        <f t="shared" si="14"/>
        <v>3</v>
      </c>
      <c r="C284" s="100">
        <v>6.5670000000000002</v>
      </c>
      <c r="D284" s="101">
        <f t="shared" si="15"/>
        <v>2.1341471514758994E-3</v>
      </c>
      <c r="H284" s="100">
        <v>6.56494</v>
      </c>
      <c r="I284" s="101">
        <f t="shared" si="16"/>
        <v>-4.1361788651326321E-3</v>
      </c>
      <c r="J284">
        <v>6.5714750000000004</v>
      </c>
      <c r="K284" s="101">
        <f t="shared" si="17"/>
        <v>-2.1699112998629908E-3</v>
      </c>
      <c r="L284">
        <v>6.58697</v>
      </c>
      <c r="M284" s="101">
        <f t="shared" si="18"/>
        <v>4.517512650888181E-4</v>
      </c>
    </row>
    <row r="285" spans="1:14" x14ac:dyDescent="0.15">
      <c r="A285" s="98">
        <v>42999</v>
      </c>
      <c r="B285" s="41">
        <f t="shared" si="14"/>
        <v>4</v>
      </c>
      <c r="C285">
        <v>6.5866999999999898</v>
      </c>
      <c r="D285" s="101">
        <f t="shared" si="15"/>
        <v>2.9953571587144597E-3</v>
      </c>
      <c r="H285">
        <v>6.5917649999999997</v>
      </c>
      <c r="I285" s="101">
        <f t="shared" si="16"/>
        <v>4.0777743623563092E-3</v>
      </c>
      <c r="J285">
        <v>6.5894849999999998</v>
      </c>
      <c r="K285" s="101">
        <f t="shared" si="17"/>
        <v>2.7368841242649019E-3</v>
      </c>
      <c r="L285">
        <v>6.568295</v>
      </c>
      <c r="M285" s="101">
        <f t="shared" si="18"/>
        <v>-2.839169343186405E-3</v>
      </c>
    </row>
    <row r="286" spans="1:14" x14ac:dyDescent="0.15">
      <c r="A286" s="98">
        <v>43000</v>
      </c>
      <c r="B286" s="41">
        <f t="shared" si="14"/>
        <v>5</v>
      </c>
      <c r="C286">
        <v>6.5861000000000001</v>
      </c>
      <c r="D286" s="101">
        <f t="shared" si="15"/>
        <v>-9.1096805600163411E-5</v>
      </c>
      <c r="H286">
        <v>6.5771050000000004</v>
      </c>
      <c r="I286" s="101">
        <f t="shared" si="16"/>
        <v>-2.2264637825375106E-3</v>
      </c>
      <c r="J286">
        <v>6.5807549999999999</v>
      </c>
      <c r="K286" s="101">
        <f t="shared" si="17"/>
        <v>-1.3257163542347899E-3</v>
      </c>
      <c r="L286">
        <v>6.5797549999999996</v>
      </c>
      <c r="M286" s="101">
        <f t="shared" si="18"/>
        <v>1.7432247218538209E-3</v>
      </c>
      <c r="N286" t="s">
        <v>478</v>
      </c>
    </row>
    <row r="287" spans="1:14" x14ac:dyDescent="0.15">
      <c r="A287" s="98">
        <v>43003</v>
      </c>
      <c r="B287" s="41">
        <f t="shared" si="14"/>
        <v>1</v>
      </c>
      <c r="C287">
        <v>6.5945</v>
      </c>
      <c r="D287" s="101">
        <f t="shared" si="15"/>
        <v>1.2746007218525056E-3</v>
      </c>
      <c r="H287">
        <v>6.5984699999999998</v>
      </c>
      <c r="I287" s="101">
        <f t="shared" si="16"/>
        <v>3.2431250592356753E-3</v>
      </c>
      <c r="J287">
        <v>6.6071</v>
      </c>
      <c r="K287" s="101">
        <f t="shared" si="17"/>
        <v>3.9953479993525684E-3</v>
      </c>
      <c r="L287">
        <v>6.6134000000000004</v>
      </c>
      <c r="M287" s="101">
        <f t="shared" si="18"/>
        <v>5.1003831815006296E-3</v>
      </c>
    </row>
    <row r="288" spans="1:14" x14ac:dyDescent="0.15">
      <c r="A288" s="98">
        <v>43004</v>
      </c>
      <c r="B288" s="41">
        <f t="shared" si="14"/>
        <v>2</v>
      </c>
      <c r="C288">
        <v>6.6075999999999997</v>
      </c>
      <c r="D288" s="101">
        <f t="shared" si="15"/>
        <v>1.9845334150460476E-3</v>
      </c>
      <c r="H288">
        <v>6.6142450000000004</v>
      </c>
      <c r="I288" s="101">
        <f t="shared" si="16"/>
        <v>2.3878525337969318E-3</v>
      </c>
      <c r="J288">
        <v>6.6229699999999996</v>
      </c>
      <c r="K288" s="101">
        <f t="shared" si="17"/>
        <v>2.3990814276522265E-3</v>
      </c>
      <c r="L288">
        <v>6.6288049999999998</v>
      </c>
      <c r="M288" s="101">
        <f t="shared" si="18"/>
        <v>2.3266528420817566E-3</v>
      </c>
      <c r="N288" t="s">
        <v>487</v>
      </c>
    </row>
    <row r="289" spans="1:13" x14ac:dyDescent="0.15">
      <c r="A289" s="98">
        <v>43005</v>
      </c>
      <c r="B289" s="41">
        <f t="shared" si="14"/>
        <v>3</v>
      </c>
      <c r="C289">
        <v>6.6191999999999904</v>
      </c>
      <c r="D289" s="101">
        <f t="shared" si="15"/>
        <v>1.75401502616001E-3</v>
      </c>
      <c r="H289">
        <v>6.6312850000000001</v>
      </c>
      <c r="I289" s="101">
        <f t="shared" si="16"/>
        <v>2.5729448954421516E-3</v>
      </c>
      <c r="J289">
        <v>6.6391049999999998</v>
      </c>
      <c r="K289" s="101">
        <f t="shared" si="17"/>
        <v>2.4332554235920439E-3</v>
      </c>
      <c r="L289">
        <v>6.6398200000000003</v>
      </c>
      <c r="M289" s="101">
        <f t="shared" si="18"/>
        <v>1.6603080621165438E-3</v>
      </c>
    </row>
    <row r="290" spans="1:13" x14ac:dyDescent="0.15">
      <c r="A290" s="98">
        <v>43006</v>
      </c>
      <c r="B290" s="41">
        <f t="shared" si="14"/>
        <v>4</v>
      </c>
      <c r="C290">
        <v>6.6284999999999998</v>
      </c>
      <c r="D290" s="101">
        <f t="shared" si="15"/>
        <v>1.4040175317587785E-3</v>
      </c>
      <c r="H290">
        <v>6.6710849999999997</v>
      </c>
      <c r="I290" s="101">
        <f t="shared" si="16"/>
        <v>5.9839139582740569E-3</v>
      </c>
      <c r="J290">
        <v>6.6678850000000001</v>
      </c>
      <c r="K290" s="101">
        <f t="shared" si="17"/>
        <v>4.3255529422931514E-3</v>
      </c>
      <c r="L290">
        <v>6.6544299999999996</v>
      </c>
      <c r="M290" s="101">
        <f t="shared" si="18"/>
        <v>2.1979436044437116E-3</v>
      </c>
    </row>
    <row r="291" spans="1:13" x14ac:dyDescent="0.15">
      <c r="A291" s="98">
        <v>43007</v>
      </c>
      <c r="B291" s="41">
        <f t="shared" si="14"/>
        <v>5</v>
      </c>
      <c r="C291">
        <v>6.6368999999999998</v>
      </c>
      <c r="D291" s="101">
        <f t="shared" si="15"/>
        <v>1.2664527451463289E-3</v>
      </c>
      <c r="H291">
        <v>6.6724550000000002</v>
      </c>
      <c r="I291" s="101">
        <f t="shared" si="16"/>
        <v>2.0534281080040795E-4</v>
      </c>
      <c r="J291">
        <v>6.6478149999999996</v>
      </c>
      <c r="K291" s="101">
        <f t="shared" si="17"/>
        <v>-3.0144889413618067E-3</v>
      </c>
      <c r="L291">
        <v>6.6526050000000003</v>
      </c>
      <c r="M291" s="101">
        <f t="shared" si="18"/>
        <v>-2.7429100644001261E-4</v>
      </c>
    </row>
    <row r="292" spans="1:13" x14ac:dyDescent="0.25">
      <c r="A292" s="98">
        <v>43017</v>
      </c>
      <c r="B292" s="41">
        <f t="shared" si="14"/>
        <v>1</v>
      </c>
    </row>
    <row r="293" spans="1:13" x14ac:dyDescent="0.25">
      <c r="A293" s="98">
        <v>43018</v>
      </c>
      <c r="B293" s="41">
        <f t="shared" si="14"/>
        <v>2</v>
      </c>
    </row>
    <row r="294" spans="1:13" x14ac:dyDescent="0.25">
      <c r="A294" s="98">
        <v>43019</v>
      </c>
      <c r="B294" s="41">
        <f t="shared" si="14"/>
        <v>3</v>
      </c>
    </row>
    <row r="295" spans="1:13" x14ac:dyDescent="0.25">
      <c r="A295" s="98">
        <v>43020</v>
      </c>
      <c r="B295" s="41">
        <f t="shared" si="14"/>
        <v>4</v>
      </c>
    </row>
    <row r="296" spans="1:13" x14ac:dyDescent="0.25">
      <c r="A296" s="98">
        <v>43021</v>
      </c>
      <c r="B296" s="41">
        <f t="shared" si="1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50"/>
  <sheetViews>
    <sheetView tabSelected="1" zoomScale="115" zoomScaleNormal="115" workbookViewId="0">
      <pane xSplit="2" ySplit="6" topLeftCell="C333" activePane="bottomRight" state="frozen"/>
      <selection pane="topRight" activeCell="C1" sqref="C1"/>
      <selection pane="bottomLeft" activeCell="A3" sqref="A3"/>
      <selection pane="bottomRight" activeCell="D345" sqref="D345"/>
    </sheetView>
  </sheetViews>
  <sheetFormatPr defaultRowHeight="14.4" x14ac:dyDescent="0.25"/>
  <cols>
    <col min="1" max="1" width="12" bestFit="1" customWidth="1" collapsed="1"/>
    <col min="2" max="2" width="10.44140625" customWidth="1" collapsed="1"/>
    <col min="3" max="3" width="9.44140625" bestFit="1" customWidth="1" collapsed="1"/>
    <col min="4" max="4" width="8.44140625" customWidth="1" collapsed="1"/>
    <col min="5" max="5" width="10.44140625" bestFit="1" customWidth="1" collapsed="1"/>
    <col min="6" max="6" width="11.6640625" bestFit="1" customWidth="1" collapsed="1"/>
    <col min="7" max="7" width="10.44140625" bestFit="1" customWidth="1" collapsed="1"/>
    <col min="8" max="8" width="13" bestFit="1" customWidth="1" collapsed="1"/>
    <col min="9" max="11" width="8.44140625" customWidth="1" collapsed="1"/>
    <col min="12" max="12" width="10.6640625" bestFit="1" customWidth="1" collapsed="1"/>
    <col min="13" max="13" width="11" bestFit="1" customWidth="1" collapsed="1"/>
    <col min="14" max="14" width="10.77734375" bestFit="1" customWidth="1" collapsed="1"/>
    <col min="15" max="16" width="9.44140625" customWidth="1" collapsed="1"/>
    <col min="17" max="17" width="11.88671875" bestFit="1" customWidth="1" collapsed="1"/>
    <col min="18" max="18" width="9.44140625" customWidth="1" collapsed="1"/>
    <col min="19" max="19" width="10.44140625" customWidth="1" collapsed="1"/>
    <col min="20" max="20" width="9.21875" bestFit="1" customWidth="1" collapsed="1"/>
    <col min="21" max="25" width="8.44140625" customWidth="1" collapsed="1"/>
    <col min="26" max="26" width="8.33203125" customWidth="1" collapsed="1"/>
    <col min="27" max="27" width="10.6640625" bestFit="1" customWidth="1" collapsed="1"/>
    <col min="28" max="33" width="8.6640625" customWidth="1" collapsed="1"/>
    <col min="34" max="35" width="11.109375" bestFit="1" customWidth="1" collapsed="1"/>
    <col min="36" max="36" width="12.21875" bestFit="1" customWidth="1" collapsed="1"/>
    <col min="37" max="37" width="10.44140625" bestFit="1" customWidth="1" collapsed="1"/>
    <col min="38" max="38" width="10.77734375" bestFit="1" customWidth="1" collapsed="1"/>
    <col min="39" max="42" width="10.6640625" bestFit="1" customWidth="1" collapsed="1"/>
    <col min="43" max="43" width="11.109375" customWidth="1" collapsed="1"/>
    <col min="44" max="44" width="10.77734375" bestFit="1" customWidth="1" collapsed="1"/>
    <col min="45" max="46" width="10.6640625" bestFit="1" customWidth="1" collapsed="1"/>
    <col min="47" max="47" width="9.44140625" customWidth="1" collapsed="1"/>
    <col min="48" max="48" width="13.109375" customWidth="1" collapsed="1"/>
    <col min="49" max="49" width="12.77734375" bestFit="1" customWidth="1" collapsed="1"/>
    <col min="50" max="50" width="10.6640625" bestFit="1" customWidth="1" collapsed="1"/>
    <col min="51" max="51" width="10.77734375" bestFit="1" customWidth="1" collapsed="1"/>
    <col min="52" max="52" width="10.6640625" bestFit="1" customWidth="1" collapsed="1"/>
    <col min="53" max="53" width="14.21875" customWidth="1" collapsed="1"/>
    <col min="54" max="61" width="10.6640625" bestFit="1" customWidth="1" collapsed="1"/>
    <col min="62" max="62" width="11.33203125" customWidth="1" collapsed="1"/>
    <col min="63" max="63" width="21.33203125" style="50" customWidth="1" collapsed="1"/>
    <col min="64" max="68" width="10.6640625" bestFit="1" customWidth="1" collapsed="1"/>
    <col min="69" max="70" width="10.44140625" bestFit="1" customWidth="1" collapsed="1"/>
    <col min="71" max="76" width="10.6640625" bestFit="1" customWidth="1" collapsed="1"/>
    <col min="77" max="77" width="10.44140625" bestFit="1" customWidth="1" collapsed="1"/>
    <col min="78" max="81" width="10.6640625" bestFit="1" customWidth="1" collapsed="1"/>
    <col min="82" max="83" width="10.44140625" bestFit="1" customWidth="1" collapsed="1"/>
    <col min="84" max="86" width="10.6640625" bestFit="1" customWidth="1" collapsed="1"/>
    <col min="87" max="87" width="10.44140625" bestFit="1" customWidth="1" collapsed="1"/>
    <col min="88" max="91" width="10.6640625" bestFit="1" customWidth="1" collapsed="1"/>
    <col min="92" max="93" width="10.44140625" bestFit="1" customWidth="1" collapsed="1"/>
    <col min="94" max="96" width="10.6640625" bestFit="1" customWidth="1" collapsed="1"/>
    <col min="97" max="97" width="10.44140625" bestFit="1" customWidth="1" collapsed="1"/>
    <col min="98" max="121" width="10.6640625" bestFit="1" customWidth="1" collapsed="1"/>
    <col min="122" max="122" width="9.6640625" bestFit="1" customWidth="1" collapsed="1"/>
    <col min="123" max="168" width="10.6640625" bestFit="1" customWidth="1" collapsed="1"/>
    <col min="169" max="170" width="9.6640625" bestFit="1" customWidth="1" collapsed="1"/>
    <col min="171" max="200" width="10.6640625" bestFit="1" customWidth="1" collapsed="1"/>
    <col min="201" max="201" width="9.6640625" bestFit="1" customWidth="1" collapsed="1"/>
    <col min="202" max="221" width="10.6640625" bestFit="1" customWidth="1" collapsed="1"/>
    <col min="222" max="223" width="10.44140625" bestFit="1" customWidth="1" collapsed="1"/>
    <col min="224" max="228" width="10.6640625" bestFit="1" customWidth="1" collapsed="1"/>
    <col min="229" max="229" width="10.44140625" bestFit="1" customWidth="1" collapsed="1"/>
    <col min="230" max="250" width="10.6640625" bestFit="1" customWidth="1" collapsed="1"/>
    <col min="251" max="251" width="10.44140625" bestFit="1" customWidth="1" collapsed="1"/>
    <col min="252" max="252" width="10.6640625" bestFit="1" customWidth="1" collapsed="1"/>
    <col min="253" max="253" width="10.44140625" bestFit="1" customWidth="1" collapsed="1"/>
    <col min="254" max="263" width="10.6640625" bestFit="1" customWidth="1" collapsed="1"/>
    <col min="264" max="264" width="10.44140625" bestFit="1" customWidth="1" collapsed="1"/>
    <col min="265" max="268" width="10.6640625" bestFit="1" customWidth="1" collapsed="1"/>
    <col min="269" max="269" width="10.44140625" bestFit="1" customWidth="1" collapsed="1"/>
    <col min="270" max="270" width="10.6640625" bestFit="1" customWidth="1" collapsed="1"/>
    <col min="271" max="271" width="10.44140625" bestFit="1" customWidth="1" collapsed="1"/>
    <col min="272" max="274" width="10.6640625" bestFit="1" customWidth="1" collapsed="1"/>
    <col min="275" max="275" width="9.44140625" bestFit="1" customWidth="1" collapsed="1"/>
    <col min="276" max="284" width="10.6640625" bestFit="1" customWidth="1" collapsed="1"/>
  </cols>
  <sheetData>
    <row r="1" spans="1:284" ht="13.5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ht="13.5" x14ac:dyDescent="0.15">
      <c r="BK2" s="51"/>
    </row>
    <row r="3" spans="1:284" s="39" customFormat="1" ht="13.5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ht="13.5" x14ac:dyDescent="0.15">
      <c r="C5" s="45" t="s">
        <v>49</v>
      </c>
      <c r="BE5" s="45" t="s">
        <v>82</v>
      </c>
      <c r="BK5" s="52"/>
    </row>
    <row r="6" spans="1:284" ht="13.5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ht="13.5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ht="13.5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ht="13.5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ht="13.5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ht="13.5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ht="13.5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ht="13.5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ht="13.5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ht="13.5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ht="13.5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ht="13.5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ht="13.5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ht="13.5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ht="13.5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ht="13.5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ht="13.5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ht="13.5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ht="13.5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ht="13.5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ht="13.5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ht="13.5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ht="13.5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ht="13.5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ht="13.5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ht="13.5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ht="13.5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ht="13.5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ht="13.5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ht="13.5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ht="13.5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ht="13.5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ht="13.5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ht="13.5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ht="13.5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ht="13.5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ht="13.5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ht="13.5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ht="13.5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ht="13.5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ht="13.5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ht="13.5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ht="13.5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ht="13.5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ht="13.5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ht="13.5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ht="13.5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ht="13.5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ht="13.5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ht="13.5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ht="13.5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ht="13.5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ht="13.5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ht="13.5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ht="13.5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ht="13.5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ht="13.5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ht="13.5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ht="13.5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ht="13.5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ht="13.5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ht="13.5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ht="13.5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ht="13.5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ht="13.5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ht="13.5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ht="13.5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ht="13.5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ht="13.5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ht="13.5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ht="13.5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ht="13.5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ht="13.5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ht="13.5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ht="13.5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ht="13.5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ht="13.5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ht="13.5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ht="13.5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ht="13.5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ht="13.5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ht="13.5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ht="13.5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ht="13.5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ht="13.5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ht="13.5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ht="13.5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ht="13.5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ht="13.5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ht="13.5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ht="13.5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ht="13.5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ht="13.5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ht="13.5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ht="13.5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ht="13.5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ht="13.5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ht="13.5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ht="13.5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ht="13.5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ht="13.5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ht="13.5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ht="13.5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ht="13.5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ht="13.5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ht="13.5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ht="13.5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ht="13.5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ht="13.5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ht="13.5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ht="13.5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ht="13.5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ht="13.5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ht="13.5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ht="13.5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ht="13.5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ht="13.5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ht="13.5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ht="13.5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ht="13.5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ht="13.5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ht="13.5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ht="13.5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ht="13.5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ht="13.5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ht="13.5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ht="13.5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ht="13.5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ht="13.5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ht="13.5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ht="13.5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ht="13.5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ht="13.5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ht="13.5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ht="13.5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ht="13.5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ht="13.5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ht="13.5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ht="13.5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ht="13.5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ht="13.5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ht="13.5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ht="13.5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ht="13.5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ht="13.5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ht="13.5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ht="13.5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ht="13.5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ht="13.5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ht="13.5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ht="13.5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ht="13.5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ht="13.5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ht="13.5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ht="13.5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ht="13.5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ht="13.5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ht="13.5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ht="13.5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ht="13.5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 x14ac:dyDescent="0.1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439</v>
      </c>
    </row>
    <row r="167" spans="1:63" ht="13.5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ht="13.5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45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ht="13.5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ht="13.5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ht="13.5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ht="13.5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ht="13.5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ht="13.5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ht="13.5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ht="13.5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ht="13.5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ht="13.5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ht="13.5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ht="13.5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ht="13.5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ht="13.5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ht="13.5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ht="13.5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ht="13.5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ht="13.5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ht="13.5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ht="13.5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ht="13.5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ht="13.5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ht="13.5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ht="13.5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ht="13.5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ht="13.5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ht="13.5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ht="13.5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ht="13.5" x14ac:dyDescent="0.1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ht="13.5" x14ac:dyDescent="0.15">
      <c r="A203" s="1">
        <f>+A202+1</f>
        <v>42802</v>
      </c>
      <c r="B203" s="41">
        <f t="shared" si="245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ht="13.5" x14ac:dyDescent="0.15">
      <c r="A204" s="1">
        <f>+A203+1</f>
        <v>42803</v>
      </c>
      <c r="B204" s="41">
        <f t="shared" si="245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ht="13.5" x14ac:dyDescent="0.15">
      <c r="A205" s="1">
        <f>+A204+1</f>
        <v>42804</v>
      </c>
      <c r="B205" s="41">
        <f t="shared" si="245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ht="13.5" x14ac:dyDescent="0.15">
      <c r="A206" s="1">
        <v>42807</v>
      </c>
      <c r="B206" s="41">
        <f t="shared" si="245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ht="13.5" x14ac:dyDescent="0.15">
      <c r="A207" s="1">
        <v>42808</v>
      </c>
      <c r="B207" s="41">
        <f t="shared" si="245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ht="13.5" x14ac:dyDescent="0.15">
      <c r="A208" s="1">
        <v>42809</v>
      </c>
      <c r="B208" s="41">
        <f t="shared" si="245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ht="13.5" x14ac:dyDescent="0.15">
      <c r="A209" s="1">
        <v>42810</v>
      </c>
      <c r="B209" s="41">
        <f t="shared" si="245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ht="13.5" x14ac:dyDescent="0.1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ht="13.5" x14ac:dyDescent="0.1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ht="13.5" x14ac:dyDescent="0.1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ht="13.5" x14ac:dyDescent="0.1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ht="13.5" x14ac:dyDescent="0.1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ht="13.5" x14ac:dyDescent="0.1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 x14ac:dyDescent="0.1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ht="13.5" x14ac:dyDescent="0.1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ht="13.5" x14ac:dyDescent="0.1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ht="13.5" x14ac:dyDescent="0.1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ht="13.5" x14ac:dyDescent="0.1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ht="13.5" x14ac:dyDescent="0.1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ht="13.5" x14ac:dyDescent="0.1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ht="13.5" x14ac:dyDescent="0.1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 x14ac:dyDescent="0.1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ht="13.5" x14ac:dyDescent="0.1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ht="13.5" x14ac:dyDescent="0.1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ht="13.5" x14ac:dyDescent="0.1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ht="13.5" x14ac:dyDescent="0.1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 x14ac:dyDescent="0.1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ht="13.5" x14ac:dyDescent="0.1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ht="13.5" x14ac:dyDescent="0.1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ht="13.5" x14ac:dyDescent="0.1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ht="13.5" x14ac:dyDescent="0.1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ht="13.5" x14ac:dyDescent="0.1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ht="13.5" x14ac:dyDescent="0.1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ht="13.5" x14ac:dyDescent="0.1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ht="13.5" x14ac:dyDescent="0.1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ht="13.5" x14ac:dyDescent="0.1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ht="13.5" x14ac:dyDescent="0.1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 x14ac:dyDescent="0.1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ht="13.5" x14ac:dyDescent="0.1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ht="13.5" x14ac:dyDescent="0.1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ht="13.5" x14ac:dyDescent="0.1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ht="13.5" x14ac:dyDescent="0.1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ht="13.5" x14ac:dyDescent="0.1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ht="13.5" x14ac:dyDescent="0.1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ht="13.5" x14ac:dyDescent="0.1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ht="13.5" x14ac:dyDescent="0.1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ht="13.5" x14ac:dyDescent="0.1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ht="13.5" x14ac:dyDescent="0.1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ht="13.5" x14ac:dyDescent="0.1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ht="13.5" x14ac:dyDescent="0.1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ht="13.5" x14ac:dyDescent="0.1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ht="13.5" x14ac:dyDescent="0.1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ht="13.5" x14ac:dyDescent="0.1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ht="13.5" x14ac:dyDescent="0.1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ht="13.5" x14ac:dyDescent="0.1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ht="13.5" x14ac:dyDescent="0.1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ht="13.5" x14ac:dyDescent="0.1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ht="13.5" x14ac:dyDescent="0.1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ht="13.5" x14ac:dyDescent="0.1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ht="13.5" x14ac:dyDescent="0.1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ht="13.5" x14ac:dyDescent="0.1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ht="13.5" x14ac:dyDescent="0.1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ht="13.5" x14ac:dyDescent="0.1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ht="13.5" x14ac:dyDescent="0.1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ht="13.5" x14ac:dyDescent="0.1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ht="13.5" x14ac:dyDescent="0.1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ht="13.5" x14ac:dyDescent="0.1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ht="13.5" x14ac:dyDescent="0.1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ht="13.5" x14ac:dyDescent="0.1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ht="13.5" x14ac:dyDescent="0.1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ht="13.5" x14ac:dyDescent="0.1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ht="13.5" x14ac:dyDescent="0.1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ht="13.5" x14ac:dyDescent="0.1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ht="13.5" x14ac:dyDescent="0.1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ht="13.5" x14ac:dyDescent="0.1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ht="13.5" x14ac:dyDescent="0.1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ht="13.5" x14ac:dyDescent="0.1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ht="13.5" x14ac:dyDescent="0.1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ht="13.5" x14ac:dyDescent="0.1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ht="13.5" x14ac:dyDescent="0.1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ht="13.5" x14ac:dyDescent="0.1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ht="13.5" x14ac:dyDescent="0.1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ht="13.5" x14ac:dyDescent="0.1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ht="13.5" x14ac:dyDescent="0.1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ht="13.5" x14ac:dyDescent="0.1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ht="13.5" x14ac:dyDescent="0.1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ht="13.5" x14ac:dyDescent="0.1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ht="13.5" x14ac:dyDescent="0.1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ht="13.5" x14ac:dyDescent="0.1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ht="13.5" x14ac:dyDescent="0.1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ht="13.5" x14ac:dyDescent="0.1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ht="13.5" x14ac:dyDescent="0.1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ht="13.5" x14ac:dyDescent="0.1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ht="13.5" x14ac:dyDescent="0.1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ht="13.5" x14ac:dyDescent="0.1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ht="13.5" x14ac:dyDescent="0.1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ht="13.5" x14ac:dyDescent="0.1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ht="13.5" x14ac:dyDescent="0.1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ht="13.5" x14ac:dyDescent="0.1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ht="13.5" x14ac:dyDescent="0.15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ht="13.5" x14ac:dyDescent="0.1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ht="13.5" x14ac:dyDescent="0.1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ht="13.5" x14ac:dyDescent="0.1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ht="13.5" x14ac:dyDescent="0.1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ht="13.5" x14ac:dyDescent="0.1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ht="13.5" x14ac:dyDescent="0.1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ht="13.5" x14ac:dyDescent="0.1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ht="13.5" x14ac:dyDescent="0.1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ht="13.5" x14ac:dyDescent="0.1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ht="13.5" x14ac:dyDescent="0.1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ht="13.5" x14ac:dyDescent="0.1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ht="13.5" x14ac:dyDescent="0.1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ht="13.5" x14ac:dyDescent="0.1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ht="13.5" x14ac:dyDescent="0.1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ht="13.5" x14ac:dyDescent="0.1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100">
        <f t="shared" si="195"/>
        <v>3262.6350499999999</v>
      </c>
      <c r="T317" s="100" t="str">
        <f t="shared" ref="T317" si="3642">IF(AVERAGE(N316)&lt;S316,"熊",IF(AVERAGE(N316)&gt;S316,"牛",""))</f>
        <v>牛</v>
      </c>
      <c r="U317" s="100">
        <f t="shared" ref="U317" si="3643">MAX(H317,O317)</f>
        <v>3293.4760000000001</v>
      </c>
      <c r="V317" s="100">
        <f t="shared" ref="V317" si="3644">MIN(I317,P317)</f>
        <v>3274.9924999999998</v>
      </c>
      <c r="W317" s="40">
        <f t="shared" ref="W317" si="3645">LN(U317/V317)</f>
        <v>5.6279629831892386E-3</v>
      </c>
      <c r="X317" s="100">
        <f t="shared" ref="X317" si="3646">IF(U317=H317,J317,Q317)</f>
        <v>1121</v>
      </c>
      <c r="Y317" s="100">
        <f t="shared" ref="Y317" si="3647">IF(V317=I317,K317,R317)</f>
        <v>1004</v>
      </c>
      <c r="Z317" s="101">
        <f t="shared" ref="Z317" si="3648">(U317-V317)/(C317)</f>
        <v>5.6221612587388286E-3</v>
      </c>
      <c r="AA317" s="101">
        <f t="shared" ref="AA317" si="3649">LN(C317/N316)</f>
        <v>8.903507776541694E-5</v>
      </c>
      <c r="AB317" s="101">
        <f t="shared" ref="AB317" si="3650">LN(N317/U317)</f>
        <v>-7.4435404118798111E-4</v>
      </c>
      <c r="AC317" s="101">
        <f t="shared" ref="AC317" si="3651">LN(N317/V317)</f>
        <v>4.8836089420012914E-3</v>
      </c>
      <c r="AD317" s="101">
        <f t="shared" ref="AD317" si="3652">LN(U317/C317)</f>
        <v>1.7812553623556351E-3</v>
      </c>
      <c r="AE317" s="101">
        <f t="shared" ref="AE317" si="3653">LN(V317/C317)</f>
        <v>-3.846707620833546E-3</v>
      </c>
      <c r="AF317" s="101">
        <f t="shared" ref="AF317" si="3654">LN(N317/C317)</f>
        <v>1.0369013211677493E-3</v>
      </c>
      <c r="AG317" s="101">
        <f t="shared" ref="AG317" si="3655">LN(N317/N316)</f>
        <v>1.1259363989330716E-3</v>
      </c>
      <c r="AH317" s="101">
        <f t="shared" ref="AH317" si="3656">LN(D317/C317)</f>
        <v>-3.9242831989973865E-4</v>
      </c>
      <c r="AI317" s="101">
        <f t="shared" ref="AI317" si="3657">LN(E317/C317)</f>
        <v>-1.3509180688176076E-3</v>
      </c>
      <c r="AJ317" s="101">
        <f t="shared" ref="AJ317" si="3658">LN(F317/C317)</f>
        <v>-1.4857357711987856E-3</v>
      </c>
      <c r="AK317" s="101">
        <f t="shared" ref="AK317" si="3659">+LN(G317/C317)</f>
        <v>1.2435025093610358E-3</v>
      </c>
      <c r="AL317" s="101">
        <f t="shared" ref="AL317" si="3660">LN(H317/I317)</f>
        <v>5.6279629831892386E-3</v>
      </c>
      <c r="AM317" s="101">
        <f t="shared" ref="AM317" si="3661">LN(O317/P317)</f>
        <v>3.8429233543009244E-3</v>
      </c>
      <c r="AN317" s="101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101">
        <f t="shared" ref="AQ317" si="3665">LN(M317/L317)</f>
        <v>-8.1641471215178286E-4</v>
      </c>
      <c r="AR317" s="101">
        <f t="shared" ref="AR317" si="3666">LN(N317/L317)</f>
        <v>-2.0660118819340606E-4</v>
      </c>
      <c r="AS317" s="101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101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101">
        <f t="shared" ref="AY317" si="3673">LN(G317/I317)</f>
        <v>5.0902101301947798E-3</v>
      </c>
      <c r="AZ317" s="101">
        <f t="shared" ref="AZ317" si="3674">LN(N317/P317)</f>
        <v>3.1055224773726656E-3</v>
      </c>
      <c r="BA317" s="101">
        <f t="shared" ref="BA317" si="3675">AV316</f>
        <v>0.99876685934490705</v>
      </c>
      <c r="BB317" s="101">
        <f t="shared" ref="BB317" si="3676">AR316</f>
        <v>3.2985707879190007E-3</v>
      </c>
      <c r="BC317" s="101">
        <f t="shared" ref="BC317" si="3677">AS316</f>
        <v>3.8834822715934857E-3</v>
      </c>
      <c r="BD317" s="39">
        <f t="shared" ref="BD317" si="3678">IF(AR316&lt;0,1,0)</f>
        <v>0</v>
      </c>
      <c r="BE317" s="100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100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100" t="str">
        <f t="shared" ref="BG317" si="3681">IF(B317=3,IF(AV316&lt;0.85,IF(AND(K317&gt;942,AT317&gt;0.9),0.25,1)*IF(AR316&lt;-0.004,1,0.5),0),"")</f>
        <v/>
      </c>
      <c r="BH317" s="100" t="str">
        <f t="shared" ref="BH317" si="3682">IF(B317=4,IF(AV316&lt;0.6,IF(AQ317&gt;=0,IF(K317&lt;1018,2,1),0),IF(AV316&gt;0.85,IF(AQ317&lt;=0,-0.5,0),0)),"")</f>
        <v/>
      </c>
      <c r="BI317" s="100" t="str">
        <f t="shared" ref="BI317" si="3683">IF(B317=5,IF(AV316&lt;0.4,IF(AQ317&gt; -0.004,1,0),IF(AV316&lt;0.95,IF(AND(AO317&lt;0.85,AT317&lt;0.95,AQ317&gt;0,K317&lt;1115),0.5,0),0)),"")</f>
        <v/>
      </c>
      <c r="BJ317" s="101" t="str">
        <f t="shared" ref="BJ317" si="3684">IF(MAX(BE317:BI317)=0,"",MAX(BE317:BI317)*AR317)</f>
        <v/>
      </c>
    </row>
    <row r="318" spans="1:63" ht="13.5" x14ac:dyDescent="0.1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100">
        <f t="shared" si="195"/>
        <v>3264.9980349999996</v>
      </c>
      <c r="T318" s="100" t="str">
        <f t="shared" ref="T318" si="3685">IF(AVERAGE(N317)&lt;S317,"熊",IF(AVERAGE(N317)&gt;S317,"牛",""))</f>
        <v>牛</v>
      </c>
      <c r="U318" s="100">
        <f t="shared" ref="U318" si="3686">MAX(H318,O318)</f>
        <v>3299.1131999999998</v>
      </c>
      <c r="V318" s="100">
        <f t="shared" ref="V318" si="3687">MIN(I318,P318)</f>
        <v>3274.5729000000001</v>
      </c>
      <c r="W318" s="40">
        <f t="shared" ref="W318" si="3688">LN(U318/V318)</f>
        <v>7.4662567170009761E-3</v>
      </c>
      <c r="X318" s="100">
        <f t="shared" ref="X318" si="3689">IF(U318=H318,J318,Q318)</f>
        <v>1412</v>
      </c>
      <c r="Y318" s="100">
        <f t="shared" ref="Y318" si="3690">IF(V318=I318,K318,R318)</f>
        <v>1108</v>
      </c>
      <c r="Z318" s="101">
        <f t="shared" ref="Z318" si="3691">(U318-V318)/(C318)</f>
        <v>7.4731486109705031E-3</v>
      </c>
      <c r="AA318" s="101">
        <f t="shared" ref="AA318" si="3692">LN(C318/N317)</f>
        <v>-2.1989349408374171E-3</v>
      </c>
      <c r="AB318" s="101">
        <f t="shared" ref="AB318" si="3693">LN(N318/U318)</f>
        <v>-3.4716778957020744E-3</v>
      </c>
      <c r="AC318" s="101">
        <f t="shared" ref="AC318" si="3694">LN(N318/V318)</f>
        <v>3.9945788212989953E-3</v>
      </c>
      <c r="AD318" s="101">
        <f t="shared" ref="AD318" si="3695">LN(U318/C318)</f>
        <v>4.6534520766426677E-3</v>
      </c>
      <c r="AE318" s="101">
        <f t="shared" ref="AE318" si="3696">LN(V318/C318)</f>
        <v>-2.8128046403583318E-3</v>
      </c>
      <c r="AF318" s="101">
        <f t="shared" ref="AF318" si="3697">LN(N318/C318)</f>
        <v>1.181774180940721E-3</v>
      </c>
      <c r="AG318" s="101">
        <f t="shared" ref="AG318" si="3698">LN(N318/N317)</f>
        <v>-1.0171607598967146E-3</v>
      </c>
      <c r="AH318" s="101">
        <f t="shared" ref="AH318" si="3699">LN(D318/C318)</f>
        <v>6.1513974011036915E-6</v>
      </c>
      <c r="AI318" s="101">
        <f t="shared" ref="AI318" si="3700">LN(E318/C318)</f>
        <v>2.7881616974621408E-4</v>
      </c>
      <c r="AJ318" s="101">
        <f t="shared" ref="AJ318" si="3701">LN(F318/C318)</f>
        <v>-3.0112975662583856E-4</v>
      </c>
      <c r="AK318" s="101">
        <f t="shared" ref="AK318" si="3702">+LN(G318/C318)</f>
        <v>-1.1782788076798662E-4</v>
      </c>
      <c r="AL318" s="101">
        <f t="shared" ref="AL318" si="3703">LN(H318/I318)</f>
        <v>6.0175157337377218E-3</v>
      </c>
      <c r="AM318" s="101">
        <f t="shared" ref="AM318" si="3704">LN(O318/P318)</f>
        <v>4.891924022645015E-3</v>
      </c>
      <c r="AN318" s="101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101">
        <f t="shared" ref="AQ318" si="3708">LN(M318/L318)</f>
        <v>9.1688814323278146E-4</v>
      </c>
      <c r="AR318" s="101">
        <f t="shared" ref="AR318" si="3709">LN(N318/L318)</f>
        <v>1.2996020617086191E-3</v>
      </c>
      <c r="AS318" s="101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101">
        <f t="shared" ref="AW318" si="3714">LN(N318/C318)</f>
        <v>1.181774180940721E-3</v>
      </c>
      <c r="AX318" s="28">
        <f t="shared" ref="AX318" si="3715">(N318-L318)/(U318-V318)</f>
        <v>0.17399542792874734</v>
      </c>
      <c r="AY318" s="101">
        <f t="shared" ref="AY318" si="3716">LN(G318/I318)</f>
        <v>2.6949767595903858E-3</v>
      </c>
      <c r="AZ318" s="101">
        <f t="shared" ref="AZ318" si="3717">LN(N318/P318)</f>
        <v>1.4202461269429804E-3</v>
      </c>
      <c r="BA318" s="101">
        <f t="shared" ref="BA318" si="3718">AV317</f>
        <v>0.86741688533015471</v>
      </c>
      <c r="BB318" s="101">
        <f t="shared" ref="BB318" si="3719">AR317</f>
        <v>-2.0660118819340606E-4</v>
      </c>
      <c r="BC318" s="101">
        <f t="shared" ref="BC318" si="3720">AS317</f>
        <v>1.0369013211677493E-3</v>
      </c>
      <c r="BD318" s="39">
        <f t="shared" ref="BD318" si="3721">IF(AR317&lt;0,1,0)</f>
        <v>1</v>
      </c>
      <c r="BE318" s="100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100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100">
        <f t="shared" ref="BG318" si="3724">IF(B318=3,IF(AV317&lt;0.85,IF(AND(K318&gt;942,AT318&gt;0.9),0.25,1)*IF(AR317&lt;-0.004,1,0.5),0),"")</f>
        <v>0</v>
      </c>
      <c r="BH318" s="100" t="str">
        <f t="shared" ref="BH318" si="3725">IF(B318=4,IF(AV317&lt;0.6,IF(AQ318&gt;=0,IF(K318&lt;1018,2,1),0),IF(AV317&gt;0.85,IF(AQ318&lt;=0,-0.5,0),0)),"")</f>
        <v/>
      </c>
      <c r="BI318" s="100" t="str">
        <f t="shared" ref="BI318" si="3726">IF(B318=5,IF(AV317&lt;0.4,IF(AQ318&gt; -0.004,1,0),IF(AV317&lt;0.95,IF(AND(AO318&lt;0.85,AT318&lt;0.95,AQ318&gt;0,K318&lt;1115),0.5,0),0)),"")</f>
        <v/>
      </c>
      <c r="BJ318" s="101" t="str">
        <f t="shared" ref="BJ318" si="3727">IF(MAX(BE318:BI318)=0,"",MAX(BE318:BI318)*AR318)</f>
        <v/>
      </c>
    </row>
    <row r="319" spans="1:63" ht="13.5" x14ac:dyDescent="0.1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100">
        <f t="shared" si="195"/>
        <v>3267.002845</v>
      </c>
      <c r="T319" s="100" t="str">
        <f t="shared" ref="T319" si="3728">IF(AVERAGE(N318)&lt;S318,"熊",IF(AVERAGE(N318)&gt;S318,"牛",""))</f>
        <v>牛</v>
      </c>
      <c r="U319" s="100">
        <f t="shared" ref="U319" si="3729">MAX(H319,O319)</f>
        <v>3297.9007999999999</v>
      </c>
      <c r="V319" s="100">
        <f t="shared" ref="V319" si="3730">MIN(I319,P319)</f>
        <v>3266.4767999999999</v>
      </c>
      <c r="W319" s="40">
        <f t="shared" ref="W319" si="3731">LN(U319/V319)</f>
        <v>9.5741719791100337E-3</v>
      </c>
      <c r="X319" s="100">
        <f t="shared" ref="X319" si="3732">IF(U319=H319,J319,Q319)</f>
        <v>946</v>
      </c>
      <c r="Y319" s="100">
        <f t="shared" ref="Y319" si="3733">IF(V319=I319,K319,R319)</f>
        <v>1439</v>
      </c>
      <c r="Z319" s="101">
        <f t="shared" ref="Z319" si="3734">(U319-V319)/(C319)</f>
        <v>9.5572956284070837E-3</v>
      </c>
      <c r="AA319" s="101">
        <f t="shared" ref="AA319" si="3735">LN(C319/N318)</f>
        <v>8.5101995462148012E-5</v>
      </c>
      <c r="AB319" s="101">
        <f t="shared" ref="AB319" si="3736">LN(N319/U319)</f>
        <v>-7.887018287537512E-3</v>
      </c>
      <c r="AC319" s="101">
        <f t="shared" ref="AC319" si="3737">LN(N319/V319)</f>
        <v>1.6871536915724263E-3</v>
      </c>
      <c r="AD319" s="101">
        <f t="shared" ref="AD319" si="3738">LN(U319/C319)</f>
        <v>3.0190156635480966E-3</v>
      </c>
      <c r="AE319" s="101">
        <f t="shared" ref="AE319" si="3739">LN(V319/C319)</f>
        <v>-6.5551563155618036E-3</v>
      </c>
      <c r="AF319" s="101">
        <f t="shared" ref="AF319" si="3740">LN(N319/C319)</f>
        <v>-4.8680026239892827E-3</v>
      </c>
      <c r="AG319" s="101">
        <f t="shared" ref="AG319" si="3741">LN(N319/N318)</f>
        <v>-4.7829006285272889E-3</v>
      </c>
      <c r="AH319" s="101">
        <f t="shared" ref="AH319" si="3742">LN(D319/C319)</f>
        <v>1.4694965449776816E-4</v>
      </c>
      <c r="AI319" s="101">
        <f t="shared" ref="AI319" si="3743">LN(E319/C319)</f>
        <v>1.1783332416817254E-3</v>
      </c>
      <c r="AJ319" s="101">
        <f t="shared" ref="AJ319" si="3744">LN(F319/C319)</f>
        <v>1.2122968811678729E-3</v>
      </c>
      <c r="AK319" s="101">
        <f t="shared" ref="AK319" si="3745">+LN(G319/C319)</f>
        <v>-4.6799848334879817E-4</v>
      </c>
      <c r="AL319" s="101">
        <f t="shared" ref="AL319" si="3746">LN(H319/I319)</f>
        <v>7.1137214533721462E-3</v>
      </c>
      <c r="AM319" s="101">
        <f t="shared" ref="AM319" si="3747">LN(O319/P319)</f>
        <v>6.3314058950203166E-3</v>
      </c>
      <c r="AN319" s="101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101">
        <f t="shared" ref="AQ319" si="3751">LN(M319/L319)</f>
        <v>-6.8922405091839992E-4</v>
      </c>
      <c r="AR319" s="101">
        <f t="shared" ref="AR319" si="3752">LN(N319/L319)</f>
        <v>-4.4000041406404697E-3</v>
      </c>
      <c r="AS319" s="101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101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101">
        <f t="shared" ref="AY319" si="3759">LN(G319/I319)</f>
        <v>3.626707306475096E-3</v>
      </c>
      <c r="AZ319" s="101">
        <f t="shared" ref="AZ319" si="3760">LN(N319/P319)</f>
        <v>1.6871536915724263E-3</v>
      </c>
      <c r="BA319" s="101">
        <f t="shared" ref="BA319" si="3761">AV318</f>
        <v>0.53408882531998381</v>
      </c>
      <c r="BB319" s="101">
        <f t="shared" ref="BB319" si="3762">AR318</f>
        <v>1.2996020617086191E-3</v>
      </c>
      <c r="BC319" s="101">
        <f t="shared" ref="BC319" si="3763">AS318</f>
        <v>1.181774180940721E-3</v>
      </c>
      <c r="BD319" s="39">
        <f t="shared" ref="BD319" si="3764">IF(AR318&lt;0,1,0)</f>
        <v>0</v>
      </c>
      <c r="BE319" s="100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100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100" t="str">
        <f t="shared" ref="BG319" si="3767">IF(B319=3,IF(AV318&lt;0.85,IF(AND(K319&gt;942,AT319&gt;0.9),0.25,1)*IF(AR318&lt;-0.004,1,0.5),0),"")</f>
        <v/>
      </c>
      <c r="BH319" s="100">
        <f t="shared" ref="BH319" si="3768">IF(B319=4,IF(AV318&lt;0.6,IF(AQ319&gt;=0,IF(K319&lt;1018,2,1),0),IF(AV318&gt;0.85,IF(AQ319&lt;=0,-0.5,0),0)),"")</f>
        <v>0</v>
      </c>
      <c r="BI319" s="100" t="str">
        <f t="shared" ref="BI319" si="3769">IF(B319=5,IF(AV318&lt;0.4,IF(AQ319&gt; -0.004,1,0),IF(AV318&lt;0.95,IF(AND(AO319&lt;0.85,AT319&lt;0.95,AQ319&gt;0,K319&lt;1115),0.5,0),0)),"")</f>
        <v/>
      </c>
      <c r="BJ319" s="101" t="str">
        <f t="shared" ref="BJ319" si="3770">IF(MAX(BE319:BI319)=0,"",MAX(BE319:BI319)*AR319)</f>
        <v/>
      </c>
    </row>
    <row r="320" spans="1:63" ht="40.5" x14ac:dyDescent="0.1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100">
        <f t="shared" si="195"/>
        <v>3268.1378349999995</v>
      </c>
      <c r="T320" s="100" t="str">
        <f t="shared" ref="T320" si="3771">IF(AVERAGE(N319)&lt;S319,"熊",IF(AVERAGE(N319)&gt;S319,"牛",""))</f>
        <v>牛</v>
      </c>
      <c r="U320" s="100">
        <f t="shared" ref="U320" si="3772">MAX(H320,O320)</f>
        <v>3331.6641</v>
      </c>
      <c r="V320" s="100">
        <f t="shared" ref="V320" si="3773">MIN(I320,P320)</f>
        <v>3271.4607999999998</v>
      </c>
      <c r="W320" s="40">
        <f t="shared" ref="W320" si="3774">LN(U320/V320)</f>
        <v>1.8235295914025396E-2</v>
      </c>
      <c r="X320" s="100">
        <f t="shared" ref="X320" si="3775">IF(U320=H320,J320,Q320)</f>
        <v>1500</v>
      </c>
      <c r="Y320" s="100">
        <f t="shared" ref="Y320" si="3776">IF(V320=I320,K320,R320)</f>
        <v>930</v>
      </c>
      <c r="Z320" s="101">
        <f t="shared" ref="Z320" si="3777">(U320-V320)/(C320)</f>
        <v>1.8402574165033592E-2</v>
      </c>
      <c r="AA320" s="101">
        <f t="shared" ref="AA320" si="3778">LN(C320/N319)</f>
        <v>-1.6251357709549675E-4</v>
      </c>
      <c r="AB320" s="101">
        <f t="shared" ref="AB320" si="3779">LN(N320/U320)</f>
        <v>0</v>
      </c>
      <c r="AC320" s="101">
        <f t="shared" ref="AC320" si="3780">LN(N320/V320)</f>
        <v>1.8235295914025396E-2</v>
      </c>
      <c r="AD320" s="101">
        <f t="shared" ref="AD320" si="3781">LN(U320/C320)</f>
        <v>1.8235295914025396E-2</v>
      </c>
      <c r="AE320" s="101">
        <f t="shared" ref="AE320" si="3782">LN(V320/C320)</f>
        <v>0</v>
      </c>
      <c r="AF320" s="101">
        <f t="shared" ref="AF320" si="3783">LN(N320/C320)</f>
        <v>1.8235295914025396E-2</v>
      </c>
      <c r="AG320" s="101">
        <f t="shared" ref="AG320" si="3784">LN(N320/N319)</f>
        <v>1.8072782336929907E-2</v>
      </c>
      <c r="AH320" s="101">
        <f t="shared" ref="AH320" si="3785">LN(D320/C320)</f>
        <v>1.6959984074102624E-3</v>
      </c>
      <c r="AI320" s="101">
        <f t="shared" ref="AI320" si="3786">LN(E320/C320)</f>
        <v>2.2028879352214903E-3</v>
      </c>
      <c r="AJ320" s="101">
        <f t="shared" ref="AJ320" si="3787">LN(F320/C320)</f>
        <v>4.0699458220780403E-3</v>
      </c>
      <c r="AK320" s="101">
        <f t="shared" ref="AK320" si="3788">+LN(G320/C320)</f>
        <v>1.1503095459089046E-2</v>
      </c>
      <c r="AL320" s="101">
        <f t="shared" ref="AL320" si="3789">LN(H320/I320)</f>
        <v>1.1503095459089046E-2</v>
      </c>
      <c r="AM320" s="101">
        <f t="shared" ref="AM320" si="3790">LN(O320/P320)</f>
        <v>6.7322004549363627E-3</v>
      </c>
      <c r="AN320" s="101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101">
        <f t="shared" ref="AQ320" si="3794">LN(M320/L320)</f>
        <v>2.0772473082298171E-3</v>
      </c>
      <c r="AR320" s="101">
        <f t="shared" ref="AR320" si="3795">LN(N320/L320)</f>
        <v>6.7322004549363627E-3</v>
      </c>
      <c r="AS320" s="101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101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101">
        <f t="shared" ref="AY320" si="3802">LN(G320/I320)</f>
        <v>1.1503095459089046E-2</v>
      </c>
      <c r="AZ320" s="101">
        <f t="shared" ref="AZ320" si="3803">LN(N320/P320)</f>
        <v>6.7322004549363627E-3</v>
      </c>
      <c r="BA320" s="101">
        <f t="shared" ref="BA320" si="3804">AV319</f>
        <v>0.17552507637474313</v>
      </c>
      <c r="BB320" s="101">
        <f t="shared" ref="BB320" si="3805">AR319</f>
        <v>-4.4000041406404697E-3</v>
      </c>
      <c r="BC320" s="101">
        <f t="shared" ref="BC320" si="3806">AS319</f>
        <v>-4.8680026239892827E-3</v>
      </c>
      <c r="BD320" s="39">
        <f t="shared" ref="BD320" si="3807">IF(AR319&lt;0,1,0)</f>
        <v>1</v>
      </c>
      <c r="BE320" s="100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100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100" t="str">
        <f t="shared" ref="BG320" si="3810">IF(B320=3,IF(AV319&lt;0.85,IF(AND(K320&gt;942,AT320&gt;0.9),0.25,1)*IF(AR319&lt;-0.004,1,0.5),0),"")</f>
        <v/>
      </c>
      <c r="BH320" s="100" t="str">
        <f t="shared" ref="BH320" si="3811">IF(B320=4,IF(AV319&lt;0.6,IF(AQ320&gt;=0,IF(K320&lt;1018,2,1),0),IF(AV319&gt;0.85,IF(AQ320&lt;=0,-0.5,0),0)),"")</f>
        <v/>
      </c>
      <c r="BI320" s="100">
        <f t="shared" ref="BI320" si="3812">IF(B320=5,IF(AV319&lt;0.4,IF(AQ320&gt; -0.004,1,0),IF(AV319&lt;0.95,IF(AND(AO320&lt;0.85,AT320&lt;0.95,AQ320&gt;0,K320&lt;1115),0.5,0),0)),"")</f>
        <v>1</v>
      </c>
      <c r="BJ320" s="101">
        <f t="shared" ref="BJ320" si="3813">IF(MAX(BE320:BI320)=0,"",MAX(BE320:BI320)*AR320)</f>
        <v>6.7322004549363627E-3</v>
      </c>
      <c r="BK320" s="50" t="s">
        <v>453</v>
      </c>
    </row>
    <row r="321" spans="1:62" ht="13.5" x14ac:dyDescent="0.15">
      <c r="A321" s="98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100">
        <f t="shared" si="195"/>
        <v>3272.01478</v>
      </c>
      <c r="T321" s="100" t="str">
        <f t="shared" ref="T321" si="3814">IF(AVERAGE(N320)&lt;S320,"熊",IF(AVERAGE(N320)&gt;S320,"牛",""))</f>
        <v>牛</v>
      </c>
      <c r="U321" s="100">
        <f t="shared" ref="U321" si="3815">MAX(H321,O321)</f>
        <v>3374.6493999999998</v>
      </c>
      <c r="V321" s="100">
        <f t="shared" ref="V321" si="3816">MIN(I321,P321)</f>
        <v>3336.1264000000001</v>
      </c>
      <c r="W321" s="40">
        <f t="shared" ref="W321" si="3817">LN(U321/V321)</f>
        <v>1.1481063980003141E-2</v>
      </c>
      <c r="X321" s="100">
        <f t="shared" ref="X321" si="3818">IF(U321=H321,J321,Q321)</f>
        <v>1036</v>
      </c>
      <c r="Y321" s="100">
        <f t="shared" ref="Y321" si="3819">IF(V321=I321,K321,R321)</f>
        <v>930</v>
      </c>
      <c r="Z321" s="101">
        <f t="shared" ref="Z321" si="3820">(U321-V321)/(C321)</f>
        <v>1.1547224349772744E-2</v>
      </c>
      <c r="AA321" s="101">
        <f t="shared" ref="AA321" si="3821">LN(C321/N320)</f>
        <v>1.3384645681893158E-3</v>
      </c>
      <c r="AB321" s="101">
        <f t="shared" ref="AB321" si="3822">LN(N321/U321)</f>
        <v>-3.512986872335869E-3</v>
      </c>
      <c r="AC321" s="101">
        <f t="shared" ref="AC321" si="3823">LN(N321/V321)</f>
        <v>7.9680771076672749E-3</v>
      </c>
      <c r="AD321" s="101">
        <f t="shared" ref="AD321" si="3824">LN(U321/C321)</f>
        <v>1.1481063980003141E-2</v>
      </c>
      <c r="AE321" s="101">
        <f t="shared" ref="AE321" si="3825">LN(V321/C321)</f>
        <v>0</v>
      </c>
      <c r="AF321" s="101">
        <f t="shared" ref="AF321" si="3826">LN(N321/C321)</f>
        <v>7.9680771076672749E-3</v>
      </c>
      <c r="AG321" s="101">
        <f t="shared" ref="AG321" si="3827">LN(N321/N320)</f>
        <v>9.3065416758566256E-3</v>
      </c>
      <c r="AH321" s="101">
        <f t="shared" ref="AH321" si="3828">LN(D321/C321)</f>
        <v>1.3083267765256134E-3</v>
      </c>
      <c r="AI321" s="101">
        <f t="shared" ref="AI321" si="3829">LN(E321/C321)</f>
        <v>2.0769607375294946E-3</v>
      </c>
      <c r="AJ321" s="101">
        <f t="shared" ref="AJ321" si="3830">LN(F321/C321)</f>
        <v>4.9416290763970886E-3</v>
      </c>
      <c r="AK321" s="101">
        <f t="shared" ref="AK321" si="3831">+LN(G321/C321)</f>
        <v>7.1804504561061985E-3</v>
      </c>
      <c r="AL321" s="101">
        <f t="shared" ref="AL321" si="3832">LN(H321/I321)</f>
        <v>1.1481063980003141E-2</v>
      </c>
      <c r="AM321" s="101">
        <f t="shared" ref="AM321" si="3833">LN(O321/P321)</f>
        <v>7.0673994961819907E-3</v>
      </c>
      <c r="AN321" s="101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101">
        <f t="shared" ref="AQ321" si="3837">LN(M321/L321)</f>
        <v>8.8090723935422405E-4</v>
      </c>
      <c r="AR321" s="101">
        <f t="shared" ref="AR321" si="3838">LN(N321/L321)</f>
        <v>7.8762665156124293E-4</v>
      </c>
      <c r="AS321" s="101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101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101">
        <f t="shared" ref="AY321" si="3845">LN(G321/I321)</f>
        <v>7.1804504561061985E-3</v>
      </c>
      <c r="AZ321" s="101">
        <f t="shared" ref="AZ321" si="3846">LN(N321/P321)</f>
        <v>3.7486146148268847E-3</v>
      </c>
      <c r="BA321" s="101">
        <f t="shared" ref="BA321" si="3847">AV320</f>
        <v>1</v>
      </c>
      <c r="BB321" s="101">
        <f t="shared" ref="BB321" si="3848">AR320</f>
        <v>6.7322004549363627E-3</v>
      </c>
      <c r="BC321" s="101">
        <f t="shared" ref="BC321" si="3849">AS320</f>
        <v>1.8235295914025396E-2</v>
      </c>
      <c r="BD321" s="39">
        <f t="shared" ref="BD321" si="3850">IF(AR320&lt;0,1,0)</f>
        <v>0</v>
      </c>
      <c r="BE321" s="100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100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100" t="str">
        <f t="shared" ref="BG321" si="3853">IF(B321=3,IF(AV320&lt;0.85,IF(AND(K321&gt;942,AT321&gt;0.9),0.25,1)*IF(AR320&lt;-0.004,1,0.5),0),"")</f>
        <v/>
      </c>
      <c r="BH321" s="100" t="str">
        <f t="shared" ref="BH321" si="3854">IF(B321=4,IF(AV320&lt;0.6,IF(AQ321&gt;=0,IF(K321&lt;1018,2,1),0),IF(AV320&gt;0.85,IF(AQ321&lt;=0,-0.5,0),0)),"")</f>
        <v/>
      </c>
      <c r="BI321" s="100" t="str">
        <f t="shared" ref="BI321" si="3855">IF(B321=5,IF(AV320&lt;0.4,IF(AQ321&gt; -0.004,1,0),IF(AV320&lt;0.95,IF(AND(AO321&lt;0.85,AT321&lt;0.95,AQ321&gt;0,K321&lt;1115),0.5,0),0)),"")</f>
        <v/>
      </c>
      <c r="BJ321" s="101" t="str">
        <f t="shared" ref="BJ321" si="3856">IF(MAX(BE321:BI321)=0,"",MAX(BE321:BI321)*AR321)</f>
        <v/>
      </c>
    </row>
    <row r="322" spans="1:62" ht="13.5" x14ac:dyDescent="0.15">
      <c r="A322" s="98">
        <v>42976</v>
      </c>
      <c r="B322" s="41">
        <f t="shared" si="2996"/>
        <v>2</v>
      </c>
      <c r="C322" s="100">
        <v>3362.0603999999998</v>
      </c>
      <c r="D322" s="100">
        <v>3355.6909000000001</v>
      </c>
      <c r="E322" s="39">
        <v>3359.2662</v>
      </c>
      <c r="F322" s="41">
        <v>3365.3013000000001</v>
      </c>
      <c r="G322" s="100">
        <v>3364.7192</v>
      </c>
      <c r="H322" s="100">
        <v>3374.5947000000001</v>
      </c>
      <c r="I322" s="100">
        <v>3354.4627</v>
      </c>
      <c r="J322" s="100">
        <v>1022</v>
      </c>
      <c r="K322" s="100">
        <v>932</v>
      </c>
      <c r="L322" s="100">
        <v>3364.7192</v>
      </c>
      <c r="M322" s="100">
        <v>3366.2692000000002</v>
      </c>
      <c r="N322" s="100">
        <v>3365.6279</v>
      </c>
      <c r="O322" s="100">
        <v>3369.4065999999998</v>
      </c>
      <c r="P322" s="100">
        <v>3357.4234999999999</v>
      </c>
      <c r="Q322" s="100">
        <v>1432</v>
      </c>
      <c r="R322" s="100">
        <v>1343</v>
      </c>
      <c r="S322" s="100">
        <f t="shared" si="195"/>
        <v>3276.4488949999995</v>
      </c>
      <c r="T322" s="100" t="str">
        <f t="shared" ref="T322" si="3857">IF(AVERAGE(N321)&lt;S321,"熊",IF(AVERAGE(N321)&gt;S321,"牛",""))</f>
        <v>牛</v>
      </c>
      <c r="U322" s="100">
        <f t="shared" ref="U322" si="3858">MAX(H322,O322)</f>
        <v>3374.5947000000001</v>
      </c>
      <c r="V322" s="100">
        <f t="shared" ref="V322" si="3859">MIN(I322,P322)</f>
        <v>3354.4627</v>
      </c>
      <c r="W322" s="40">
        <f t="shared" ref="W322" si="3860">LN(U322/V322)</f>
        <v>5.9836196572333137E-3</v>
      </c>
      <c r="X322" s="100">
        <f t="shared" ref="X322" si="3861">IF(U322=H322,J322,Q322)</f>
        <v>1022</v>
      </c>
      <c r="Y322" s="100">
        <f t="shared" ref="Y322" si="3862">IF(V322=I322,K322,R322)</f>
        <v>932</v>
      </c>
      <c r="Z322" s="101">
        <f t="shared" ref="Z322" si="3863">(U322-V322)/(C322)</f>
        <v>5.9879947427476507E-3</v>
      </c>
      <c r="AA322" s="101">
        <f t="shared" ref="AA322" si="3864">LN(C322/N321)</f>
        <v>-2.2445025284657742E-4</v>
      </c>
      <c r="AB322" s="101">
        <f t="shared" ref="AB322" si="3865">LN(N322/U322)</f>
        <v>-2.6606852093721514E-3</v>
      </c>
      <c r="AC322" s="101">
        <f t="shared" ref="AC322" si="3866">LN(N322/V322)</f>
        <v>3.3229344478611167E-3</v>
      </c>
      <c r="AD322" s="101">
        <f t="shared" ref="AD322" si="3867">LN(U322/C322)</f>
        <v>3.7212279025820669E-3</v>
      </c>
      <c r="AE322" s="101">
        <f t="shared" ref="AE322" si="3868">LN(V322/C322)</f>
        <v>-2.2623917546511865E-3</v>
      </c>
      <c r="AF322" s="101">
        <f t="shared" ref="AF322" si="3869">LN(N322/C322)</f>
        <v>1.0605426932097828E-3</v>
      </c>
      <c r="AG322" s="101">
        <f t="shared" ref="AG322" si="3870">LN(N322/N321)</f>
        <v>8.3609244036338137E-4</v>
      </c>
      <c r="AH322" s="101">
        <f t="shared" ref="AH322" si="3871">LN(D322/C322)</f>
        <v>-1.8963196534951576E-3</v>
      </c>
      <c r="AI322" s="101">
        <f t="shared" ref="AI322" si="3872">LN(E322/C322)</f>
        <v>-8.3144305499706069E-4</v>
      </c>
      <c r="AJ322" s="101">
        <f t="shared" ref="AJ322" si="3873">LN(F322/C322)</f>
        <v>9.6349814243473027E-4</v>
      </c>
      <c r="AK322" s="101">
        <f t="shared" ref="AK322" si="3874">+LN(G322/C322)</f>
        <v>7.9051204188684495E-4</v>
      </c>
      <c r="AL322" s="101">
        <f t="shared" ref="AL322" si="3875">LN(H322/I322)</f>
        <v>5.9836196572333137E-3</v>
      </c>
      <c r="AM322" s="101">
        <f t="shared" ref="AM322" si="3876">LN(O322/P322)</f>
        <v>3.5627814282189999E-3</v>
      </c>
      <c r="AN322" s="101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101">
        <f t="shared" ref="AQ322" si="3880">LN(M322/L322)</f>
        <v>4.6055643994222071E-4</v>
      </c>
      <c r="AR322" s="101">
        <f t="shared" ref="AR322" si="3881">LN(N322/L322)</f>
        <v>2.7003065132307895E-4</v>
      </c>
      <c r="AS322" s="101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101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101">
        <f t="shared" ref="AY322" si="3888">LN(G322/I322)</f>
        <v>3.0529037965379363E-3</v>
      </c>
      <c r="AZ322" s="101">
        <f t="shared" ref="AZ322" si="3889">LN(N322/P322)</f>
        <v>2.4406786694330411E-3</v>
      </c>
      <c r="BA322" s="101">
        <f t="shared" ref="BA322" si="3890">AV321</f>
        <v>0.69279910702696879</v>
      </c>
      <c r="BB322" s="101">
        <f t="shared" ref="BB322" si="3891">AR321</f>
        <v>7.8762665156124293E-4</v>
      </c>
      <c r="BC322" s="101">
        <f t="shared" ref="BC322" si="3892">AS321</f>
        <v>7.9680771076672749E-3</v>
      </c>
      <c r="BD322" s="39">
        <f t="shared" ref="BD322" si="3893">IF(AR321&lt;0,1,0)</f>
        <v>0</v>
      </c>
    </row>
    <row r="323" spans="1:62" ht="13.5" x14ac:dyDescent="0.15">
      <c r="A323" s="98">
        <v>42977</v>
      </c>
      <c r="B323" s="41">
        <f t="shared" ref="B323" si="3894">WEEKDAY(A323,2)</f>
        <v>3</v>
      </c>
      <c r="C323" s="100">
        <v>3361.8207000000002</v>
      </c>
      <c r="D323" s="100">
        <v>3364.1970000000001</v>
      </c>
      <c r="E323" s="39">
        <v>3372.5379050925926</v>
      </c>
      <c r="F323" s="100">
        <v>3374.7276000000002</v>
      </c>
      <c r="G323" s="100">
        <v>3364.3209999999999</v>
      </c>
      <c r="H323" s="100">
        <v>3376.6471999999999</v>
      </c>
      <c r="I323" s="100">
        <v>3361.8207000000002</v>
      </c>
      <c r="J323" s="100">
        <v>938</v>
      </c>
      <c r="K323" s="100">
        <v>930</v>
      </c>
      <c r="L323" s="100">
        <v>3364.3209999999999</v>
      </c>
      <c r="M323" s="100">
        <v>3367.5691999999999</v>
      </c>
      <c r="N323" s="100">
        <v>3362.9947000000002</v>
      </c>
      <c r="O323" s="100">
        <v>3374.5082000000002</v>
      </c>
      <c r="P323" s="100">
        <v>3357.2460000000001</v>
      </c>
      <c r="Q323" s="100">
        <v>1430</v>
      </c>
      <c r="R323" s="100">
        <v>1455</v>
      </c>
      <c r="S323" s="100">
        <f t="shared" si="195"/>
        <v>3280.116055</v>
      </c>
      <c r="T323" s="100" t="str">
        <f t="shared" ref="T323" si="3895">IF(AVERAGE(N322)&lt;S322,"熊",IF(AVERAGE(N322)&gt;S322,"牛",""))</f>
        <v>牛</v>
      </c>
      <c r="U323" s="100">
        <f t="shared" ref="U323" si="3896">MAX(H323,O323)</f>
        <v>3376.6471999999999</v>
      </c>
      <c r="V323" s="100">
        <f t="shared" ref="V323" si="3897">MIN(I323,P323)</f>
        <v>3357.2460000000001</v>
      </c>
      <c r="W323" s="40">
        <f t="shared" ref="W323" si="3898">LN(U323/V323)</f>
        <v>5.7622694944689072E-3</v>
      </c>
      <c r="X323" s="100">
        <f t="shared" ref="X323" si="3899">IF(U323=H323,J323,Q323)</f>
        <v>938</v>
      </c>
      <c r="Y323" s="100">
        <f t="shared" ref="Y323" si="3900">IF(V323=I323,K323,R323)</f>
        <v>1455</v>
      </c>
      <c r="Z323" s="101">
        <f t="shared" ref="Z323" si="3901">(U323-V323)/(C323)</f>
        <v>5.7710394846458611E-3</v>
      </c>
      <c r="AA323" s="101">
        <f t="shared" ref="AA323" si="3902">LN(C323/N322)</f>
        <v>-1.1318408011139836E-3</v>
      </c>
      <c r="AB323" s="101">
        <f t="shared" ref="AB323" si="3903">LN(N323/U323)</f>
        <v>-4.0514077385122547E-3</v>
      </c>
      <c r="AC323" s="101">
        <f t="shared" ref="AC323" si="3904">LN(N323/V323)</f>
        <v>1.7108617559566158E-3</v>
      </c>
      <c r="AD323" s="101">
        <f t="shared" ref="AD323" si="3905">LN(U323/C323)</f>
        <v>4.4005623076998415E-3</v>
      </c>
      <c r="AE323" s="101">
        <f t="shared" ref="AE323" si="3906">LN(V323/C323)</f>
        <v>-1.3617071867690746E-3</v>
      </c>
      <c r="AF323" s="101">
        <f t="shared" ref="AF323" si="3907">LN(N323/C323)</f>
        <v>3.4915456918757935E-4</v>
      </c>
      <c r="AG323" s="101">
        <f t="shared" ref="AG323" si="3908">LN(N323/N322)</f>
        <v>-7.8268623192632005E-4</v>
      </c>
      <c r="AH323" s="101">
        <f t="shared" ref="AH323" si="3909">LN(D323/C323)</f>
        <v>7.0659941881223438E-4</v>
      </c>
      <c r="AI323" s="101">
        <f t="shared" ref="AI323" si="3910">LN(E323/C323)</f>
        <v>3.1828462868162821E-3</v>
      </c>
      <c r="AJ323" s="101">
        <f t="shared" ref="AJ323" si="3911">LN(F323/C323)</f>
        <v>3.831907742194782E-3</v>
      </c>
      <c r="AK323" s="101">
        <f t="shared" ref="AK323" si="3912">+LN(G323/C323)</f>
        <v>7.4345746095871228E-4</v>
      </c>
      <c r="AL323" s="101">
        <f t="shared" ref="AL323" si="3913">LN(H323/I323)</f>
        <v>4.4005623076998415E-3</v>
      </c>
      <c r="AM323" s="101">
        <f t="shared" ref="AM323" si="3914">LN(O323/P323)</f>
        <v>5.1286001608986786E-3</v>
      </c>
      <c r="AN323" s="101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101">
        <f t="shared" ref="AQ323" si="3918">LN(M323/L323)</f>
        <v>9.6501878538569289E-4</v>
      </c>
      <c r="AR323" s="101">
        <f t="shared" ref="AR323" si="3919">LN(N323/L323)</f>
        <v>-3.9430289177106906E-4</v>
      </c>
      <c r="AS323" s="101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101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101">
        <f t="shared" ref="AY323" si="3926">LN(G323/I323)</f>
        <v>7.4345746095871228E-4</v>
      </c>
      <c r="AZ323" s="101">
        <f t="shared" ref="AZ323" si="3927">LN(N323/P323)</f>
        <v>1.7108617559566158E-3</v>
      </c>
      <c r="BA323" s="101">
        <f t="shared" ref="BA323" si="3928">AV322</f>
        <v>0.55459964236041526</v>
      </c>
      <c r="BB323" s="101">
        <f t="shared" ref="BB323" si="3929">AR322</f>
        <v>2.7003065132307895E-4</v>
      </c>
      <c r="BC323" s="101">
        <f t="shared" ref="BC323" si="3930">AS322</f>
        <v>1.0605426932097828E-3</v>
      </c>
      <c r="BD323" s="39">
        <f t="shared" ref="BD323" si="3931">IF(AR322&lt;0,1,0)</f>
        <v>0</v>
      </c>
    </row>
    <row r="324" spans="1:62" ht="13.5" x14ac:dyDescent="0.15">
      <c r="A324" s="98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100">
        <f t="shared" si="195"/>
        <v>3283.9650199999996</v>
      </c>
      <c r="T324" s="100" t="str">
        <f t="shared" ref="T324" si="3932">IF(AVERAGE(N323)&lt;S323,"熊",IF(AVERAGE(N323)&gt;S323,"牛",""))</f>
        <v>牛</v>
      </c>
      <c r="U324" s="100">
        <f t="shared" ref="U324" si="3933">MAX(H324,O324)</f>
        <v>3367.3580999999999</v>
      </c>
      <c r="V324" s="100">
        <f t="shared" ref="V324" si="3934">MIN(I324,P324)</f>
        <v>3340.8438999999998</v>
      </c>
      <c r="W324" s="40">
        <f t="shared" ref="W324" si="3935">LN(U324/V324)</f>
        <v>7.9050505849900324E-3</v>
      </c>
      <c r="X324" s="100">
        <f t="shared" ref="X324" si="3936">IF(U324=H324,J324,Q324)</f>
        <v>940</v>
      </c>
      <c r="Y324" s="100">
        <f t="shared" ref="Y324" si="3937">IF(V324=I324,K324,R324)</f>
        <v>1128</v>
      </c>
      <c r="Z324" s="101">
        <f t="shared" ref="Z324" si="3938">(U324-V324)/(C324)</f>
        <v>7.8876986297123711E-3</v>
      </c>
      <c r="AA324" s="101">
        <f t="shared" ref="AA324" si="3939">LN(C324/N323)</f>
        <v>-4.5582864820755455E-4</v>
      </c>
      <c r="AB324" s="101">
        <f t="shared" ref="AB324" si="3940">LN(N324/U324)</f>
        <v>-1.8911614627280635E-3</v>
      </c>
      <c r="AC324" s="101">
        <f t="shared" ref="AC324" si="3941">LN(N324/V324)</f>
        <v>6.0138891222619459E-3</v>
      </c>
      <c r="AD324" s="101">
        <f t="shared" ref="AD324" si="3942">LN(U324/C324)</f>
        <v>1.7524621950651589E-3</v>
      </c>
      <c r="AE324" s="101">
        <f t="shared" ref="AE324" si="3943">LN(V324/C324)</f>
        <v>-6.1525883899249765E-3</v>
      </c>
      <c r="AF324" s="101">
        <f t="shared" ref="AF324" si="3944">LN(N324/C324)</f>
        <v>-1.3869926766299053E-4</v>
      </c>
      <c r="AG324" s="101">
        <f t="shared" ref="AG324" si="3945">LN(N324/N323)</f>
        <v>-5.9452791587055363E-4</v>
      </c>
      <c r="AH324" s="101">
        <f t="shared" ref="AH324" si="3946">LN(D324/C324)</f>
        <v>8.2519306170212236E-4</v>
      </c>
      <c r="AI324" s="101">
        <f t="shared" ref="AI324" si="3947">LN(E324/C324)</f>
        <v>3.3705867427558908E-4</v>
      </c>
      <c r="AJ324" s="101">
        <f t="shared" ref="AJ324" si="3948">LN(F324/C324)</f>
        <v>1.6345289654204924E-3</v>
      </c>
      <c r="AK324" s="101">
        <f t="shared" ref="AK324" si="3949">+LN(G324/C324)</f>
        <v>-5.85722760955509E-3</v>
      </c>
      <c r="AL324" s="101">
        <f t="shared" ref="AL324" si="3950">LN(H324/I324)</f>
        <v>7.9050505849900324E-3</v>
      </c>
      <c r="AM324" s="101">
        <f t="shared" ref="AM324" si="3951">LN(O324/P324)</f>
        <v>6.104521407665842E-3</v>
      </c>
      <c r="AN324" s="101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101">
        <f t="shared" ref="AQ324" si="3955">LN(M324/L324)</f>
        <v>1.4598695958562286E-3</v>
      </c>
      <c r="AR324" s="101">
        <f t="shared" ref="AR324" si="3956">LN(N324/L324)</f>
        <v>5.7185283418920768E-3</v>
      </c>
      <c r="AS324" s="101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101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101">
        <f t="shared" ref="AY324" si="3963">LN(G324/I324)</f>
        <v>2.9536078036977264E-4</v>
      </c>
      <c r="AZ324" s="101">
        <f t="shared" ref="AZ324" si="3964">LN(N324/P324)</f>
        <v>5.7562329364527773E-3</v>
      </c>
      <c r="BA324" s="101">
        <f t="shared" ref="BA324" si="3965">AV323</f>
        <v>0.29630641403625352</v>
      </c>
      <c r="BB324" s="101">
        <f t="shared" ref="BB324" si="3966">AR323</f>
        <v>-3.9430289177106906E-4</v>
      </c>
      <c r="BC324" s="101">
        <f t="shared" ref="BC324" si="3967">AS323</f>
        <v>3.4915456918757935E-4</v>
      </c>
      <c r="BD324" s="39">
        <f t="shared" ref="BD324" si="3968">IF(AR323&lt;0,1,0)</f>
        <v>1</v>
      </c>
    </row>
    <row r="325" spans="1:62" ht="13.5" x14ac:dyDescent="0.15">
      <c r="A325" s="98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100">
        <f t="shared" si="195"/>
        <v>3288.3443750000006</v>
      </c>
      <c r="T325" s="100" t="str">
        <f t="shared" ref="T325" si="3969">IF(AVERAGE(N324)&lt;S324,"熊",IF(AVERAGE(N324)&gt;S324,"牛",""))</f>
        <v>牛</v>
      </c>
      <c r="U325" s="100">
        <f t="shared" ref="U325" si="3970">MAX(H325,O325)</f>
        <v>3381.9252000000001</v>
      </c>
      <c r="V325" s="100">
        <f t="shared" ref="V325" si="3971">MIN(I325,P325)</f>
        <v>3358.6810999999998</v>
      </c>
      <c r="W325" s="40">
        <f t="shared" ref="W325" si="3972">LN(U325/V325)</f>
        <v>6.8967659880882692E-3</v>
      </c>
      <c r="X325" s="100">
        <f t="shared" ref="X325" si="3973">IF(U325=H325,J325,Q325)</f>
        <v>1301</v>
      </c>
      <c r="Y325" s="100">
        <f t="shared" ref="Y325" si="3974">IF(V325=I325,K325,R325)</f>
        <v>1427</v>
      </c>
      <c r="Z325" s="101">
        <f t="shared" ref="Z325" si="3975">(U325-V325)/(C325)</f>
        <v>6.9055734041856684E-3</v>
      </c>
      <c r="AA325" s="101">
        <f t="shared" ref="AA325" si="3976">LN(C325/N324)</f>
        <v>1.4851822278550077E-3</v>
      </c>
      <c r="AB325" s="101">
        <f t="shared" ref="AB325" si="3977">LN(N325/U325)</f>
        <v>-4.3337780529351675E-3</v>
      </c>
      <c r="AC325" s="101">
        <f t="shared" ref="AC325" si="3978">LN(N325/V325)</f>
        <v>2.5629879351530441E-3</v>
      </c>
      <c r="AD325" s="101">
        <f t="shared" ref="AD325" si="3979">LN(U325/C325)</f>
        <v>4.7226220462808638E-3</v>
      </c>
      <c r="AE325" s="101">
        <f t="shared" ref="AE325" si="3980">LN(V325/C325)</f>
        <v>-2.1741439418075073E-3</v>
      </c>
      <c r="AF325" s="101">
        <f t="shared" ref="AF325" si="3981">LN(N325/C325)</f>
        <v>3.8884399334555939E-4</v>
      </c>
      <c r="AG325" s="101">
        <f t="shared" ref="AG325" si="3982">LN(N325/N324)</f>
        <v>1.8740262212006843E-3</v>
      </c>
      <c r="AH325" s="101">
        <f t="shared" ref="AH325" si="3983">LN(D325/C325)</f>
        <v>5.1009104570673598E-4</v>
      </c>
      <c r="AI325" s="101">
        <f t="shared" ref="AI325" si="3984">LN(E325/C325)</f>
        <v>1.87017981995774E-3</v>
      </c>
      <c r="AJ325" s="101">
        <f t="shared" ref="AJ325" si="3985">LN(F325/C325)</f>
        <v>2.744158832441038E-3</v>
      </c>
      <c r="AK325" s="101">
        <f t="shared" ref="AK325" si="3986">+LN(G325/C325)</f>
        <v>4.1357426262321169E-3</v>
      </c>
      <c r="AL325" s="101">
        <f t="shared" ref="AL325" si="3987">LN(H325/I325)</f>
        <v>4.137902424914199E-3</v>
      </c>
      <c r="AM325" s="101">
        <f t="shared" ref="AM325" si="3988">LN(O325/P325)</f>
        <v>6.8967659880882692E-3</v>
      </c>
      <c r="AN325" s="101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101">
        <f t="shared" ref="AQ325" si="3992">LN(M325/L325)</f>
        <v>-1.7769342467000438E-3</v>
      </c>
      <c r="AR325" s="101">
        <f t="shared" ref="AR325" si="3993">LN(N325/L325)</f>
        <v>-3.7468986328865251E-3</v>
      </c>
      <c r="AS325" s="101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101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101">
        <f t="shared" ref="AY325" si="4000">LN(G325/I325)</f>
        <v>4.1357426262321169E-3</v>
      </c>
      <c r="AZ325" s="101">
        <f t="shared" ref="AZ325" si="4001">LN(N325/P325)</f>
        <v>2.5629879351530441E-3</v>
      </c>
      <c r="BA325" s="101">
        <f t="shared" ref="BA325" si="4002">AV324</f>
        <v>0.76004556049211325</v>
      </c>
      <c r="BB325" s="101">
        <f t="shared" ref="BB325" si="4003">AR324</f>
        <v>5.7185283418920768E-3</v>
      </c>
      <c r="BC325" s="101">
        <f t="shared" ref="BC325" si="4004">AS324</f>
        <v>-1.3869926766299053E-4</v>
      </c>
      <c r="BD325" s="39">
        <f t="shared" ref="BD325" si="4005">IF(AR324&lt;0,1,0)</f>
        <v>0</v>
      </c>
    </row>
    <row r="326" spans="1:62" ht="13.5" x14ac:dyDescent="0.15">
      <c r="A326" s="98">
        <v>42982</v>
      </c>
      <c r="B326" s="41">
        <f t="shared" si="2996"/>
        <v>1</v>
      </c>
      <c r="C326" s="100">
        <v>3369.72</v>
      </c>
      <c r="D326" s="100">
        <v>3369.43</v>
      </c>
      <c r="E326" s="39">
        <v>3364.26</v>
      </c>
      <c r="F326" s="41">
        <v>3363.55</v>
      </c>
      <c r="G326" s="100">
        <v>3371.21</v>
      </c>
      <c r="H326" s="100">
        <v>3377.25</v>
      </c>
      <c r="I326" s="100">
        <v>3359.13</v>
      </c>
      <c r="J326" s="100">
        <v>1005</v>
      </c>
      <c r="K326" s="100">
        <v>938</v>
      </c>
      <c r="L326" s="100">
        <v>3372.42</v>
      </c>
      <c r="M326" s="100">
        <v>3374.97</v>
      </c>
      <c r="N326" s="100">
        <v>3379.58</v>
      </c>
      <c r="O326" s="100">
        <v>3381.15</v>
      </c>
      <c r="P326" s="100">
        <v>3366.61</v>
      </c>
      <c r="Q326" s="100">
        <v>1343</v>
      </c>
      <c r="R326" s="100">
        <v>1425</v>
      </c>
      <c r="S326" s="100">
        <f t="shared" si="195"/>
        <v>3293.6435450000004</v>
      </c>
      <c r="T326" s="100" t="str">
        <f t="shared" ref="T326" si="4006">IF(AVERAGE(N325)&lt;S325,"熊",IF(AVERAGE(N325)&gt;S325,"牛",""))</f>
        <v>牛</v>
      </c>
      <c r="U326" s="100">
        <f t="shared" ref="U326" si="4007">MAX(H326,O326)</f>
        <v>3381.15</v>
      </c>
      <c r="V326" s="100">
        <f t="shared" ref="V326" si="4008">MIN(I326,P326)</f>
        <v>3359.13</v>
      </c>
      <c r="W326" s="40">
        <f t="shared" ref="W326" si="4009">LN(U326/V326)</f>
        <v>6.5338764380477934E-3</v>
      </c>
      <c r="X326" s="100">
        <f t="shared" ref="X326" si="4010">IF(U326=H326,J326,Q326)</f>
        <v>1343</v>
      </c>
      <c r="Y326" s="100">
        <f t="shared" ref="Y326" si="4011">IF(V326=I326,K326,R326)</f>
        <v>938</v>
      </c>
      <c r="Z326" s="101">
        <f t="shared" ref="Z326" si="4012">(U326-V326)/(C326)</f>
        <v>6.5346675688187691E-3</v>
      </c>
      <c r="AA326" s="101">
        <f t="shared" ref="AA326" si="4013">LN(C326/N325)</f>
        <v>7.1829977063253136E-4</v>
      </c>
      <c r="AB326" s="101">
        <f t="shared" ref="AB326" si="4014">LN(N326/U326)</f>
        <v>-4.6444689500169356E-4</v>
      </c>
      <c r="AC326" s="101">
        <f t="shared" ref="AC326" si="4015">LN(N326/V326)</f>
        <v>6.0694295430461388E-3</v>
      </c>
      <c r="AD326" s="101">
        <f t="shared" ref="AD326" si="4016">LN(U326/C326)</f>
        <v>3.3862334549213751E-3</v>
      </c>
      <c r="AE326" s="101">
        <f t="shared" ref="AE326" si="4017">LN(V326/C326)</f>
        <v>-3.1476429831264023E-3</v>
      </c>
      <c r="AF326" s="101">
        <f t="shared" ref="AF326" si="4018">LN(N326/C326)</f>
        <v>2.9217865599197972E-3</v>
      </c>
      <c r="AG326" s="101">
        <f t="shared" ref="AG326" si="4019">LN(N326/N325)</f>
        <v>3.640086330552321E-3</v>
      </c>
      <c r="AH326" s="101">
        <f t="shared" ref="AH326" si="4020">LN(D326/C326)</f>
        <v>-8.6064266318119434E-5</v>
      </c>
      <c r="AI326" s="101">
        <f t="shared" ref="AI326" si="4021">LN(E326/C326)</f>
        <v>-1.6216267932190967E-3</v>
      </c>
      <c r="AJ326" s="101">
        <f t="shared" ref="AJ326" si="4022">LN(F326/C326)</f>
        <v>-1.8326910184680667E-3</v>
      </c>
      <c r="AK326" s="101">
        <f t="shared" ref="AK326" si="4023">+LN(G326/C326)</f>
        <v>4.4207550716770697E-4</v>
      </c>
      <c r="AL326" s="101">
        <f t="shared" ref="AL326" si="4024">LN(H326/I326)</f>
        <v>5.379756991759614E-3</v>
      </c>
      <c r="AM326" s="101">
        <f t="shared" ref="AM326" si="4025">LN(O326/P326)</f>
        <v>4.3095849596604492E-3</v>
      </c>
      <c r="AN326" s="101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101">
        <f t="shared" ref="AQ326" si="4029">LN(M326/L326)</f>
        <v>7.5584785269635832E-4</v>
      </c>
      <c r="AR326" s="101">
        <f t="shared" ref="AR326" si="4030">LN(N326/L326)</f>
        <v>2.1208538755388968E-3</v>
      </c>
      <c r="AS326" s="101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101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101">
        <f t="shared" ref="AY326" si="4037">LN(G326/I326)</f>
        <v>3.589718490294195E-3</v>
      </c>
      <c r="AZ326" s="101">
        <f t="shared" ref="AZ326" si="4038">LN(N326/P326)</f>
        <v>3.8451380646588136E-3</v>
      </c>
      <c r="BA326" s="101">
        <f t="shared" ref="BA326" si="4039">AV325</f>
        <v>0.37081668036190546</v>
      </c>
      <c r="BB326" s="101">
        <f t="shared" ref="BB326" si="4040">AR325</f>
        <v>-3.7468986328865251E-3</v>
      </c>
      <c r="BC326" s="101">
        <f t="shared" ref="BC326" si="4041">AS325</f>
        <v>3.8884399334555939E-4</v>
      </c>
      <c r="BD326" s="39">
        <f t="shared" ref="BD326:BD328" si="4042">IF(AR325&lt;0,1,0)</f>
        <v>1</v>
      </c>
      <c r="BE326" s="100"/>
      <c r="BF326" s="100"/>
      <c r="BG326" s="100"/>
      <c r="BH326" s="100"/>
      <c r="BI326" s="100"/>
      <c r="BJ326" s="100"/>
    </row>
    <row r="327" spans="1:62" ht="13.5" x14ac:dyDescent="0.15">
      <c r="A327" s="98">
        <v>42983</v>
      </c>
      <c r="B327" s="41">
        <f t="shared" ref="B327" si="4043">WEEKDAY(A327,2)</f>
        <v>2</v>
      </c>
      <c r="C327" s="100">
        <v>3377.1968000000002</v>
      </c>
      <c r="D327" s="100">
        <v>3376.2019</v>
      </c>
      <c r="E327" s="39">
        <v>3377.8274999999999</v>
      </c>
      <c r="F327" s="100">
        <v>3375.4079000000002</v>
      </c>
      <c r="G327" s="100">
        <v>3386.1938</v>
      </c>
      <c r="H327" s="100">
        <v>3387.5891999999999</v>
      </c>
      <c r="I327" s="100">
        <v>3371.8227000000002</v>
      </c>
      <c r="J327" s="100">
        <v>1019</v>
      </c>
      <c r="K327" s="100">
        <v>945</v>
      </c>
      <c r="L327" s="100">
        <v>3386.1938</v>
      </c>
      <c r="M327" s="100">
        <v>3386.9911999999999</v>
      </c>
      <c r="N327" s="100">
        <v>3385.1293000000001</v>
      </c>
      <c r="O327" s="100">
        <v>3390.7864</v>
      </c>
      <c r="P327" s="100">
        <v>3380.9231</v>
      </c>
      <c r="Q327" s="100">
        <v>1318</v>
      </c>
      <c r="R327" s="100">
        <v>1449</v>
      </c>
      <c r="S327" s="100">
        <f t="shared" si="195"/>
        <v>3298.6453400000005</v>
      </c>
      <c r="T327" s="100" t="str">
        <f t="shared" ref="T327" si="4044">IF(AVERAGE(N326)&lt;S326,"熊",IF(AVERAGE(N326)&gt;S326,"牛",""))</f>
        <v>牛</v>
      </c>
      <c r="U327" s="100">
        <f t="shared" ref="U327" si="4045">MAX(H327,O327)</f>
        <v>3390.7864</v>
      </c>
      <c r="V327" s="100">
        <f t="shared" ref="V327" si="4046">MIN(I327,P327)</f>
        <v>3371.8227000000002</v>
      </c>
      <c r="W327" s="40">
        <f t="shared" ref="W327" si="4047">LN(U327/V327)</f>
        <v>5.6084122051195734E-3</v>
      </c>
      <c r="X327" s="100">
        <f t="shared" ref="X327" si="4048">IF(U327=H327,J327,Q327)</f>
        <v>1318</v>
      </c>
      <c r="Y327" s="100">
        <f t="shared" ref="Y327" si="4049">IF(V327=I327,K327,R327)</f>
        <v>945</v>
      </c>
      <c r="Z327" s="101">
        <f t="shared" ref="Z327" si="4050">(U327-V327)/(C327)</f>
        <v>5.6152191071600528E-3</v>
      </c>
      <c r="AA327" s="101">
        <f t="shared" ref="AA327" si="4051">LN(C327/N326)</f>
        <v>-7.0542513667994121E-4</v>
      </c>
      <c r="AB327" s="101">
        <f t="shared" ref="AB327" si="4052">LN(N327/U327)</f>
        <v>-1.6697673244047808E-3</v>
      </c>
      <c r="AC327" s="101">
        <f t="shared" ref="AC327" si="4053">LN(N327/V327)</f>
        <v>3.9386448807147683E-3</v>
      </c>
      <c r="AD327" s="101">
        <f t="shared" ref="AD327" si="4054">LN(U327/C327)</f>
        <v>4.0158546089136523E-3</v>
      </c>
      <c r="AE327" s="101">
        <f t="shared" ref="AE327" si="4055">LN(V327/C327)</f>
        <v>-1.5925575962059805E-3</v>
      </c>
      <c r="AF327" s="101">
        <f t="shared" ref="AF327" si="4056">LN(N327/C327)</f>
        <v>2.3460872845086703E-3</v>
      </c>
      <c r="AG327" s="101">
        <f t="shared" ref="AG327" si="4057">LN(N327/N326)</f>
        <v>1.6406621478288041E-3</v>
      </c>
      <c r="AH327" s="101">
        <f t="shared" ref="AH327" si="4058">LN(D327/C327)</f>
        <v>-2.9463683439792242E-4</v>
      </c>
      <c r="AI327" s="101">
        <f t="shared" ref="AI327" si="4059">LN(E327/C327)</f>
        <v>1.8673508008925892E-4</v>
      </c>
      <c r="AJ327" s="101">
        <f t="shared" ref="AJ327" si="4060">LN(F327/C327)</f>
        <v>-5.298400013997274E-4</v>
      </c>
      <c r="AK327" s="101">
        <f t="shared" ref="AK327" si="4061">+LN(G327/C327)</f>
        <v>2.6605014670985968E-3</v>
      </c>
      <c r="AL327" s="101">
        <f t="shared" ref="AL327" si="4062">LN(H327/I327)</f>
        <v>4.6650592764022067E-3</v>
      </c>
      <c r="AM327" s="101">
        <f t="shared" ref="AM327" si="4063">LN(O327/P327)</f>
        <v>2.9130921741647078E-3</v>
      </c>
      <c r="AN327" s="101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101">
        <f t="shared" ref="AQ327" si="4067">LN(M327/L327)</f>
        <v>2.3545791342882515E-4</v>
      </c>
      <c r="AR327" s="101">
        <f t="shared" ref="AR327" si="4068">LN(N327/L327)</f>
        <v>-3.1441418258985892E-4</v>
      </c>
      <c r="AS327" s="101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101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101">
        <f t="shared" ref="AY327" si="4075">LN(G327/I327)</f>
        <v>4.2530590633047208E-3</v>
      </c>
      <c r="AZ327" s="101">
        <f t="shared" ref="AZ327" si="4076">LN(N327/P327)</f>
        <v>1.2433248497599268E-3</v>
      </c>
      <c r="BA327" s="101">
        <f t="shared" ref="BA327" si="4077">AV326</f>
        <v>0.92870118074476993</v>
      </c>
      <c r="BB327" s="101">
        <f t="shared" ref="BB327" si="4078">AR326</f>
        <v>2.1208538755388968E-3</v>
      </c>
      <c r="BC327" s="101">
        <f t="shared" ref="BC327" si="4079">AS326</f>
        <v>2.9217865599197972E-3</v>
      </c>
      <c r="BD327" s="39">
        <f t="shared" si="4042"/>
        <v>0</v>
      </c>
      <c r="BE327" s="100"/>
      <c r="BF327" s="100"/>
      <c r="BG327" s="100"/>
      <c r="BH327" s="100"/>
      <c r="BI327" s="100"/>
      <c r="BJ327" s="100"/>
    </row>
    <row r="328" spans="1:62" ht="13.5" x14ac:dyDescent="0.15">
      <c r="A328" s="98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100">
        <f t="shared" si="195"/>
        <v>3303.7544750000002</v>
      </c>
      <c r="T328" s="100" t="str">
        <f t="shared" ref="T328" si="4080">IF(AVERAGE(N327)&lt;S327,"熊",IF(AVERAGE(N327)&gt;S327,"牛",""))</f>
        <v>牛</v>
      </c>
      <c r="U328" s="100">
        <f t="shared" ref="U328" si="4081">MAX(H328,O328)</f>
        <v>3390.91</v>
      </c>
      <c r="V328" s="100">
        <f t="shared" ref="V328" si="4082">MIN(I328,P328)</f>
        <v>3364.86</v>
      </c>
      <c r="W328" s="40">
        <f t="shared" ref="W328" si="4083">LN(U328/V328)</f>
        <v>7.7119644715178959E-3</v>
      </c>
      <c r="X328" s="100">
        <f t="shared" ref="X328" si="4084">IF(U328=H328,J328,Q328)</f>
        <v>1349</v>
      </c>
      <c r="Y328" s="100">
        <f t="shared" ref="Y328" si="4085">IF(V328=I328,K328,R328)</f>
        <v>1044</v>
      </c>
      <c r="Z328" s="101">
        <f t="shared" ref="Z328" si="4086">(U328-V328)/(C328)</f>
        <v>7.7244234110815753E-3</v>
      </c>
      <c r="AA328" s="101">
        <f t="shared" ref="AA328" si="4087">LN(C328/N327)</f>
        <v>-3.7615160233675899E-3</v>
      </c>
      <c r="AB328" s="101">
        <f t="shared" ref="AB328" si="4088">LN(N328/U328)</f>
        <v>-1.6321619138608223E-3</v>
      </c>
      <c r="AC328" s="101">
        <f t="shared" ref="AC328" si="4089">LN(N328/V328)</f>
        <v>6.0798025576570148E-3</v>
      </c>
      <c r="AD328" s="101">
        <f t="shared" ref="AD328" si="4090">LN(U328/C328)</f>
        <v>5.4677344044765618E-3</v>
      </c>
      <c r="AE328" s="101">
        <f t="shared" ref="AE328" si="4091">LN(V328/C328)</f>
        <v>-2.2442300670413111E-3</v>
      </c>
      <c r="AF328" s="101">
        <f t="shared" ref="AF328" si="4092">LN(N328/C328)</f>
        <v>3.835572490615757E-3</v>
      </c>
      <c r="AG328" s="101">
        <f t="shared" ref="AG328" si="4093">LN(N328/N327)</f>
        <v>7.4056467248238389E-5</v>
      </c>
      <c r="AH328" s="101">
        <f t="shared" ref="AH328" si="4094">LN(D328/C328)</f>
        <v>-7.1190847864058293E-4</v>
      </c>
      <c r="AI328" s="101">
        <f t="shared" ref="AI328" si="4095">LN(E328/C328)</f>
        <v>3.350148342102243E-4</v>
      </c>
      <c r="AJ328" s="101">
        <f t="shared" ref="AJ328" si="4096">LN(F328/C328)</f>
        <v>7.7955148616822045E-4</v>
      </c>
      <c r="AK328" s="101">
        <f t="shared" ref="AK328" si="4097">+LN(G328/C328)</f>
        <v>5.8101620179572592E-4</v>
      </c>
      <c r="AL328" s="101">
        <f t="shared" ref="AL328" si="4098">LN(H328/I328)</f>
        <v>3.5362352251353574E-3</v>
      </c>
      <c r="AM328" s="101">
        <f t="shared" ref="AM328" si="4099">LN(O328/P328)</f>
        <v>4.6289262926596016E-3</v>
      </c>
      <c r="AN328" s="101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101">
        <f t="shared" ref="AQ328" si="4103">LN(M328/L328)</f>
        <v>1.4329110079927027E-3</v>
      </c>
      <c r="AR328" s="101">
        <f t="shared" ref="AR328" si="4104">LN(N328/L328)</f>
        <v>2.9760253893497618E-3</v>
      </c>
      <c r="AS328" s="101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101">
        <f t="shared" ref="AW328" si="4109">LN(N328/C328)</f>
        <v>3.835572490615757E-3</v>
      </c>
      <c r="AX328" s="28">
        <f t="shared" ref="AX328" si="4110">(N328-L328)/(U328-V328)</f>
        <v>0.3861804222648772</v>
      </c>
      <c r="AY328" s="101">
        <f t="shared" ref="AY328" si="4111">LN(G328/I328)</f>
        <v>2.8252462688371834E-3</v>
      </c>
      <c r="AZ328" s="101">
        <f t="shared" ref="AZ328" si="4112">LN(N328/P328)</f>
        <v>2.9967643787989127E-3</v>
      </c>
      <c r="BA328" s="101">
        <f t="shared" ref="BA328" si="4113">AV327</f>
        <v>0.70168796173742665</v>
      </c>
      <c r="BB328" s="101">
        <f t="shared" ref="BB328" si="4114">AR327</f>
        <v>-3.1441418258985892E-4</v>
      </c>
      <c r="BC328" s="101">
        <f t="shared" ref="BC328" si="4115">AS327</f>
        <v>2.3460872845086703E-3</v>
      </c>
      <c r="BD328" s="39">
        <f t="shared" si="4042"/>
        <v>1</v>
      </c>
      <c r="BE328" s="100"/>
      <c r="BF328" s="100"/>
      <c r="BG328" s="100"/>
      <c r="BH328" s="100"/>
      <c r="BI328" s="100"/>
      <c r="BJ328" s="100"/>
    </row>
    <row r="329" spans="1:62" ht="13.5" x14ac:dyDescent="0.15">
      <c r="A329" s="98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100">
        <f t="shared" si="195"/>
        <v>3309.1893850000001</v>
      </c>
      <c r="T329" s="100" t="str">
        <f t="shared" ref="T329" si="4116">IF(AVERAGE(N328)&lt;S328,"熊",IF(AVERAGE(N328)&gt;S328,"牛",""))</f>
        <v>牛</v>
      </c>
      <c r="U329" s="100">
        <f t="shared" ref="U329" si="4117">MAX(H329,O329)</f>
        <v>3387.76</v>
      </c>
      <c r="V329" s="100">
        <f t="shared" ref="V329" si="4118">MIN(I329,P329)</f>
        <v>3363.19</v>
      </c>
      <c r="W329" s="40">
        <f t="shared" ref="W329" si="4119">LN(U329/V329)</f>
        <v>7.2790076906354764E-3</v>
      </c>
      <c r="X329" s="100">
        <f t="shared" ref="X329" si="4120">IF(U329=H329,J329,Q329)</f>
        <v>1000</v>
      </c>
      <c r="Y329" s="100">
        <f t="shared" ref="Y329" si="4121">IF(V329=I329,K329,R329)</f>
        <v>1453</v>
      </c>
      <c r="Z329" s="101">
        <f t="shared" ref="Z329" si="4122">(U329-V329)/(C329)</f>
        <v>7.2614537093409317E-3</v>
      </c>
      <c r="AA329" s="101">
        <f t="shared" ref="AA329" si="4123">LN(C329/N328)</f>
        <v>-5.2001773959570196E-4</v>
      </c>
      <c r="AB329" s="101">
        <f t="shared" ref="AB329" si="4124">LN(N329/U329)</f>
        <v>-6.595366890485151E-3</v>
      </c>
      <c r="AC329" s="101">
        <f t="shared" ref="AC329" si="4125">LN(N329/V329)</f>
        <v>6.836408001503724E-4</v>
      </c>
      <c r="AD329" s="101">
        <f t="shared" ref="AD329" si="4126">LN(U329/C329)</f>
        <v>1.2227937335824841E-3</v>
      </c>
      <c r="AE329" s="101">
        <f t="shared" ref="AE329" si="4127">LN(V329/C329)</f>
        <v>-6.0562139570530865E-3</v>
      </c>
      <c r="AF329" s="101">
        <f t="shared" ref="AF329" si="4128">LN(N329/C329)</f>
        <v>-5.3725731569027402E-3</v>
      </c>
      <c r="AG329" s="101">
        <f t="shared" ref="AG329" si="4129">LN(N329/N328)</f>
        <v>-5.8925908964983847E-3</v>
      </c>
      <c r="AH329" s="101">
        <f t="shared" ref="AH329" si="4130">LN(D329/C329)</f>
        <v>-2.9558514249598198E-4</v>
      </c>
      <c r="AI329" s="101">
        <f t="shared" ref="AI329" si="4131">LN(E329/C329)</f>
        <v>-1.064005864857059E-4</v>
      </c>
      <c r="AJ329" s="101">
        <f t="shared" ref="AJ329" si="4132">LN(F329/C329)</f>
        <v>-1.845881310984824E-3</v>
      </c>
      <c r="AK329" s="101">
        <f t="shared" ref="AK329" si="4133">+LN(G329/C329)</f>
        <v>-6.7406166077197121E-4</v>
      </c>
      <c r="AL329" s="101">
        <f t="shared" ref="AL329" si="4134">LN(H329/I329)</f>
        <v>5.1998134310575605E-3</v>
      </c>
      <c r="AM329" s="101">
        <f t="shared" ref="AM329" si="4135">LN(O329/P329)</f>
        <v>6.2955738920024689E-3</v>
      </c>
      <c r="AN329" s="101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101">
        <f t="shared" ref="AQ329" si="4139">LN(M329/L329)</f>
        <v>-1.4198410985026783E-4</v>
      </c>
      <c r="AR329" s="101">
        <f t="shared" ref="AR329" si="4140">LN(N329/L329)</f>
        <v>-4.5683771026099572E-3</v>
      </c>
      <c r="AS329" s="101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101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101">
        <f t="shared" ref="AY329" si="4147">LN(G329/I329)</f>
        <v>3.3029580367032484E-3</v>
      </c>
      <c r="AZ329" s="101">
        <f t="shared" ref="AZ329" si="4148">LN(N329/P329)</f>
        <v>6.836408001503724E-4</v>
      </c>
      <c r="BA329" s="101">
        <f t="shared" ref="BA329" si="4149">AV328</f>
        <v>0.78771593090211889</v>
      </c>
      <c r="BB329" s="101">
        <f t="shared" ref="BB329" si="4150">AR328</f>
        <v>2.9760253893497618E-3</v>
      </c>
      <c r="BC329" s="101">
        <f t="shared" ref="BC329" si="4151">AS328</f>
        <v>3.835572490615757E-3</v>
      </c>
      <c r="BD329" s="39">
        <f t="shared" ref="BD329" si="4152">IF(AR328&lt;0,1,0)</f>
        <v>0</v>
      </c>
    </row>
    <row r="330" spans="1:62" ht="13.5" x14ac:dyDescent="0.15">
      <c r="A330" s="98">
        <v>42986</v>
      </c>
      <c r="B330" s="41">
        <f t="shared" ref="B330:B350" si="4153">WEEKDAY(A330,2)</f>
        <v>5</v>
      </c>
      <c r="C330" s="100">
        <v>3364.42</v>
      </c>
      <c r="D330" s="100">
        <v>3369.37</v>
      </c>
      <c r="E330" s="39">
        <v>3368.91</v>
      </c>
      <c r="F330" s="100">
        <v>3368.72</v>
      </c>
      <c r="G330" s="100">
        <v>3373.79</v>
      </c>
      <c r="H330" s="100">
        <v>3380.66</v>
      </c>
      <c r="I330" s="100">
        <v>3362.66</v>
      </c>
      <c r="J330" s="100">
        <v>1101</v>
      </c>
      <c r="K330" s="100">
        <v>1026</v>
      </c>
      <c r="L330" s="100">
        <v>3374.85</v>
      </c>
      <c r="M330" s="100">
        <v>3373.8</v>
      </c>
      <c r="N330" s="100">
        <v>3365.24</v>
      </c>
      <c r="O330" s="100">
        <v>3375.72</v>
      </c>
      <c r="P330" s="100">
        <v>3353.68</v>
      </c>
      <c r="Q330" s="100">
        <v>1303</v>
      </c>
      <c r="R330" s="100">
        <v>1414</v>
      </c>
      <c r="S330" s="100">
        <f t="shared" si="195"/>
        <v>3314.3737900000001</v>
      </c>
      <c r="T330" s="100" t="str">
        <f t="shared" ref="T330" si="4154">IF(AVERAGE(N329)&lt;S329,"熊",IF(AVERAGE(N329)&gt;S329,"牛",""))</f>
        <v>牛</v>
      </c>
      <c r="U330" s="100">
        <f t="shared" ref="U330" si="4155">MAX(H330,O330)</f>
        <v>3380.66</v>
      </c>
      <c r="V330" s="100">
        <f t="shared" ref="V330" si="4156">MIN(I330,P330)</f>
        <v>3353.68</v>
      </c>
      <c r="W330" s="40">
        <f t="shared" ref="W330" si="4157">LN(U330/V330)</f>
        <v>8.0127063233012691E-3</v>
      </c>
      <c r="X330" s="100">
        <f t="shared" ref="X330" si="4158">IF(U330=H330,J330,Q330)</f>
        <v>1101</v>
      </c>
      <c r="Y330" s="100">
        <f t="shared" ref="Y330" si="4159">IF(V330=I330,K330,R330)</f>
        <v>1414</v>
      </c>
      <c r="Z330" s="101">
        <f t="shared" ref="Z330" si="4160">(U330-V330)/(C330)</f>
        <v>8.0192128212292213E-3</v>
      </c>
      <c r="AA330" s="101">
        <f t="shared" ref="AA330" si="4161">LN(C330/N329)</f>
        <v>-3.179834526808901E-4</v>
      </c>
      <c r="AB330" s="101">
        <f t="shared" ref="AB330" si="4162">LN(N330/U330)</f>
        <v>-4.5716737149227027E-3</v>
      </c>
      <c r="AC330" s="101">
        <f t="shared" ref="AC330" si="4163">LN(N330/V330)</f>
        <v>3.4410326083787698E-3</v>
      </c>
      <c r="AD330" s="101">
        <f t="shared" ref="AD330" si="4164">LN(U330/C330)</f>
        <v>4.8153710203015961E-3</v>
      </c>
      <c r="AE330" s="101">
        <f t="shared" ref="AE330" si="4165">LN(V330/C330)</f>
        <v>-3.1973353029998604E-3</v>
      </c>
      <c r="AF330" s="101">
        <f t="shared" ref="AF330" si="4166">LN(N330/C330)</f>
        <v>2.4369730537889637E-4</v>
      </c>
      <c r="AG330" s="101">
        <f t="shared" ref="AG330" si="4167">LN(N330/N329)</f>
        <v>-7.4286147302034773E-5</v>
      </c>
      <c r="AH330" s="101">
        <f t="shared" ref="AH330" si="4168">LN(D330/C330)</f>
        <v>1.4701975831175936E-3</v>
      </c>
      <c r="AI330" s="101">
        <f t="shared" ref="AI330" si="4169">LN(E330/C330)</f>
        <v>1.3336642242441875E-3</v>
      </c>
      <c r="AJ330" s="101">
        <f t="shared" ref="AJ330" si="4170">LN(F330/C330)</f>
        <v>1.2772645703449496E-3</v>
      </c>
      <c r="AK330" s="101">
        <f t="shared" ref="AK330" si="4171">+LN(G330/C330)</f>
        <v>2.7811558380075262E-3</v>
      </c>
      <c r="AL330" s="101">
        <f t="shared" ref="AL330" si="4172">LN(H330/I330)</f>
        <v>5.3386292661250466E-3</v>
      </c>
      <c r="AM330" s="101">
        <f t="shared" ref="AM330" si="4173">LN(O330/P330)</f>
        <v>6.5503845236685159E-3</v>
      </c>
      <c r="AN330" s="101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101">
        <f t="shared" ref="AQ330" si="4177">LN(M330/L330)</f>
        <v>-3.1117334829105023E-4</v>
      </c>
      <c r="AR330" s="101">
        <f t="shared" ref="AR330" si="4178">LN(N330/L330)</f>
        <v>-2.8515959021482079E-3</v>
      </c>
      <c r="AS330" s="101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101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101">
        <f t="shared" ref="AY330" si="4185">LN(G330/I330)</f>
        <v>3.304414083831083E-3</v>
      </c>
      <c r="AZ330" s="101">
        <f t="shared" ref="AZ330" si="4186">LN(N330/P330)</f>
        <v>3.4410326083787698E-3</v>
      </c>
      <c r="BA330" s="101">
        <f t="shared" ref="BA330" si="4187">AV329</f>
        <v>9.3610093610081879E-2</v>
      </c>
      <c r="BB330" s="101">
        <f t="shared" ref="BB330" si="4188">AR329</f>
        <v>-4.5683771026099572E-3</v>
      </c>
      <c r="BC330" s="101">
        <f t="shared" ref="BC330" si="4189">AS329</f>
        <v>-5.3725731569027402E-3</v>
      </c>
      <c r="BD330" s="39">
        <f t="shared" ref="BD330" si="4190">IF(AR329&lt;0,1,0)</f>
        <v>1</v>
      </c>
    </row>
    <row r="331" spans="1:62" ht="13.5" x14ac:dyDescent="0.15">
      <c r="A331" s="98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100">
        <f t="shared" si="195"/>
        <v>3322.1455550000001</v>
      </c>
      <c r="T331" s="100" t="str">
        <f t="shared" ref="T331" si="4191">IF(AVERAGE(N330)&lt;S330,"熊",IF(AVERAGE(N330)&gt;S330,"牛",""))</f>
        <v>牛</v>
      </c>
      <c r="U331" s="100">
        <f t="shared" ref="U331" si="4192">MAX(H331,O331)</f>
        <v>3384.63</v>
      </c>
      <c r="V331" s="100">
        <f t="shared" ref="V331" si="4193">MIN(I331,P331)</f>
        <v>3360.0848000000001</v>
      </c>
      <c r="W331" s="40">
        <f t="shared" ref="W331" si="4194">LN(U331/V331)</f>
        <v>7.2783828773437679E-3</v>
      </c>
      <c r="X331" s="100">
        <f t="shared" ref="X331" si="4195">IF(U331=H331,J331,Q331)</f>
        <v>1026</v>
      </c>
      <c r="Y331" s="100">
        <f t="shared" ref="Y331" si="4196">IF(V331=I331,K331,R331)</f>
        <v>938</v>
      </c>
      <c r="Z331" s="101">
        <f t="shared" ref="Z331" si="4197">(U331-V331)/(C331)</f>
        <v>7.2935045757193976E-3</v>
      </c>
      <c r="AA331" s="101">
        <f t="shared" ref="AA331" si="4198">LN(C331/N330)</f>
        <v>3.2864872218045513E-5</v>
      </c>
      <c r="AB331" s="101">
        <f t="shared" ref="AB331" si="4199">LN(N331/U331)</f>
        <v>-2.0584719570671791E-3</v>
      </c>
      <c r="AC331" s="101">
        <f t="shared" ref="AC331" si="4200">LN(N331/V331)</f>
        <v>5.2199109202764916E-3</v>
      </c>
      <c r="AD331" s="101">
        <f t="shared" ref="AD331" si="4201">LN(U331/C331)</f>
        <v>5.7124467667844566E-3</v>
      </c>
      <c r="AE331" s="101">
        <f t="shared" ref="AE331" si="4202">LN(V331/C331)</f>
        <v>-1.5659361105592685E-3</v>
      </c>
      <c r="AF331" s="101">
        <f t="shared" ref="AF331" si="4203">LN(N331/C331)</f>
        <v>3.65397480971715E-3</v>
      </c>
      <c r="AG331" s="101">
        <f t="shared" ref="AG331" si="4204">LN(N331/N330)</f>
        <v>3.6868396819351892E-3</v>
      </c>
      <c r="AH331" s="101">
        <f t="shared" ref="AH331" si="4205">LN(D331/C331)</f>
        <v>1.2568480033599454E-4</v>
      </c>
      <c r="AI331" s="101">
        <f t="shared" ref="AI331" si="4206">LN(E331/C331)</f>
        <v>-6.9389688703577637E-4</v>
      </c>
      <c r="AJ331" s="101">
        <f t="shared" ref="AJ331" si="4207">LN(F331/C331)</f>
        <v>-7.0796284257260231E-4</v>
      </c>
      <c r="AK331" s="101">
        <f t="shared" ref="AK331" si="4208">+LN(G331/C331)</f>
        <v>1.4885135272483176E-3</v>
      </c>
      <c r="AL331" s="101">
        <f t="shared" ref="AL331" si="4209">LN(H331/I331)</f>
        <v>7.2783828773437679E-3</v>
      </c>
      <c r="AM331" s="101">
        <f t="shared" ref="AM331" si="4210">LN(O331/P331)</f>
        <v>3.8978445719147262E-3</v>
      </c>
      <c r="AN331" s="101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101">
        <f t="shared" ref="AQ331" si="4214">LN(M331/L331)</f>
        <v>2.5264213539287299E-4</v>
      </c>
      <c r="AR331" s="101">
        <f t="shared" ref="AR331" si="4215">LN(N331/L331)</f>
        <v>2.4043957923746587E-3</v>
      </c>
      <c r="AS331" s="101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101">
        <f t="shared" ref="AW331" si="4220">LN(N331/C331)</f>
        <v>3.65397480971715E-3</v>
      </c>
      <c r="AX331" s="28">
        <f t="shared" ref="AX331" si="4221">(N331-L331)/(U331-V331)</f>
        <v>0.3304719456349906</v>
      </c>
      <c r="AY331" s="101">
        <f t="shared" ref="AY331" si="4222">LN(G331/I331)</f>
        <v>3.0544496378077596E-3</v>
      </c>
      <c r="AZ331" s="101">
        <f t="shared" ref="AZ331" si="4223">LN(N331/P331)</f>
        <v>3.8299006331872993E-3</v>
      </c>
      <c r="BA331" s="101">
        <f t="shared" ref="BA331" si="4224">AV330</f>
        <v>0.42846553002223636</v>
      </c>
      <c r="BB331" s="101">
        <f t="shared" ref="BB331" si="4225">AR330</f>
        <v>-2.8515959021482079E-3</v>
      </c>
      <c r="BC331" s="101">
        <f t="shared" ref="BC331" si="4226">AS330</f>
        <v>2.4369730537889637E-4</v>
      </c>
      <c r="BD331" s="39">
        <f t="shared" ref="BD331" si="4227">IF(AR330&lt;0,1,0)</f>
        <v>1</v>
      </c>
    </row>
    <row r="332" spans="1:62" ht="13.5" x14ac:dyDescent="0.15">
      <c r="A332" s="98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100">
        <f t="shared" si="195"/>
        <v>3329.1825550000003</v>
      </c>
      <c r="T332" s="100" t="str">
        <f t="shared" ref="T332" si="4228">IF(AVERAGE(N331)&lt;S331,"熊",IF(AVERAGE(N331)&gt;S331,"牛",""))</f>
        <v>牛</v>
      </c>
      <c r="U332" s="100">
        <f t="shared" ref="U332" si="4229">MAX(H332,O332)</f>
        <v>3391.06</v>
      </c>
      <c r="V332" s="100">
        <f t="shared" ref="V332" si="4230">MIN(I332,P332)</f>
        <v>3371.08</v>
      </c>
      <c r="W332" s="40">
        <f t="shared" ref="W332" si="4231">LN(U332/V332)</f>
        <v>5.9093890819268413E-3</v>
      </c>
      <c r="X332" s="100">
        <f t="shared" ref="X332" si="4232">IF(U332=H332,J332,Q332)</f>
        <v>1333</v>
      </c>
      <c r="Y332" s="100">
        <f t="shared" ref="Y332" si="4233">IF(V332=I332,K332,R332)</f>
        <v>1439</v>
      </c>
      <c r="Z332" s="101">
        <f t="shared" ref="Z332" si="4234">(U332-V332)/(C332)</f>
        <v>5.9086553816672044E-3</v>
      </c>
      <c r="AA332" s="101">
        <f t="shared" ref="AA332" si="4235">LN(C332/N331)</f>
        <v>1.1273608082448944E-3</v>
      </c>
      <c r="AB332" s="101">
        <f t="shared" ref="AB332" si="4236">LN(N332/U332)</f>
        <v>-3.4207053770246515E-3</v>
      </c>
      <c r="AC332" s="101">
        <f t="shared" ref="AC332" si="4237">LN(N332/V332)</f>
        <v>2.4886837049021291E-3</v>
      </c>
      <c r="AD332" s="101">
        <f t="shared" ref="AD332" si="4238">LN(U332/C332)</f>
        <v>2.8290734021754588E-3</v>
      </c>
      <c r="AE332" s="101">
        <f t="shared" ref="AE332" si="4239">LN(V332/C332)</f>
        <v>-3.0803156797513205E-3</v>
      </c>
      <c r="AF332" s="101">
        <f t="shared" ref="AF332" si="4240">LN(N332/C332)</f>
        <v>-5.9163197484910337E-4</v>
      </c>
      <c r="AG332" s="101">
        <f t="shared" ref="AG332" si="4241">LN(N332/N331)</f>
        <v>5.3572883339574116E-4</v>
      </c>
      <c r="AH332" s="101">
        <f t="shared" ref="AH332" si="4242">LN(D332/C332)</f>
        <v>1.5081016134215389E-4</v>
      </c>
      <c r="AI332" s="101">
        <f t="shared" ref="AI332" si="4243">LN(E332/C332)</f>
        <v>1.0640562825614929E-3</v>
      </c>
      <c r="AJ332" s="101">
        <f t="shared" ref="AJ332" si="4244">LN(F332/C332)</f>
        <v>-1.597061410405626E-4</v>
      </c>
      <c r="AK332" s="101">
        <f t="shared" ref="AK332" si="4245">+LN(G332/C332)</f>
        <v>-1.0533480276840959E-3</v>
      </c>
      <c r="AL332" s="101">
        <f t="shared" ref="AL332" si="4246">LN(H332/I332)</f>
        <v>3.4261604931901668E-3</v>
      </c>
      <c r="AM332" s="101">
        <f t="shared" ref="AM332" si="4247">LN(O332/P332)</f>
        <v>5.9093890819268413E-3</v>
      </c>
      <c r="AN332" s="101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101">
        <f t="shared" ref="AQ332" si="4251">LN(M332/L332)</f>
        <v>4.0822122607291886E-4</v>
      </c>
      <c r="AR332" s="101">
        <f t="shared" ref="AR332" si="4252">LN(N332/L332)</f>
        <v>-1.0356086651230889E-4</v>
      </c>
      <c r="AS332" s="101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101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101">
        <f t="shared" ref="AY332" si="4259">LN(G332/I332)</f>
        <v>1.134477114453257E-3</v>
      </c>
      <c r="AZ332" s="101">
        <f t="shared" ref="AZ332" si="4260">LN(N332/P332)</f>
        <v>2.4886837049021291E-3</v>
      </c>
      <c r="BA332" s="101">
        <f t="shared" ref="BA332" si="4261">AV331</f>
        <v>0.71644150383781635</v>
      </c>
      <c r="BB332" s="101">
        <f t="shared" ref="BB332" si="4262">AR331</f>
        <v>2.4043957923746587E-3</v>
      </c>
      <c r="BC332" s="101">
        <f t="shared" ref="BC332" si="4263">AS331</f>
        <v>3.65397480971715E-3</v>
      </c>
      <c r="BD332" s="39">
        <f t="shared" ref="BD332" si="4264">IF(AR331&lt;0,1,0)</f>
        <v>0</v>
      </c>
    </row>
    <row r="333" spans="1:62" ht="13.5" x14ac:dyDescent="0.15">
      <c r="A333" s="98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100">
        <f t="shared" si="195"/>
        <v>3335.5935550000004</v>
      </c>
      <c r="T333" s="100" t="str">
        <f t="shared" ref="T333" si="4265">IF(AVERAGE(N332)&lt;S332,"熊",IF(AVERAGE(N332)&gt;S332,"牛",""))</f>
        <v>牛</v>
      </c>
      <c r="U333" s="100">
        <f t="shared" ref="U333" si="4266">MAX(H333,O333)</f>
        <v>3387.0641999999998</v>
      </c>
      <c r="V333" s="100">
        <f t="shared" ref="V333" si="4267">MIN(I333,P333)</f>
        <v>3366.7757999999999</v>
      </c>
      <c r="W333" s="40">
        <f t="shared" ref="W333" si="4268">LN(U333/V333)</f>
        <v>6.0079779879686837E-3</v>
      </c>
      <c r="X333" s="100">
        <f t="shared" ref="X333" si="4269">IF(U333=H333,J333,Q333)</f>
        <v>1412</v>
      </c>
      <c r="Y333" s="100">
        <f t="shared" ref="Y333" si="4270">IF(V333=I333,K333,R333)</f>
        <v>1020</v>
      </c>
      <c r="Z333" s="101">
        <f t="shared" ref="Z333" si="4271">(U333-V333)/(C333)</f>
        <v>6.0118792130365575E-3</v>
      </c>
      <c r="AA333" s="101">
        <f t="shared" ref="AA333" si="4272">LN(C333/N332)</f>
        <v>-1.409938067053348E-3</v>
      </c>
      <c r="AB333" s="101">
        <f t="shared" ref="AB333" si="4273">LN(N333/U333)</f>
        <v>-4.5084595063658742E-4</v>
      </c>
      <c r="AC333" s="101">
        <f t="shared" ref="AC333" si="4274">LN(N333/V333)</f>
        <v>5.5571320373320934E-3</v>
      </c>
      <c r="AD333" s="101">
        <f t="shared" ref="AD333" si="4275">LN(U333/C333)</f>
        <v>3.6516150447803574E-3</v>
      </c>
      <c r="AE333" s="101">
        <f t="shared" ref="AE333" si="4276">LN(V333/C333)</f>
        <v>-2.3563629431883068E-3</v>
      </c>
      <c r="AF333" s="101">
        <f t="shared" ref="AF333" si="4277">LN(N333/C333)</f>
        <v>3.2007690941437952E-3</v>
      </c>
      <c r="AG333" s="101">
        <f t="shared" ref="AG333" si="4278">LN(N333/N332)</f>
        <v>1.7908310270903446E-3</v>
      </c>
      <c r="AH333" s="101">
        <f t="shared" ref="AH333" si="4279">LN(D333/C333)</f>
        <v>-3.0152245059205019E-4</v>
      </c>
      <c r="AI333" s="101">
        <f t="shared" ref="AI333" si="4280">LN(E333/C333)</f>
        <v>4.575932715860817E-4</v>
      </c>
      <c r="AJ333" s="101">
        <f t="shared" ref="AJ333" si="4281">LN(F333/C333)</f>
        <v>-4.9216213178298869E-4</v>
      </c>
      <c r="AK333" s="101">
        <f t="shared" ref="AK333" si="4282">+LN(G333/C333)</f>
        <v>4.957999160266289E-4</v>
      </c>
      <c r="AL333" s="101">
        <f t="shared" ref="AL333" si="4283">LN(H333/I333)</f>
        <v>4.2050296627243917E-3</v>
      </c>
      <c r="AM333" s="101">
        <f t="shared" ref="AM333" si="4284">LN(O333/P333)</f>
        <v>3.1558151287537912E-3</v>
      </c>
      <c r="AN333" s="101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101">
        <f t="shared" ref="AQ333" si="4288">LN(M333/L333)</f>
        <v>6.8200449545170239E-4</v>
      </c>
      <c r="AR333" s="101">
        <f t="shared" ref="AR333" si="4289">LN(N333/L333)</f>
        <v>2.7049691781171619E-3</v>
      </c>
      <c r="AS333" s="101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101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101">
        <f t="shared" ref="AY333" si="4296">LN(G333/I333)</f>
        <v>2.8521628592149645E-3</v>
      </c>
      <c r="AZ333" s="101">
        <f t="shared" ref="AZ333" si="4297">LN(N333/P333)</f>
        <v>2.7049691781171619E-3</v>
      </c>
      <c r="BA333" s="101">
        <f t="shared" ref="BA333" si="4298">AV332</f>
        <v>0.4204204204204246</v>
      </c>
      <c r="BB333" s="101">
        <f t="shared" ref="BB333" si="4299">AR332</f>
        <v>-1.0356086651230889E-4</v>
      </c>
      <c r="BC333" s="101">
        <f t="shared" ref="BC333" si="4300">AS332</f>
        <v>-5.9163197484910337E-4</v>
      </c>
      <c r="BD333" s="39">
        <f t="shared" ref="BD333" si="4301">IF(AR332&lt;0,1,0)</f>
        <v>1</v>
      </c>
    </row>
    <row r="334" spans="1:62" ht="13.5" x14ac:dyDescent="0.15">
      <c r="A334" s="98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100">
        <f t="shared" si="195"/>
        <v>3342.539205</v>
      </c>
      <c r="T334" s="100" t="str">
        <f t="shared" ref="T334" si="4302">IF(AVERAGE(N333)&lt;S333,"熊",IF(AVERAGE(N333)&gt;S333,"牛",""))</f>
        <v>牛</v>
      </c>
      <c r="U334" s="100">
        <f t="shared" ref="U334" si="4303">MAX(H334,O334)</f>
        <v>3391.64</v>
      </c>
      <c r="V334" s="100">
        <f t="shared" ref="V334" si="4304">MIN(I334,P334)</f>
        <v>3361.33</v>
      </c>
      <c r="W334" s="40">
        <f t="shared" ref="W334" si="4305">LN(U334/V334)</f>
        <v>8.9768512346779811E-3</v>
      </c>
      <c r="X334" s="100">
        <f t="shared" ref="X334" si="4306">IF(U334=H334,J334,Q334)</f>
        <v>956</v>
      </c>
      <c r="Y334" s="100">
        <f t="shared" ref="Y334" si="4307">IF(V334=I334,K334,R334)</f>
        <v>1402</v>
      </c>
      <c r="Z334" s="101">
        <f t="shared" ref="Z334" si="4308">(U334-V334)/(C334)</f>
        <v>8.9582588289536923E-3</v>
      </c>
      <c r="AA334" s="101">
        <f t="shared" ref="AA334" si="4309">LN(C334/N333)</f>
        <v>-6.1087244010094792E-4</v>
      </c>
      <c r="AB334" s="101">
        <f t="shared" ref="AB334" si="4310">LN(N334/U334)</f>
        <v>-5.9765935168028866E-3</v>
      </c>
      <c r="AC334" s="101">
        <f t="shared" ref="AC334" si="4311">LN(N334/V334)</f>
        <v>3.0002577178749679E-3</v>
      </c>
      <c r="AD334" s="101">
        <f t="shared" ref="AD334" si="4312">LN(U334/C334)</f>
        <v>2.4117701292404431E-3</v>
      </c>
      <c r="AE334" s="101">
        <f t="shared" ref="AE334" si="4313">LN(V334/C334)</f>
        <v>-6.5650811054375185E-3</v>
      </c>
      <c r="AF334" s="101">
        <f t="shared" ref="AF334" si="4314">LN(N334/C334)</f>
        <v>-3.5648233875624612E-3</v>
      </c>
      <c r="AG334" s="101">
        <f t="shared" ref="AG334" si="4315">LN(N334/N333)</f>
        <v>-4.1756958276635038E-3</v>
      </c>
      <c r="AH334" s="101">
        <f t="shared" ref="AH334" si="4316">LN(D334/C334)</f>
        <v>4.6982137310370417E-4</v>
      </c>
      <c r="AI334" s="101">
        <f t="shared" ref="AI334" si="4317">LN(E334/C334)</f>
        <v>-2.8377264090103066E-4</v>
      </c>
      <c r="AJ334" s="101">
        <f t="shared" ref="AJ334" si="4318">LN(F334/C334)</f>
        <v>-5.6156943894658942E-5</v>
      </c>
      <c r="AK334" s="101">
        <f t="shared" ref="AK334" si="4319">+LN(G334/C334)</f>
        <v>-1.4581465787569835E-3</v>
      </c>
      <c r="AL334" s="101">
        <f t="shared" ref="AL334" si="4320">LN(H334/I334)</f>
        <v>4.8412218274474905E-3</v>
      </c>
      <c r="AM334" s="101">
        <f t="shared" ref="AM334" si="4321">LN(O334/P334)</f>
        <v>5.5478562080835793E-3</v>
      </c>
      <c r="AN334" s="101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101">
        <f t="shared" ref="AQ334" si="4325">LN(M334/L334)</f>
        <v>-6.5116692094940702E-5</v>
      </c>
      <c r="AR334" s="101">
        <f t="shared" ref="AR334" si="4326">LN(N334/L334)</f>
        <v>-2.1421944788501458E-3</v>
      </c>
      <c r="AS334" s="101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101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101">
        <f t="shared" ref="AY334" si="4333">LN(G334/I334)</f>
        <v>9.713051194502212E-4</v>
      </c>
      <c r="AZ334" s="101">
        <f t="shared" ref="AZ334" si="4334">LN(N334/P334)</f>
        <v>3.0002577178749679E-3</v>
      </c>
      <c r="BA334" s="101">
        <f t="shared" ref="BA334" si="4335">AV333</f>
        <v>0.92475010350742792</v>
      </c>
      <c r="BB334" s="101">
        <f t="shared" ref="BB334" si="4336">AR333</f>
        <v>2.7049691781171619E-3</v>
      </c>
      <c r="BC334" s="101">
        <f t="shared" ref="BC334" si="4337">AS333</f>
        <v>3.2007690941437952E-3</v>
      </c>
      <c r="BD334" s="39">
        <f t="shared" ref="BD334" si="4338">IF(AR333&lt;0,1,0)</f>
        <v>0</v>
      </c>
    </row>
    <row r="335" spans="1:62" ht="13.5" x14ac:dyDescent="0.15">
      <c r="A335" s="98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100">
        <f t="shared" si="195"/>
        <v>3347.6797949999991</v>
      </c>
      <c r="T335" s="100" t="str">
        <f t="shared" ref="T335" si="4339">IF(AVERAGE(N334)&lt;S334,"熊",IF(AVERAGE(N334)&gt;S334,"牛",""))</f>
        <v>牛</v>
      </c>
      <c r="U335" s="100">
        <f t="shared" ref="U335" si="4340">MAX(H335,O335)</f>
        <v>3365.4398000000001</v>
      </c>
      <c r="V335" s="100">
        <f t="shared" ref="V335" si="4341">MIN(I335,P335)</f>
        <v>3345.3283000000001</v>
      </c>
      <c r="W335" s="40">
        <f t="shared" ref="W335" si="4342">LN(U335/V335)</f>
        <v>5.9938176704963774E-3</v>
      </c>
      <c r="X335" s="100">
        <f t="shared" ref="X335" si="4343">IF(U335=H335,J335,Q335)</f>
        <v>930</v>
      </c>
      <c r="Y335" s="100">
        <f t="shared" ref="Y335" si="4344">IF(V335=I335,K335,R335)</f>
        <v>1028</v>
      </c>
      <c r="Z335" s="101">
        <f t="shared" ref="Z335" si="4345">(U335-V335)/(C335)</f>
        <v>5.9764133817219248E-3</v>
      </c>
      <c r="AA335" s="101">
        <f t="shared" ref="AA335" si="4346">LN(C335/N334)</f>
        <v>-1.8658150321294617E-3</v>
      </c>
      <c r="AB335" s="101">
        <f t="shared" ref="AB335" si="4347">LN(N335/U335)</f>
        <v>-3.5038017968426591E-3</v>
      </c>
      <c r="AC335" s="101">
        <f t="shared" ref="AC335" si="4348">LN(N335/V335)</f>
        <v>2.4900158736539165E-3</v>
      </c>
      <c r="AD335" s="101">
        <f t="shared" ref="AD335" si="4349">LN(U335/C335)</f>
        <v>8.7481249085959322E-5</v>
      </c>
      <c r="AE335" s="101">
        <f t="shared" ref="AE335" si="4350">LN(V335/C335)</f>
        <v>-5.9063364214104359E-3</v>
      </c>
      <c r="AF335" s="101">
        <f t="shared" ref="AF335" si="4351">LN(N335/C335)</f>
        <v>-3.4163205477566599E-3</v>
      </c>
      <c r="AG335" s="101">
        <f t="shared" ref="AG335" si="4352">LN(N335/N334)</f>
        <v>-5.2821355798860648E-3</v>
      </c>
      <c r="AH335" s="101">
        <f t="shared" ref="AH335" si="4353">LN(D335/C335)</f>
        <v>-6.1814350753668101E-4</v>
      </c>
      <c r="AI335" s="101">
        <f t="shared" ref="AI335" si="4354">LN(E335/C335)</f>
        <v>-1.4048473092708024E-3</v>
      </c>
      <c r="AJ335" s="101">
        <f t="shared" ref="AJ335" si="4355">LN(F335/C335)</f>
        <v>-2.0651026386376246E-3</v>
      </c>
      <c r="AK335" s="101">
        <f t="shared" ref="AK335" si="4356">+LN(G335/C335)</f>
        <v>-1.3416440465180673E-3</v>
      </c>
      <c r="AL335" s="101">
        <f t="shared" ref="AL335" si="4357">LN(H335/I335)</f>
        <v>5.9938176704963774E-3</v>
      </c>
      <c r="AM335" s="101">
        <f t="shared" ref="AM335" si="4358">LN(O335/P335)</f>
        <v>4.8014282049350081E-3</v>
      </c>
      <c r="AN335" s="101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101">
        <f t="shared" ref="AQ335" si="4362">LN(M335/L335)</f>
        <v>7.4774770051335725E-5</v>
      </c>
      <c r="AR335" s="101">
        <f t="shared" ref="AR335" si="4363">LN(N335/L335)</f>
        <v>-2.074676501238651E-3</v>
      </c>
      <c r="AS335" s="101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101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101">
        <f t="shared" ref="AY335" si="4370">LN(G335/I335)</f>
        <v>4.5646923748924803E-3</v>
      </c>
      <c r="AZ335" s="101">
        <f t="shared" ref="AZ335" si="4371">LN(N335/P335)</f>
        <v>2.1159820417814565E-3</v>
      </c>
      <c r="BA335" s="101">
        <f t="shared" ref="BA335" si="4372">AV334</f>
        <v>0.33322335862751329</v>
      </c>
      <c r="BB335" s="101">
        <f t="shared" ref="BB335" si="4373">AR334</f>
        <v>-2.1421944788501458E-3</v>
      </c>
      <c r="BC335" s="101">
        <f t="shared" ref="BC335" si="4374">AS334</f>
        <v>-3.5648233875624612E-3</v>
      </c>
      <c r="BD335" s="39">
        <f t="shared" ref="BD335" si="4375">IF(AR334&lt;0,1,0)</f>
        <v>1</v>
      </c>
    </row>
    <row r="336" spans="1:62" ht="13.5" x14ac:dyDescent="0.15">
      <c r="A336" s="98">
        <v>42996</v>
      </c>
      <c r="B336" s="41">
        <f t="shared" si="4153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100">
        <f t="shared" si="195"/>
        <v>3351.9011500000001</v>
      </c>
      <c r="T336" s="100" t="str">
        <f t="shared" ref="T336" si="4376">IF(AVERAGE(N335)&lt;S335,"熊",IF(AVERAGE(N335)&gt;S335,"牛",""))</f>
        <v>牛</v>
      </c>
      <c r="U336" s="100">
        <f t="shared" ref="U336" si="4377">MAX(H336,O336)</f>
        <v>3371.7485999999999</v>
      </c>
      <c r="V336" s="100">
        <f t="shared" ref="V336" si="4378">MIN(I336,P336)</f>
        <v>3352.5133999999998</v>
      </c>
      <c r="W336" s="40">
        <f t="shared" ref="W336" si="4379">LN(U336/V336)</f>
        <v>5.721149017232724E-3</v>
      </c>
      <c r="X336" s="100">
        <f t="shared" ref="X336" si="4380">IF(U336=H336,J336,Q336)</f>
        <v>1022</v>
      </c>
      <c r="Y336" s="100">
        <f t="shared" ref="Y336" si="4381">IF(V336=I336,K336,R336)</f>
        <v>930</v>
      </c>
      <c r="Z336" s="101">
        <f t="shared" ref="Z336" si="4382">(U336-V336)/(C336)</f>
        <v>5.7375460453044213E-3</v>
      </c>
      <c r="AA336" s="101">
        <f t="shared" ref="AA336" si="4383">LN(C336/N335)</f>
        <v>-3.4451794222890863E-4</v>
      </c>
      <c r="AB336" s="101">
        <f t="shared" ref="AB336" si="4384">LN(N336/U336)</f>
        <v>-2.532871667177466E-3</v>
      </c>
      <c r="AC336" s="101">
        <f t="shared" ref="AC336" si="4385">LN(N336/V336)</f>
        <v>3.1882773500552216E-3</v>
      </c>
      <c r="AD336" s="101">
        <f t="shared" ref="AD336" si="4386">LN(U336/C336)</f>
        <v>5.721149017232724E-3</v>
      </c>
      <c r="AE336" s="101">
        <f t="shared" ref="AE336" si="4387">LN(V336/C336)</f>
        <v>0</v>
      </c>
      <c r="AF336" s="101">
        <f t="shared" ref="AF336" si="4388">LN(N336/C336)</f>
        <v>3.1882773500552216E-3</v>
      </c>
      <c r="AG336" s="101">
        <f t="shared" ref="AG336" si="4389">LN(N336/N335)</f>
        <v>2.8437594078262844E-3</v>
      </c>
      <c r="AH336" s="101">
        <f t="shared" ref="AH336" si="4390">LN(D336/C336)</f>
        <v>9.4442706914675436E-4</v>
      </c>
      <c r="AI336" s="101">
        <f t="shared" ref="AI336" si="4391">LN(E336/C336)</f>
        <v>2.8425980188102277E-3</v>
      </c>
      <c r="AJ336" s="101">
        <f t="shared" ref="AJ336" si="4392">LN(F336/C336)</f>
        <v>3.4967139832432926E-3</v>
      </c>
      <c r="AK336" s="101">
        <f t="shared" ref="AK336" si="4393">+LN(G336/C336)</f>
        <v>2.8115434641918183E-3</v>
      </c>
      <c r="AL336" s="101">
        <f t="shared" ref="AL336" si="4394">LN(H336/I336)</f>
        <v>5.721149017232724E-3</v>
      </c>
      <c r="AM336" s="101">
        <f t="shared" ref="AM336" si="4395">LN(O336/P336)</f>
        <v>3.8104804347227849E-3</v>
      </c>
      <c r="AN336" s="101">
        <f t="shared" ref="AN336" si="4396">LN(L336/G336)</f>
        <v>0</v>
      </c>
      <c r="AO336" s="40">
        <f t="shared" ref="AO336" si="4397">(C336-I336)/(H336-I336)</f>
        <v>0</v>
      </c>
      <c r="AP336" s="40">
        <f t="shared" ref="AP336" si="4398">(N335-I336)/(H336-I336)</f>
        <v>6.0056562967899747E-2</v>
      </c>
      <c r="AQ336" s="101">
        <f t="shared" ref="AQ336" si="4399">LN(M336/L336)</f>
        <v>6.7120002497233588E-4</v>
      </c>
      <c r="AR336" s="101">
        <f t="shared" ref="AR336" si="4400">LN(N336/L336)</f>
        <v>3.7673388586329816E-4</v>
      </c>
      <c r="AS336" s="101">
        <f t="shared" ref="AS336" si="4401">LN(N336/C336)</f>
        <v>3.1882773500552216E-3</v>
      </c>
      <c r="AT336" s="28">
        <f t="shared" ref="AT336" si="4402">+(G336-I336)/(H336-I336)</f>
        <v>0.49071493927800425</v>
      </c>
      <c r="AU336" s="28">
        <f t="shared" ref="AU336" si="4403">+(N336-P336)/(O336-P336)</f>
        <v>0.55664301825531215</v>
      </c>
      <c r="AV336" s="40">
        <f t="shared" ref="AV336" si="4404">+(N336-V336)/(U336-V336)</f>
        <v>0.55657336549659675</v>
      </c>
      <c r="AW336" s="101">
        <f t="shared" ref="AW336" si="4405">LN(N336/C336)</f>
        <v>3.1882773500552216E-3</v>
      </c>
      <c r="AX336" s="28">
        <f t="shared" ref="AX336" si="4406">(N336-L336)/(U336-V336)</f>
        <v>6.5858426218592503E-2</v>
      </c>
      <c r="AY336" s="101">
        <f t="shared" ref="AY336" si="4407">LN(G336/I336)</f>
        <v>2.8115434641918183E-3</v>
      </c>
      <c r="AZ336" s="101">
        <f t="shared" ref="AZ336" si="4408">LN(N336/P336)</f>
        <v>2.1228687486512343E-3</v>
      </c>
      <c r="BA336" s="101">
        <f t="shared" ref="BA336" si="4409">AV335</f>
        <v>0.41470303060437319</v>
      </c>
      <c r="BB336" s="101">
        <f t="shared" ref="BB336" si="4410">AR335</f>
        <v>-2.074676501238651E-3</v>
      </c>
      <c r="BC336" s="101">
        <f t="shared" ref="BC336" si="4411">AS335</f>
        <v>-3.4163205477566599E-3</v>
      </c>
      <c r="BD336" s="39">
        <f t="shared" ref="BD336" si="4412">IF(AR335&lt;0,1,0)</f>
        <v>1</v>
      </c>
    </row>
    <row r="337" spans="1:62" ht="13.5" x14ac:dyDescent="0.15">
      <c r="A337" s="98">
        <v>42997</v>
      </c>
      <c r="B337" s="41">
        <f t="shared" si="4153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100">
        <f t="shared" si="195"/>
        <v>3355.6960099999997</v>
      </c>
      <c r="T337" s="100" t="str">
        <f t="shared" ref="T337" si="4413">IF(AVERAGE(N336)&lt;S336,"熊",IF(AVERAGE(N336)&gt;S336,"牛",""))</f>
        <v>牛</v>
      </c>
      <c r="U337" s="100">
        <f t="shared" ref="U337" si="4414">MAX(H337,O337)</f>
        <v>3370.4009000000001</v>
      </c>
      <c r="V337" s="100">
        <f t="shared" ref="V337" si="4415">MIN(I337,P337)</f>
        <v>3344.7433999999998</v>
      </c>
      <c r="W337" s="40">
        <f t="shared" ref="W337" si="4416">LN(U337/V337)</f>
        <v>7.6417195852561751E-3</v>
      </c>
      <c r="X337" s="100">
        <f t="shared" ref="X337" si="4417">IF(U337=H337,J337,Q337)</f>
        <v>948</v>
      </c>
      <c r="Y337" s="100">
        <f t="shared" ref="Y337" si="4418">IF(V337=I337,K337,R337)</f>
        <v>1436</v>
      </c>
      <c r="Z337" s="101">
        <f t="shared" ref="Z337" si="4419">(U337-V337)/(C337)</f>
        <v>7.6236101192338427E-3</v>
      </c>
      <c r="AA337" s="101">
        <f t="shared" ref="AA337" si="4420">LN(C337/N336)</f>
        <v>6.8728957101099294E-4</v>
      </c>
      <c r="AB337" s="101">
        <f t="shared" ref="AB337" si="4421">LN(N337/U337)</f>
        <v>-4.0868754935007839E-3</v>
      </c>
      <c r="AC337" s="101">
        <f t="shared" ref="AC337" si="4422">LN(N337/V337)</f>
        <v>3.5548440917554658E-3</v>
      </c>
      <c r="AD337" s="101">
        <f t="shared" ref="AD337" si="4423">LN(U337/C337)</f>
        <v>1.4457986093275668E-3</v>
      </c>
      <c r="AE337" s="101">
        <f t="shared" ref="AE337" si="4424">LN(V337/C337)</f>
        <v>-6.195920975928553E-3</v>
      </c>
      <c r="AF337" s="101">
        <f t="shared" ref="AF337" si="4425">LN(N337/C337)</f>
        <v>-2.6410768841732099E-3</v>
      </c>
      <c r="AG337" s="101">
        <f t="shared" ref="AG337" si="4426">LN(N337/N336)</f>
        <v>-1.9537873131622633E-3</v>
      </c>
      <c r="AH337" s="101">
        <f t="shared" ref="AH337" si="4427">LN(D337/C337)</f>
        <v>1.3768051202527545E-4</v>
      </c>
      <c r="AI337" s="101">
        <f t="shared" ref="AI337" si="4428">LN(E337/C337)</f>
        <v>1.1982298243498049E-3</v>
      </c>
      <c r="AJ337" s="101">
        <f t="shared" ref="AJ337" si="4429">LN(F337/C337)</f>
        <v>8.2950992763201079E-4</v>
      </c>
      <c r="AK337" s="101">
        <f t="shared" ref="AK337" si="4430">+LN(G337/C337)</f>
        <v>-3.7174294237321878E-3</v>
      </c>
      <c r="AL337" s="101">
        <f t="shared" ref="AL337" si="4431">LN(H337/I337)</f>
        <v>5.1774241914006106E-3</v>
      </c>
      <c r="AM337" s="101">
        <f t="shared" ref="AM337" si="4432">LN(O337/P337)</f>
        <v>6.5261560266064575E-3</v>
      </c>
      <c r="AN337" s="101">
        <f t="shared" ref="AN337" si="4433">LN(L337/G337)</f>
        <v>5.0192534471636642E-4</v>
      </c>
      <c r="AO337" s="40">
        <f t="shared" ref="AO337" si="4434">(C337-I337)/(H337-I337)</f>
        <v>0.7202282115955827</v>
      </c>
      <c r="AP337" s="40">
        <f t="shared" ref="AP337" si="4435">(N336-I337)/(H337-I337)</f>
        <v>0.5873748197346671</v>
      </c>
      <c r="AQ337" s="101">
        <f t="shared" ref="AQ337" si="4436">LN(M337/L337)</f>
        <v>4.7545471206176311E-4</v>
      </c>
      <c r="AR337" s="101">
        <f t="shared" ref="AR337" si="4437">LN(N337/L337)</f>
        <v>5.7442719484273295E-4</v>
      </c>
      <c r="AS337" s="101">
        <f t="shared" ref="AS337" si="4438">LN(N337/C337)</f>
        <v>-2.6410768841732099E-3</v>
      </c>
      <c r="AT337" s="28">
        <f t="shared" ref="AT337" si="4439">+(G337-I337)/(H337-I337)</f>
        <v>2.7348620216074127E-3</v>
      </c>
      <c r="AU337" s="28">
        <f t="shared" ref="AU337" si="4440">+(N337-P337)/(O337-P337)</f>
        <v>0.54389786161454456</v>
      </c>
      <c r="AV337" s="40">
        <f t="shared" ref="AV337" si="4441">+(N337-V337)/(U337-V337)</f>
        <v>0.46423852674656102</v>
      </c>
      <c r="AW337" s="101">
        <f t="shared" ref="AW337" si="4442">LN(N337/C337)</f>
        <v>-2.6410768841732099E-3</v>
      </c>
      <c r="AX337" s="28">
        <f t="shared" ref="AX337" si="4443">(N337-L337)/(U337-V337)</f>
        <v>7.5128130176360317E-2</v>
      </c>
      <c r="AY337" s="101">
        <f t="shared" ref="AY337" si="4444">LN(G337/I337)</f>
        <v>1.4196158340769766E-5</v>
      </c>
      <c r="AZ337" s="101">
        <f t="shared" ref="AZ337" si="4445">LN(N337/P337)</f>
        <v>3.5548440917554658E-3</v>
      </c>
      <c r="BA337" s="101">
        <f t="shared" ref="BA337" si="4446">AV336</f>
        <v>0.55657336549659675</v>
      </c>
      <c r="BB337" s="101">
        <f t="shared" ref="BB337" si="4447">AR336</f>
        <v>3.7673388586329816E-4</v>
      </c>
      <c r="BC337" s="101">
        <f t="shared" ref="BC337" si="4448">AS336</f>
        <v>3.1882773500552216E-3</v>
      </c>
      <c r="BD337" s="39">
        <f t="shared" ref="BD337" si="4449">IF(AR336&lt;0,1,0)</f>
        <v>0</v>
      </c>
    </row>
    <row r="338" spans="1:62" ht="13.5" x14ac:dyDescent="0.15">
      <c r="A338" s="98">
        <v>42998</v>
      </c>
      <c r="B338" s="41">
        <f t="shared" si="4153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100">
        <f t="shared" si="195"/>
        <v>3358.9774699999994</v>
      </c>
      <c r="T338" s="100" t="str">
        <f t="shared" ref="T338" si="4450">IF(AVERAGE(N337)&lt;S337,"熊",IF(AVERAGE(N337)&gt;S337,"牛",""))</f>
        <v>牛</v>
      </c>
      <c r="U338" s="100">
        <f t="shared" ref="U338" si="4451">MAX(H338,O338)</f>
        <v>3370.0562</v>
      </c>
      <c r="V338" s="100">
        <f t="shared" ref="V338" si="4452">MIN(I338,P338)</f>
        <v>3346.5432000000001</v>
      </c>
      <c r="W338" s="40">
        <f t="shared" ref="W338" si="4453">LN(U338/V338)</f>
        <v>7.0014882984295018E-3</v>
      </c>
      <c r="X338" s="100">
        <f t="shared" ref="X338" si="4454">IF(U338=H338,J338,Q338)</f>
        <v>1401</v>
      </c>
      <c r="Y338" s="100">
        <f t="shared" ref="Y338" si="4455">IF(V338=I338,K338,R338)</f>
        <v>1038</v>
      </c>
      <c r="Z338" s="101">
        <f t="shared" ref="Z338" si="4456">(U338-V338)/(C338)</f>
        <v>7.0142314349733699E-3</v>
      </c>
      <c r="AA338" s="101">
        <f t="shared" ref="AA338" si="4457">LN(C338/N337)</f>
        <v>-1.3325108546720543E-3</v>
      </c>
      <c r="AB338" s="101">
        <f t="shared" ref="AB338" si="4458">LN(N338/U338)</f>
        <v>-1.0955371115273767E-3</v>
      </c>
      <c r="AC338" s="101">
        <f t="shared" ref="AC338" si="4459">LN(N338/V338)</f>
        <v>5.9059511869021947E-3</v>
      </c>
      <c r="AD338" s="101">
        <f t="shared" ref="AD338" si="4460">LN(U338/C338)</f>
        <v>5.3171084180008042E-3</v>
      </c>
      <c r="AE338" s="101">
        <f t="shared" ref="AE338" si="4461">LN(V338/C338)</f>
        <v>-1.684379880428559E-3</v>
      </c>
      <c r="AF338" s="101">
        <f t="shared" ref="AF338" si="4462">LN(N338/C338)</f>
        <v>4.2215713064734425E-3</v>
      </c>
      <c r="AG338" s="101">
        <f t="shared" ref="AG338" si="4463">LN(N338/N337)</f>
        <v>2.8890604518014723E-3</v>
      </c>
      <c r="AH338" s="101">
        <f t="shared" ref="AH338" si="4464">LN(D338/C338)</f>
        <v>-4.3789988976470002E-4</v>
      </c>
      <c r="AI338" s="101">
        <f t="shared" ref="AI338" si="4465">LN(E338/C338)</f>
        <v>5.5125187020435974E-5</v>
      </c>
      <c r="AJ338" s="101">
        <f t="shared" ref="AJ338" si="4466">LN(F338/C338)</f>
        <v>1.3790054922412895E-4</v>
      </c>
      <c r="AK338" s="101">
        <f t="shared" ref="AK338" si="4467">+LN(G338/C338)</f>
        <v>3.6184247459542401E-3</v>
      </c>
      <c r="AL338" s="101">
        <f t="shared" ref="AL338" si="4468">LN(H338/I338)</f>
        <v>5.3028046263827863E-3</v>
      </c>
      <c r="AM338" s="101">
        <f t="shared" ref="AM338" si="4469">LN(O338/P338)</f>
        <v>2.4539765673989894E-3</v>
      </c>
      <c r="AN338" s="101">
        <f t="shared" ref="AN338" si="4470">LN(L338/G338)</f>
        <v>0</v>
      </c>
      <c r="AO338" s="40">
        <f t="shared" ref="AO338" si="4471">(C338-I338)/(H338-I338)</f>
        <v>0.3170649461592015</v>
      </c>
      <c r="AP338" s="40">
        <f t="shared" ref="AP338" si="4472">(N337-I338)/(H338-I338)</f>
        <v>0.56827327293571339</v>
      </c>
      <c r="AQ338" s="101">
        <f t="shared" ref="AQ338" si="4473">LN(M338/L338)</f>
        <v>1.4394076216070852E-4</v>
      </c>
      <c r="AR338" s="101">
        <f t="shared" ref="AR338" si="4474">LN(N338/L338)</f>
        <v>6.0314656051929899E-4</v>
      </c>
      <c r="AS338" s="101">
        <f t="shared" ref="AS338" si="4475">LN(N338/C338)</f>
        <v>4.2215713064734425E-3</v>
      </c>
      <c r="AT338" s="28">
        <f t="shared" ref="AT338" si="4476">+(G338-I338)/(H338-I338)</f>
        <v>1</v>
      </c>
      <c r="AU338" s="28">
        <f t="shared" ref="AU338" si="4477">+(N338-P338)/(O338-P338)</f>
        <v>0.55326335669922788</v>
      </c>
      <c r="AV338" s="40">
        <f t="shared" ref="AV338" si="4478">+(N338-V338)/(U338-V338)</f>
        <v>0.84306553821290064</v>
      </c>
      <c r="AW338" s="101">
        <f t="shared" ref="AW338" si="4479">LN(N338/C338)</f>
        <v>4.2215713064734425E-3</v>
      </c>
      <c r="AX338" s="28">
        <f t="shared" ref="AX338" si="4480">(N338-L338)/(U338-V338)</f>
        <v>8.6326712882226958E-2</v>
      </c>
      <c r="AY338" s="101">
        <f t="shared" ref="AY338" si="4481">LN(G338/I338)</f>
        <v>5.3028046263827863E-3</v>
      </c>
      <c r="AZ338" s="101">
        <f t="shared" ref="AZ338" si="4482">LN(N338/P338)</f>
        <v>1.3584394558717292E-3</v>
      </c>
      <c r="BA338" s="101">
        <f t="shared" ref="BA338" si="4483">AV337</f>
        <v>0.46423852674656102</v>
      </c>
      <c r="BB338" s="101">
        <f t="shared" ref="BB338" si="4484">AR337</f>
        <v>5.7442719484273295E-4</v>
      </c>
      <c r="BC338" s="101">
        <f t="shared" ref="BC338" si="4485">AS337</f>
        <v>-2.6410768841732099E-3</v>
      </c>
      <c r="BD338" s="39">
        <f t="shared" ref="BD338" si="4486">IF(AR337&lt;0,1,0)</f>
        <v>0</v>
      </c>
    </row>
    <row r="339" spans="1:62" ht="13.5" x14ac:dyDescent="0.15">
      <c r="A339" s="98">
        <v>42999</v>
      </c>
      <c r="B339" s="41">
        <f t="shared" si="4153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100">
        <f t="shared" si="195"/>
        <v>3362.9117999999994</v>
      </c>
      <c r="T339" s="100" t="str">
        <f t="shared" ref="T339" si="4487">IF(AVERAGE(N338)&lt;S338,"熊",IF(AVERAGE(N338)&gt;S338,"牛",""))</f>
        <v>牛</v>
      </c>
      <c r="U339" s="100">
        <f t="shared" ref="U339" si="4488">MAX(H339,O339)</f>
        <v>3377.7089000000001</v>
      </c>
      <c r="V339" s="100">
        <f t="shared" ref="V339" si="4489">MIN(I339,P339)</f>
        <v>3357.0583999999999</v>
      </c>
      <c r="W339" s="40">
        <f t="shared" ref="W339" si="4490">LN(U339/V339)</f>
        <v>6.1325250891422689E-3</v>
      </c>
      <c r="X339" s="100">
        <f t="shared" ref="X339" si="4491">IF(U339=H339,J339,Q339)</f>
        <v>1120</v>
      </c>
      <c r="Y339" s="100">
        <f t="shared" ref="Y339" si="4492">IF(V339=I339,K339,R339)</f>
        <v>1458</v>
      </c>
      <c r="Z339" s="101">
        <f t="shared" ref="Z339" si="4493">(U339-V339)/(C339)</f>
        <v>6.1374012886804639E-3</v>
      </c>
      <c r="AA339" s="101">
        <f t="shared" ref="AA339" si="4494">LN(C339/N338)</f>
        <v>-4.957611631567668E-4</v>
      </c>
      <c r="AB339" s="101">
        <f t="shared" ref="AB339" si="4495">LN(N339/U339)</f>
        <v>-5.7949352867889764E-3</v>
      </c>
      <c r="AC339" s="101">
        <f t="shared" ref="AC339" si="4496">LN(N339/V339)</f>
        <v>3.3758980235339511E-4</v>
      </c>
      <c r="AD339" s="101">
        <f t="shared" ref="AD339" si="4497">LN(U339/C339)</f>
        <v>3.859516912282437E-3</v>
      </c>
      <c r="AE339" s="101">
        <f t="shared" ref="AE339" si="4498">LN(V339/C339)</f>
        <v>-2.2730081768599542E-3</v>
      </c>
      <c r="AF339" s="101">
        <f t="shared" ref="AF339" si="4499">LN(N339/C339)</f>
        <v>-1.9354183745065726E-3</v>
      </c>
      <c r="AG339" s="101">
        <f t="shared" ref="AG339" si="4500">LN(N339/N338)</f>
        <v>-2.4311795376633443E-3</v>
      </c>
      <c r="AH339" s="101">
        <f t="shared" ref="AH339" si="4501">LN(D339/C339)</f>
        <v>-6.4734042394247492E-4</v>
      </c>
      <c r="AI339" s="101">
        <f t="shared" ref="AI339" si="4502">LN(E339/C339)</f>
        <v>-4.4602265148617655E-4</v>
      </c>
      <c r="AJ339" s="101">
        <f t="shared" ref="AJ339" si="4503">LN(F339/C339)</f>
        <v>-7.4271986130556721E-4</v>
      </c>
      <c r="AK339" s="101">
        <f t="shared" ref="AK339" si="4504">+LN(G339/C339)</f>
        <v>2.4464079120639368E-3</v>
      </c>
      <c r="AL339" s="101">
        <f t="shared" ref="AL339" si="4505">LN(H339/I339)</f>
        <v>5.522802047246993E-3</v>
      </c>
      <c r="AM339" s="101">
        <f t="shared" ref="AM339" si="4506">LN(O339/P339)</f>
        <v>5.2453175008010944E-3</v>
      </c>
      <c r="AN339" s="101">
        <f t="shared" ref="AN339" si="4507">LN(L339/G339)</f>
        <v>0</v>
      </c>
      <c r="AO339" s="40">
        <f t="shared" ref="AO339" si="4508">(C339-I339)/(H339-I339)</f>
        <v>0.30058592700102826</v>
      </c>
      <c r="AP339" s="40">
        <f t="shared" ref="AP339" si="4509">(N338-I339)/(H339-I339)</f>
        <v>0.39027576197386926</v>
      </c>
      <c r="AQ339" s="101">
        <f t="shared" ref="AQ339" si="4510">LN(M339/L339)</f>
        <v>1.3385055500295148E-4</v>
      </c>
      <c r="AR339" s="101">
        <f t="shared" ref="AR339" si="4511">LN(N339/L339)</f>
        <v>-4.3818262865704966E-3</v>
      </c>
      <c r="AS339" s="101">
        <f t="shared" ref="AS339" si="4512">LN(N339/C339)</f>
        <v>-1.9354183745065726E-3</v>
      </c>
      <c r="AT339" s="28">
        <f t="shared" ref="AT339" si="4513">+(G339-I339)/(H339-I339)</f>
        <v>0.74360587002095002</v>
      </c>
      <c r="AU339" s="28">
        <f t="shared" ref="AU339" si="4514">+(N339-P339)/(O339-P339)</f>
        <v>6.4202411767699766E-2</v>
      </c>
      <c r="AV339" s="40">
        <f t="shared" ref="AV339" si="4515">+(N339-V339)/(U339-V339)</f>
        <v>5.4889712113503408E-2</v>
      </c>
      <c r="AW339" s="101">
        <f t="shared" ref="AW339" si="4516">LN(N339/C339)</f>
        <v>-1.9354183745065726E-3</v>
      </c>
      <c r="AX339" s="28">
        <f t="shared" ref="AX339" si="4517">(N339-L339)/(U339-V339)</f>
        <v>-0.71413767221131974</v>
      </c>
      <c r="AY339" s="101">
        <f t="shared" ref="AY339" si="4518">LN(G339/I339)</f>
        <v>4.1096930470285462E-3</v>
      </c>
      <c r="AZ339" s="101">
        <f t="shared" ref="AZ339" si="4519">LN(N339/P339)</f>
        <v>3.3758980235339511E-4</v>
      </c>
      <c r="BA339" s="101">
        <f t="shared" ref="BA339" si="4520">AV338</f>
        <v>0.84306553821290064</v>
      </c>
      <c r="BB339" s="101">
        <f t="shared" ref="BB339" si="4521">AR338</f>
        <v>6.0314656051929899E-4</v>
      </c>
      <c r="BC339" s="101">
        <f t="shared" ref="BC339" si="4522">AS338</f>
        <v>4.2215713064734425E-3</v>
      </c>
      <c r="BD339" s="39">
        <f t="shared" ref="BD339" si="4523">IF(AR338&lt;0,1,0)</f>
        <v>0</v>
      </c>
    </row>
    <row r="340" spans="1:62" ht="13.5" x14ac:dyDescent="0.15">
      <c r="A340" s="98">
        <v>43000</v>
      </c>
      <c r="B340" s="41">
        <f t="shared" si="4153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100">
        <f t="shared" si="195"/>
        <v>3367.2217700000001</v>
      </c>
      <c r="T340" s="100" t="str">
        <f t="shared" ref="T340" si="4524">IF(AVERAGE(N339)&lt;S339,"熊",IF(AVERAGE(N339)&gt;S339,"牛",""))</f>
        <v>熊</v>
      </c>
      <c r="U340" s="100">
        <f t="shared" ref="U340" si="4525">MAX(H340,O340)</f>
        <v>3356.1190999999999</v>
      </c>
      <c r="V340" s="100">
        <f t="shared" ref="V340" si="4526">MIN(I340,P340)</f>
        <v>3335.2334000000001</v>
      </c>
      <c r="W340" s="40">
        <f t="shared" ref="W340" si="4527">LN(U340/V340)</f>
        <v>6.2426147260009101E-3</v>
      </c>
      <c r="X340" s="100">
        <f t="shared" ref="X340" si="4528">IF(U340=H340,J340,Q340)</f>
        <v>943</v>
      </c>
      <c r="Y340" s="100">
        <f t="shared" ref="Y340" si="4529">IF(V340=I340,K340,R340)</f>
        <v>1010</v>
      </c>
      <c r="Z340" s="101">
        <f t="shared" ref="Z340" si="4530">(U340-V340)/(C340)</f>
        <v>6.2398329758607419E-3</v>
      </c>
      <c r="AA340" s="101">
        <f t="shared" ref="AA340" si="4531">LN(C340/N339)</f>
        <v>-3.2914052024153101E-3</v>
      </c>
      <c r="AB340" s="101">
        <f t="shared" ref="AB340" si="4532">LN(N340/U340)</f>
        <v>-9.6807414122940694E-4</v>
      </c>
      <c r="AC340" s="101">
        <f t="shared" ref="AC340" si="4533">LN(N340/V340)</f>
        <v>5.2745405847716836E-3</v>
      </c>
      <c r="AD340" s="101">
        <f t="shared" ref="AD340" si="4534">LN(U340/C340)</f>
        <v>2.6739777207723733E-3</v>
      </c>
      <c r="AE340" s="101">
        <f t="shared" ref="AE340" si="4535">LN(V340/C340)</f>
        <v>-3.5686370052286157E-3</v>
      </c>
      <c r="AF340" s="101">
        <f t="shared" ref="AF340" si="4536">LN(N340/C340)</f>
        <v>1.7059035795430307E-3</v>
      </c>
      <c r="AG340" s="101">
        <f t="shared" ref="AG340" si="4537">LN(N340/N339)</f>
        <v>-1.5855016228723297E-3</v>
      </c>
      <c r="AH340" s="101">
        <f t="shared" ref="AH340" si="4538">LN(D340/C340)</f>
        <v>-1.1843588044971895E-4</v>
      </c>
      <c r="AI340" s="101">
        <f t="shared" ref="AI340" si="4539">LN(E340/C340)</f>
        <v>9.0271807435290887E-4</v>
      </c>
      <c r="AJ340" s="101">
        <f t="shared" ref="AJ340" si="4540">LN(F340/C340)</f>
        <v>2.1462648558478151E-3</v>
      </c>
      <c r="AK340" s="101">
        <f t="shared" ref="AK340" si="4541">+LN(G340/C340)</f>
        <v>-1.6256245098538583E-3</v>
      </c>
      <c r="AL340" s="101">
        <f t="shared" ref="AL340" si="4542">LN(H340/I340)</f>
        <v>6.2426147260009101E-3</v>
      </c>
      <c r="AM340" s="101">
        <f t="shared" ref="AM340" si="4543">LN(O340/P340)</f>
        <v>4.207165854928926E-3</v>
      </c>
      <c r="AN340" s="101">
        <f t="shared" ref="AN340" si="4544">LN(L340/G340)</f>
        <v>0</v>
      </c>
      <c r="AO340" s="40">
        <f t="shared" ref="AO340" si="4545">(C340-I340)/(H340-I340)</f>
        <v>0.57089300334678661</v>
      </c>
      <c r="AP340" s="40">
        <f t="shared" ref="AP340" si="4546">(N339-I340)/(H340-I340)</f>
        <v>1.099244937924031</v>
      </c>
      <c r="AQ340" s="101">
        <f t="shared" ref="AQ340" si="4547">LN(M340/L340)</f>
        <v>-8.4992355804764047E-4</v>
      </c>
      <c r="AR340" s="101">
        <f t="shared" ref="AR340" si="4548">LN(N340/L340)</f>
        <v>3.3315280893967637E-3</v>
      </c>
      <c r="AS340" s="101">
        <f t="shared" ref="AS340" si="4549">LN(N340/C340)</f>
        <v>1.7059035795430307E-3</v>
      </c>
      <c r="AT340" s="28">
        <f t="shared" ref="AT340" si="4550">+(G340-I340)/(H340-I340)</f>
        <v>0.31058092378996083</v>
      </c>
      <c r="AU340" s="28">
        <f t="shared" ref="AU340" si="4551">+(N340-P340)/(O340-P340)</f>
        <v>0.99755622806643618</v>
      </c>
      <c r="AV340" s="40">
        <f t="shared" ref="AV340" si="4552">+(N340-V340)/(U340-V340)</f>
        <v>0.84451562552369464</v>
      </c>
      <c r="AW340" s="101">
        <f t="shared" ref="AW340" si="4553">LN(N340/C340)</f>
        <v>1.7059035795430307E-3</v>
      </c>
      <c r="AX340" s="28">
        <f t="shared" ref="AX340" si="4554">(N340-L340)/(U340-V340)</f>
        <v>0.5339347017337337</v>
      </c>
      <c r="AY340" s="101">
        <f t="shared" ref="AY340" si="4555">LN(G340/I340)</f>
        <v>1.9430124953747584E-3</v>
      </c>
      <c r="AZ340" s="101">
        <f t="shared" ref="AZ340" si="4556">LN(N340/P340)</f>
        <v>4.1969060458428827E-3</v>
      </c>
      <c r="BA340" s="101">
        <f t="shared" ref="BA340" si="4557">AV339</f>
        <v>5.4889712113503408E-2</v>
      </c>
      <c r="BB340" s="101">
        <f t="shared" ref="BB340" si="4558">AR339</f>
        <v>-4.3818262865704966E-3</v>
      </c>
      <c r="BC340" s="101">
        <f t="shared" ref="BC340" si="4559">AS339</f>
        <v>-1.9354183745065726E-3</v>
      </c>
      <c r="BD340" s="39">
        <f t="shared" ref="BD340" si="4560">IF(AR339&lt;0,1,0)</f>
        <v>1</v>
      </c>
    </row>
    <row r="341" spans="1:62" ht="13.5" x14ac:dyDescent="0.15">
      <c r="A341" s="98">
        <v>43003</v>
      </c>
      <c r="B341" s="41">
        <f t="shared" si="4153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100">
        <f t="shared" si="195"/>
        <v>3368.28215</v>
      </c>
      <c r="T341" s="100" t="str">
        <f t="shared" ref="T341" si="4561">IF(AVERAGE(N340)&lt;S340,"熊",IF(AVERAGE(N340)&gt;S340,"牛",""))</f>
        <v>熊</v>
      </c>
      <c r="U341" s="100">
        <f t="shared" ref="U341" si="4562">MAX(H341,O341)</f>
        <v>3350.6316000000002</v>
      </c>
      <c r="V341" s="100">
        <f t="shared" ref="V341" si="4563">MIN(I341,P341)</f>
        <v>3334.9596999999999</v>
      </c>
      <c r="W341" s="40">
        <f t="shared" ref="W341" si="4564">LN(U341/V341)</f>
        <v>4.6882700429278952E-3</v>
      </c>
      <c r="X341" s="100">
        <f t="shared" ref="X341" si="4565">IF(U341=H341,J341,Q341)</f>
        <v>1008</v>
      </c>
      <c r="Y341" s="100">
        <f t="shared" ref="Y341" si="4566">IF(V341=I341,K341,R341)</f>
        <v>1123</v>
      </c>
      <c r="Z341" s="101">
        <f t="shared" ref="Z341" si="4567">(U341-V341)/(C341)</f>
        <v>4.6857481963552342E-3</v>
      </c>
      <c r="AA341" s="101">
        <f t="shared" ref="AA341" si="4568">LN(C341/N340)</f>
        <v>-2.4735060312818845E-3</v>
      </c>
      <c r="AB341" s="101">
        <f t="shared" ref="AB341" si="4569">LN(N341/U341)</f>
        <v>-2.93584221859683E-3</v>
      </c>
      <c r="AC341" s="101">
        <f t="shared" ref="AC341" si="4570">LN(N341/V341)</f>
        <v>1.7524278243309756E-3</v>
      </c>
      <c r="AD341" s="101">
        <f t="shared" ref="AD341" si="4571">LN(U341/C341)</f>
        <v>1.8051688997456298E-3</v>
      </c>
      <c r="AE341" s="101">
        <f t="shared" ref="AE341" si="4572">LN(V341/C341)</f>
        <v>-2.8831011431822758E-3</v>
      </c>
      <c r="AF341" s="101">
        <f t="shared" ref="AF341" si="4573">LN(N341/C341)</f>
        <v>-1.1306733188512297E-3</v>
      </c>
      <c r="AG341" s="101">
        <f t="shared" ref="AG341" si="4574">LN(N341/N340)</f>
        <v>-3.6041793501331324E-3</v>
      </c>
      <c r="AH341" s="101">
        <f t="shared" ref="AH341" si="4575">LN(D341/C341)</f>
        <v>3.5728718689446315E-5</v>
      </c>
      <c r="AI341" s="101">
        <f t="shared" ref="AI341" si="4576">LN(E341/C341)</f>
        <v>6.1713466884778464E-4</v>
      </c>
      <c r="AJ341" s="101">
        <f t="shared" ref="AJ341" si="4577">LN(F341/C341)</f>
        <v>-1.3825601965713923E-3</v>
      </c>
      <c r="AK341" s="101">
        <f t="shared" ref="AK341" si="4578">+LN(G341/C341)</f>
        <v>-1.1726101471768952E-3</v>
      </c>
      <c r="AL341" s="101">
        <f t="shared" ref="AL341" si="4579">LN(H341/I341)</f>
        <v>4.6882700429278952E-3</v>
      </c>
      <c r="AM341" s="101">
        <f t="shared" ref="AM341" si="4580">LN(O341/P341)</f>
        <v>2.7260972052719915E-3</v>
      </c>
      <c r="AN341" s="101">
        <f t="shared" ref="AN341" si="4581">LN(L341/G341)</f>
        <v>0</v>
      </c>
      <c r="AO341" s="40">
        <f t="shared" ref="AO341" si="4582">(C341-I341)/(H341-I341)</f>
        <v>0.61440540074911065</v>
      </c>
      <c r="AP341" s="40">
        <f t="shared" ref="AP341" si="4583">(N340-I341)/(H341-I341)</f>
        <v>1.142937359222554</v>
      </c>
      <c r="AQ341" s="101">
        <f t="shared" ref="AQ341" si="4584">LN(M341/L341)</f>
        <v>-1.6689666762556915E-4</v>
      </c>
      <c r="AR341" s="101">
        <f t="shared" ref="AR341" si="4585">LN(N341/L341)</f>
        <v>4.1936828325712444E-5</v>
      </c>
      <c r="AS341" s="101">
        <f t="shared" ref="AS341" si="4586">LN(N341/C341)</f>
        <v>-1.1306733188512297E-3</v>
      </c>
      <c r="AT341" s="28">
        <f t="shared" ref="AT341" si="4587">+(G341-I341)/(H341-I341)</f>
        <v>0.36430171198130945</v>
      </c>
      <c r="AU341" s="28">
        <f t="shared" ref="AU341" si="4588">+(N341-P341)/(O341-P341)</f>
        <v>0.60333011158947447</v>
      </c>
      <c r="AV341" s="40">
        <f t="shared" ref="AV341" si="4589">+(N341-V341)/(U341-V341)</f>
        <v>0.37324127897701975</v>
      </c>
      <c r="AW341" s="101">
        <f t="shared" ref="AW341" si="4590">LN(N341/C341)</f>
        <v>-1.1306733188512297E-3</v>
      </c>
      <c r="AX341" s="28">
        <f t="shared" ref="AX341" si="4591">(N341-L341)/(U341-V341)</f>
        <v>8.939566995710314E-3</v>
      </c>
      <c r="AY341" s="101">
        <f t="shared" ref="AY341" si="4592">LN(G341/I341)</f>
        <v>1.7104909960054216E-3</v>
      </c>
      <c r="AZ341" s="101">
        <f t="shared" ref="AZ341" si="4593">LN(N341/P341)</f>
        <v>1.6456256405236933E-3</v>
      </c>
      <c r="BA341" s="101">
        <f t="shared" ref="BA341" si="4594">AV340</f>
        <v>0.84451562552369464</v>
      </c>
      <c r="BB341" s="101">
        <f t="shared" ref="BB341" si="4595">AR340</f>
        <v>3.3315280893967637E-3</v>
      </c>
      <c r="BC341" s="101">
        <f t="shared" ref="BC341" si="4596">AS340</f>
        <v>1.7059035795430307E-3</v>
      </c>
      <c r="BD341" s="39">
        <f t="shared" ref="BD341" si="4597">IF(AR340&lt;0,1,0)</f>
        <v>0</v>
      </c>
    </row>
    <row r="342" spans="1:62" ht="13.5" x14ac:dyDescent="0.15">
      <c r="A342" s="98">
        <v>43004</v>
      </c>
      <c r="B342" s="41">
        <f t="shared" si="4153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100">
        <f t="shared" si="195"/>
        <v>3367.1818499999999</v>
      </c>
      <c r="T342" s="100" t="str">
        <f t="shared" ref="T342" si="4598">IF(AVERAGE(N341)&lt;S341,"熊",IF(AVERAGE(N341)&gt;S341,"牛",""))</f>
        <v>熊</v>
      </c>
      <c r="U342" s="100">
        <f t="shared" ref="U342" si="4599">MAX(H342,O342)</f>
        <v>3347.0832</v>
      </c>
      <c r="V342" s="100">
        <f t="shared" ref="V342" si="4600">MIN(I342,P342)</f>
        <v>3332.6149</v>
      </c>
      <c r="W342" s="40">
        <f t="shared" ref="W342" si="4601">LN(U342/V342)</f>
        <v>4.3320289060892808E-3</v>
      </c>
      <c r="X342" s="100">
        <f t="shared" ref="X342" si="4602">IF(U342=H342,J342,Q342)</f>
        <v>942</v>
      </c>
      <c r="Y342" s="100">
        <f t="shared" ref="Y342" si="4603">IF(V342=I342,K342,R342)</f>
        <v>1434</v>
      </c>
      <c r="Z342" s="101">
        <f t="shared" ref="Z342" si="4604">(U342-V342)/(C342)</f>
        <v>4.3365657982435109E-3</v>
      </c>
      <c r="AA342" s="101">
        <f t="shared" ref="AA342" si="4605">LN(C342/N341)</f>
        <v>-1.3357180191721685E-3</v>
      </c>
      <c r="AB342" s="101">
        <f t="shared" ref="AB342" si="4606">LN(N342/U342)</f>
        <v>-9.7320094426893845E-4</v>
      </c>
      <c r="AC342" s="101">
        <f t="shared" ref="AC342" si="4607">LN(N342/V342)</f>
        <v>3.3588279618203903E-3</v>
      </c>
      <c r="AD342" s="101">
        <f t="shared" ref="AD342" si="4608">LN(U342/C342)</f>
        <v>3.211974860383578E-3</v>
      </c>
      <c r="AE342" s="101">
        <f t="shared" ref="AE342" si="4609">LN(V342/C342)</f>
        <v>-1.1200540457056618E-3</v>
      </c>
      <c r="AF342" s="101">
        <f t="shared" ref="AF342" si="4610">LN(N342/C342)</f>
        <v>2.2387739161146814E-3</v>
      </c>
      <c r="AG342" s="101">
        <f t="shared" ref="AG342" si="4611">LN(N342/N341)</f>
        <v>9.0305589694268835E-4</v>
      </c>
      <c r="AH342" s="101">
        <f t="shared" ref="AH342" si="4612">LN(D342/C342)</f>
        <v>1.4982402885228246E-3</v>
      </c>
      <c r="AI342" s="101">
        <f t="shared" ref="AI342" si="4613">LN(E342/C342)</f>
        <v>2.3903568409428815E-3</v>
      </c>
      <c r="AJ342" s="101">
        <f t="shared" ref="AJ342" si="4614">LN(F342/C342)</f>
        <v>2.9512362670938747E-3</v>
      </c>
      <c r="AK342" s="101">
        <f t="shared" ref="AK342" si="4615">+LN(G342/C342)</f>
        <v>2.2616217243528768E-3</v>
      </c>
      <c r="AL342" s="101">
        <f t="shared" ref="AL342" si="4616">LN(H342/I342)</f>
        <v>3.5270094455214862E-3</v>
      </c>
      <c r="AM342" s="101">
        <f t="shared" ref="AM342" si="4617">LN(O342/P342)</f>
        <v>3.7851047936177354E-3</v>
      </c>
      <c r="AN342" s="101">
        <f t="shared" ref="AN342" si="4618">LN(L342/G342)</f>
        <v>0</v>
      </c>
      <c r="AO342" s="40">
        <f t="shared" ref="AO342" si="4619">(C342-I342)/(H342-I342)</f>
        <v>8.9177217338191409E-2</v>
      </c>
      <c r="AP342" s="40">
        <f t="shared" ref="AP342" si="4620">(N341-I342)/(H342-I342)</f>
        <v>0.46759274973693299</v>
      </c>
      <c r="AQ342" s="101">
        <f t="shared" ref="AQ342" si="4621">LN(M342/L342)</f>
        <v>1.4757110767508395E-4</v>
      </c>
      <c r="AR342" s="101">
        <f t="shared" ref="AR342" si="4622">LN(N342/L342)</f>
        <v>-2.2847808238215186E-5</v>
      </c>
      <c r="AS342" s="101">
        <f t="shared" ref="AS342" si="4623">LN(N342/C342)</f>
        <v>2.2387739161146814E-3</v>
      </c>
      <c r="AT342" s="28">
        <f t="shared" ref="AT342" si="4624">+(G342-I342)/(H342-I342)</f>
        <v>0.73020264077933661</v>
      </c>
      <c r="AU342" s="28">
        <f t="shared" ref="AU342" si="4625">+(N342-P342)/(O342-P342)</f>
        <v>0.88719121393871014</v>
      </c>
      <c r="AV342" s="40">
        <f t="shared" ref="AV342" si="4626">+(N342-V342)/(U342-V342)</f>
        <v>0.77497010706165148</v>
      </c>
      <c r="AW342" s="101">
        <f t="shared" ref="AW342" si="4627">LN(N342/C342)</f>
        <v>2.2387739161146814E-3</v>
      </c>
      <c r="AX342" s="28">
        <f t="shared" ref="AX342" si="4628">(N342-L342)/(U342-V342)</f>
        <v>-5.2805098041871831E-3</v>
      </c>
      <c r="AY342" s="101">
        <f t="shared" ref="AY342" si="4629">LN(G342/I342)</f>
        <v>2.5766563094908636E-3</v>
      </c>
      <c r="AZ342" s="101">
        <f t="shared" ref="AZ342" si="4630">LN(N342/P342)</f>
        <v>3.3588279618203903E-3</v>
      </c>
      <c r="BA342" s="101">
        <f t="shared" ref="BA342" si="4631">AV341</f>
        <v>0.37324127897701975</v>
      </c>
      <c r="BB342" s="101">
        <f t="shared" ref="BB342" si="4632">AR341</f>
        <v>4.1936828325712444E-5</v>
      </c>
      <c r="BC342" s="101">
        <f t="shared" ref="BC342" si="4633">AS341</f>
        <v>-1.1306733188512297E-3</v>
      </c>
      <c r="BD342" s="39">
        <f t="shared" ref="BD342" si="4634">IF(AR341&lt;0,1,0)</f>
        <v>0</v>
      </c>
      <c r="BJ342" t="s">
        <v>484</v>
      </c>
    </row>
    <row r="343" spans="1:62" ht="13.5" x14ac:dyDescent="0.15">
      <c r="A343" s="98">
        <v>43005</v>
      </c>
      <c r="B343" s="41">
        <f t="shared" si="4153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100">
        <f t="shared" si="195"/>
        <v>3366.0918249999995</v>
      </c>
      <c r="T343" s="100" t="str">
        <f t="shared" ref="T343" si="4635">IF(AVERAGE(N342)&lt;S342,"熊",IF(AVERAGE(N342)&gt;S342,"牛",""))</f>
        <v>熊</v>
      </c>
      <c r="U343" s="100">
        <f t="shared" ref="U343" si="4636">MAX(H343,O343)</f>
        <v>3349.6473000000001</v>
      </c>
      <c r="V343" s="100">
        <f t="shared" ref="V343" si="4637">MIN(I343,P343)</f>
        <v>3340.4283999999998</v>
      </c>
      <c r="W343" s="40">
        <f t="shared" ref="W343" si="4638">LN(U343/V343)</f>
        <v>2.7559944755733128E-3</v>
      </c>
      <c r="X343" s="100">
        <f t="shared" ref="X343" si="4639">IF(U343=H343,J343,Q343)</f>
        <v>1354</v>
      </c>
      <c r="Y343" s="100">
        <f t="shared" ref="Y343" si="4640">IF(V343=I343,K343,R343)</f>
        <v>941</v>
      </c>
      <c r="Z343" s="101">
        <f t="shared" ref="Z343" si="4641">(U343-V343)/(C343)</f>
        <v>2.759470656008422E-3</v>
      </c>
      <c r="AA343" s="101">
        <f t="shared" ref="AA343" si="4642">LN(C343/N342)</f>
        <v>-8.9922449709429163E-4</v>
      </c>
      <c r="AB343" s="101">
        <f t="shared" ref="AB343" si="4643">LN(N343/U343)</f>
        <v>-1.2498674912633327E-3</v>
      </c>
      <c r="AC343" s="101">
        <f t="shared" ref="AC343" si="4644">LN(N343/V343)</f>
        <v>1.5061269843099825E-3</v>
      </c>
      <c r="AD343" s="101">
        <f t="shared" ref="AD343" si="4645">LN(U343/C343)</f>
        <v>2.6382021514462931E-3</v>
      </c>
      <c r="AE343" s="101">
        <f t="shared" ref="AE343" si="4646">LN(V343/C343)</f>
        <v>-1.1779232412687534E-4</v>
      </c>
      <c r="AF343" s="101">
        <f t="shared" ref="AF343" si="4647">LN(N343/C343)</f>
        <v>1.3883346601830464E-3</v>
      </c>
      <c r="AG343" s="101">
        <f t="shared" ref="AG343" si="4648">LN(N343/N342)</f>
        <v>4.8911016308878777E-4</v>
      </c>
      <c r="AH343" s="101">
        <f t="shared" ref="AH343" si="4649">LN(D343/C343)</f>
        <v>2.3772760536030691E-4</v>
      </c>
      <c r="AI343" s="101">
        <f t="shared" ref="AI343" si="4650">LN(E343/C343)</f>
        <v>5.215629014570847E-4</v>
      </c>
      <c r="AJ343" s="101">
        <f t="shared" ref="AJ343" si="4651">LN(F343/C343)</f>
        <v>-7.4233505383099936E-6</v>
      </c>
      <c r="AK343" s="101">
        <f t="shared" ref="AK343" si="4652">+LN(G343/C343)</f>
        <v>1.1539898819804097E-3</v>
      </c>
      <c r="AL343" s="101">
        <f t="shared" ref="AL343" si="4653">LN(H343/I343)</f>
        <v>1.8407929275859711E-3</v>
      </c>
      <c r="AM343" s="101">
        <f t="shared" ref="AM343" si="4654">LN(O343/P343)</f>
        <v>2.1378517011856031E-3</v>
      </c>
      <c r="AN343" s="101">
        <f t="shared" ref="AN343" si="4655">LN(L343/G343)</f>
        <v>0</v>
      </c>
      <c r="AO343" s="40">
        <f t="shared" ref="AO343" si="4656">(C343-I343)/(H343-I343)</f>
        <v>6.3934879035554601E-2</v>
      </c>
      <c r="AP343" s="40">
        <f t="shared" ref="AP343" si="4657">(N342-I343)/(H343-I343)</f>
        <v>0.55226087380381095</v>
      </c>
      <c r="AQ343" s="101">
        <f t="shared" ref="AQ343" si="4658">LN(M343/L343)</f>
        <v>1.6167656721721433E-4</v>
      </c>
      <c r="AR343" s="101">
        <f t="shared" ref="AR343" si="4659">LN(N343/L343)</f>
        <v>2.3434477820258046E-4</v>
      </c>
      <c r="AS343" s="101">
        <f t="shared" ref="AS343" si="4660">LN(N343/C343)</f>
        <v>1.3883346601830464E-3</v>
      </c>
      <c r="AT343" s="28">
        <f t="shared" ref="AT343" si="4661">+(G343-I343)/(H343-I343)</f>
        <v>0.69069166653129654</v>
      </c>
      <c r="AU343" s="28">
        <f t="shared" ref="AU343" si="4662">+(N343-P343)/(O343-P343)</f>
        <v>0.41510330751808783</v>
      </c>
      <c r="AV343" s="40">
        <f t="shared" ref="AV343" si="4663">+(N343-V343)/(U343-V343)</f>
        <v>0.54614975756326034</v>
      </c>
      <c r="AW343" s="101">
        <f t="shared" ref="AW343" si="4664">LN(N343/C343)</f>
        <v>1.3883346601830464E-3</v>
      </c>
      <c r="AX343" s="28">
        <f t="shared" ref="AX343" si="4665">(N343-L343)/(U343-V343)</f>
        <v>8.5031836770100275E-2</v>
      </c>
      <c r="AY343" s="101">
        <f t="shared" ref="AY343" si="4666">LN(G343/I343)</f>
        <v>1.2717822061074158E-3</v>
      </c>
      <c r="AZ343" s="101">
        <f t="shared" ref="AZ343" si="4667">LN(N343/P343)</f>
        <v>8.8798420992224926E-4</v>
      </c>
      <c r="BA343" s="101">
        <f t="shared" ref="BA343" si="4668">AV342</f>
        <v>0.77497010706165148</v>
      </c>
      <c r="BB343" s="101">
        <f t="shared" ref="BB343" si="4669">AR342</f>
        <v>-2.2847808238215186E-5</v>
      </c>
      <c r="BC343" s="101">
        <f t="shared" ref="BC343" si="4670">AS342</f>
        <v>2.2387739161146814E-3</v>
      </c>
      <c r="BD343" s="39">
        <f t="shared" ref="BD343" si="4671">IF(AR342&lt;0,1,0)</f>
        <v>1</v>
      </c>
    </row>
    <row r="344" spans="1:62" ht="13.5" x14ac:dyDescent="0.15">
      <c r="A344" s="98">
        <v>43006</v>
      </c>
      <c r="B344" s="41">
        <f t="shared" si="4153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100">
        <f t="shared" si="195"/>
        <v>3365.2152550000001</v>
      </c>
      <c r="T344" s="100" t="str">
        <f t="shared" ref="T344" si="4672">IF(AVERAGE(N343)&lt;S343,"熊",IF(AVERAGE(N343)&gt;S343,"牛",""))</f>
        <v>熊</v>
      </c>
      <c r="U344" s="100">
        <f t="shared" ref="U344" si="4673">MAX(H344,O344)</f>
        <v>3344.5376000000001</v>
      </c>
      <c r="V344" s="100">
        <f t="shared" ref="V344" si="4674">MIN(I344,P344)</f>
        <v>3336.4654</v>
      </c>
      <c r="W344" s="40">
        <f t="shared" ref="W344" si="4675">LN(U344/V344)</f>
        <v>2.4164646919034457E-3</v>
      </c>
      <c r="X344" s="100">
        <f t="shared" ref="X344" si="4676">IF(U344=H344,J344,Q344)</f>
        <v>934</v>
      </c>
      <c r="Y344" s="100">
        <f t="shared" ref="Y344" si="4677">IF(V344=I344,K344,R344)</f>
        <v>1106</v>
      </c>
      <c r="Z344" s="101">
        <f t="shared" ref="Z344" si="4678">(U344-V344)/(C344)</f>
        <v>2.4140475906087463E-3</v>
      </c>
      <c r="AA344" s="101">
        <f t="shared" ref="AA344" si="4679">LN(C344/N343)</f>
        <v>-4.8396637015166372E-4</v>
      </c>
      <c r="AB344" s="101">
        <f t="shared" ref="AB344" si="4680">LN(N344/U344)</f>
        <v>-1.3230606222692626E-3</v>
      </c>
      <c r="AC344" s="101">
        <f t="shared" ref="AC344" si="4681">LN(N344/V344)</f>
        <v>1.0934040696341878E-3</v>
      </c>
      <c r="AD344" s="101">
        <f t="shared" ref="AD344" si="4682">LN(U344/C344)</f>
        <v>2.0722500053303516E-4</v>
      </c>
      <c r="AE344" s="101">
        <f t="shared" ref="AE344" si="4683">LN(V344/C344)</f>
        <v>-2.2092396913703841E-3</v>
      </c>
      <c r="AF344" s="101">
        <f t="shared" ref="AF344" si="4684">LN(N344/C344)</f>
        <v>-1.1158356217361939E-3</v>
      </c>
      <c r="AG344" s="101">
        <f t="shared" ref="AG344" si="4685">LN(N344/N343)</f>
        <v>-1.5998019918878588E-3</v>
      </c>
      <c r="AH344" s="101">
        <f t="shared" ref="AH344" si="4686">LN(D344/C344)</f>
        <v>-4.290892544101472E-4</v>
      </c>
      <c r="AI344" s="101">
        <f t="shared" ref="AI344" si="4687">LN(E344/C344)</f>
        <v>-2.5312435367162207E-4</v>
      </c>
      <c r="AJ344" s="101">
        <f t="shared" ref="AJ344" si="4688">LN(F344/C344)</f>
        <v>-7.4008089938650207E-4</v>
      </c>
      <c r="AK344" s="101">
        <f t="shared" ref="AK344" si="4689">+LN(G344/C344)</f>
        <v>-4.9610900949544859E-4</v>
      </c>
      <c r="AL344" s="101">
        <f t="shared" ref="AL344" si="4690">LN(H344/I344)</f>
        <v>2.4164646919034457E-3</v>
      </c>
      <c r="AM344" s="101">
        <f t="shared" ref="AM344" si="4691">LN(O344/P344)</f>
        <v>1.9851629811592792E-3</v>
      </c>
      <c r="AN344" s="101">
        <f t="shared" ref="AN344" si="4692">LN(L344/G344)</f>
        <v>0</v>
      </c>
      <c r="AO344" s="40">
        <f t="shared" ref="AO344" si="4693">(C344-I344)/(H344-I344)</f>
        <v>0.91414979807237118</v>
      </c>
      <c r="AP344" s="40">
        <f t="shared" ref="AP344" si="4694">(N343-I344)/(H344-I344)</f>
        <v>1.1146775352443907</v>
      </c>
      <c r="AQ344" s="101">
        <f t="shared" ref="AQ344" si="4695">LN(M344/L344)</f>
        <v>1.5201468932174626E-4</v>
      </c>
      <c r="AR344" s="101">
        <f t="shared" ref="AR344" si="4696">LN(N344/L344)</f>
        <v>-6.1972661224084008E-4</v>
      </c>
      <c r="AS344" s="101">
        <f t="shared" ref="AS344" si="4697">LN(N344/C344)</f>
        <v>-1.1158356217361939E-3</v>
      </c>
      <c r="AT344" s="28">
        <f t="shared" ref="AT344" si="4698">+(G344-I344)/(H344-I344)</f>
        <v>0.70869155868286271</v>
      </c>
      <c r="AU344" s="28">
        <f t="shared" ref="AU344" si="4699">+(N344-P344)/(O344-P344)</f>
        <v>0.50542937290740375</v>
      </c>
      <c r="AV344" s="40">
        <f t="shared" ref="AV344" si="4700">+(N344-V344)/(U344-V344)</f>
        <v>0.45218156140826649</v>
      </c>
      <c r="AW344" s="101">
        <f t="shared" ref="AW344" si="4701">LN(N344/C344)</f>
        <v>-1.1158356217361939E-3</v>
      </c>
      <c r="AX344" s="28">
        <f t="shared" ref="AX344" si="4702">(N344-L344)/(U344-V344)</f>
        <v>-0.25650999727459628</v>
      </c>
      <c r="AY344" s="101">
        <f t="shared" ref="AY344" si="4703">LN(G344/I344)</f>
        <v>1.7131306818750512E-3</v>
      </c>
      <c r="AZ344" s="101">
        <f t="shared" ref="AZ344" si="4704">LN(N344/P344)</f>
        <v>1.0038522279892422E-3</v>
      </c>
      <c r="BA344" s="101">
        <f t="shared" ref="BA344" si="4705">AV343</f>
        <v>0.54614975756326034</v>
      </c>
      <c r="BB344" s="101">
        <f t="shared" ref="BB344" si="4706">AR343</f>
        <v>2.3434477820258046E-4</v>
      </c>
      <c r="BC344" s="101">
        <f t="shared" ref="BC344" si="4707">AS343</f>
        <v>1.3883346601830464E-3</v>
      </c>
      <c r="BD344" s="39">
        <f t="shared" ref="BD344" si="4708">IF(AR343&lt;0,1,0)</f>
        <v>0</v>
      </c>
    </row>
    <row r="345" spans="1:62" ht="13.5" x14ac:dyDescent="0.15">
      <c r="A345" s="98">
        <v>43007</v>
      </c>
      <c r="B345" s="41">
        <f t="shared" si="4153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100">
        <f t="shared" si="195"/>
        <v>3364.1712349999993</v>
      </c>
      <c r="T345" s="100" t="str">
        <f t="shared" ref="T345" si="4709">IF(AVERAGE(N344)&lt;S344,"熊",IF(AVERAGE(N344)&gt;S344,"牛",""))</f>
        <v>熊</v>
      </c>
      <c r="U345" s="100">
        <f t="shared" ref="U345" si="4710">MAX(H345,O345)</f>
        <v>3356.91</v>
      </c>
      <c r="V345" s="100">
        <f t="shared" ref="V345" si="4711">MIN(I345,P345)</f>
        <v>3340.31</v>
      </c>
      <c r="W345" s="40">
        <f t="shared" ref="W345" si="4712">LN(U345/V345)</f>
        <v>4.9572909341589625E-3</v>
      </c>
      <c r="X345" s="100">
        <f t="shared" ref="X345" si="4713">IF(U345=H345,J345,Q345)</f>
        <v>1009</v>
      </c>
      <c r="Y345" s="100">
        <f t="shared" ref="Y345" si="4714">IF(V345=I345,K345,R345)</f>
        <v>930</v>
      </c>
      <c r="Z345" s="101">
        <f t="shared" ref="Z345" si="4715">(U345-V345)/(C345)</f>
        <v>4.9695986300672419E-3</v>
      </c>
      <c r="AA345" s="101">
        <f t="shared" ref="AA345" si="4716">LN(C345/N344)</f>
        <v>5.822982385034885E-5</v>
      </c>
      <c r="AB345" s="101">
        <f t="shared" ref="AB345" si="4717">LN(N345/U345)</f>
        <v>-2.3770301312203081E-3</v>
      </c>
      <c r="AC345" s="101">
        <f t="shared" ref="AC345" si="4718">LN(N345/V345)</f>
        <v>2.5802608029386609E-3</v>
      </c>
      <c r="AD345" s="101">
        <f t="shared" ref="AD345" si="4719">LN(U345/C345)</f>
        <v>4.9572909341589625E-3</v>
      </c>
      <c r="AE345" s="101">
        <f t="shared" ref="AE345" si="4720">LN(V345/C345)</f>
        <v>0</v>
      </c>
      <c r="AF345" s="101">
        <f t="shared" ref="AF345" si="4721">LN(N345/C345)</f>
        <v>2.5802608029386609E-3</v>
      </c>
      <c r="AG345" s="101">
        <f t="shared" ref="AG345" si="4722">LN(N345/N344)</f>
        <v>2.6384906267888394E-3</v>
      </c>
      <c r="AH345" s="101">
        <f t="shared" ref="AH345" si="4723">LN(D345/C345)</f>
        <v>7.4516209226481933E-4</v>
      </c>
      <c r="AI345" s="101">
        <f t="shared" ref="AI345" si="4724">LN(E345/C345)</f>
        <v>1.3253455541712643E-3</v>
      </c>
      <c r="AJ345" s="101">
        <f t="shared" ref="AJ345" si="4725">LN(F345/C345)</f>
        <v>2.1083584003220024E-3</v>
      </c>
      <c r="AK345" s="101">
        <f t="shared" ref="AK345" si="4726">+LN(G345/C345)</f>
        <v>2.4428944735989172E-3</v>
      </c>
      <c r="AL345" s="101">
        <f t="shared" ref="AL345" si="4727">LN(H345/I345)</f>
        <v>4.9572909341589625E-3</v>
      </c>
      <c r="AM345" s="101">
        <f t="shared" ref="AM345" si="4728">LN(O345/P345)</f>
        <v>2.6344494694179113E-3</v>
      </c>
      <c r="AN345" s="101">
        <f t="shared" ref="AN345" si="4729">LN(L345/G345)</f>
        <v>-3.882433928180839E-5</v>
      </c>
      <c r="AO345" s="40">
        <f t="shared" ref="AO345" si="4730">(C345-I345)/(H345-I345)</f>
        <v>0</v>
      </c>
      <c r="AP345" s="40">
        <f t="shared" ref="AP345" si="4731">(N344-I345)/(H345-I345)</f>
        <v>-1.1716867469883308E-2</v>
      </c>
      <c r="AQ345" s="101">
        <f t="shared" ref="AQ345" si="4732">LN(M345/L345)</f>
        <v>6.4488586859810435E-4</v>
      </c>
      <c r="AR345" s="101">
        <f t="shared" ref="AR345" si="4733">LN(N345/L345)</f>
        <v>1.7619066862154916E-4</v>
      </c>
      <c r="AS345" s="101">
        <f t="shared" ref="AS345" si="4734">LN(N345/C345)</f>
        <v>2.5802608029386609E-3</v>
      </c>
      <c r="AT345" s="28">
        <f t="shared" ref="AT345" si="4735">+(G345-I345)/(H345-I345)</f>
        <v>0.49216867469880227</v>
      </c>
      <c r="AU345" s="28">
        <f t="shared" ref="AU345" si="4736">+(N345-P345)/(O345-P345)</f>
        <v>0.61224489795918258</v>
      </c>
      <c r="AV345" s="40">
        <f t="shared" ref="AV345" si="4737">+(N345-V345)/(U345-V345)</f>
        <v>0.5198795180722986</v>
      </c>
      <c r="AW345" s="101">
        <f t="shared" ref="AW345" si="4738">LN(N345/C345)</f>
        <v>2.5802608029386609E-3</v>
      </c>
      <c r="AX345" s="28">
        <f t="shared" ref="AX345" si="4739">(N345-L345)/(U345-V345)</f>
        <v>3.5542168674707754E-2</v>
      </c>
      <c r="AY345" s="101">
        <f t="shared" ref="AY345" si="4740">LN(G345/I345)</f>
        <v>2.4428944735989172E-3</v>
      </c>
      <c r="AZ345" s="101">
        <f t="shared" ref="AZ345" si="4741">LN(N345/P345)</f>
        <v>1.6137519041932548E-3</v>
      </c>
      <c r="BA345" s="101">
        <f t="shared" ref="BA345" si="4742">AV344</f>
        <v>0.45218156140826649</v>
      </c>
      <c r="BB345" s="101">
        <f t="shared" ref="BB345" si="4743">AR344</f>
        <v>-6.1972661224084008E-4</v>
      </c>
      <c r="BC345" s="101">
        <f t="shared" ref="BC345" si="4744">AS344</f>
        <v>-1.1158356217361939E-3</v>
      </c>
      <c r="BD345" s="39">
        <f t="shared" ref="BD345" si="4745">IF(AR344&lt;0,1,0)</f>
        <v>1</v>
      </c>
    </row>
    <row r="346" spans="1:62" x14ac:dyDescent="0.25">
      <c r="A346" s="98">
        <v>43017</v>
      </c>
      <c r="B346" s="41">
        <f t="shared" si="4153"/>
        <v>1</v>
      </c>
    </row>
    <row r="347" spans="1:62" x14ac:dyDescent="0.25">
      <c r="A347" s="98">
        <v>43018</v>
      </c>
      <c r="B347" s="41">
        <f t="shared" si="4153"/>
        <v>2</v>
      </c>
    </row>
    <row r="348" spans="1:62" x14ac:dyDescent="0.25">
      <c r="A348" s="98">
        <v>43019</v>
      </c>
      <c r="B348" s="41">
        <f t="shared" si="4153"/>
        <v>3</v>
      </c>
    </row>
    <row r="349" spans="1:62" x14ac:dyDescent="0.25">
      <c r="A349" s="98">
        <v>43020</v>
      </c>
      <c r="B349" s="41">
        <f t="shared" si="4153"/>
        <v>4</v>
      </c>
    </row>
    <row r="350" spans="1:62" x14ac:dyDescent="0.25">
      <c r="A350" s="98">
        <v>43021</v>
      </c>
      <c r="B350" s="41">
        <f t="shared" si="4153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33"/>
  <sheetViews>
    <sheetView zoomScale="115" zoomScaleNormal="115" workbookViewId="0">
      <pane xSplit="1" ySplit="2" topLeftCell="B409" activePane="bottomRight" state="frozen"/>
      <selection pane="topRight" activeCell="B1" sqref="B1"/>
      <selection pane="bottomLeft" activeCell="A3" sqref="A3"/>
      <selection pane="bottomRight" activeCell="A429" sqref="A429"/>
    </sheetView>
  </sheetViews>
  <sheetFormatPr defaultRowHeight="14.4" x14ac:dyDescent="0.25"/>
  <cols>
    <col min="1" max="1" width="11.77734375" bestFit="1" customWidth="1" collapsed="1"/>
    <col min="2" max="2" width="6.44140625" bestFit="1" customWidth="1" collapsed="1"/>
    <col min="3" max="3" width="15" bestFit="1" customWidth="1" collapsed="1"/>
    <col min="4" max="4" width="17.21875" bestFit="1" customWidth="1" collapsed="1"/>
    <col min="5" max="5" width="17.21875" customWidth="1"/>
    <col min="6" max="7" width="15" bestFit="1" customWidth="1" collapsed="1"/>
    <col min="8" max="8" width="15" customWidth="1" collapsed="1"/>
    <col min="9" max="9" width="16.109375" bestFit="1" customWidth="1" collapsed="1"/>
    <col min="10" max="10" width="15" bestFit="1" customWidth="1" collapsed="1"/>
    <col min="11" max="11" width="12.77734375" bestFit="1" customWidth="1" collapsed="1"/>
    <col min="12" max="12" width="13.88671875" bestFit="1" customWidth="1" collapsed="1"/>
    <col min="14" max="14" width="38.77734375" style="50" customWidth="1" collapsed="1"/>
    <col min="15" max="15" width="38.77734375" customWidth="1" collapsed="1"/>
  </cols>
  <sheetData>
    <row r="1" spans="1:14" ht="13.5" x14ac:dyDescent="0.15">
      <c r="J1" t="s">
        <v>229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ht="13.5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ht="13.5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ht="13.5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3.5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3.5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3.5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3.5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3.5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ht="13.5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ht="13.5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ht="13.5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ht="13.5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ht="13.5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ht="13.5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ht="13.5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ht="13.5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ht="13.5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ht="13.5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ht="13.5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ht="13.5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ht="13.5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ht="13.5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ht="13.5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3.5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3.5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3.5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3.5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3.5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3.5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3.5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3.5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3.5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3.5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3.5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3.5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3.5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3.5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3.5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3.5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ht="13.5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ht="13.5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ht="13.5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ht="13.5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ht="13.5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ht="13.5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ht="13.5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ht="13.5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ht="13.5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ht="13.5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ht="13.5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101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ht="13.5" x14ac:dyDescent="0.1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ht="13.5" x14ac:dyDescent="0.1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ht="13.5" x14ac:dyDescent="0.1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ht="13.5" x14ac:dyDescent="0.15">
      <c r="A56" s="1">
        <v>42480</v>
      </c>
      <c r="B56">
        <v>9.9700000000000006</v>
      </c>
      <c r="M56">
        <f t="shared" si="5"/>
        <v>3</v>
      </c>
    </row>
    <row r="57" spans="1:13" ht="13.5" x14ac:dyDescent="0.1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ht="13.5" x14ac:dyDescent="0.1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ht="13.5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ht="13.5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ht="13.5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ht="13.5" x14ac:dyDescent="0.1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ht="13.5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ht="13.5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ht="13.5" x14ac:dyDescent="0.1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ht="13.5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ht="13.5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ht="13.5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ht="13.5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ht="13.5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ht="13.5" x14ac:dyDescent="0.1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ht="13.5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ht="13.5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ht="13.5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ht="13.5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ht="13.5" x14ac:dyDescent="0.1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ht="13.5" x14ac:dyDescent="0.1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ht="13.5" x14ac:dyDescent="0.1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ht="13.5" x14ac:dyDescent="0.1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ht="13.5" x14ac:dyDescent="0.1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ht="13.5" x14ac:dyDescent="0.1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ht="13.5" x14ac:dyDescent="0.1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ht="13.5" x14ac:dyDescent="0.1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ht="13.5" x14ac:dyDescent="0.1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ht="13.5" x14ac:dyDescent="0.1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ht="13.5" x14ac:dyDescent="0.1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ht="13.5" x14ac:dyDescent="0.1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ht="13.5" x14ac:dyDescent="0.1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ht="13.5" x14ac:dyDescent="0.1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ht="13.5" x14ac:dyDescent="0.1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ht="13.5" x14ac:dyDescent="0.1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ht="13.5" x14ac:dyDescent="0.1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ht="13.5" x14ac:dyDescent="0.1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ht="13.5" x14ac:dyDescent="0.1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ht="13.5" x14ac:dyDescent="0.1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ht="13.5" x14ac:dyDescent="0.1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ht="13.5" x14ac:dyDescent="0.1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ht="13.5" x14ac:dyDescent="0.1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ht="13.5" x14ac:dyDescent="0.1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ht="13.5" x14ac:dyDescent="0.1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ht="13.5" x14ac:dyDescent="0.1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ht="13.5" x14ac:dyDescent="0.1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ht="13.5" x14ac:dyDescent="0.1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ht="13.5" x14ac:dyDescent="0.1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ht="13.5" x14ac:dyDescent="0.1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ht="13.5" x14ac:dyDescent="0.1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ht="13.5" x14ac:dyDescent="0.1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ht="13.5" x14ac:dyDescent="0.1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ht="13.5" x14ac:dyDescent="0.1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ht="13.5" x14ac:dyDescent="0.1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ht="13.5" x14ac:dyDescent="0.1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ht="13.5" x14ac:dyDescent="0.1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ht="13.5" x14ac:dyDescent="0.1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ht="13.5" x14ac:dyDescent="0.1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ht="13.5" x14ac:dyDescent="0.1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ht="13.5" x14ac:dyDescent="0.1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ht="13.5" x14ac:dyDescent="0.1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ht="13.5" x14ac:dyDescent="0.1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ht="13.5" x14ac:dyDescent="0.1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ht="13.5" x14ac:dyDescent="0.1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ht="13.5" x14ac:dyDescent="0.1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ht="13.5" x14ac:dyDescent="0.1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ht="13.5" x14ac:dyDescent="0.1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ht="13.5" x14ac:dyDescent="0.1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ht="13.5" x14ac:dyDescent="0.1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ht="13.5" x14ac:dyDescent="0.1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ht="13.5" x14ac:dyDescent="0.1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ht="13.5" x14ac:dyDescent="0.1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ht="13.5" x14ac:dyDescent="0.1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ht="13.5" x14ac:dyDescent="0.1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ht="13.5" x14ac:dyDescent="0.1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ht="13.5" x14ac:dyDescent="0.1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ht="13.5" x14ac:dyDescent="0.1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ht="13.5" x14ac:dyDescent="0.1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ht="13.5" x14ac:dyDescent="0.1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ht="13.5" x14ac:dyDescent="0.1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ht="13.5" x14ac:dyDescent="0.1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ht="13.5" x14ac:dyDescent="0.1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ht="13.5" x14ac:dyDescent="0.1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ht="13.5" x14ac:dyDescent="0.1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ht="13.5" x14ac:dyDescent="0.1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ht="13.5" x14ac:dyDescent="0.1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ht="13.5" x14ac:dyDescent="0.1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ht="13.5" x14ac:dyDescent="0.1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ht="13.5" x14ac:dyDescent="0.1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ht="13.5" x14ac:dyDescent="0.1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ht="13.5" x14ac:dyDescent="0.1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ht="13.5" x14ac:dyDescent="0.1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ht="13.5" x14ac:dyDescent="0.1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ht="13.5" x14ac:dyDescent="0.1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ht="13.5" x14ac:dyDescent="0.1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ht="13.5" x14ac:dyDescent="0.1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ht="13.5" x14ac:dyDescent="0.1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ht="13.5" x14ac:dyDescent="0.1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ht="13.5" x14ac:dyDescent="0.1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ht="13.5" x14ac:dyDescent="0.1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ht="13.5" x14ac:dyDescent="0.1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ht="13.5" x14ac:dyDescent="0.1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ht="13.5" x14ac:dyDescent="0.1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ht="13.5" x14ac:dyDescent="0.1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ht="13.5" x14ac:dyDescent="0.1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ht="13.5" x14ac:dyDescent="0.1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ht="13.5" x14ac:dyDescent="0.1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ht="13.5" x14ac:dyDescent="0.1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ht="13.5" x14ac:dyDescent="0.1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ht="13.5" x14ac:dyDescent="0.1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ht="13.5" x14ac:dyDescent="0.1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ht="13.5" x14ac:dyDescent="0.1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ht="13.5" x14ac:dyDescent="0.1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ht="13.5" x14ac:dyDescent="0.1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ht="13.5" x14ac:dyDescent="0.1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ht="13.5" x14ac:dyDescent="0.1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ht="13.5" x14ac:dyDescent="0.1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ht="13.5" x14ac:dyDescent="0.1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ht="13.5" x14ac:dyDescent="0.1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ht="13.5" x14ac:dyDescent="0.1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ht="13.5" x14ac:dyDescent="0.1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ht="13.5" x14ac:dyDescent="0.1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ht="13.5" x14ac:dyDescent="0.1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ht="13.5" x14ac:dyDescent="0.1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ht="13.5" x14ac:dyDescent="0.1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ht="13.5" x14ac:dyDescent="0.1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ht="13.5" x14ac:dyDescent="0.1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ht="13.5" x14ac:dyDescent="0.1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ht="13.5" x14ac:dyDescent="0.1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ht="13.5" x14ac:dyDescent="0.1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ht="13.5" x14ac:dyDescent="0.1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ht="13.5" x14ac:dyDescent="0.1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ht="13.5" x14ac:dyDescent="0.1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ht="13.5" x14ac:dyDescent="0.1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ht="13.5" x14ac:dyDescent="0.1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ht="13.5" x14ac:dyDescent="0.1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ht="13.5" x14ac:dyDescent="0.1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ht="13.5" x14ac:dyDescent="0.1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ht="13.5" x14ac:dyDescent="0.1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ht="13.5" x14ac:dyDescent="0.1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ht="13.5" x14ac:dyDescent="0.1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ht="13.5" x14ac:dyDescent="0.1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ht="13.5" x14ac:dyDescent="0.1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ht="13.5" x14ac:dyDescent="0.1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ht="13.5" x14ac:dyDescent="0.1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ht="13.5" x14ac:dyDescent="0.1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ht="13.5" x14ac:dyDescent="0.1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ht="13.5" x14ac:dyDescent="0.1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ht="13.5" x14ac:dyDescent="0.1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ht="13.5" x14ac:dyDescent="0.1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ht="13.5" x14ac:dyDescent="0.1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ht="13.5" x14ac:dyDescent="0.1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ht="13.5" x14ac:dyDescent="0.1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ht="13.5" x14ac:dyDescent="0.1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ht="13.5" x14ac:dyDescent="0.1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ht="13.5" x14ac:dyDescent="0.1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ht="13.5" x14ac:dyDescent="0.1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ht="13.5" x14ac:dyDescent="0.1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ht="13.5" x14ac:dyDescent="0.1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ht="13.5" x14ac:dyDescent="0.1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ht="13.5" x14ac:dyDescent="0.1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ht="13.5" x14ac:dyDescent="0.1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ht="13.5" x14ac:dyDescent="0.1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ht="13.5" x14ac:dyDescent="0.1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ht="13.5" x14ac:dyDescent="0.1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ht="13.5" x14ac:dyDescent="0.1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ht="13.5" x14ac:dyDescent="0.1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ht="13.5" x14ac:dyDescent="0.1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ht="13.5" x14ac:dyDescent="0.1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ht="13.5" x14ac:dyDescent="0.1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ht="13.5" x14ac:dyDescent="0.1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ht="13.5" x14ac:dyDescent="0.1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ht="13.5" x14ac:dyDescent="0.1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ht="13.5" x14ac:dyDescent="0.1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ht="13.5" x14ac:dyDescent="0.1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ht="13.5" x14ac:dyDescent="0.1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ht="13.5" x14ac:dyDescent="0.1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ht="13.5" x14ac:dyDescent="0.1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ht="13.5" x14ac:dyDescent="0.1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ht="13.5" x14ac:dyDescent="0.1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ht="13.5" x14ac:dyDescent="0.1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ht="13.5" x14ac:dyDescent="0.1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ht="13.5" x14ac:dyDescent="0.1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ht="13.5" x14ac:dyDescent="0.1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ht="13.5" x14ac:dyDescent="0.1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ht="13.5" x14ac:dyDescent="0.1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ht="13.5" x14ac:dyDescent="0.1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 x14ac:dyDescent="0.1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ht="13.5" x14ac:dyDescent="0.1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ht="13.5" x14ac:dyDescent="0.1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ht="13.5" x14ac:dyDescent="0.1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ht="13.5" x14ac:dyDescent="0.1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 x14ac:dyDescent="0.1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ht="13.5" x14ac:dyDescent="0.1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ht="13.5" x14ac:dyDescent="0.1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ht="13.5" x14ac:dyDescent="0.1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ht="13.5" x14ac:dyDescent="0.1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ht="13.5" x14ac:dyDescent="0.1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 x14ac:dyDescent="0.1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ht="13.5" x14ac:dyDescent="0.1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ht="13.5" x14ac:dyDescent="0.1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ht="13.5" x14ac:dyDescent="0.1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ht="13.5" x14ac:dyDescent="0.1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ht="13.5" x14ac:dyDescent="0.1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ht="13.5" x14ac:dyDescent="0.1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 x14ac:dyDescent="0.1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ht="13.5" x14ac:dyDescent="0.1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 x14ac:dyDescent="0.1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ht="13.5" x14ac:dyDescent="0.1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ht="13.5" x14ac:dyDescent="0.1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ht="13.5" x14ac:dyDescent="0.1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ht="13.5" x14ac:dyDescent="0.1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ht="13.5" x14ac:dyDescent="0.1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ht="13.5" x14ac:dyDescent="0.1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ht="13.5" x14ac:dyDescent="0.1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 x14ac:dyDescent="0.1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ht="13.5" x14ac:dyDescent="0.1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ht="13.5" x14ac:dyDescent="0.1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ht="13.5" x14ac:dyDescent="0.1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ht="13.5" x14ac:dyDescent="0.1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ht="13.5" x14ac:dyDescent="0.1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ht="13.5" x14ac:dyDescent="0.1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ht="13.5" x14ac:dyDescent="0.1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ht="13.5" x14ac:dyDescent="0.1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ht="13.5" x14ac:dyDescent="0.1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ht="13.5" x14ac:dyDescent="0.1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ht="13.5" x14ac:dyDescent="0.1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ht="13.5" x14ac:dyDescent="0.1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ht="13.5" x14ac:dyDescent="0.1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ht="13.5" x14ac:dyDescent="0.1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ht="13.5" x14ac:dyDescent="0.1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 x14ac:dyDescent="0.1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ht="13.5" x14ac:dyDescent="0.1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ht="13.5" x14ac:dyDescent="0.1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ht="13.5" x14ac:dyDescent="0.1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ht="13.5" x14ac:dyDescent="0.1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ht="13.5" x14ac:dyDescent="0.1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ht="13.5" x14ac:dyDescent="0.1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ht="13.5" x14ac:dyDescent="0.1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ht="13.5" x14ac:dyDescent="0.1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ht="13.5" x14ac:dyDescent="0.1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ht="13.5" x14ac:dyDescent="0.1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ht="13.5" x14ac:dyDescent="0.1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ht="13.5" x14ac:dyDescent="0.1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ht="13.5" x14ac:dyDescent="0.1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ht="13.5" x14ac:dyDescent="0.1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ht="13.5" x14ac:dyDescent="0.1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ht="13.5" x14ac:dyDescent="0.1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ht="13.5" x14ac:dyDescent="0.1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ht="13.5" x14ac:dyDescent="0.1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ht="13.5" x14ac:dyDescent="0.1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ht="13.5" x14ac:dyDescent="0.1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ht="13.5" x14ac:dyDescent="0.1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ht="13.5" x14ac:dyDescent="0.1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ht="13.5" x14ac:dyDescent="0.1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ht="13.5" x14ac:dyDescent="0.1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ht="13.5" x14ac:dyDescent="0.1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ht="13.5" x14ac:dyDescent="0.1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ht="13.5" x14ac:dyDescent="0.1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ht="13.5" x14ac:dyDescent="0.1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ht="13.5" x14ac:dyDescent="0.1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ht="13.5" x14ac:dyDescent="0.1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ht="13.5" x14ac:dyDescent="0.1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ht="13.5" x14ac:dyDescent="0.1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ht="13.5" x14ac:dyDescent="0.1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ht="13.5" x14ac:dyDescent="0.1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ht="13.5" x14ac:dyDescent="0.1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ht="13.5" x14ac:dyDescent="0.1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ht="13.5" x14ac:dyDescent="0.1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ht="13.5" x14ac:dyDescent="0.1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ht="13.5" x14ac:dyDescent="0.1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ht="13.5" x14ac:dyDescent="0.1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ht="13.5" x14ac:dyDescent="0.1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ht="13.5" x14ac:dyDescent="0.1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ht="13.5" x14ac:dyDescent="0.1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ht="13.5" x14ac:dyDescent="0.1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ht="13.5" x14ac:dyDescent="0.1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ht="13.5" x14ac:dyDescent="0.1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ht="13.5" x14ac:dyDescent="0.1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ht="13.5" x14ac:dyDescent="0.1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ht="13.5" x14ac:dyDescent="0.1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ht="13.5" x14ac:dyDescent="0.1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ht="13.5" x14ac:dyDescent="0.1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ht="13.5" x14ac:dyDescent="0.1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 ht="13.5" x14ac:dyDescent="0.1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 ht="13.5" x14ac:dyDescent="0.1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ht="13.5" x14ac:dyDescent="0.1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ht="13.5" x14ac:dyDescent="0.1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ht="13.5" x14ac:dyDescent="0.1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ht="13.5" x14ac:dyDescent="0.1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ht="13.5" x14ac:dyDescent="0.1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ht="13.5" x14ac:dyDescent="0.1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 ht="13.5" x14ac:dyDescent="0.1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 ht="13.5" x14ac:dyDescent="0.1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ht="13.5" x14ac:dyDescent="0.1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ht="13.5" x14ac:dyDescent="0.1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ht="13.5" x14ac:dyDescent="0.1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ht="13.5" x14ac:dyDescent="0.1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ht="13.5" x14ac:dyDescent="0.1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ht="13.5" x14ac:dyDescent="0.1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ht="13.5" x14ac:dyDescent="0.1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ht="13.5" x14ac:dyDescent="0.1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ht="13.5" x14ac:dyDescent="0.1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ht="13.5" x14ac:dyDescent="0.1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 ht="13.5" x14ac:dyDescent="0.1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ht="13.5" x14ac:dyDescent="0.1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ht="13.5" x14ac:dyDescent="0.1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 ht="13.5" x14ac:dyDescent="0.1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 ht="13.5" x14ac:dyDescent="0.1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 ht="13.5" x14ac:dyDescent="0.1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 ht="13.5" x14ac:dyDescent="0.1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 ht="13.5" x14ac:dyDescent="0.1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 ht="13.5" x14ac:dyDescent="0.1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 ht="13.5" x14ac:dyDescent="0.1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 ht="13.5" x14ac:dyDescent="0.1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 ht="13.5" x14ac:dyDescent="0.1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 ht="13.5" x14ac:dyDescent="0.15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 ht="13.5" x14ac:dyDescent="0.15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427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 ht="13.5" x14ac:dyDescent="0.15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 ht="13.5" x14ac:dyDescent="0.15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 ht="13.5" x14ac:dyDescent="0.15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 ht="13.5" x14ac:dyDescent="0.15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426</v>
      </c>
    </row>
    <row r="385" spans="1:14" ht="13.5" x14ac:dyDescent="0.15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 ht="13.5" x14ac:dyDescent="0.15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 ht="13.5" x14ac:dyDescent="0.15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427</v>
      </c>
    </row>
    <row r="388" spans="1:14" ht="27" x14ac:dyDescent="0.15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429</v>
      </c>
    </row>
    <row r="389" spans="1:14" ht="13.5" x14ac:dyDescent="0.15">
      <c r="A389" s="1">
        <v>42954</v>
      </c>
      <c r="B389">
        <v>13.26</v>
      </c>
      <c r="C389" s="25">
        <f t="shared" ref="C389" si="421">B389/B388-1</f>
        <v>4.5454545454546302E-3</v>
      </c>
      <c r="D389" s="26">
        <f t="shared" ref="D389" si="422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3">+B389/D389-1</f>
        <v>-1.307252718750529E-2</v>
      </c>
      <c r="H389" s="25">
        <f>(+B389/(D389*(1-VLOOKUP(A389,FX!A:K,9,0)))-1)</f>
        <v>-1.2004757561060009E-2</v>
      </c>
      <c r="I389" s="25">
        <f t="shared" si="373"/>
        <v>-1.2364069715477433E-2</v>
      </c>
      <c r="J389">
        <v>11728.36</v>
      </c>
      <c r="K389">
        <v>11773.61</v>
      </c>
      <c r="L389" s="25">
        <f t="shared" ref="L389" si="424">+K389/J389-1</f>
        <v>3.8581694286328183E-3</v>
      </c>
      <c r="M389">
        <f t="shared" ref="M389" si="425">WEEKDAY(A389,2)</f>
        <v>1</v>
      </c>
    </row>
    <row r="390" spans="1:14" ht="13.5" x14ac:dyDescent="0.15">
      <c r="A390" s="1">
        <v>42955</v>
      </c>
      <c r="B390">
        <v>13.26</v>
      </c>
      <c r="C390" s="25">
        <f t="shared" ref="C390" si="426">B390/B389-1</f>
        <v>0</v>
      </c>
      <c r="D390" s="26">
        <f t="shared" ref="D390" si="427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8">+B390/D390-1</f>
        <v>-1.1106704078264307E-2</v>
      </c>
      <c r="H390" s="25">
        <f>(+B390/(D390*(1-VLOOKUP(A390,FX!A:K,9,0)))-1)</f>
        <v>-1.4839688742908752E-2</v>
      </c>
      <c r="I390" s="25">
        <f t="shared" si="373"/>
        <v>-1.199612547500184E-2</v>
      </c>
      <c r="J390">
        <v>11773.61</v>
      </c>
      <c r="K390">
        <v>11758.64</v>
      </c>
      <c r="L390" s="25">
        <f t="shared" ref="L390" si="429">+K390/J390-1</f>
        <v>-1.2714876745536507E-3</v>
      </c>
      <c r="M390">
        <f t="shared" ref="M390" si="430">WEEKDAY(A390,2)</f>
        <v>2</v>
      </c>
    </row>
    <row r="391" spans="1:14" ht="13.5" x14ac:dyDescent="0.15">
      <c r="A391" s="1">
        <v>42956</v>
      </c>
      <c r="B391">
        <v>13.2</v>
      </c>
      <c r="C391" s="25">
        <f t="shared" ref="C391" si="431">B391/B390-1</f>
        <v>-4.5248868778280382E-3</v>
      </c>
      <c r="D391" s="26">
        <f t="shared" ref="D391" si="432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3">+B391/D391-1</f>
        <v>-1.0848271629589123E-2</v>
      </c>
      <c r="H391" s="25">
        <f>(+B391/(D391*(1-VLOOKUP(A391,FX!A:K,9,0)))-1)</f>
        <v>-1.1705013965557343E-2</v>
      </c>
      <c r="I391" s="25">
        <f t="shared" si="373"/>
        <v>-1.1606140022463629E-2</v>
      </c>
      <c r="J391">
        <v>11758.64</v>
      </c>
      <c r="K391">
        <v>11691.85</v>
      </c>
      <c r="L391" s="25">
        <f t="shared" ref="L391" si="434">+K391/J391-1</f>
        <v>-5.6800786485511345E-3</v>
      </c>
      <c r="M391">
        <f t="shared" ref="M391" si="435">WEEKDAY(A391,2)</f>
        <v>3</v>
      </c>
      <c r="N391" s="50" t="s">
        <v>432</v>
      </c>
    </row>
    <row r="392" spans="1:14" ht="13.5" x14ac:dyDescent="0.15">
      <c r="A392" s="1">
        <v>42957</v>
      </c>
      <c r="B392">
        <v>13.12</v>
      </c>
      <c r="C392" s="25">
        <f t="shared" ref="C392" si="436">B392/B391-1</f>
        <v>-6.0606060606060996E-3</v>
      </c>
      <c r="D392" s="26">
        <f t="shared" ref="D392" si="437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8">+B392/D392-1</f>
        <v>-1.3656718687724667E-2</v>
      </c>
      <c r="H392" s="25">
        <f>(+B392/(D392*(1-VLOOKUP(A392,FX!A:K,9,0)))-1)</f>
        <v>-1.6538263548798504E-2</v>
      </c>
      <c r="I392" s="25">
        <f t="shared" si="373"/>
        <v>-1.8037572038021255E-2</v>
      </c>
      <c r="J392">
        <v>11691.85</v>
      </c>
      <c r="K392">
        <v>11645.15</v>
      </c>
      <c r="L392" s="25">
        <f t="shared" ref="L392" si="439">+K392/J392-1</f>
        <v>-3.9942353006582332E-3</v>
      </c>
      <c r="M392">
        <f t="shared" ref="M392" si="440">WEEKDAY(A392,2)</f>
        <v>4</v>
      </c>
    </row>
    <row r="393" spans="1:14" ht="13.5" x14ac:dyDescent="0.15">
      <c r="A393" s="1">
        <v>42958</v>
      </c>
      <c r="B393">
        <v>12.82</v>
      </c>
      <c r="C393" s="25">
        <f t="shared" ref="C393" si="441">B393/B392-1</f>
        <v>-2.286585365853655E-2</v>
      </c>
      <c r="D393" s="26">
        <f t="shared" ref="D393" si="442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3">+B393/D393-1</f>
        <v>-2.5448178858477832E-2</v>
      </c>
      <c r="H393" s="25">
        <f>(+B393/(D393*(1-VLOOKUP(A393,FX!A:K,9,0)))-1)</f>
        <v>-2.3778390785250125E-2</v>
      </c>
      <c r="I393" s="25">
        <f t="shared" si="373"/>
        <v>-2.7977860338160521E-2</v>
      </c>
      <c r="J393">
        <v>11645.15</v>
      </c>
      <c r="K393">
        <v>11465.4</v>
      </c>
      <c r="L393" s="25">
        <f t="shared" ref="L393" si="444">+K393/J393-1</f>
        <v>-1.5435610533140354E-2</v>
      </c>
      <c r="M393">
        <f t="shared" ref="M393" si="445">WEEKDAY(A393,2)</f>
        <v>5</v>
      </c>
    </row>
    <row r="394" spans="1:14" ht="13.5" x14ac:dyDescent="0.15">
      <c r="A394" s="1">
        <v>42961</v>
      </c>
      <c r="B394">
        <v>13.04</v>
      </c>
      <c r="C394" s="25">
        <f t="shared" ref="C394" si="446">B394/B393-1</f>
        <v>1.7160686427456939E-2</v>
      </c>
      <c r="D394" s="26">
        <f t="shared" ref="D394" si="447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8">+B394/D394-1</f>
        <v>-1.9232974202872621E-2</v>
      </c>
      <c r="H394" s="25">
        <f>(+B394/(D394*(1-VLOOKUP(A394,FX!A:K,9,0)))-1)</f>
        <v>-2.0426132721744095E-2</v>
      </c>
      <c r="I394" s="25">
        <f t="shared" si="373"/>
        <v>-2.0211886693215164E-2</v>
      </c>
      <c r="J394">
        <v>11465.4</v>
      </c>
      <c r="K394">
        <v>11558.17</v>
      </c>
      <c r="L394" s="25">
        <f t="shared" ref="L394" si="449">+K394/J394-1</f>
        <v>8.0913007832261741E-3</v>
      </c>
      <c r="M394">
        <f t="shared" ref="M394" si="450">WEEKDAY(A394,2)</f>
        <v>1</v>
      </c>
    </row>
    <row r="395" spans="1:14" ht="13.5" x14ac:dyDescent="0.15">
      <c r="A395" s="1">
        <v>42962</v>
      </c>
      <c r="B395">
        <v>13.1</v>
      </c>
      <c r="C395" s="25">
        <f t="shared" ref="C395" si="451">B395/B394-1</f>
        <v>4.6012269938651151E-3</v>
      </c>
      <c r="D395" s="26">
        <f t="shared" ref="D395" si="452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3">+B395/D395-1</f>
        <v>-2.1800600539575887E-2</v>
      </c>
      <c r="H395" s="25">
        <f>(+B395/(D395*(1-VLOOKUP(A395,FX!A:K,9,0)))-1)</f>
        <v>-2.0673609257416348E-2</v>
      </c>
      <c r="I395" s="25">
        <f t="shared" si="373"/>
        <v>-2.0487513085090558E-2</v>
      </c>
      <c r="J395">
        <v>11558.17</v>
      </c>
      <c r="K395">
        <v>11630.21</v>
      </c>
      <c r="L395" s="25">
        <f t="shared" ref="L395" si="454">+K395/J395-1</f>
        <v>6.232820593571331E-3</v>
      </c>
      <c r="M395">
        <f t="shared" ref="M395" si="455">WEEKDAY(A395,2)</f>
        <v>2</v>
      </c>
    </row>
    <row r="396" spans="1:14" ht="13.5" x14ac:dyDescent="0.15">
      <c r="A396" s="1">
        <v>42963</v>
      </c>
      <c r="B396">
        <v>13.1</v>
      </c>
      <c r="C396" s="25">
        <f t="shared" ref="C396" si="456">B396/B395-1</f>
        <v>0</v>
      </c>
      <c r="D396" s="26">
        <f t="shared" ref="D396" si="45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8">+B396/D396-1</f>
        <v>-1.7840035965375312E-2</v>
      </c>
      <c r="H396" s="25">
        <f>(+B396/(D396*(1-VLOOKUP(A396,FX!A:K,9,0)))-1)</f>
        <v>-1.682441058013151E-2</v>
      </c>
      <c r="I396" s="25">
        <f t="shared" si="373"/>
        <v>-1.6442675876567447E-2</v>
      </c>
      <c r="J396">
        <v>11630.21</v>
      </c>
      <c r="K396">
        <v>11598.86</v>
      </c>
      <c r="L396" s="25">
        <f t="shared" ref="L396" si="459">+K396/J396-1</f>
        <v>-2.6955661161749411E-3</v>
      </c>
      <c r="M396">
        <f t="shared" ref="M396" si="460">WEEKDAY(A396,2)</f>
        <v>3</v>
      </c>
    </row>
    <row r="397" spans="1:14" ht="13.5" x14ac:dyDescent="0.15">
      <c r="A397" s="1">
        <v>42964</v>
      </c>
      <c r="B397">
        <v>13.14</v>
      </c>
      <c r="C397" s="25">
        <f t="shared" ref="C397" si="461">B397/B396-1</f>
        <v>3.0534351145039551E-3</v>
      </c>
      <c r="D397" s="26">
        <f t="shared" ref="D397" si="462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3">+B397/D397-1</f>
        <v>-1.4954528303141923E-2</v>
      </c>
      <c r="H397" s="25">
        <f>(+B397/(D397*(1-VLOOKUP(A397,FX!A:K,9,0)))-1)</f>
        <v>-1.7497865672643109E-2</v>
      </c>
      <c r="I397" s="25">
        <f t="shared" si="373"/>
        <v>-1.6025161000449151E-2</v>
      </c>
      <c r="J397">
        <v>11598.86</v>
      </c>
      <c r="K397">
        <v>11616.7</v>
      </c>
      <c r="L397" s="25">
        <f t="shared" ref="L397" si="464">+K397/J397-1</f>
        <v>1.5380821908359543E-3</v>
      </c>
      <c r="M397">
        <f t="shared" ref="M397" si="465">WEEKDAY(A397,2)</f>
        <v>4</v>
      </c>
    </row>
    <row r="398" spans="1:14" ht="13.5" x14ac:dyDescent="0.15">
      <c r="A398" s="1">
        <v>42965</v>
      </c>
      <c r="B398">
        <v>13.14</v>
      </c>
      <c r="C398" s="25">
        <f t="shared" ref="C398" si="466">B398/B397-1</f>
        <v>0</v>
      </c>
      <c r="D398" s="26">
        <f t="shared" ref="D398" si="467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8">+B398/D398-1</f>
        <v>-1.8509156523979442E-2</v>
      </c>
      <c r="H398" s="25">
        <f>(+B398/(D398*(1-VLOOKUP(A398,FX!A:K,9,0)))-1)</f>
        <v>-1.7870558573872097E-2</v>
      </c>
      <c r="I398" s="25">
        <f t="shared" si="373"/>
        <v>-1.8670649738610878E-2</v>
      </c>
      <c r="J398">
        <v>11616.7</v>
      </c>
      <c r="K398">
        <v>11646.1</v>
      </c>
      <c r="L398" s="25">
        <f t="shared" ref="L398" si="469">+K398/J398-1</f>
        <v>2.5308392228429177E-3</v>
      </c>
      <c r="M398">
        <f t="shared" ref="M398" si="470">WEEKDAY(A398,2)</f>
        <v>5</v>
      </c>
      <c r="N398" s="50" t="s">
        <v>441</v>
      </c>
    </row>
    <row r="399" spans="1:14" ht="13.5" x14ac:dyDescent="0.15">
      <c r="A399" s="1">
        <v>42968</v>
      </c>
      <c r="B399">
        <v>13.24</v>
      </c>
      <c r="C399" s="25">
        <f t="shared" ref="C399" si="471">B399/B398-1</f>
        <v>7.6103500761035558E-3</v>
      </c>
      <c r="D399" s="26">
        <f t="shared" ref="D399" si="472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3">+B399/D399-1</f>
        <v>-1.3422720297224799E-2</v>
      </c>
      <c r="H399" s="25">
        <f>(+B399/(D399*(1-VLOOKUP(A399,FX!A:K,9,0)))-1)</f>
        <v>-1.3739251522719598E-2</v>
      </c>
      <c r="I399" s="101">
        <f t="shared" si="373"/>
        <v>-1.4000595770032764E-2</v>
      </c>
      <c r="J399" s="100">
        <v>11646.1</v>
      </c>
      <c r="K399" s="100">
        <v>11672.31</v>
      </c>
      <c r="L399" s="25">
        <f t="shared" ref="L399" si="474">+K399/J399-1</f>
        <v>2.2505388069824495E-3</v>
      </c>
      <c r="M399">
        <f t="shared" ref="M399" si="475">WEEKDAY(A399,2)</f>
        <v>1</v>
      </c>
    </row>
    <row r="400" spans="1:14" ht="13.5" x14ac:dyDescent="0.15">
      <c r="A400" s="1">
        <v>42969</v>
      </c>
      <c r="B400">
        <v>13.36</v>
      </c>
      <c r="C400" s="101">
        <f t="shared" ref="C400" si="476">B400/B399-1</f>
        <v>9.0634441087613649E-3</v>
      </c>
      <c r="D400" s="26">
        <f t="shared" ref="D400" si="477">+F399*(1+L400)</f>
        <v>13.559929587202534</v>
      </c>
      <c r="E400" s="26">
        <f>D400*(1-VLOOKUP(A400,FX!A:K,9,0))</f>
        <v>13.599780681318034</v>
      </c>
      <c r="F400">
        <v>13.584</v>
      </c>
      <c r="G400" s="101">
        <f t="shared" ref="G400" si="478">+B400/D400-1</f>
        <v>-1.4744146414390147E-2</v>
      </c>
      <c r="H400" s="101">
        <f>(+B400/(D400*(1-VLOOKUP(A400,FX!A:K,9,0)))-1)</f>
        <v>-1.7631216777445613E-2</v>
      </c>
      <c r="I400" s="101">
        <f t="shared" si="373"/>
        <v>-1.6489988221436991E-2</v>
      </c>
      <c r="J400" s="100">
        <v>11672.31</v>
      </c>
      <c r="K400" s="100">
        <v>11786.99</v>
      </c>
      <c r="L400" s="101">
        <f t="shared" ref="L400" si="479">+K400/J400-1</f>
        <v>9.8249618113295245E-3</v>
      </c>
      <c r="M400" s="100">
        <f t="shared" ref="M400" si="480">WEEKDAY(A400,2)</f>
        <v>2</v>
      </c>
    </row>
    <row r="401" spans="1:14" ht="13.5" x14ac:dyDescent="0.15">
      <c r="A401" s="1">
        <v>42970</v>
      </c>
      <c r="B401">
        <v>13.36</v>
      </c>
      <c r="C401" s="101">
        <f t="shared" ref="C401" si="481">B401/B400-1</f>
        <v>0</v>
      </c>
      <c r="D401" s="26">
        <f t="shared" ref="D401" si="482">+F400*(1+L401)</f>
        <v>13.688896642823996</v>
      </c>
      <c r="E401" s="26">
        <f>D401*(1-VLOOKUP(A401,FX!A:K,9,0))</f>
        <v>13.685722765556614</v>
      </c>
      <c r="F401">
        <v>13.69</v>
      </c>
      <c r="G401" s="101">
        <f t="shared" ref="G401" si="483">+B401/D401-1</f>
        <v>-2.4026526856451347E-2</v>
      </c>
      <c r="H401" s="101">
        <f>(+B401/(D401*(1-VLOOKUP(A401,FX!A:K,9,0)))-1)</f>
        <v>-2.3800187329263589E-2</v>
      </c>
      <c r="I401" s="101">
        <f t="shared" si="373"/>
        <v>-2.4105186267348477E-2</v>
      </c>
      <c r="J401" s="100">
        <v>11786.99</v>
      </c>
      <c r="K401" s="100">
        <v>11878.01</v>
      </c>
      <c r="L401" s="101">
        <f t="shared" ref="L401" si="484">+K401/J401-1</f>
        <v>7.7220732349820853E-3</v>
      </c>
      <c r="M401" s="100">
        <f t="shared" ref="M401" si="485">WEEKDAY(A401,2)</f>
        <v>3</v>
      </c>
    </row>
    <row r="402" spans="1:14" ht="13.5" x14ac:dyDescent="0.15">
      <c r="A402" s="1">
        <v>42971</v>
      </c>
      <c r="B402">
        <v>13.4</v>
      </c>
      <c r="C402" s="101">
        <f t="shared" ref="C402:C407" si="486">B402/B401-1</f>
        <v>2.9940119760478723E-3</v>
      </c>
      <c r="D402" s="26">
        <f t="shared" ref="D402:D407" si="487">+F401*(1+L402)</f>
        <v>13.641235611015651</v>
      </c>
      <c r="E402" s="26">
        <f>D402*(1-VLOOKUP(A402,FX!A:K,9,0))</f>
        <v>13.657538670968604</v>
      </c>
      <c r="F402">
        <v>13.654</v>
      </c>
      <c r="G402" s="101">
        <f t="shared" ref="G402" si="488">+B402/D402-1</f>
        <v>-1.7684293263056428E-2</v>
      </c>
      <c r="H402" s="101">
        <f>(+B402/(D402*(1-VLOOKUP(A402,FX!A:K,9,0)))-1)</f>
        <v>-1.8856887552956003E-2</v>
      </c>
      <c r="I402" s="101">
        <f t="shared" si="373"/>
        <v>-1.8602607294565643E-2</v>
      </c>
      <c r="J402" s="100">
        <v>11878.01</v>
      </c>
      <c r="K402">
        <v>11835.7</v>
      </c>
      <c r="L402" s="101">
        <f t="shared" ref="L402" si="489">+K402/J402-1</f>
        <v>-3.5620444838823095E-3</v>
      </c>
      <c r="M402" s="100">
        <f t="shared" ref="M402" si="490">WEEKDAY(A402,2)</f>
        <v>4</v>
      </c>
    </row>
    <row r="403" spans="1:14" ht="13.5" x14ac:dyDescent="0.15">
      <c r="A403" s="1">
        <v>42972</v>
      </c>
      <c r="B403">
        <v>13.74</v>
      </c>
      <c r="C403" s="101">
        <f t="shared" si="486"/>
        <v>2.5373134328358304E-2</v>
      </c>
      <c r="D403" s="26">
        <f t="shared" si="487"/>
        <v>13.945083525266776</v>
      </c>
      <c r="E403" s="26">
        <f>D403*(1-VLOOKUP(A403,FX!A:K,9,0))</f>
        <v>13.938213633784336</v>
      </c>
      <c r="F403">
        <v>13.930999999999999</v>
      </c>
      <c r="G403" s="101">
        <f t="shared" ref="G403" si="491">+B403/D403-1</f>
        <v>-1.4706511072177464E-2</v>
      </c>
      <c r="H403" s="101">
        <f>(+B403/(D403*(1-VLOOKUP(A403,FX!A:K,9,0)))-1)</f>
        <v>-1.422087786801407E-2</v>
      </c>
      <c r="I403" s="101">
        <f t="shared" si="373"/>
        <v>-1.3710429976311778E-2</v>
      </c>
      <c r="J403">
        <v>11835.7</v>
      </c>
      <c r="K403">
        <v>12088.02</v>
      </c>
      <c r="L403" s="101">
        <f t="shared" ref="L403" si="492">+K403/J403-1</f>
        <v>2.1318553190770251E-2</v>
      </c>
      <c r="M403" s="100">
        <f t="shared" ref="M403" si="493">WEEKDAY(A403,2)</f>
        <v>5</v>
      </c>
    </row>
    <row r="404" spans="1:14" ht="54" x14ac:dyDescent="0.15">
      <c r="A404" s="98">
        <v>42975</v>
      </c>
      <c r="B404">
        <v>13.9</v>
      </c>
      <c r="C404" s="101">
        <f t="shared" si="486"/>
        <v>1.1644832605531397E-2</v>
      </c>
      <c r="D404" s="26">
        <f t="shared" si="487"/>
        <v>14.061516474162021</v>
      </c>
      <c r="E404" s="26">
        <f>D404*(1-VLOOKUP(A404,FX!A:K,9,0))</f>
        <v>14.117634426710463</v>
      </c>
      <c r="F404">
        <v>14.103</v>
      </c>
      <c r="G404" s="101">
        <f t="shared" ref="G404" si="494">+B404/D404-1</f>
        <v>-1.1486419296155348E-2</v>
      </c>
      <c r="H404" s="101">
        <f>(+B404/(D404*(1-VLOOKUP(A404,FX!A:K,9,0)))-1)</f>
        <v>-1.5415785685645722E-2</v>
      </c>
      <c r="I404" s="101">
        <f t="shared" si="373"/>
        <v>-1.4394100545983113E-2</v>
      </c>
      <c r="J404">
        <v>12088.02</v>
      </c>
      <c r="K404">
        <v>12201.27</v>
      </c>
      <c r="L404" s="101">
        <f t="shared" ref="L404" si="495">+K404/J404-1</f>
        <v>9.3687799987094422E-3</v>
      </c>
      <c r="M404" s="100">
        <f t="shared" ref="M404" si="496">WEEKDAY(A404,2)</f>
        <v>1</v>
      </c>
      <c r="N404" s="50" t="s">
        <v>456</v>
      </c>
    </row>
    <row r="405" spans="1:14" ht="13.5" x14ac:dyDescent="0.15">
      <c r="A405" s="98">
        <v>42976</v>
      </c>
      <c r="B405">
        <v>13.98</v>
      </c>
      <c r="C405" s="101">
        <f t="shared" si="486"/>
        <v>5.7553956834532904E-3</v>
      </c>
      <c r="D405" s="26">
        <f t="shared" si="487"/>
        <v>14.120095217956816</v>
      </c>
      <c r="E405" s="26">
        <f>D405*(1-VLOOKUP(A405,FX!A:K,9,0))</f>
        <v>14.168991358491219</v>
      </c>
      <c r="F405">
        <v>14.135</v>
      </c>
      <c r="G405" s="101">
        <f t="shared" ref="G405" si="497">+B405/D405-1</f>
        <v>-9.9216907389302333E-3</v>
      </c>
      <c r="H405" s="101">
        <f>(+B405/(D405*(1-VLOOKUP(A405,FX!A:K,9,0)))-1)</f>
        <v>-1.3338377708725146E-2</v>
      </c>
      <c r="I405" s="101">
        <f t="shared" si="373"/>
        <v>-1.0965688008489516E-2</v>
      </c>
      <c r="J405">
        <v>12201.27</v>
      </c>
      <c r="K405">
        <v>12216.06</v>
      </c>
      <c r="L405" s="101">
        <f t="shared" ref="L405" si="498">+K405/J405-1</f>
        <v>1.2121688971720168E-3</v>
      </c>
      <c r="M405" s="100">
        <f t="shared" ref="M405" si="499">WEEKDAY(A405,2)</f>
        <v>2</v>
      </c>
    </row>
    <row r="406" spans="1:14" ht="27" x14ac:dyDescent="0.15">
      <c r="A406" s="98">
        <v>42977</v>
      </c>
      <c r="B406">
        <v>14.02</v>
      </c>
      <c r="C406" s="101">
        <f t="shared" si="486"/>
        <v>2.8612303290413976E-3</v>
      </c>
      <c r="D406" s="26">
        <f t="shared" si="487"/>
        <v>14.083116381222752</v>
      </c>
      <c r="E406" s="26">
        <f>D406*(1-VLOOKUP(A406,FX!A:K,9,0))</f>
        <v>14.129242839389496</v>
      </c>
      <c r="F406">
        <v>14.124000000000001</v>
      </c>
      <c r="G406" s="101">
        <f t="shared" ref="G406" si="500">+B406/D406-1</f>
        <v>-4.4817055766794844E-3</v>
      </c>
      <c r="H406" s="101">
        <f>(+B406/(D406*(1-VLOOKUP(A406,FX!A:K,9,0)))-1)</f>
        <v>-7.7316839006368321E-3</v>
      </c>
      <c r="I406" s="101">
        <f t="shared" si="373"/>
        <v>-7.3633531577457223E-3</v>
      </c>
      <c r="J406">
        <v>12216.06</v>
      </c>
      <c r="K406">
        <v>12171.22</v>
      </c>
      <c r="L406" s="101">
        <f t="shared" ref="L406" si="501">+K406/J406-1</f>
        <v>-3.6705779113723747E-3</v>
      </c>
      <c r="M406" s="100">
        <f t="shared" ref="M406" si="502">WEEKDAY(A406,2)</f>
        <v>3</v>
      </c>
      <c r="N406" s="50" t="s">
        <v>458</v>
      </c>
    </row>
    <row r="407" spans="1:14" ht="13.5" x14ac:dyDescent="0.15">
      <c r="A407" s="98">
        <v>42978</v>
      </c>
      <c r="B407">
        <v>13.9</v>
      </c>
      <c r="C407" s="101">
        <f t="shared" si="486"/>
        <v>-8.5592011412267688E-3</v>
      </c>
      <c r="D407" s="26">
        <f t="shared" si="487"/>
        <v>14.019676226376649</v>
      </c>
      <c r="E407" s="26">
        <f>D407*(1-VLOOKUP(A407,FX!A:K,9,0))</f>
        <v>13.983750619364692</v>
      </c>
      <c r="F407">
        <v>14.04</v>
      </c>
      <c r="G407" s="101">
        <f t="shared" ref="G407" si="503">+B407/D407-1</f>
        <v>-8.5363045796656989E-3</v>
      </c>
      <c r="H407" s="101">
        <f>(+B407/(D407*(1-VLOOKUP(A407,FX!A:K,9,0)))-1)</f>
        <v>-5.9891385111454642E-3</v>
      </c>
      <c r="I407" s="101">
        <f t="shared" si="373"/>
        <v>-9.9715099715098621E-3</v>
      </c>
      <c r="J407">
        <v>12171.22</v>
      </c>
      <c r="K407">
        <v>12081.32</v>
      </c>
      <c r="L407" s="101">
        <f t="shared" ref="L407" si="504">+K407/J407-1</f>
        <v>-7.386276807090808E-3</v>
      </c>
      <c r="M407" s="100">
        <f t="shared" ref="M407" si="505">WEEKDAY(A407,2)</f>
        <v>4</v>
      </c>
    </row>
    <row r="408" spans="1:14" ht="13.5" x14ac:dyDescent="0.15">
      <c r="A408" s="98">
        <v>42979</v>
      </c>
      <c r="B408">
        <v>13.94</v>
      </c>
      <c r="C408" s="101">
        <f t="shared" ref="C408" si="506">B408/B407-1</f>
        <v>2.8776978417266452E-3</v>
      </c>
      <c r="D408" s="26">
        <f t="shared" ref="D408" si="507">+F407*(1+L408)</f>
        <v>14.028460102041828</v>
      </c>
      <c r="E408" s="26">
        <f>D408*(1-VLOOKUP(A408,FX!A:K,9,0))</f>
        <v>14.074674742713251</v>
      </c>
      <c r="F408">
        <v>14.048</v>
      </c>
      <c r="G408" s="101">
        <f t="shared" ref="G408" si="508">+B408/D408-1</f>
        <v>-6.3057599621325622E-3</v>
      </c>
      <c r="H408" s="101">
        <f>(+B408/(D408*(1-VLOOKUP(A408,FX!A:K,9,0)))-1)</f>
        <v>-9.5685864984536018E-3</v>
      </c>
      <c r="I408" s="101">
        <f t="shared" si="373"/>
        <v>-7.6879271070615651E-3</v>
      </c>
      <c r="J408">
        <v>12081.32</v>
      </c>
      <c r="K408">
        <v>12071.39</v>
      </c>
      <c r="L408" s="101">
        <f t="shared" ref="L408" si="509">+K408/J408-1</f>
        <v>-8.2193005400077457E-4</v>
      </c>
      <c r="M408" s="100">
        <f t="shared" ref="M408" si="510">WEEKDAY(A408,2)</f>
        <v>5</v>
      </c>
    </row>
    <row r="409" spans="1:14" ht="13.5" x14ac:dyDescent="0.15">
      <c r="A409" s="98">
        <v>42982</v>
      </c>
      <c r="B409">
        <v>14.04</v>
      </c>
      <c r="C409" s="101">
        <f t="shared" ref="C409" si="511">B409/B408-1</f>
        <v>7.1736011477760986E-3</v>
      </c>
      <c r="D409" s="26">
        <f t="shared" ref="D409" si="512">+F408*(1+L409)</f>
        <v>14.091524001792669</v>
      </c>
      <c r="E409" s="26">
        <f>D409*(1-VLOOKUP(A409,FX!A:K,9,0))</f>
        <v>14.165237235703207</v>
      </c>
      <c r="F409">
        <v>14.154999999999999</v>
      </c>
      <c r="G409" s="101">
        <f t="shared" ref="G409" si="513">+B409/D409-1</f>
        <v>-3.6563825024259478E-3</v>
      </c>
      <c r="H409" s="101">
        <f>(+B409/(D409*(1-VLOOKUP(A409,FX!A:K,9,0)))-1)</f>
        <v>-8.8411675441305571E-3</v>
      </c>
      <c r="I409" s="101">
        <f t="shared" si="373"/>
        <v>-8.1243376898622044E-3</v>
      </c>
      <c r="J409">
        <v>12071.39</v>
      </c>
      <c r="K409">
        <v>12108.79</v>
      </c>
      <c r="L409" s="101">
        <f t="shared" ref="L409" si="514">+K409/J409-1</f>
        <v>3.0982347517560793E-3</v>
      </c>
      <c r="M409" s="100">
        <f t="shared" ref="M409" si="515">WEEKDAY(A409,2)</f>
        <v>1</v>
      </c>
    </row>
    <row r="410" spans="1:14" ht="13.5" x14ac:dyDescent="0.15">
      <c r="A410" s="98">
        <v>42983</v>
      </c>
      <c r="B410">
        <v>14.06</v>
      </c>
      <c r="C410" s="101">
        <f t="shared" ref="C410" si="516">B410/B409-1</f>
        <v>1.4245014245015675E-3</v>
      </c>
      <c r="D410" s="26">
        <f t="shared" ref="D410" si="517">+F409*(1+L410)</f>
        <v>14.245561307116564</v>
      </c>
      <c r="E410" s="26">
        <f>D410*(1-VLOOKUP(A410,FX!A:K,9,0))</f>
        <v>14.260076532956013</v>
      </c>
      <c r="F410">
        <v>14.308999999999999</v>
      </c>
      <c r="G410" s="101">
        <f t="shared" ref="G410" si="518">+B410/D410-1</f>
        <v>-1.3025903515915815E-2</v>
      </c>
      <c r="H410" s="101">
        <f>(+B410/(D410*(1-VLOOKUP(A410,FX!A:K,9,0)))-1)</f>
        <v>-1.4030537107821428E-2</v>
      </c>
      <c r="I410" s="101">
        <f t="shared" si="373"/>
        <v>-1.7401635334404864E-2</v>
      </c>
      <c r="J410">
        <v>12108.79</v>
      </c>
      <c r="K410">
        <v>12186.26</v>
      </c>
      <c r="L410" s="101">
        <f t="shared" ref="L410" si="519">+K410/J410-1</f>
        <v>6.3978316578285899E-3</v>
      </c>
      <c r="M410" s="100">
        <f t="shared" ref="M410" si="520">WEEKDAY(A410,2)</f>
        <v>2</v>
      </c>
    </row>
    <row r="411" spans="1:14" ht="13.5" x14ac:dyDescent="0.15">
      <c r="A411" s="98">
        <v>42984</v>
      </c>
      <c r="B411">
        <v>14.02</v>
      </c>
      <c r="C411" s="101">
        <f t="shared" ref="C411" si="521">B411/B410-1</f>
        <v>-2.8449502133712778E-3</v>
      </c>
      <c r="D411" s="26">
        <f t="shared" ref="D411" si="522">+F410*(1+L411)</f>
        <v>14.23654065726482</v>
      </c>
      <c r="E411" s="26">
        <f>D411*(1-VLOOKUP(A411,FX!A:K,9,0))</f>
        <v>14.239565515904506</v>
      </c>
      <c r="F411">
        <v>14.249000000000001</v>
      </c>
      <c r="G411" s="101">
        <f t="shared" ref="G411" si="523">+B411/D411-1</f>
        <v>-1.521020186560007E-2</v>
      </c>
      <c r="H411" s="101">
        <f>(+B411/(D411*(1-VLOOKUP(A411,FX!A:K,9,0)))-1)</f>
        <v>-1.5419397147986569E-2</v>
      </c>
      <c r="I411" s="101">
        <f t="shared" si="373"/>
        <v>-1.607130324935091E-2</v>
      </c>
      <c r="J411">
        <v>12186.26</v>
      </c>
      <c r="K411">
        <v>12124.55</v>
      </c>
      <c r="L411" s="101">
        <f t="shared" ref="L411" si="524">+K411/J411-1</f>
        <v>-5.0638998347319886E-3</v>
      </c>
      <c r="M411" s="100">
        <f t="shared" ref="M411" si="525">WEEKDAY(A411,2)</f>
        <v>3</v>
      </c>
    </row>
    <row r="412" spans="1:14" ht="13.5" x14ac:dyDescent="0.15">
      <c r="A412" s="98">
        <v>42985</v>
      </c>
      <c r="B412">
        <v>13.94</v>
      </c>
      <c r="C412" s="101">
        <f t="shared" ref="C412" si="526">B412/B411-1</f>
        <v>-5.7061340941512162E-3</v>
      </c>
      <c r="D412" s="26">
        <f t="shared" ref="D412" si="527">+F411*(1+L412)</f>
        <v>14.137718524811232</v>
      </c>
      <c r="E412" s="26">
        <f>D412*(1-VLOOKUP(A412,FX!A:K,9,0))</f>
        <v>14.153688603192826</v>
      </c>
      <c r="F412">
        <v>14.15</v>
      </c>
      <c r="G412" s="101">
        <f t="shared" ref="G412" si="528">+B412/D412-1</f>
        <v>-1.398517904174168E-2</v>
      </c>
      <c r="H412" s="101">
        <f>(+B412/(D412*(1-VLOOKUP(A412,FX!A:K,9,0)))-1)</f>
        <v>-1.5097732413345777E-2</v>
      </c>
      <c r="I412" s="101">
        <f t="shared" si="373"/>
        <v>-1.4840989399293347E-2</v>
      </c>
      <c r="J412">
        <v>12124.55</v>
      </c>
      <c r="K412">
        <v>12029.86</v>
      </c>
      <c r="L412" s="101">
        <f t="shared" ref="L412" si="529">+K412/J412-1</f>
        <v>-7.8097743833790423E-3</v>
      </c>
      <c r="M412" s="100">
        <f t="shared" ref="M412" si="530">WEEKDAY(A412,2)</f>
        <v>4</v>
      </c>
    </row>
    <row r="413" spans="1:14" ht="13.5" x14ac:dyDescent="0.15">
      <c r="A413" s="98">
        <v>42986</v>
      </c>
      <c r="B413">
        <v>14.06</v>
      </c>
      <c r="C413" s="101">
        <f t="shared" ref="C413" si="531">B413/B412-1</f>
        <v>8.6083213773315848E-3</v>
      </c>
      <c r="D413" s="26">
        <f t="shared" ref="D413" si="532">+F412*(1+L413)</f>
        <v>14.123146445594546</v>
      </c>
      <c r="E413" s="26">
        <f>D413*(1-VLOOKUP(A413,FX!A:K,9,0))</f>
        <v>14.300602117287461</v>
      </c>
      <c r="F413">
        <v>14.131</v>
      </c>
      <c r="G413" s="101">
        <f t="shared" ref="G413" si="533">+B413/D413-1</f>
        <v>-4.4711315454951661E-3</v>
      </c>
      <c r="H413" s="101">
        <f>(+B413/(D413*(1-VLOOKUP(A413,FX!A:K,9,0)))-1)</f>
        <v>-1.6824614468268106E-2</v>
      </c>
      <c r="I413" s="101">
        <f t="shared" si="373"/>
        <v>-5.0244144080390241E-3</v>
      </c>
      <c r="J413">
        <v>12029.86</v>
      </c>
      <c r="K413">
        <v>12007.03</v>
      </c>
      <c r="L413" s="101">
        <f t="shared" ref="L413" si="534">+K413/J413-1</f>
        <v>-1.8977776964985704E-3</v>
      </c>
      <c r="M413" s="100">
        <f t="shared" ref="M413" si="535">WEEKDAY(A413,2)</f>
        <v>5</v>
      </c>
    </row>
    <row r="414" spans="1:14" ht="13.5" x14ac:dyDescent="0.15">
      <c r="A414" s="98">
        <v>42989</v>
      </c>
      <c r="B414">
        <v>13.96</v>
      </c>
      <c r="C414" s="101">
        <f t="shared" ref="C414" si="536">B414/B413-1</f>
        <v>-7.1123755334281391E-3</v>
      </c>
      <c r="D414" s="26">
        <f t="shared" ref="D414" si="537">+F413*(1+L414)</f>
        <v>14.074897469232608</v>
      </c>
      <c r="E414" s="26">
        <f>D414*(1-VLOOKUP(A414,FX!A:K,9,0))</f>
        <v>13.9304723955768</v>
      </c>
      <c r="F414">
        <v>14.101000000000001</v>
      </c>
      <c r="G414" s="101">
        <f t="shared" ref="G414" si="538">+B414/D414-1</f>
        <v>-8.163289962414999E-3</v>
      </c>
      <c r="H414" s="101">
        <f>(+B414/(D414*(1-VLOOKUP(A414,FX!A:K,9,0)))-1)</f>
        <v>2.1196412860038372E-3</v>
      </c>
      <c r="I414" s="101">
        <f t="shared" si="373"/>
        <v>-9.9992908304376016E-3</v>
      </c>
      <c r="J414">
        <v>12007.03</v>
      </c>
      <c r="K414">
        <v>11959.36</v>
      </c>
      <c r="L414" s="101">
        <f t="shared" ref="L414" si="539">+K414/J414-1</f>
        <v>-3.9701741396498402E-3</v>
      </c>
      <c r="M414" s="100">
        <f t="shared" ref="M414" si="540">WEEKDAY(A414,2)</f>
        <v>1</v>
      </c>
      <c r="N414" s="50" t="s">
        <v>467</v>
      </c>
    </row>
    <row r="415" spans="1:14" ht="13.5" x14ac:dyDescent="0.15">
      <c r="A415" s="98">
        <v>42990</v>
      </c>
      <c r="B415">
        <v>14.06</v>
      </c>
      <c r="C415" s="101">
        <f t="shared" ref="C415" si="541">B415/B414-1</f>
        <v>7.1633237822348317E-3</v>
      </c>
      <c r="D415" s="26">
        <f t="shared" ref="D415" si="542">+F414*(1+L415)</f>
        <v>14.181943599824741</v>
      </c>
      <c r="E415" s="26">
        <f>D415*(1-VLOOKUP(A415,FX!A:K,9,0))</f>
        <v>14.138435174188151</v>
      </c>
      <c r="F415">
        <v>14.119</v>
      </c>
      <c r="G415" s="101">
        <f t="shared" ref="G415" si="543">+B415/D415-1</f>
        <v>-8.5985111255306723E-3</v>
      </c>
      <c r="H415" s="101">
        <f>(+B415/(D415*(1-VLOOKUP(A415,FX!A:K,9,0)))-1)</f>
        <v>-5.547655962050646E-3</v>
      </c>
      <c r="I415" s="101">
        <f t="shared" si="373"/>
        <v>-4.1787662015723148E-3</v>
      </c>
      <c r="J415">
        <v>11959.36</v>
      </c>
      <c r="K415">
        <v>12028.01</v>
      </c>
      <c r="L415" s="101">
        <f t="shared" ref="L415" si="544">+K415/J415-1</f>
        <v>5.7402737270222381E-3</v>
      </c>
      <c r="M415" s="100">
        <f t="shared" ref="M415" si="545">WEEKDAY(A415,2)</f>
        <v>2</v>
      </c>
    </row>
    <row r="416" spans="1:14" ht="13.5" x14ac:dyDescent="0.15">
      <c r="A416" s="98">
        <v>42991</v>
      </c>
      <c r="B416">
        <v>13.98</v>
      </c>
      <c r="C416" s="101">
        <f t="shared" ref="C416" si="546">B416/B415-1</f>
        <v>-5.6899004267425557E-3</v>
      </c>
      <c r="D416" s="26">
        <f t="shared" ref="D416" si="547">+F415*(1+L416)</f>
        <v>14.108552793853679</v>
      </c>
      <c r="E416" s="26">
        <f>D416*(1-VLOOKUP(A416,FX!A:K,9,0))</f>
        <v>14.132079569541462</v>
      </c>
      <c r="F416">
        <v>14.08</v>
      </c>
      <c r="G416" s="101">
        <f t="shared" ref="G416" si="548">+B416/D416-1</f>
        <v>-9.111692441600594E-3</v>
      </c>
      <c r="H416" s="101">
        <f>(+B416/(D416*(1-VLOOKUP(A416,FX!A:K,9,0)))-1)</f>
        <v>-1.0761301533373402E-2</v>
      </c>
      <c r="I416" s="101">
        <f t="shared" si="373"/>
        <v>-7.1022727272727071E-3</v>
      </c>
      <c r="J416">
        <v>12028.01</v>
      </c>
      <c r="K416">
        <v>12019.11</v>
      </c>
      <c r="L416" s="101">
        <f t="shared" ref="L416" si="549">+K416/J416-1</f>
        <v>-7.399395244932494E-4</v>
      </c>
      <c r="M416" s="100">
        <f t="shared" ref="M416" si="550">WEEKDAY(A416,2)</f>
        <v>3</v>
      </c>
    </row>
    <row r="417" spans="1:14" ht="13.5" x14ac:dyDescent="0.15">
      <c r="A417" s="98">
        <v>42992</v>
      </c>
      <c r="B417">
        <v>13.8</v>
      </c>
      <c r="C417" s="101">
        <f t="shared" ref="C417" si="551">B417/B416-1</f>
        <v>-1.2875536480686622E-2</v>
      </c>
      <c r="D417" s="26">
        <f t="shared" ref="D417" si="552">+F416*(1+L417)</f>
        <v>13.982416734683348</v>
      </c>
      <c r="E417" s="26">
        <f>D417*(1-VLOOKUP(A417,FX!A:K,9,0))</f>
        <v>13.932354115996471</v>
      </c>
      <c r="F417">
        <v>13.967000000000001</v>
      </c>
      <c r="G417" s="101">
        <f t="shared" ref="G417" si="553">+B417/D417-1</f>
        <v>-1.3046152045437354E-2</v>
      </c>
      <c r="H417" s="101">
        <f>(+B417/(D417*(1-VLOOKUP(A417,FX!A:K,9,0)))-1)</f>
        <v>-9.4997668659962953E-3</v>
      </c>
      <c r="I417" s="101">
        <f t="shared" si="373"/>
        <v>-1.1956755208706205E-2</v>
      </c>
      <c r="J417">
        <v>12019.11</v>
      </c>
      <c r="K417">
        <v>11935.81</v>
      </c>
      <c r="L417" s="101">
        <f t="shared" ref="L417" si="554">+K417/J417-1</f>
        <v>-6.9306296389667343E-3</v>
      </c>
      <c r="M417" s="100">
        <f t="shared" ref="M417" si="555">WEEKDAY(A417,2)</f>
        <v>4</v>
      </c>
    </row>
    <row r="418" spans="1:14" ht="13.5" x14ac:dyDescent="0.15">
      <c r="A418" s="98">
        <v>42993</v>
      </c>
      <c r="B418">
        <v>13.78</v>
      </c>
      <c r="C418" s="101">
        <f t="shared" ref="C418" si="556">B418/B417-1</f>
        <v>-1.4492753623189802E-3</v>
      </c>
      <c r="D418" s="26">
        <f t="shared" ref="D418" si="557">+F417*(1+L418)</f>
        <v>13.946264478908429</v>
      </c>
      <c r="E418" s="26">
        <f>D418*(1-VLOOKUP(A418,FX!A:K,9,0))</f>
        <v>13.960331743276354</v>
      </c>
      <c r="F418">
        <v>13.958</v>
      </c>
      <c r="G418" s="101">
        <f t="shared" ref="G418" si="558">+B418/D418-1</f>
        <v>-1.1921793047871665E-2</v>
      </c>
      <c r="H418" s="101">
        <f>(+B418/(D418*(1-VLOOKUP(A418,FX!A:K,9,0)))-1)</f>
        <v>-1.2917439684999366E-2</v>
      </c>
      <c r="I418" s="101">
        <f t="shared" si="373"/>
        <v>-1.2752543344318745E-2</v>
      </c>
      <c r="J418">
        <v>11935.81</v>
      </c>
      <c r="K418">
        <v>11918.09</v>
      </c>
      <c r="L418" s="101">
        <f t="shared" ref="L418" si="559">+K418/J418-1</f>
        <v>-1.4846080827358721E-3</v>
      </c>
      <c r="M418" s="100">
        <f t="shared" ref="M418" si="560">WEEKDAY(A418,2)</f>
        <v>5</v>
      </c>
      <c r="N418" s="50" t="s">
        <v>471</v>
      </c>
    </row>
    <row r="419" spans="1:14" ht="13.5" x14ac:dyDescent="0.15">
      <c r="A419" s="98">
        <v>42996</v>
      </c>
      <c r="B419">
        <v>13.86</v>
      </c>
      <c r="C419" s="101">
        <f t="shared" ref="C419" si="561">B419/B418-1</f>
        <v>5.8055152394775877E-3</v>
      </c>
      <c r="D419" s="26">
        <f t="shared" ref="D419" si="562">+F418*(1+L419)</f>
        <v>13.976152992635564</v>
      </c>
      <c r="E419" s="26">
        <f>D419*(1-VLOOKUP(A419,FX!A:K,9,0))</f>
        <v>13.96631211922911</v>
      </c>
      <c r="F419">
        <v>13.98</v>
      </c>
      <c r="G419" s="101">
        <f t="shared" ref="G419" si="563">+B419/D419-1</f>
        <v>-8.3107985936308193E-3</v>
      </c>
      <c r="H419" s="101">
        <f>(+B419/(D419*(1-VLOOKUP(A419,FX!A:K,9,0)))-1)</f>
        <v>-7.6120394791076018E-3</v>
      </c>
      <c r="I419" s="101">
        <f t="shared" si="373"/>
        <v>-8.5836909871245259E-3</v>
      </c>
      <c r="J419">
        <v>11918.09</v>
      </c>
      <c r="K419">
        <v>11933.59</v>
      </c>
      <c r="L419" s="101">
        <f t="shared" ref="L419" si="564">+K419/J419-1</f>
        <v>1.3005439630007221E-3</v>
      </c>
      <c r="M419" s="100">
        <f t="shared" ref="M419" si="565">WEEKDAY(A419,2)</f>
        <v>1</v>
      </c>
    </row>
    <row r="420" spans="1:14" ht="13.5" x14ac:dyDescent="0.15">
      <c r="A420" s="98">
        <v>42997</v>
      </c>
      <c r="B420">
        <v>13.7</v>
      </c>
      <c r="C420" s="101">
        <f t="shared" ref="C420" si="566">B420/B419-1</f>
        <v>-1.1544011544011523E-2</v>
      </c>
      <c r="D420" s="26">
        <f t="shared" ref="D420" si="567">+F419*(1+L420)</f>
        <v>13.987438918213213</v>
      </c>
      <c r="E420" s="26">
        <f>D420*(1-VLOOKUP(A420,FX!A:K,9,0))</f>
        <v>13.896638063026742</v>
      </c>
      <c r="F420">
        <v>13.935</v>
      </c>
      <c r="G420" s="101">
        <f t="shared" ref="G420" si="568">+B420/D420-1</f>
        <v>-2.0549788985239847E-2</v>
      </c>
      <c r="H420" s="101">
        <f>(+B420/(D420*(1-VLOOKUP(A420,FX!A:K,9,0)))-1)</f>
        <v>-1.4150045653841703E-2</v>
      </c>
      <c r="I420" s="101">
        <f t="shared" si="373"/>
        <v>-1.6864011481880214E-2</v>
      </c>
      <c r="J420">
        <v>11933.59</v>
      </c>
      <c r="K420">
        <v>11939.94</v>
      </c>
      <c r="L420" s="101">
        <f t="shared" ref="L420" si="569">+K420/J420-1</f>
        <v>5.3211146017262401E-4</v>
      </c>
      <c r="M420" s="100">
        <f t="shared" ref="M420" si="570">WEEKDAY(A420,2)</f>
        <v>2</v>
      </c>
      <c r="N420" s="50" t="s">
        <v>476</v>
      </c>
    </row>
    <row r="421" spans="1:14" ht="13.5" x14ac:dyDescent="0.15">
      <c r="A421" s="98">
        <v>42998</v>
      </c>
      <c r="B421">
        <v>13.78</v>
      </c>
      <c r="C421" s="101">
        <f t="shared" ref="C421" si="571">B421/B420-1</f>
        <v>5.839416058394109E-3</v>
      </c>
      <c r="D421" s="26">
        <f t="shared" ref="D421" si="572">+F420*(1+L421)</f>
        <v>13.92317736521289</v>
      </c>
      <c r="E421" s="26">
        <f>D421*(1-VLOOKUP(A421,FX!A:K,9,0))</f>
        <v>13.980766117166377</v>
      </c>
      <c r="F421">
        <v>13.898</v>
      </c>
      <c r="G421" s="101">
        <f t="shared" ref="G421" si="573">+B421/D421-1</f>
        <v>-1.028338298487963E-2</v>
      </c>
      <c r="H421" s="101">
        <f>(+B421/(D421*(1-VLOOKUP(A421,FX!A:K,9,0)))-1)</f>
        <v>-1.4360165636407074E-2</v>
      </c>
      <c r="I421" s="101">
        <f t="shared" si="373"/>
        <v>-8.4904302777378815E-3</v>
      </c>
      <c r="J421">
        <v>11939.94</v>
      </c>
      <c r="K421">
        <v>11929.81</v>
      </c>
      <c r="L421" s="101">
        <f t="shared" ref="L421" si="574">+K421/J421-1</f>
        <v>-8.4841297359961043E-4</v>
      </c>
      <c r="M421" s="100">
        <f t="shared" ref="M421" si="575">WEEKDAY(A421,2)</f>
        <v>3</v>
      </c>
    </row>
    <row r="422" spans="1:14" ht="13.5" x14ac:dyDescent="0.15">
      <c r="A422" s="98">
        <v>42999</v>
      </c>
      <c r="B422">
        <v>13.78</v>
      </c>
      <c r="C422" s="101">
        <f t="shared" ref="C422" si="576">B422/B421-1</f>
        <v>0</v>
      </c>
      <c r="D422" s="26">
        <f t="shared" ref="D422" si="577">+F421*(1+L422)</f>
        <v>13.967409558073431</v>
      </c>
      <c r="E422" s="26">
        <f>D422*(1-VLOOKUP(A422,FX!A:K,9,0))</f>
        <v>13.910453613468988</v>
      </c>
      <c r="F422">
        <v>13.923999999999999</v>
      </c>
      <c r="G422" s="101">
        <f t="shared" ref="G422" si="578">+B422/D422-1</f>
        <v>-1.3417631758718351E-2</v>
      </c>
      <c r="H422" s="101">
        <f>(+B422/(D422*(1-VLOOKUP(A422,FX!A:K,9,0)))-1)</f>
        <v>-9.378099168719789E-3</v>
      </c>
      <c r="I422" s="101">
        <f t="shared" si="373"/>
        <v>-1.0341855788566501E-2</v>
      </c>
      <c r="J422">
        <v>11929.81</v>
      </c>
      <c r="K422">
        <v>11989.39</v>
      </c>
      <c r="L422" s="101">
        <f t="shared" ref="L422" si="579">+K422/J422-1</f>
        <v>4.994211978229357E-3</v>
      </c>
      <c r="M422" s="100">
        <f t="shared" ref="M422" si="580">WEEKDAY(A422,2)</f>
        <v>4</v>
      </c>
    </row>
    <row r="423" spans="1:14" ht="13.5" x14ac:dyDescent="0.15">
      <c r="A423" s="98">
        <v>43000</v>
      </c>
      <c r="B423">
        <v>13.8</v>
      </c>
      <c r="C423" s="101">
        <f t="shared" ref="C423" si="581">B423/B422-1</f>
        <v>1.4513788098695635E-3</v>
      </c>
      <c r="D423" s="26">
        <f t="shared" ref="D423" si="582">+F422*(1+L423)</f>
        <v>13.939492544658236</v>
      </c>
      <c r="E423" s="26">
        <f>D423*(1-VLOOKUP(A423,FX!A:K,9,0))</f>
        <v>13.97052831995587</v>
      </c>
      <c r="F423">
        <v>13.946</v>
      </c>
      <c r="G423" s="101">
        <f t="shared" ref="G423" si="583">+B423/D423-1</f>
        <v>-1.0007003067818987E-2</v>
      </c>
      <c r="H423" s="101">
        <f>(+B423/(D423*(1-VLOOKUP(A423,FX!A:K,9,0)))-1)</f>
        <v>-1.2206289987779617E-2</v>
      </c>
      <c r="I423" s="101">
        <f t="shared" si="373"/>
        <v>-1.046895167072992E-2</v>
      </c>
      <c r="J423">
        <v>11989.39</v>
      </c>
      <c r="K423">
        <v>12002.73</v>
      </c>
      <c r="L423" s="101">
        <f t="shared" ref="L423" si="584">+K423/J423-1</f>
        <v>1.112650435093121E-3</v>
      </c>
      <c r="M423" s="100">
        <f t="shared" ref="M423" si="585">WEEKDAY(A423,2)</f>
        <v>5</v>
      </c>
      <c r="N423" s="50" t="s">
        <v>479</v>
      </c>
    </row>
    <row r="424" spans="1:14" ht="13.5" x14ac:dyDescent="0.15">
      <c r="A424" s="98">
        <v>43003</v>
      </c>
      <c r="B424">
        <v>13.68</v>
      </c>
      <c r="C424" s="101">
        <f t="shared" ref="C424" si="586">B424/B423-1</f>
        <v>-8.6956521739131043E-3</v>
      </c>
      <c r="D424" s="26">
        <f t="shared" ref="D424" si="587">+F423*(1+L424)</f>
        <v>13.909922932532849</v>
      </c>
      <c r="E424" s="26">
        <f>D424*(1-VLOOKUP(A424,FX!A:K,9,0))</f>
        <v>13.864811312898315</v>
      </c>
      <c r="F424">
        <v>13.898999999999999</v>
      </c>
      <c r="G424" s="101">
        <f t="shared" ref="G424" si="588">+B424/D424-1</f>
        <v>-1.6529418146171038E-2</v>
      </c>
      <c r="H424" s="101">
        <f>(+B424/(D424*(1-VLOOKUP(A424,FX!A:K,9,0)))-1)</f>
        <v>-1.332952239504237E-2</v>
      </c>
      <c r="I424" s="101">
        <f t="shared" si="373"/>
        <v>-1.575652924670834E-2</v>
      </c>
      <c r="J424">
        <v>12002.73</v>
      </c>
      <c r="K424">
        <v>11971.68</v>
      </c>
      <c r="L424" s="101">
        <f t="shared" ref="L424" si="589">+K424/J424-1</f>
        <v>-2.5869114776387869E-3</v>
      </c>
      <c r="M424" s="100">
        <f t="shared" ref="M424" si="590">WEEKDAY(A424,2)</f>
        <v>1</v>
      </c>
    </row>
    <row r="425" spans="1:14" ht="13.5" x14ac:dyDescent="0.15">
      <c r="A425" s="98">
        <v>43004</v>
      </c>
      <c r="B425">
        <v>13.72</v>
      </c>
      <c r="C425" s="101">
        <f t="shared" ref="C425" si="591">B425/B424-1</f>
        <v>2.9239766081872176E-3</v>
      </c>
      <c r="D425" s="26">
        <f t="shared" ref="D425" si="592">+F424*(1+L425)</f>
        <v>13.904723680385709</v>
      </c>
      <c r="E425" s="26">
        <f>D425*(1-VLOOKUP(A425,FX!A:K,9,0))</f>
        <v>13.871521250713755</v>
      </c>
      <c r="F425">
        <v>13.885999999999999</v>
      </c>
      <c r="G425" s="101">
        <f t="shared" ref="G425" si="593">+B425/D425-1</f>
        <v>-1.3284958740049202E-2</v>
      </c>
      <c r="H425" s="101">
        <f>(+B425/(D425*(1-VLOOKUP(A425,FX!A:K,9,0)))-1)</f>
        <v>-1.0923189171191838E-2</v>
      </c>
      <c r="I425" s="101">
        <f t="shared" si="373"/>
        <v>-1.1954486533198749E-2</v>
      </c>
      <c r="J425">
        <v>11971.68</v>
      </c>
      <c r="K425">
        <v>11976.61</v>
      </c>
      <c r="L425" s="101">
        <f t="shared" ref="L425" si="594">+K425/J425-1</f>
        <v>4.1180519359018675E-4</v>
      </c>
      <c r="M425" s="100">
        <f t="shared" ref="M425" si="595">WEEKDAY(A425,2)</f>
        <v>2</v>
      </c>
    </row>
    <row r="426" spans="1:14" ht="13.5" x14ac:dyDescent="0.15">
      <c r="A426" s="98">
        <v>43005</v>
      </c>
      <c r="B426">
        <v>13.66</v>
      </c>
      <c r="C426" s="101">
        <f t="shared" ref="C426" si="596">B426/B425-1</f>
        <v>-4.3731778425656342E-3</v>
      </c>
      <c r="D426" s="26">
        <f t="shared" ref="D426" si="597">+F425*(1+L426)</f>
        <v>13.831333036643922</v>
      </c>
      <c r="E426" s="26">
        <f>D426*(1-VLOOKUP(A426,FX!A:K,9,0))</f>
        <v>13.795745778910129</v>
      </c>
      <c r="F426">
        <v>13.8</v>
      </c>
      <c r="G426" s="101">
        <f t="shared" ref="G426" si="598">+B426/D426-1</f>
        <v>-1.2387311923586997E-2</v>
      </c>
      <c r="H426" s="101">
        <f>(+B426/(D426*(1-VLOOKUP(A426,FX!A:K,9,0)))-1)</f>
        <v>-9.8396839928470703E-3</v>
      </c>
      <c r="I426" s="101">
        <f t="shared" si="373"/>
        <v>-1.0144927536231974E-2</v>
      </c>
      <c r="J426">
        <v>11976.61</v>
      </c>
      <c r="K426">
        <v>11929.46</v>
      </c>
      <c r="L426" s="101">
        <f t="shared" ref="L426" si="599">+K426/J426-1</f>
        <v>-3.9368402244042144E-3</v>
      </c>
      <c r="M426" s="100">
        <f t="shared" ref="M426" si="600">WEEKDAY(A426,2)</f>
        <v>3</v>
      </c>
    </row>
    <row r="427" spans="1:14" ht="27" x14ac:dyDescent="0.15">
      <c r="A427" s="98">
        <v>43006</v>
      </c>
      <c r="B427">
        <v>13.58</v>
      </c>
      <c r="C427" s="101">
        <f t="shared" ref="C427" si="601">B427/B426-1</f>
        <v>-5.8565153733528552E-3</v>
      </c>
      <c r="D427" s="26">
        <f t="shared" ref="D427" si="602">+F426*(1+L427)</f>
        <v>13.808745408425866</v>
      </c>
      <c r="E427" s="26">
        <f>D427*(1-VLOOKUP(A427,FX!A:K,9,0))</f>
        <v>13.726115064030134</v>
      </c>
      <c r="F427">
        <v>13.789</v>
      </c>
      <c r="G427" s="101">
        <f t="shared" ref="G427" si="603">+B427/D427-1</f>
        <v>-1.6565256412526042E-2</v>
      </c>
      <c r="H427" s="101">
        <f>(+B427/(D427*(1-VLOOKUP(A427,FX!A:K,9,0)))-1)</f>
        <v>-1.0645041466469607E-2</v>
      </c>
      <c r="I427" s="101">
        <f t="shared" si="373"/>
        <v>-1.5157009210239991E-2</v>
      </c>
      <c r="J427">
        <v>11929.46</v>
      </c>
      <c r="K427">
        <v>11937.02</v>
      </c>
      <c r="L427" s="101">
        <f t="shared" ref="L427" si="604">+K427/J427-1</f>
        <v>6.3372524825111576E-4</v>
      </c>
      <c r="M427" s="100">
        <f t="shared" ref="M427" si="605">WEEKDAY(A427,2)</f>
        <v>4</v>
      </c>
      <c r="N427" s="50" t="s">
        <v>488</v>
      </c>
    </row>
    <row r="428" spans="1:14" ht="13.5" x14ac:dyDescent="0.15">
      <c r="A428" s="98">
        <v>43007</v>
      </c>
      <c r="B428">
        <v>13.66</v>
      </c>
      <c r="C428" s="101">
        <f t="shared" ref="C428" si="606">B428/B427-1</f>
        <v>5.8910162002945299E-3</v>
      </c>
      <c r="D428" s="26">
        <f t="shared" ref="D428" si="607">+F427*(1+L428)</f>
        <v>13.818548632740836</v>
      </c>
      <c r="E428" s="26">
        <f>D428*(1-VLOOKUP(A428,FX!A:K,9,0))</f>
        <v>13.815711093123406</v>
      </c>
      <c r="G428" s="101">
        <f t="shared" ref="G428" si="608">+B428/D428-1</f>
        <v>-1.1473609635470727E-2</v>
      </c>
      <c r="H428" s="101">
        <f>(+B428/(D428*(1-VLOOKUP(A428,FX!A:K,9,0)))-1)</f>
        <v>-1.1270581157484472E-2</v>
      </c>
      <c r="J428">
        <v>11937.02</v>
      </c>
      <c r="K428">
        <v>11962.6</v>
      </c>
      <c r="L428" s="101">
        <f t="shared" ref="L428" si="609">+K428/J428-1</f>
        <v>2.1429133904442565E-3</v>
      </c>
      <c r="M428" s="100">
        <f t="shared" ref="M428" si="610">WEEKDAY(A428,2)</f>
        <v>5</v>
      </c>
    </row>
    <row r="429" spans="1:14" x14ac:dyDescent="0.25">
      <c r="A429" s="98">
        <v>43017</v>
      </c>
    </row>
    <row r="430" spans="1:14" x14ac:dyDescent="0.25">
      <c r="A430" s="98">
        <v>43018</v>
      </c>
    </row>
    <row r="431" spans="1:14" x14ac:dyDescent="0.25">
      <c r="A431" s="98">
        <v>43019</v>
      </c>
    </row>
    <row r="432" spans="1:14" x14ac:dyDescent="0.25">
      <c r="A432" s="98">
        <v>43020</v>
      </c>
    </row>
    <row r="433" spans="1:1" x14ac:dyDescent="0.25">
      <c r="A433" s="98">
        <v>43021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32"/>
  <sheetViews>
    <sheetView zoomScale="115" zoomScaleNormal="115" workbookViewId="0">
      <pane xSplit="1" ySplit="2" topLeftCell="B404" activePane="bottomRight" state="frozen"/>
      <selection pane="topRight" activeCell="B1" sqref="B1"/>
      <selection pane="bottomLeft" activeCell="A3" sqref="A3"/>
      <selection pane="bottomRight" activeCell="A428" sqref="A428"/>
    </sheetView>
  </sheetViews>
  <sheetFormatPr defaultRowHeight="14.4" x14ac:dyDescent="0.25"/>
  <cols>
    <col min="1" max="1" width="11.6640625" bestFit="1" customWidth="1" collapsed="1"/>
    <col min="2" max="2" width="6.44140625" bestFit="1" customWidth="1" collapsed="1"/>
    <col min="3" max="3" width="15" bestFit="1" customWidth="1" collapsed="1"/>
    <col min="4" max="4" width="17.21875" bestFit="1" customWidth="1" collapsed="1"/>
    <col min="5" max="5" width="17.21875" customWidth="1" collapsed="1"/>
    <col min="6" max="7" width="15" bestFit="1" customWidth="1" collapsed="1"/>
    <col min="8" max="8" width="15" customWidth="1" collapsed="1"/>
    <col min="9" max="10" width="16.109375" bestFit="1" customWidth="1" collapsed="1"/>
    <col min="11" max="11" width="12.77734375" bestFit="1" customWidth="1" collapsed="1"/>
    <col min="12" max="12" width="13.88671875" bestFit="1" customWidth="1" collapsed="1"/>
    <col min="14" max="14" width="79.33203125" style="50" bestFit="1" customWidth="1" collapsed="1"/>
  </cols>
  <sheetData>
    <row r="1" spans="1:14" ht="13.5" x14ac:dyDescent="0.15">
      <c r="J1" t="s">
        <v>229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ht="13.5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ht="13.5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3.5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3.5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3.5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3.5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3.5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ht="13.5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ht="13.5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ht="13.5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ht="13.5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ht="13.5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ht="13.5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ht="13.5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ht="13.5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ht="13.5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ht="13.5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ht="13.5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ht="13.5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ht="13.5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ht="13.5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ht="13.5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3.5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3.5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3.5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3.5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3.5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3.5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3.5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3.5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3.5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3.5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3.5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3.5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3.5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3.5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3.5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3.5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ht="13.5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ht="13.5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ht="13.5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ht="13.5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ht="13.5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ht="13.5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ht="13.5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ht="13.5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ht="13.5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ht="13.5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ht="13.5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ht="13.5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ht="13.5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ht="13.5" x14ac:dyDescent="0.15">
      <c r="A55" s="1">
        <v>42480</v>
      </c>
      <c r="B55">
        <v>11.24</v>
      </c>
      <c r="M55">
        <f t="shared" si="5"/>
        <v>3</v>
      </c>
    </row>
    <row r="56" spans="1:13" ht="13.5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ht="13.5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ht="13.5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ht="13.5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ht="13.5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ht="13.5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ht="13.5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ht="13.5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ht="13.5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ht="13.5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ht="13.5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ht="13.5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ht="13.5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ht="13.5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ht="13.5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ht="13.5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ht="13.5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ht="13.5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ht="13.5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ht="13.5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ht="13.5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ht="13.5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ht="13.5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ht="13.5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ht="13.5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ht="13.5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ht="13.5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ht="13.5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ht="13.5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ht="13.5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ht="13.5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ht="13.5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ht="13.5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ht="13.5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ht="13.5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ht="13.5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ht="13.5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ht="13.5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ht="13.5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ht="13.5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ht="13.5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ht="13.5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ht="13.5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ht="13.5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ht="13.5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ht="13.5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ht="13.5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ht="13.5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ht="13.5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ht="13.5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ht="13.5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ht="13.5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ht="13.5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ht="13.5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ht="13.5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ht="13.5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ht="13.5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ht="13.5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ht="13.5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ht="13.5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ht="13.5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ht="13.5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ht="13.5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ht="13.5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ht="13.5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ht="13.5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ht="13.5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ht="13.5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ht="13.5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ht="13.5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ht="13.5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ht="13.5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ht="13.5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ht="13.5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ht="13.5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ht="13.5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ht="13.5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ht="13.5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ht="13.5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ht="13.5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ht="13.5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ht="13.5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ht="13.5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ht="13.5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ht="13.5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ht="13.5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ht="13.5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ht="13.5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ht="13.5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ht="13.5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ht="13.5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ht="13.5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ht="13.5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ht="13.5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ht="13.5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ht="13.5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ht="13.5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ht="13.5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ht="13.5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ht="13.5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ht="13.5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ht="13.5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ht="13.5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ht="13.5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ht="13.5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ht="13.5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ht="13.5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ht="13.5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ht="13.5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ht="13.5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ht="13.5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ht="13.5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ht="13.5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ht="13.5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ht="13.5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ht="13.5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ht="13.5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ht="13.5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ht="13.5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ht="13.5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ht="13.5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ht="13.5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ht="13.5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ht="13.5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ht="13.5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ht="13.5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ht="13.5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ht="13.5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ht="13.5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ht="13.5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ht="13.5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ht="13.5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ht="13.5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ht="13.5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ht="13.5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ht="13.5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ht="13.5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ht="13.5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ht="13.5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ht="13.5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ht="13.5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ht="13.5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ht="13.5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ht="13.5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ht="13.5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ht="13.5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ht="13.5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ht="13.5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ht="13.5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ht="13.5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ht="13.5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ht="13.5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ht="13.5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ht="13.5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ht="13.5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ht="13.5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ht="13.5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ht="13.5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ht="13.5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ht="13.5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ht="13.5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ht="13.5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ht="13.5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ht="13.5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ht="13.5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ht="13.5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ht="13.5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ht="13.5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ht="13.5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ht="13.5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ht="13.5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ht="13.5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ht="13.5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ht="13.5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ht="13.5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ht="13.5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ht="13.5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ht="13.5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ht="13.5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ht="13.5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ht="13.5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ht="13.5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ht="13.5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ht="13.5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ht="13.5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ht="13.5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ht="13.5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ht="13.5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ht="13.5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ht="13.5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ht="13.5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ht="13.5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ht="13.5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ht="13.5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ht="13.5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ht="13.5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ht="13.5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ht="13.5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ht="13.5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ht="13.5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ht="13.5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ht="13.5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ht="13.5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ht="13.5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ht="13.5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ht="13.5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ht="13.5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ht="13.5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ht="13.5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ht="13.5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ht="13.5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ht="13.5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ht="13.5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ht="13.5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ht="13.5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ht="13.5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ht="13.5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ht="13.5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ht="13.5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ht="13.5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ht="13.5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ht="13.5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ht="13.5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ht="13.5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ht="13.5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ht="13.5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ht="13.5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ht="13.5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ht="13.5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ht="13.5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ht="13.5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ht="13.5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ht="13.5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ht="13.5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ht="13.5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ht="13.5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ht="13.5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ht="13.5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ht="13.5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ht="13.5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ht="13.5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ht="13.5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ht="13.5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ht="13.5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ht="13.5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ht="13.5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ht="13.5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ht="13.5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ht="13.5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ht="13.5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ht="13.5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ht="13.5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ht="13.5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ht="13.5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ht="13.5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ht="13.5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ht="13.5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ht="13.5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ht="13.5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ht="13.5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ht="13.5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ht="13.5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ht="13.5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ht="13.5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ht="13.5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ht="13.5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ht="13.5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ht="13.5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ht="13.5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ht="13.5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ht="13.5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ht="13.5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ht="13.5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ht="13.5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ht="13.5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ht="13.5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ht="13.5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ht="13.5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ht="13.5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ht="13.5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ht="13.5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ht="13.5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ht="13.5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ht="13.5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ht="13.5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 ht="13.5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ht="13.5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ht="13.5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ht="13.5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ht="13.5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ht="13.5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ht="13.5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ht="13.5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ht="13.5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ht="13.5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ht="13.5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ht="13.5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ht="13.5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ht="13.5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27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ht="13.5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ht="13.5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ht="13.5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ht="13.5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ht="13.5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ht="13.5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408</v>
      </c>
    </row>
    <row r="363" spans="1:14" ht="13.5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ht="13.5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ht="13.5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ht="13.5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ht="13.5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407</v>
      </c>
    </row>
    <row r="368" spans="1:14" ht="13.5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ht="13.5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ht="13.5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ht="13.5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ht="13.5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406</v>
      </c>
    </row>
    <row r="373" spans="1:14" ht="13.5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ht="13.5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ht="13.5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416</v>
      </c>
    </row>
    <row r="376" spans="1:14" ht="13.5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ht="13.5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ht="13.5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ht="13.5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ht="13.5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ht="13.5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ht="13.5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ht="13.5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424</v>
      </c>
    </row>
    <row r="384" spans="1:14" ht="13.5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ht="13.5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ht="13.5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430</v>
      </c>
    </row>
    <row r="388" spans="1:14" ht="13.5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ht="13.5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ht="13.5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ht="13.5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ht="13.5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ht="13.5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ht="13.5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ht="13.5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ht="13.5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ht="13.5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ht="13.5" x14ac:dyDescent="0.1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ht="13.5" x14ac:dyDescent="0.15">
      <c r="A399" s="1">
        <v>42969</v>
      </c>
      <c r="B399">
        <v>13.86</v>
      </c>
      <c r="C399" s="101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101">
        <f t="shared" ref="G399" si="505">+B399/D399-1</f>
        <v>-2.7307967923750898E-4</v>
      </c>
      <c r="H399" s="101">
        <f>(+B399/(D399*(1-VLOOKUP(A399,FX!A:K,9,0)))-1)</f>
        <v>-3.2025542439434451E-3</v>
      </c>
      <c r="I399" s="101">
        <f t="shared" si="292"/>
        <v>-3.3724266371369938E-3</v>
      </c>
      <c r="J399">
        <v>11672.31</v>
      </c>
      <c r="K399" s="100">
        <v>11786.99</v>
      </c>
      <c r="L399" s="101">
        <f t="shared" ref="L399" si="506">+K399/J399-1</f>
        <v>9.8249618113295245E-3</v>
      </c>
      <c r="M399" s="100">
        <f t="shared" ref="M399" si="507">WEEKDAY(A399,2)</f>
        <v>2</v>
      </c>
    </row>
    <row r="400" spans="1:14" ht="67.5" x14ac:dyDescent="0.15">
      <c r="A400" s="1">
        <v>42970</v>
      </c>
      <c r="B400">
        <v>13.86</v>
      </c>
      <c r="C400" s="101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101">
        <f t="shared" ref="G400" si="510">+B400/D400-1</f>
        <v>-1.1009483831691425E-2</v>
      </c>
      <c r="H400" s="101">
        <f>(+B400/(D400*(1-VLOOKUP(A400,FX!A:K,9,0)))-1)</f>
        <v>-1.0780125501795856E-2</v>
      </c>
      <c r="I400" s="101">
        <f t="shared" si="292"/>
        <v>-1.0706638115631772E-2</v>
      </c>
      <c r="J400">
        <v>11786.99</v>
      </c>
      <c r="K400" s="100">
        <v>11878.01</v>
      </c>
      <c r="L400" s="101">
        <f t="shared" ref="L400" si="511">+K400/J400-1</f>
        <v>7.7220732349820853E-3</v>
      </c>
      <c r="M400" s="100">
        <f t="shared" ref="M400" si="512">WEEKDAY(A400,2)</f>
        <v>3</v>
      </c>
      <c r="N400" s="50" t="s">
        <v>450</v>
      </c>
    </row>
    <row r="401" spans="1:13" ht="13.5" x14ac:dyDescent="0.15">
      <c r="A401" s="1">
        <v>42971</v>
      </c>
      <c r="B401">
        <v>13.94</v>
      </c>
      <c r="C401" s="101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101">
        <f t="shared" ref="G401" si="515">+B401/D401-1</f>
        <v>-1.4395142505414515E-3</v>
      </c>
      <c r="H401" s="101">
        <f>(+B401/(D401*(1-VLOOKUP(A401,FX!A:K,9,0)))-1)</f>
        <v>-2.6314999998061639E-3</v>
      </c>
      <c r="I401" s="101">
        <f t="shared" si="292"/>
        <v>-1.7758936755271071E-3</v>
      </c>
      <c r="J401">
        <v>11878.01</v>
      </c>
      <c r="K401">
        <v>11835.7</v>
      </c>
      <c r="L401" s="101">
        <f t="shared" ref="L401" si="516">+K401/J401-1</f>
        <v>-3.5620444838823095E-3</v>
      </c>
      <c r="M401" s="100">
        <f t="shared" ref="M401" si="517">WEEKDAY(A401,2)</f>
        <v>4</v>
      </c>
    </row>
    <row r="402" spans="1:13" ht="13.5" x14ac:dyDescent="0.15">
      <c r="A402" s="1">
        <v>42972</v>
      </c>
      <c r="B402">
        <v>14.28</v>
      </c>
      <c r="C402" s="101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101">
        <f t="shared" ref="G402" si="520">+B402/D402-1</f>
        <v>1.2263387875779408E-3</v>
      </c>
      <c r="H402" s="101">
        <f>(+B402/(D402*(1-VLOOKUP(A402,FX!A:K,9,0)))-1)</f>
        <v>1.7198250030681095E-3</v>
      </c>
      <c r="I402" s="101">
        <f t="shared" si="292"/>
        <v>1.2340139107023251E-3</v>
      </c>
      <c r="J402">
        <v>11835.7</v>
      </c>
      <c r="K402">
        <v>12088.02</v>
      </c>
      <c r="L402" s="101">
        <f t="shared" ref="L402" si="521">+K402/J402-1</f>
        <v>2.1318553190770251E-2</v>
      </c>
      <c r="M402" s="100">
        <f t="shared" ref="M402" si="522">WEEKDAY(A402,2)</f>
        <v>5</v>
      </c>
    </row>
    <row r="403" spans="1:13" ht="13.5" x14ac:dyDescent="0.15">
      <c r="A403" s="98">
        <v>42975</v>
      </c>
      <c r="B403">
        <v>14.42</v>
      </c>
      <c r="C403" s="101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101">
        <f t="shared" ref="G403" si="525">+B403/D403-1</f>
        <v>1.6656485612895899E-3</v>
      </c>
      <c r="H403" s="101">
        <f>(+B403/(D403*(1-VLOOKUP(A403,FX!A:K,9,0)))-1)</f>
        <v>-2.3159976293084528E-3</v>
      </c>
      <c r="I403" s="101">
        <f t="shared" si="292"/>
        <v>-1.8619911538114708E-3</v>
      </c>
      <c r="J403">
        <v>12088.02</v>
      </c>
      <c r="K403">
        <v>12201.27</v>
      </c>
      <c r="L403" s="101">
        <f t="shared" ref="L403" si="526">+K403/J403-1</f>
        <v>9.3687799987094422E-3</v>
      </c>
      <c r="M403" s="100">
        <f t="shared" ref="M403" si="527">WEEKDAY(A403,2)</f>
        <v>1</v>
      </c>
    </row>
    <row r="404" spans="1:13" ht="13.5" x14ac:dyDescent="0.15">
      <c r="A404" s="98">
        <v>42976</v>
      </c>
      <c r="B404">
        <v>14.5</v>
      </c>
      <c r="C404" s="101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101">
        <f t="shared" ref="G404" si="530">+B404/D404-1</f>
        <v>2.4603777157086171E-3</v>
      </c>
      <c r="H404" s="101">
        <f>(+B404/(D404*(1-VLOOKUP(A404,FX!A:K,9,0)))-1)</f>
        <v>-9.9903885592922403E-4</v>
      </c>
      <c r="I404" s="101">
        <f t="shared" si="292"/>
        <v>-2.4011173107486572E-3</v>
      </c>
      <c r="J404">
        <v>12201.27</v>
      </c>
      <c r="K404">
        <v>12216.06</v>
      </c>
      <c r="L404" s="101">
        <f t="shared" ref="L404" si="531">+K404/J404-1</f>
        <v>1.2121688971720168E-3</v>
      </c>
      <c r="M404" s="100">
        <f t="shared" ref="M404" si="532">WEEKDAY(A404,2)</f>
        <v>2</v>
      </c>
    </row>
    <row r="405" spans="1:13" ht="13.5" x14ac:dyDescent="0.15">
      <c r="A405" s="98">
        <v>42977</v>
      </c>
      <c r="B405">
        <v>14.52</v>
      </c>
      <c r="C405" s="101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101">
        <f t="shared" ref="G405" si="535">+B405/D405-1</f>
        <v>2.6552051970518686E-3</v>
      </c>
      <c r="H405" s="101">
        <f>(+B405/(D405*(1-VLOOKUP(A405,FX!A:K,9,0)))-1)</f>
        <v>-6.1807235248934056E-4</v>
      </c>
      <c r="I405" s="101">
        <f t="shared" si="292"/>
        <v>1.0272249071014983E-3</v>
      </c>
      <c r="J405">
        <v>12216.06</v>
      </c>
      <c r="K405">
        <v>12171.22</v>
      </c>
      <c r="L405" s="101">
        <f t="shared" ref="L405" si="536">+K405/J405-1</f>
        <v>-3.6705779113723747E-3</v>
      </c>
      <c r="M405" s="100">
        <f t="shared" ref="M405" si="537">WEEKDAY(A405,2)</f>
        <v>3</v>
      </c>
    </row>
    <row r="406" spans="1:13" ht="13.5" x14ac:dyDescent="0.15">
      <c r="A406" s="98">
        <v>42978</v>
      </c>
      <c r="B406">
        <v>14.36</v>
      </c>
      <c r="C406" s="101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101">
        <f t="shared" ref="G406" si="540">+B406/D406-1</f>
        <v>-2.63657579372234E-3</v>
      </c>
      <c r="H406" s="101">
        <f>(+B406/(D406*(1-VLOOKUP(A406,FX!A:K,9,0)))-1)</f>
        <v>-7.4252751682601925E-5</v>
      </c>
      <c r="I406" s="101">
        <f t="shared" si="292"/>
        <v>-1.1060177101955837E-3</v>
      </c>
      <c r="J406">
        <v>12171.22</v>
      </c>
      <c r="K406">
        <v>12081.32</v>
      </c>
      <c r="L406" s="101">
        <f t="shared" ref="L406" si="541">+K406/J406-1</f>
        <v>-7.386276807090808E-3</v>
      </c>
      <c r="M406" s="100">
        <f t="shared" ref="M406" si="542">WEEKDAY(A406,2)</f>
        <v>4</v>
      </c>
    </row>
    <row r="407" spans="1:13" ht="13.5" x14ac:dyDescent="0.15">
      <c r="A407" s="98">
        <v>42979</v>
      </c>
      <c r="B407">
        <v>14.4</v>
      </c>
      <c r="C407" s="101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101">
        <f t="shared" ref="G407" si="545">+B407/D407-1</f>
        <v>2.5004019904062424E-3</v>
      </c>
      <c r="H407" s="101">
        <f>(+B407/(D407*(1-VLOOKUP(A407,FX!A:K,9,0)))-1)</f>
        <v>-7.9133985783286231E-4</v>
      </c>
      <c r="I407" s="101">
        <f t="shared" si="292"/>
        <v>-7.7023960696953608E-4</v>
      </c>
      <c r="J407">
        <v>12081.32</v>
      </c>
      <c r="K407">
        <v>12071.39</v>
      </c>
      <c r="L407" s="101">
        <f t="shared" ref="L407" si="546">+K407/J407-1</f>
        <v>-8.2193005400077457E-4</v>
      </c>
      <c r="M407" s="100">
        <f t="shared" ref="M407" si="547">WEEKDAY(A407,2)</f>
        <v>5</v>
      </c>
    </row>
    <row r="408" spans="1:13" ht="13.5" x14ac:dyDescent="0.15">
      <c r="A408" s="98">
        <v>42982</v>
      </c>
      <c r="B408">
        <v>14.52</v>
      </c>
      <c r="C408" s="101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101">
        <f t="shared" ref="G408" si="550">+B408/D408-1</f>
        <v>4.444669681149982E-3</v>
      </c>
      <c r="H408" s="101">
        <f>(+B408/(D408*(1-VLOOKUP(A408,FX!A:K,9,0)))-1)</f>
        <v>-7.8227171449296584E-4</v>
      </c>
      <c r="I408" s="101">
        <f t="shared" si="292"/>
        <v>-1.8354678380663181E-3</v>
      </c>
      <c r="J408">
        <v>12071.39</v>
      </c>
      <c r="K408">
        <v>12108.79</v>
      </c>
      <c r="L408" s="101">
        <f t="shared" ref="L408" si="551">+K408/J408-1</f>
        <v>3.0982347517560793E-3</v>
      </c>
      <c r="M408" s="100">
        <f t="shared" ref="M408" si="552">WEEKDAY(A408,2)</f>
        <v>1</v>
      </c>
    </row>
    <row r="409" spans="1:13" ht="13.5" x14ac:dyDescent="0.15">
      <c r="A409" s="98">
        <v>42983</v>
      </c>
      <c r="B409">
        <v>14.58</v>
      </c>
      <c r="C409" s="101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101">
        <f t="shared" ref="G409" si="555">+B409/D409-1</f>
        <v>-4.0825333079378412E-3</v>
      </c>
      <c r="H409" s="101">
        <f>(+B409/(D409*(1-VLOOKUP(A409,FX!A:K,9,0)))-1)</f>
        <v>-5.0962702898592616E-3</v>
      </c>
      <c r="I409" s="101">
        <f t="shared" si="292"/>
        <v>-3.7308843425853944E-3</v>
      </c>
      <c r="J409">
        <v>12108.79</v>
      </c>
      <c r="K409">
        <v>12186.26</v>
      </c>
      <c r="L409" s="101">
        <f t="shared" ref="L409" si="556">+K409/J409-1</f>
        <v>6.3978316578285899E-3</v>
      </c>
      <c r="M409" s="100">
        <f t="shared" ref="M409" si="557">WEEKDAY(A409,2)</f>
        <v>2</v>
      </c>
    </row>
    <row r="410" spans="1:13" ht="13.5" x14ac:dyDescent="0.15">
      <c r="A410" s="98">
        <v>42984</v>
      </c>
      <c r="B410">
        <v>14.54</v>
      </c>
      <c r="C410" s="101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101">
        <f t="shared" ref="G410" si="560">+B410/D410-1</f>
        <v>-1.4073598397400522E-3</v>
      </c>
      <c r="H410" s="101">
        <f>(+B410/(D410*(1-VLOOKUP(A410,FX!A:K,9,0)))-1)</f>
        <v>-1.6194872091981338E-3</v>
      </c>
      <c r="I410" s="101">
        <f t="shared" si="292"/>
        <v>-7.0788918441555548E-4</v>
      </c>
      <c r="J410">
        <v>12186.26</v>
      </c>
      <c r="K410">
        <v>12124.55</v>
      </c>
      <c r="L410" s="101">
        <f t="shared" ref="L410" si="561">+K410/J410-1</f>
        <v>-5.0638998347319886E-3</v>
      </c>
      <c r="M410" s="100">
        <f t="shared" ref="M410" si="562">WEEKDAY(A410,2)</f>
        <v>3</v>
      </c>
    </row>
    <row r="411" spans="1:13" ht="13.5" x14ac:dyDescent="0.15">
      <c r="A411" s="98">
        <v>42985</v>
      </c>
      <c r="B411">
        <v>14.46</v>
      </c>
      <c r="C411" s="101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101">
        <f t="shared" ref="G411" si="565">+B411/D411-1</f>
        <v>1.6163400272590778E-3</v>
      </c>
      <c r="H411" s="101">
        <f>(+B411/(D411*(1-VLOOKUP(A411,FX!A:K,9,0)))-1)</f>
        <v>4.8618294192426248E-4</v>
      </c>
      <c r="I411" s="101">
        <f t="shared" si="292"/>
        <v>-1.4846528329247599E-3</v>
      </c>
      <c r="J411">
        <v>12124.55</v>
      </c>
      <c r="K411">
        <v>12029.86</v>
      </c>
      <c r="L411" s="101">
        <f t="shared" ref="L411" si="566">+K411/J411-1</f>
        <v>-7.8097743833790423E-3</v>
      </c>
      <c r="M411" s="100">
        <f t="shared" ref="M411" si="567">WEEKDAY(A411,2)</f>
        <v>4</v>
      </c>
    </row>
    <row r="412" spans="1:13" ht="13.5" x14ac:dyDescent="0.15">
      <c r="A412" s="98">
        <v>42986</v>
      </c>
      <c r="B412">
        <v>14.54</v>
      </c>
      <c r="C412" s="101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101">
        <f t="shared" ref="G412" si="570">+B412/D412-1</f>
        <v>5.9487037918357633E-3</v>
      </c>
      <c r="H412" s="101">
        <f>(+B412/(D412*(1-VLOOKUP(A412,FX!A:K,9,0)))-1)</f>
        <v>-6.5340785033377591E-3</v>
      </c>
      <c r="I412" s="101">
        <f t="shared" si="292"/>
        <v>-2.319230399758565E-3</v>
      </c>
      <c r="J412">
        <v>12029.86</v>
      </c>
      <c r="K412">
        <v>12007.03</v>
      </c>
      <c r="L412" s="101">
        <f t="shared" ref="L412" si="571">+K412/J412-1</f>
        <v>-1.8977776964985704E-3</v>
      </c>
      <c r="M412" s="100">
        <f t="shared" ref="M412" si="572">WEEKDAY(A412,2)</f>
        <v>5</v>
      </c>
    </row>
    <row r="413" spans="1:13" ht="13.5" x14ac:dyDescent="0.15">
      <c r="A413" s="98">
        <v>42989</v>
      </c>
      <c r="B413">
        <v>14.42</v>
      </c>
      <c r="C413" s="101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101">
        <f t="shared" ref="G413" si="575">+B413/D413-1</f>
        <v>-6.6092502163830336E-3</v>
      </c>
      <c r="H413" s="101">
        <f>(+B413/(D413*(1-VLOOKUP(A413,FX!A:K,9,0)))-1)</f>
        <v>3.6897926396262104E-3</v>
      </c>
      <c r="I413" s="101">
        <f t="shared" si="292"/>
        <v>2.7188840754055477E-3</v>
      </c>
      <c r="J413">
        <v>12007.03</v>
      </c>
      <c r="K413">
        <v>11959.36</v>
      </c>
      <c r="L413" s="101">
        <f t="shared" ref="L413" si="576">+K413/J413-1</f>
        <v>-3.9701741396498402E-3</v>
      </c>
      <c r="M413" s="100">
        <f t="shared" ref="M413" si="577">WEEKDAY(A413,2)</f>
        <v>1</v>
      </c>
    </row>
    <row r="414" spans="1:13" ht="13.5" x14ac:dyDescent="0.15">
      <c r="A414" s="98">
        <v>42990</v>
      </c>
      <c r="B414">
        <v>14.48</v>
      </c>
      <c r="C414" s="101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101">
        <f t="shared" ref="G414" si="580">+B414/D414-1</f>
        <v>1.1442427092429597E-3</v>
      </c>
      <c r="H414" s="101">
        <f>(+B414/(D414*(1-VLOOKUP(A414,FX!A:K,9,0)))-1)</f>
        <v>4.2250794000626701E-3</v>
      </c>
      <c r="I414" s="101">
        <f t="shared" si="292"/>
        <v>2.797861436604876E-3</v>
      </c>
      <c r="J414">
        <v>11959.36</v>
      </c>
      <c r="K414">
        <v>12028.01</v>
      </c>
      <c r="L414" s="101">
        <f t="shared" ref="L414" si="581">+K414/J414-1</f>
        <v>5.7402737270222381E-3</v>
      </c>
      <c r="M414" s="100">
        <f t="shared" ref="M414" si="582">WEEKDAY(A414,2)</f>
        <v>2</v>
      </c>
    </row>
    <row r="415" spans="1:13" ht="13.5" x14ac:dyDescent="0.15">
      <c r="A415" s="98">
        <v>42991</v>
      </c>
      <c r="B415">
        <v>14.44</v>
      </c>
      <c r="C415" s="101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101">
        <f t="shared" ref="G415" si="585">+B415/D415-1</f>
        <v>7.6820955148559911E-4</v>
      </c>
      <c r="H415" s="101">
        <f>(+B415/(D415*(1-VLOOKUP(A415,FX!A:K,9,0)))-1)</f>
        <v>-8.978473841352308E-4</v>
      </c>
      <c r="I415" s="101">
        <f t="shared" si="292"/>
        <v>-4.5685490011493357E-4</v>
      </c>
      <c r="J415">
        <v>12028.01</v>
      </c>
      <c r="K415">
        <v>12019.11</v>
      </c>
      <c r="L415" s="101">
        <f t="shared" ref="L415" si="586">+K415/J415-1</f>
        <v>-7.399395244932494E-4</v>
      </c>
      <c r="M415" s="100">
        <f t="shared" ref="M415" si="587">WEEKDAY(A415,2)</f>
        <v>3</v>
      </c>
    </row>
    <row r="416" spans="1:13" ht="13.5" x14ac:dyDescent="0.15">
      <c r="A416" s="98">
        <v>42992</v>
      </c>
      <c r="B416">
        <v>14.24</v>
      </c>
      <c r="C416" s="101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101">
        <f t="shared" ref="G416" si="590">+B416/D416-1</f>
        <v>-7.4217505477371937E-3</v>
      </c>
      <c r="H416" s="101">
        <f>(+B416/(D416*(1-VLOOKUP(A416,FX!A:K,9,0)))-1)</f>
        <v>-3.8551554120190845E-3</v>
      </c>
      <c r="I416" s="101">
        <f t="shared" si="292"/>
        <v>-3.3176085221943152E-3</v>
      </c>
      <c r="J416">
        <v>12019.11</v>
      </c>
      <c r="K416">
        <v>11935.81</v>
      </c>
      <c r="L416" s="101">
        <f t="shared" ref="L416" si="591">+K416/J416-1</f>
        <v>-6.9306296389667343E-3</v>
      </c>
      <c r="M416" s="100">
        <f t="shared" ref="M416" si="592">WEEKDAY(A416,2)</f>
        <v>4</v>
      </c>
    </row>
    <row r="417" spans="1:14" ht="13.5" x14ac:dyDescent="0.15">
      <c r="A417" s="98">
        <v>42993</v>
      </c>
      <c r="B417">
        <v>14.24</v>
      </c>
      <c r="C417" s="101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101">
        <f t="shared" ref="G417" si="595">+B417/D417-1</f>
        <v>-1.8357257727784626E-3</v>
      </c>
      <c r="H417" s="101">
        <f>(+B417/(D417*(1-VLOOKUP(A417,FX!A:K,9,0)))-1)</f>
        <v>-2.8415357339161007E-3</v>
      </c>
      <c r="I417" s="101">
        <f t="shared" si="292"/>
        <v>-3.2617977685382993E-3</v>
      </c>
      <c r="J417">
        <v>11935.81</v>
      </c>
      <c r="K417">
        <v>11918.09</v>
      </c>
      <c r="L417" s="101">
        <f t="shared" ref="L417" si="596">+K417/J417-1</f>
        <v>-1.4846080827358721E-3</v>
      </c>
      <c r="M417" s="100">
        <f t="shared" ref="M417" si="597">WEEKDAY(A417,2)</f>
        <v>5</v>
      </c>
    </row>
    <row r="418" spans="1:14" ht="13.5" x14ac:dyDescent="0.15">
      <c r="A418" s="98">
        <v>42996</v>
      </c>
      <c r="B418">
        <v>14.3</v>
      </c>
      <c r="C418" s="101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101">
        <f t="shared" ref="G418" si="600">+B418/D418-1</f>
        <v>-3.6213114791694423E-4</v>
      </c>
      <c r="H418" s="101">
        <f>(+B418/(D418*(1-VLOOKUP(A418,FX!A:K,9,0)))-1)</f>
        <v>3.4222871714195691E-4</v>
      </c>
      <c r="I418" s="101">
        <f t="shared" si="292"/>
        <v>5.3175114046632999E-4</v>
      </c>
      <c r="J418">
        <v>11918.09</v>
      </c>
      <c r="K418">
        <v>11933.59</v>
      </c>
      <c r="L418" s="101">
        <f t="shared" ref="L418" si="601">+K418/J418-1</f>
        <v>1.3005439630007221E-3</v>
      </c>
      <c r="M418" s="100">
        <f t="shared" ref="M418" si="602">WEEKDAY(A418,2)</f>
        <v>1</v>
      </c>
      <c r="N418" s="50" t="s">
        <v>472</v>
      </c>
    </row>
    <row r="419" spans="1:14" ht="13.5" x14ac:dyDescent="0.15">
      <c r="A419" s="98">
        <v>42997</v>
      </c>
      <c r="B419">
        <v>14.14</v>
      </c>
      <c r="C419" s="101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101">
        <f t="shared" ref="G419" si="605">+B419/D419-1</f>
        <v>-1.1189167287484203E-2</v>
      </c>
      <c r="H419" s="101">
        <f>(+B419/(D419*(1-VLOOKUP(A419,FX!A:K,9,0)))-1)</f>
        <v>-4.7282615043203746E-3</v>
      </c>
      <c r="I419" s="101">
        <f t="shared" si="292"/>
        <v>-4.6599372105137205E-3</v>
      </c>
      <c r="J419">
        <v>11933.59</v>
      </c>
      <c r="K419">
        <v>11939.94</v>
      </c>
      <c r="L419" s="101">
        <f t="shared" ref="L419" si="606">+K419/J419-1</f>
        <v>5.3211146017262401E-4</v>
      </c>
      <c r="M419" s="100">
        <f t="shared" ref="M419" si="607">WEEKDAY(A419,2)</f>
        <v>2</v>
      </c>
      <c r="N419" s="50" t="s">
        <v>474</v>
      </c>
    </row>
    <row r="420" spans="1:14" ht="13.5" x14ac:dyDescent="0.15">
      <c r="A420" s="98">
        <v>42998</v>
      </c>
      <c r="B420">
        <v>14.24</v>
      </c>
      <c r="C420" s="101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101">
        <f t="shared" ref="G420" si="610">+B420/D420-1</f>
        <v>3.2303965497333387E-3</v>
      </c>
      <c r="H420" s="101">
        <f>(+B420/(D420*(1-VLOOKUP(A420,FX!A:K,9,0)))-1)</f>
        <v>-9.0205127000109186E-4</v>
      </c>
      <c r="I420" s="101">
        <f t="shared" si="292"/>
        <v>-1.6851092512493171E-4</v>
      </c>
      <c r="J420">
        <v>11939.94</v>
      </c>
      <c r="K420">
        <v>11929.81</v>
      </c>
      <c r="L420" s="101">
        <f t="shared" ref="L420" si="611">+K420/J420-1</f>
        <v>-8.4841297359961043E-4</v>
      </c>
      <c r="M420" s="100">
        <f t="shared" ref="M420" si="612">WEEKDAY(A420,2)</f>
        <v>3</v>
      </c>
    </row>
    <row r="421" spans="1:14" ht="13.5" x14ac:dyDescent="0.15">
      <c r="A421" s="98">
        <v>42999</v>
      </c>
      <c r="B421">
        <v>14.24</v>
      </c>
      <c r="C421" s="101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101">
        <f t="shared" ref="G421" si="615">+B421/D421-1</f>
        <v>-5.1370673003100498E-3</v>
      </c>
      <c r="H421" s="101">
        <f>(+B421/(D421*(1-VLOOKUP(A421,FX!A:K,9,0)))-1)</f>
        <v>-1.0636301818403027E-3</v>
      </c>
      <c r="I421" s="101">
        <f t="shared" si="292"/>
        <v>-1.9204620323254318E-3</v>
      </c>
      <c r="J421">
        <v>11929.81</v>
      </c>
      <c r="K421">
        <v>11989.39</v>
      </c>
      <c r="L421" s="101">
        <f t="shared" ref="L421" si="616">+K421/J421-1</f>
        <v>4.994211978229357E-3</v>
      </c>
      <c r="M421" s="100">
        <f t="shared" ref="M421" si="617">WEEKDAY(A421,2)</f>
        <v>4</v>
      </c>
    </row>
    <row r="422" spans="1:14" ht="13.5" x14ac:dyDescent="0.15">
      <c r="A422" s="98">
        <v>43000</v>
      </c>
      <c r="B422">
        <v>14.24</v>
      </c>
      <c r="C422" s="101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101">
        <f t="shared" ref="G422" si="620">+B422/D422-1</f>
        <v>-3.0297414243045662E-3</v>
      </c>
      <c r="H422" s="101">
        <f>(+B422/(D422*(1-VLOOKUP(A422,FX!A:K,9,0)))-1)</f>
        <v>-5.24452845418244E-3</v>
      </c>
      <c r="I422" s="101">
        <f t="shared" si="292"/>
        <v>-4.2515104050123709E-3</v>
      </c>
      <c r="J422">
        <v>11989.39</v>
      </c>
      <c r="K422">
        <v>12002.73</v>
      </c>
      <c r="L422" s="101">
        <f t="shared" ref="L422" si="621">+K422/J422-1</f>
        <v>1.112650435093121E-3</v>
      </c>
      <c r="M422" s="100">
        <f t="shared" ref="M422" si="622">WEEKDAY(A422,2)</f>
        <v>5</v>
      </c>
    </row>
    <row r="423" spans="1:14" ht="13.5" x14ac:dyDescent="0.15">
      <c r="A423" s="98">
        <v>43003</v>
      </c>
      <c r="B423">
        <v>14.12</v>
      </c>
      <c r="C423" s="101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101">
        <f t="shared" ref="G423" si="625">+B423/D423-1</f>
        <v>-1.0081818657034058E-2</v>
      </c>
      <c r="H423" s="101">
        <f>(+B423/(D423*(1-VLOOKUP(A423,FX!A:K,9,0)))-1)</f>
        <v>-6.8609444988326773E-3</v>
      </c>
      <c r="I423" s="101">
        <f t="shared" si="292"/>
        <v>-7.0882088208822358E-3</v>
      </c>
      <c r="J423">
        <v>12002.73</v>
      </c>
      <c r="K423">
        <v>11971.68</v>
      </c>
      <c r="L423" s="101">
        <f t="shared" ref="L423" si="626">+K423/J423-1</f>
        <v>-2.5869114776387869E-3</v>
      </c>
      <c r="M423" s="100">
        <f t="shared" ref="M423" si="627">WEEKDAY(A423,2)</f>
        <v>1</v>
      </c>
    </row>
    <row r="424" spans="1:14" ht="13.5" x14ac:dyDescent="0.15">
      <c r="A424" s="98">
        <v>43004</v>
      </c>
      <c r="B424">
        <v>14.16</v>
      </c>
      <c r="C424" s="101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101">
        <f t="shared" ref="G424" si="630">+B424/D424-1</f>
        <v>-4.685303304110322E-3</v>
      </c>
      <c r="H424" s="101">
        <f>(+B424/(D424*(1-VLOOKUP(A424,FX!A:K,9,0)))-1)</f>
        <v>-2.302949875007565E-3</v>
      </c>
      <c r="I424" s="101">
        <f t="shared" si="292"/>
        <v>-3.8411211008400059E-3</v>
      </c>
      <c r="J424">
        <v>11971.68</v>
      </c>
      <c r="K424">
        <v>11976.61</v>
      </c>
      <c r="L424" s="101">
        <f t="shared" ref="L424" si="631">+K424/J424-1</f>
        <v>4.1180519359018675E-4</v>
      </c>
      <c r="M424" s="100">
        <f t="shared" ref="M424" si="632">WEEKDAY(A424,2)</f>
        <v>2</v>
      </c>
    </row>
    <row r="425" spans="1:14" ht="13.5" x14ac:dyDescent="0.15">
      <c r="A425" s="98">
        <v>43005</v>
      </c>
      <c r="B425">
        <v>14.06</v>
      </c>
      <c r="C425" s="101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101">
        <f t="shared" ref="G425" si="635">+B425/D425-1</f>
        <v>-6.9667281030731942E-3</v>
      </c>
      <c r="H425" s="101">
        <f>(+B425/(D425*(1-VLOOKUP(A425,FX!A:K,9,0)))-1)</f>
        <v>-4.4051173317837256E-3</v>
      </c>
      <c r="I425" s="101">
        <f t="shared" si="292"/>
        <v>-3.5294617925130112E-3</v>
      </c>
      <c r="J425">
        <v>11976.61</v>
      </c>
      <c r="K425">
        <v>11929.46</v>
      </c>
      <c r="L425" s="101">
        <f t="shared" ref="L425" si="636">+K425/J425-1</f>
        <v>-3.9368402244042144E-3</v>
      </c>
      <c r="M425" s="100">
        <f t="shared" ref="M425" si="637">WEEKDAY(A425,2)</f>
        <v>3</v>
      </c>
    </row>
    <row r="426" spans="1:14" ht="13.5" x14ac:dyDescent="0.15">
      <c r="A426" s="98">
        <v>43006</v>
      </c>
      <c r="B426">
        <v>13.98</v>
      </c>
      <c r="C426" s="101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101">
        <f t="shared" ref="G426" si="640">+B426/D426-1</f>
        <v>-9.8267777042071458E-3</v>
      </c>
      <c r="H426" s="101">
        <f>(+B426/(D426*(1-VLOOKUP(A426,FX!A:K,9,0)))-1)</f>
        <v>-3.865997542590871E-3</v>
      </c>
      <c r="I426" s="101">
        <f t="shared" si="292"/>
        <v>-4.4082353527655771E-3</v>
      </c>
      <c r="J426">
        <v>11929.46</v>
      </c>
      <c r="K426">
        <v>11937.02</v>
      </c>
      <c r="L426" s="101">
        <f t="shared" ref="L426" si="641">+K426/J426-1</f>
        <v>6.3372524825111576E-4</v>
      </c>
      <c r="M426" s="100">
        <f t="shared" ref="M426" si="642">WEEKDAY(A426,2)</f>
        <v>4</v>
      </c>
    </row>
    <row r="427" spans="1:14" ht="13.5" x14ac:dyDescent="0.15">
      <c r="A427" s="98">
        <v>43007</v>
      </c>
      <c r="B427">
        <v>14.08</v>
      </c>
      <c r="C427" s="101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101">
        <f t="shared" ref="G427" si="645">+B427/D427-1</f>
        <v>5.691749450602579E-4</v>
      </c>
      <c r="H427" s="101">
        <f>(+B427/(D427*(1-VLOOKUP(A427,FX!A:K,9,0)))-1)</f>
        <v>7.7467683017840017E-4</v>
      </c>
      <c r="I427" s="101">
        <f t="shared" si="292"/>
        <v>-9.2953289198260958E-4</v>
      </c>
      <c r="J427">
        <v>11937.02</v>
      </c>
      <c r="K427">
        <v>11962.6</v>
      </c>
      <c r="L427" s="101">
        <f t="shared" ref="L427" si="646">+K427/J427-1</f>
        <v>2.1429133904442565E-3</v>
      </c>
      <c r="M427" s="100">
        <f t="shared" ref="M427" si="647">WEEKDAY(A427,2)</f>
        <v>5</v>
      </c>
    </row>
    <row r="428" spans="1:14" x14ac:dyDescent="0.25">
      <c r="A428" s="98">
        <v>43017</v>
      </c>
    </row>
    <row r="429" spans="1:14" x14ac:dyDescent="0.25">
      <c r="A429" s="98">
        <v>43018</v>
      </c>
    </row>
    <row r="430" spans="1:14" x14ac:dyDescent="0.25">
      <c r="A430" s="98">
        <v>43019</v>
      </c>
    </row>
    <row r="431" spans="1:14" x14ac:dyDescent="0.25">
      <c r="A431" s="98">
        <v>43020</v>
      </c>
    </row>
    <row r="432" spans="1:14" x14ac:dyDescent="0.25">
      <c r="A432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33"/>
  <sheetViews>
    <sheetView zoomScale="115" zoomScaleNormal="115" workbookViewId="0">
      <pane xSplit="1" ySplit="2" topLeftCell="B407" activePane="bottomRight" state="frozen"/>
      <selection pane="topRight" activeCell="B1" sqref="B1"/>
      <selection pane="bottomLeft" activeCell="A3" sqref="A3"/>
      <selection pane="bottomRight" activeCell="B422" sqref="B422"/>
    </sheetView>
  </sheetViews>
  <sheetFormatPr defaultRowHeight="14.4" x14ac:dyDescent="0.25"/>
  <cols>
    <col min="1" max="1" width="11.6640625" bestFit="1" customWidth="1" collapsed="1"/>
    <col min="2" max="2" width="6.44140625" bestFit="1" customWidth="1" collapsed="1"/>
    <col min="3" max="3" width="15" bestFit="1" customWidth="1" collapsed="1"/>
    <col min="4" max="4" width="17.21875" bestFit="1" customWidth="1" collapsed="1"/>
    <col min="5" max="5" width="17.21875" customWidth="1"/>
    <col min="6" max="7" width="15" bestFit="1" customWidth="1" collapsed="1"/>
    <col min="8" max="8" width="15" customWidth="1" collapsed="1"/>
    <col min="9" max="10" width="16.109375" bestFit="1" customWidth="1" collapsed="1"/>
    <col min="11" max="11" width="12.77734375" bestFit="1" customWidth="1" collapsed="1"/>
    <col min="12" max="12" width="13.88671875" bestFit="1" customWidth="1" collapsed="1"/>
    <col min="14" max="14" width="32.88671875" customWidth="1" collapsed="1"/>
  </cols>
  <sheetData>
    <row r="1" spans="1:14" ht="13.5" x14ac:dyDescent="0.15">
      <c r="J1" t="s">
        <v>217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3.5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ht="13.5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ht="13.5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3.5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3.5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3.5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ht="13.5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ht="13.5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ht="13.5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ht="13.5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ht="13.5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ht="13.5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ht="13.5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ht="13.5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ht="13.5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ht="13.5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ht="13.5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ht="13.5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ht="13.5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ht="13.5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ht="13.5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ht="13.5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ht="13.5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ht="13.5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ht="13.5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ht="13.5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ht="13.5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ht="13.5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ht="13.5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ht="13.5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ht="13.5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ht="13.5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ht="13.5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ht="13.5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ht="13.5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ht="13.5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ht="13.5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ht="13.5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ht="13.5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ht="13.5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ht="13.5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ht="13.5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ht="13.5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ht="13.5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ht="13.5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ht="13.5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ht="13.5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ht="13.5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ht="13.5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ht="13.5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ht="13.5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ht="13.5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ht="13.5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ht="13.5" x14ac:dyDescent="0.15">
      <c r="A56" s="1">
        <v>42480</v>
      </c>
      <c r="M56">
        <f t="shared" si="5"/>
        <v>3</v>
      </c>
      <c r="N56" s="50"/>
    </row>
    <row r="57" spans="1:14" ht="13.5" x14ac:dyDescent="0.15">
      <c r="A57" s="1">
        <v>42481</v>
      </c>
      <c r="B57">
        <v>9.75</v>
      </c>
      <c r="M57">
        <f t="shared" si="5"/>
        <v>4</v>
      </c>
      <c r="N57" s="50"/>
    </row>
    <row r="58" spans="1:14" ht="13.5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ht="13.5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ht="13.5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ht="13.5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ht="13.5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ht="13.5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ht="13.5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ht="13.5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ht="13.5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ht="13.5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ht="13.5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ht="13.5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ht="13.5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ht="13.5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ht="13.5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ht="13.5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ht="13.5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ht="13.5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ht="13.5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ht="13.5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ht="13.5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ht="13.5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ht="13.5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ht="13.5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ht="13.5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ht="13.5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ht="13.5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ht="13.5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ht="13.5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ht="13.5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ht="13.5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ht="13.5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ht="13.5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ht="13.5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ht="13.5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ht="13.5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ht="13.5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ht="13.5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ht="13.5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ht="13.5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ht="13.5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ht="13.5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ht="13.5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ht="13.5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ht="13.5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ht="13.5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ht="13.5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ht="13.5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ht="13.5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ht="13.5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ht="13.5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ht="13.5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ht="13.5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ht="13.5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ht="13.5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ht="13.5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ht="13.5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ht="13.5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ht="13.5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ht="13.5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ht="13.5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ht="13.5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ht="13.5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ht="13.5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ht="13.5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ht="13.5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ht="13.5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ht="13.5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ht="13.5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ht="13.5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ht="13.5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ht="13.5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ht="13.5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ht="13.5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ht="13.5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ht="13.5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ht="13.5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ht="13.5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ht="13.5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ht="13.5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ht="13.5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ht="13.5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ht="13.5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ht="13.5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ht="13.5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ht="13.5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ht="13.5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ht="13.5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ht="13.5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ht="13.5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ht="13.5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ht="13.5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ht="13.5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ht="13.5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ht="13.5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ht="13.5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ht="13.5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ht="13.5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ht="13.5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ht="13.5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ht="13.5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ht="13.5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ht="13.5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ht="13.5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ht="13.5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ht="13.5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ht="13.5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ht="13.5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ht="13.5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ht="13.5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ht="13.5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ht="13.5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ht="13.5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ht="13.5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ht="13.5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ht="13.5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ht="13.5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ht="13.5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ht="13.5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ht="13.5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ht="13.5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ht="13.5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ht="13.5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ht="13.5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ht="13.5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ht="13.5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ht="13.5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ht="13.5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ht="13.5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ht="13.5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ht="13.5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ht="13.5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ht="13.5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ht="13.5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ht="13.5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ht="13.5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ht="13.5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ht="13.5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ht="13.5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ht="13.5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ht="13.5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ht="13.5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ht="13.5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ht="13.5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ht="13.5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ht="13.5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ht="13.5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ht="13.5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ht="13.5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ht="13.5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ht="13.5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ht="13.5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ht="13.5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ht="13.5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ht="13.5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ht="13.5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ht="13.5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ht="13.5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ht="13.5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ht="13.5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ht="13.5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ht="13.5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ht="13.5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ht="13.5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ht="13.5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ht="13.5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ht="13.5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ht="13.5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ht="13.5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ht="13.5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ht="13.5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ht="13.5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ht="13.5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ht="13.5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ht="13.5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ht="13.5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ht="13.5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ht="13.5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ht="13.5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ht="13.5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ht="13.5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ht="13.5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ht="13.5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ht="13.5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ht="13.5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ht="13.5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ht="13.5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ht="13.5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ht="13.5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ht="13.5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ht="13.5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ht="13.5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ht="13.5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ht="13.5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ht="13.5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ht="13.5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ht="13.5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ht="13.5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ht="13.5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ht="13.5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ht="13.5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ht="13.5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ht="13.5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ht="13.5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ht="13.5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ht="13.5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ht="13.5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ht="13.5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ht="13.5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ht="13.5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ht="13.5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ht="13.5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ht="13.5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ht="13.5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ht="13.5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ht="13.5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ht="13.5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ht="13.5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ht="13.5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ht="13.5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ht="13.5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ht="13.5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ht="13.5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ht="13.5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ht="13.5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ht="13.5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ht="13.5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ht="13.5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ht="13.5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ht="13.5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ht="13.5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ht="13.5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ht="13.5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ht="13.5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ht="13.5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ht="13.5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ht="13.5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ht="13.5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ht="13.5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ht="13.5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ht="13.5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ht="13.5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ht="13.5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ht="13.5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ht="13.5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ht="13.5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ht="13.5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ht="13.5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ht="13.5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ht="13.5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ht="13.5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ht="13.5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ht="13.5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ht="13.5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ht="13.5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ht="13.5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ht="13.5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ht="13.5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ht="13.5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ht="13.5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ht="13.5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ht="13.5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ht="13.5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ht="13.5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ht="13.5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ht="13.5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ht="13.5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ht="13.5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ht="13.5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ht="13.5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ht="13.5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ht="13.5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ht="13.5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ht="13.5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ht="13.5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ht="13.5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ht="13.5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ht="13.5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ht="13.5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ht="13.5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379</v>
      </c>
    </row>
    <row r="345" spans="1:14" ht="13.5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ht="13.5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ht="13.5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ht="13.5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ht="13.5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ht="13.5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384</v>
      </c>
    </row>
    <row r="351" spans="1:14" ht="27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389</v>
      </c>
    </row>
    <row r="352" spans="1:14" ht="13.5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388</v>
      </c>
    </row>
    <row r="353" spans="1:14" ht="13.5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ht="13.5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ht="13.5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ht="13.5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ht="13.5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ht="13.5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ht="13.5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ht="13.5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ht="13.5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ht="13.5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ht="13.5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ht="13.5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ht="13.5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ht="13.5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ht="13.5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ht="13.5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ht="13.5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ht="13.5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ht="13.5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ht="13.5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ht="13.5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ht="13.5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ht="13.5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ht="13.5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415</v>
      </c>
    </row>
    <row r="377" spans="1:14" ht="13.5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ht="13.5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ht="13.5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ht="13.5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ht="13.5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ht="13.5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ht="13.5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ht="13.5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423</v>
      </c>
    </row>
    <row r="385" spans="1:14" ht="13.5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ht="13.5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ht="13.5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ht="13.5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ht="13.5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ht="13.5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ht="13.5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ht="13.5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ht="13.5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ht="13.5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436</v>
      </c>
    </row>
    <row r="395" spans="1:14" ht="13.5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ht="13.5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ht="13.5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ht="13.5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442</v>
      </c>
    </row>
    <row r="399" spans="1:14" ht="13.5" x14ac:dyDescent="0.1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100">
        <v>1821.8030000000001</v>
      </c>
      <c r="K399" s="10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ht="13.5" x14ac:dyDescent="0.15">
      <c r="A400" s="1">
        <v>42969</v>
      </c>
      <c r="B400">
        <v>7.9</v>
      </c>
      <c r="C400" s="10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101">
        <f t="shared" si="285"/>
        <v>3.8119440914867742E-3</v>
      </c>
      <c r="J400" s="100">
        <v>1829.2170000000001</v>
      </c>
      <c r="K400" s="100">
        <v>1814.92</v>
      </c>
      <c r="L400" s="101">
        <f t="shared" ref="L400" si="501">+K400/J400-1</f>
        <v>-7.8159124915195832E-3</v>
      </c>
      <c r="M400" s="100">
        <f t="shared" ref="M400" si="502">WEEKDAY(A400,2)</f>
        <v>2</v>
      </c>
      <c r="N400" s="50"/>
    </row>
    <row r="401" spans="1:14" ht="13.5" x14ac:dyDescent="0.15">
      <c r="A401" s="1">
        <v>42970</v>
      </c>
      <c r="B401">
        <v>7.9</v>
      </c>
      <c r="C401" s="10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101">
        <f t="shared" si="285"/>
        <v>7.6530612244898322E-3</v>
      </c>
      <c r="J401" s="100">
        <v>1814.92</v>
      </c>
      <c r="K401" s="100">
        <v>1807.37</v>
      </c>
      <c r="L401" s="101">
        <f t="shared" ref="L401:L406" si="506">+K401/J401-1</f>
        <v>-4.1599629735746824E-3</v>
      </c>
      <c r="M401" s="100">
        <f t="shared" ref="M401" si="507">WEEKDAY(A401,2)</f>
        <v>3</v>
      </c>
      <c r="N401" s="50"/>
    </row>
    <row r="402" spans="1:14" ht="13.5" x14ac:dyDescent="0.15">
      <c r="A402" s="1">
        <v>42971</v>
      </c>
      <c r="B402">
        <v>7.78</v>
      </c>
      <c r="C402" s="10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101">
        <f t="shared" ref="I402:I428" si="511">+B402/F402-1</f>
        <v>-7.7061392242483429E-4</v>
      </c>
      <c r="J402" s="100">
        <v>1807.37</v>
      </c>
      <c r="K402" s="100">
        <v>1795.739</v>
      </c>
      <c r="L402" s="101">
        <f t="shared" si="506"/>
        <v>-6.4353176162046388E-3</v>
      </c>
      <c r="M402" s="100">
        <f t="shared" ref="M402" si="512">WEEKDAY(A402,2)</f>
        <v>4</v>
      </c>
      <c r="N402" s="50"/>
    </row>
    <row r="403" spans="1:14" ht="13.5" x14ac:dyDescent="0.15">
      <c r="A403" s="1">
        <v>42972</v>
      </c>
      <c r="B403">
        <v>7.87</v>
      </c>
      <c r="C403" s="10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101">
        <f t="shared" si="511"/>
        <v>1.0175527855507127E-3</v>
      </c>
      <c r="J403">
        <v>1795.739</v>
      </c>
      <c r="K403">
        <v>1812.8779999999999</v>
      </c>
      <c r="L403" s="101">
        <f t="shared" si="506"/>
        <v>9.5442600511543851E-3</v>
      </c>
      <c r="M403" s="100">
        <f t="shared" ref="M403" si="516">WEEKDAY(A403,2)</f>
        <v>5</v>
      </c>
      <c r="N403" s="50"/>
    </row>
    <row r="404" spans="1:14" ht="13.5" x14ac:dyDescent="0.15">
      <c r="A404" s="98">
        <v>42975</v>
      </c>
      <c r="B404">
        <v>8.0500000000000007</v>
      </c>
      <c r="C404" s="10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101">
        <f t="shared" si="511"/>
        <v>3.6155092881187123E-3</v>
      </c>
      <c r="J404">
        <v>1812.8779999999999</v>
      </c>
      <c r="K404">
        <v>1842.828</v>
      </c>
      <c r="L404" s="101">
        <f t="shared" si="506"/>
        <v>1.6520692512127066E-2</v>
      </c>
      <c r="M404" s="100">
        <f t="shared" ref="M404" si="520">WEEKDAY(A404,2)</f>
        <v>1</v>
      </c>
      <c r="N404" s="50"/>
    </row>
    <row r="405" spans="1:14" ht="13.5" x14ac:dyDescent="0.15">
      <c r="A405" s="98">
        <v>42976</v>
      </c>
      <c r="B405">
        <v>8.06</v>
      </c>
      <c r="C405" s="10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101">
        <f t="shared" si="511"/>
        <v>6.1165896891774985E-3</v>
      </c>
      <c r="J405">
        <v>1842.828</v>
      </c>
      <c r="K405">
        <v>1831.5909999999999</v>
      </c>
      <c r="L405" s="101">
        <f t="shared" si="506"/>
        <v>-6.0976933278634737E-3</v>
      </c>
      <c r="M405" s="100">
        <f t="shared" ref="M405" si="524">WEEKDAY(A405,2)</f>
        <v>2</v>
      </c>
      <c r="N405" s="50"/>
    </row>
    <row r="406" spans="1:14" ht="27" x14ac:dyDescent="0.15">
      <c r="A406" s="98">
        <v>42977</v>
      </c>
      <c r="B406">
        <v>8.25</v>
      </c>
      <c r="C406" s="10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101">
        <f t="shared" si="511"/>
        <v>2.420856610800759E-2</v>
      </c>
      <c r="J406">
        <v>1831.5909999999999</v>
      </c>
      <c r="K406">
        <v>1838.6310000000001</v>
      </c>
      <c r="L406" s="101">
        <f t="shared" si="506"/>
        <v>3.8436528679166582E-3</v>
      </c>
      <c r="M406" s="100">
        <f t="shared" ref="M406" si="528">WEEKDAY(A406,2)</f>
        <v>3</v>
      </c>
      <c r="N406" s="50" t="s">
        <v>459</v>
      </c>
    </row>
    <row r="407" spans="1:14" ht="13.5" x14ac:dyDescent="0.15">
      <c r="A407" s="98">
        <v>42978</v>
      </c>
      <c r="B407">
        <v>8.25</v>
      </c>
      <c r="C407" s="10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101">
        <f t="shared" si="511"/>
        <v>1.977750309023496E-2</v>
      </c>
      <c r="J407">
        <v>1838.6310000000001</v>
      </c>
      <c r="K407">
        <v>1849.3789999999999</v>
      </c>
      <c r="L407" s="101">
        <f t="shared" ref="L407" si="532">+K407/J407-1</f>
        <v>5.8456536412145876E-3</v>
      </c>
      <c r="M407" s="100">
        <f t="shared" ref="M407" si="533">WEEKDAY(A407,2)</f>
        <v>4</v>
      </c>
    </row>
    <row r="408" spans="1:14" ht="13.5" x14ac:dyDescent="0.15">
      <c r="A408" s="98">
        <v>42979</v>
      </c>
      <c r="B408">
        <v>8.26</v>
      </c>
      <c r="C408" s="10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101">
        <f t="shared" si="511"/>
        <v>9.0398240899096649E-3</v>
      </c>
      <c r="J408">
        <v>1849.3789999999999</v>
      </c>
      <c r="K408">
        <v>1865.25</v>
      </c>
      <c r="L408" s="101">
        <f t="shared" ref="L408" si="537">+K408/J408-1</f>
        <v>8.5817996203050306E-3</v>
      </c>
      <c r="M408" s="100">
        <f t="shared" ref="M408" si="538">WEEKDAY(A408,2)</f>
        <v>5</v>
      </c>
      <c r="N408" t="s">
        <v>464</v>
      </c>
    </row>
    <row r="409" spans="1:14" ht="13.5" x14ac:dyDescent="0.15">
      <c r="A409" s="98">
        <v>42982</v>
      </c>
      <c r="B409">
        <v>8.4</v>
      </c>
      <c r="C409" s="10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101">
        <f t="shared" si="511"/>
        <v>1.0708699314162073E-2</v>
      </c>
      <c r="J409">
        <v>1865.25</v>
      </c>
      <c r="K409">
        <v>1883.6179999999999</v>
      </c>
      <c r="L409" s="101">
        <f t="shared" ref="L409" si="542">+K409/J409-1</f>
        <v>9.847473529017492E-3</v>
      </c>
      <c r="M409" s="100">
        <f t="shared" ref="M409" si="543">WEEKDAY(A409,2)</f>
        <v>1</v>
      </c>
    </row>
    <row r="410" spans="1:14" ht="13.5" x14ac:dyDescent="0.15">
      <c r="A410" s="98">
        <v>42983</v>
      </c>
      <c r="B410">
        <v>8.39</v>
      </c>
      <c r="C410" s="10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101">
        <f t="shared" si="511"/>
        <v>9.26260074581986E-3</v>
      </c>
      <c r="J410">
        <v>1883.6179999999999</v>
      </c>
      <c r="K410">
        <v>1885.162</v>
      </c>
      <c r="L410" s="101">
        <f t="shared" ref="L410" si="547">+K410/J410-1</f>
        <v>8.1969911096635428E-4</v>
      </c>
      <c r="M410" s="100">
        <f t="shared" ref="M410" si="548">WEEKDAY(A410,2)</f>
        <v>2</v>
      </c>
      <c r="N410" t="s">
        <v>465</v>
      </c>
    </row>
    <row r="411" spans="1:14" ht="13.5" x14ac:dyDescent="0.15">
      <c r="A411" s="98">
        <v>42984</v>
      </c>
      <c r="B411">
        <v>8.43</v>
      </c>
      <c r="C411" s="10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101">
        <f t="shared" si="511"/>
        <v>5.0071530758226679E-3</v>
      </c>
      <c r="J411">
        <v>1885.162</v>
      </c>
      <c r="K411">
        <v>1902.857</v>
      </c>
      <c r="L411" s="101">
        <f t="shared" ref="L411" si="552">+K411/J411-1</f>
        <v>9.3864612165956984E-3</v>
      </c>
      <c r="M411" s="100">
        <f t="shared" ref="M411" si="553">WEEKDAY(A411,2)</f>
        <v>3</v>
      </c>
    </row>
    <row r="412" spans="1:14" ht="13.5" x14ac:dyDescent="0.15">
      <c r="A412" s="98">
        <v>42985</v>
      </c>
      <c r="B412">
        <v>8.27</v>
      </c>
      <c r="C412" s="10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101">
        <f t="shared" si="511"/>
        <v>-1.0765550239234423E-2</v>
      </c>
      <c r="J412">
        <v>1902.857</v>
      </c>
      <c r="K412">
        <v>1890.3820000000001</v>
      </c>
      <c r="L412" s="101">
        <f t="shared" ref="L412" si="557">+K412/J412-1</f>
        <v>-6.5559314231179444E-3</v>
      </c>
      <c r="M412" s="100">
        <f t="shared" ref="M412" si="558">WEEKDAY(A412,2)</f>
        <v>4</v>
      </c>
    </row>
    <row r="413" spans="1:14" ht="13.5" x14ac:dyDescent="0.15">
      <c r="A413" s="98">
        <v>42986</v>
      </c>
      <c r="B413">
        <v>8.3699999999999992</v>
      </c>
      <c r="C413" s="10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101">
        <f t="shared" si="511"/>
        <v>-4.28265524625282E-3</v>
      </c>
      <c r="J413">
        <v>1890.3820000000001</v>
      </c>
      <c r="K413">
        <v>1885.2739999999999</v>
      </c>
      <c r="L413" s="101">
        <f t="shared" ref="L413" si="562">+K413/J413-1</f>
        <v>-2.702099364043975E-3</v>
      </c>
      <c r="M413" s="100">
        <f t="shared" ref="M413" si="563">WEEKDAY(A413,2)</f>
        <v>5</v>
      </c>
    </row>
    <row r="414" spans="1:14" ht="13.5" x14ac:dyDescent="0.15">
      <c r="A414" s="98">
        <v>42989</v>
      </c>
      <c r="B414">
        <v>8.4</v>
      </c>
      <c r="C414" s="10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101">
        <f t="shared" si="511"/>
        <v>2.7456129879430691E-3</v>
      </c>
      <c r="J414">
        <v>1885.2739999999999</v>
      </c>
      <c r="K414">
        <v>1896.375</v>
      </c>
      <c r="L414" s="101">
        <f t="shared" ref="L414" si="567">+K414/J414-1</f>
        <v>5.8882687609334017E-3</v>
      </c>
      <c r="M414" s="100">
        <f t="shared" ref="M414" si="568">WEEKDAY(A414,2)</f>
        <v>1</v>
      </c>
    </row>
    <row r="415" spans="1:14" ht="13.5" x14ac:dyDescent="0.15">
      <c r="A415" s="98">
        <v>42990</v>
      </c>
      <c r="B415">
        <v>8.34</v>
      </c>
      <c r="C415" s="10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101">
        <f t="shared" si="511"/>
        <v>3.4893514619178667E-3</v>
      </c>
      <c r="J415">
        <v>1896.375</v>
      </c>
      <c r="K415">
        <v>1884.4839999999999</v>
      </c>
      <c r="L415" s="101">
        <f t="shared" ref="L415" si="572">+K415/J415-1</f>
        <v>-6.2703842858085057E-3</v>
      </c>
      <c r="M415" s="100">
        <f t="shared" ref="M415" si="573">WEEKDAY(A415,2)</f>
        <v>2</v>
      </c>
    </row>
    <row r="416" spans="1:14" ht="13.5" x14ac:dyDescent="0.15">
      <c r="A416" s="98">
        <v>42991</v>
      </c>
      <c r="B416">
        <v>8.35</v>
      </c>
      <c r="C416" s="10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101">
        <f t="shared" si="511"/>
        <v>1.4391940513314161E-3</v>
      </c>
      <c r="J416">
        <v>1884.4839999999999</v>
      </c>
      <c r="K416">
        <v>1888.432</v>
      </c>
      <c r="L416" s="101">
        <f t="shared" ref="L416" si="577">+K416/J416-1</f>
        <v>2.0950031945083936E-3</v>
      </c>
      <c r="M416" s="100">
        <f t="shared" ref="M416" si="578">WEEKDAY(A416,2)</f>
        <v>3</v>
      </c>
    </row>
    <row r="417" spans="1:14" ht="13.5" x14ac:dyDescent="0.15">
      <c r="A417" s="98">
        <v>42992</v>
      </c>
      <c r="B417">
        <v>8.25</v>
      </c>
      <c r="C417" s="10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101">
        <f t="shared" si="511"/>
        <v>-1.6940948693126012E-3</v>
      </c>
      <c r="J417">
        <v>1888.432</v>
      </c>
      <c r="K417">
        <v>1879.252</v>
      </c>
      <c r="L417" s="101">
        <f t="shared" ref="L417" si="582">+K417/J417-1</f>
        <v>-4.8611758326484455E-3</v>
      </c>
      <c r="M417" s="100">
        <f t="shared" ref="M417" si="583">WEEKDAY(A417,2)</f>
        <v>4</v>
      </c>
    </row>
    <row r="418" spans="1:14" ht="13.5" x14ac:dyDescent="0.15">
      <c r="A418" s="98">
        <v>42993</v>
      </c>
      <c r="B418">
        <v>8.25</v>
      </c>
      <c r="C418" s="10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101">
        <f t="shared" si="511"/>
        <v>-7.2674418604656843E-4</v>
      </c>
      <c r="J418">
        <v>1879.252</v>
      </c>
      <c r="K418">
        <v>1875.635</v>
      </c>
      <c r="L418" s="101">
        <f t="shared" ref="L418" si="587">+K418/J418-1</f>
        <v>-1.9247019558845668E-3</v>
      </c>
      <c r="M418" s="100">
        <f t="shared" ref="M418" si="588">WEEKDAY(A418,2)</f>
        <v>5</v>
      </c>
    </row>
    <row r="419" spans="1:14" ht="13.5" x14ac:dyDescent="0.15">
      <c r="A419" s="98">
        <v>42996</v>
      </c>
      <c r="B419">
        <v>8.27</v>
      </c>
      <c r="C419" s="10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101">
        <f t="shared" si="511"/>
        <v>-7.5603024120965978E-3</v>
      </c>
      <c r="J419">
        <v>1875.635</v>
      </c>
      <c r="K419">
        <v>1894.8019999999999</v>
      </c>
      <c r="L419" s="101">
        <f t="shared" ref="L419" si="592">+K419/J419-1</f>
        <v>1.0218939185929088E-2</v>
      </c>
      <c r="M419" s="100">
        <f t="shared" ref="M419" si="593">WEEKDAY(A419,2)</f>
        <v>1</v>
      </c>
      <c r="N419" t="s">
        <v>473</v>
      </c>
    </row>
    <row r="420" spans="1:14" ht="13.5" x14ac:dyDescent="0.15">
      <c r="A420" s="98">
        <v>42997</v>
      </c>
      <c r="B420">
        <v>8.16</v>
      </c>
      <c r="C420" s="10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101">
        <f t="shared" si="511"/>
        <v>-6.6950699939135605E-3</v>
      </c>
      <c r="J420">
        <v>1894.8019999999999</v>
      </c>
      <c r="K420">
        <v>1880.296</v>
      </c>
      <c r="L420" s="101">
        <f t="shared" ref="L420" si="597">+K420/J420-1</f>
        <v>-7.6556811740751129E-3</v>
      </c>
      <c r="M420" s="100">
        <f t="shared" ref="M420" si="598">WEEKDAY(A420,2)</f>
        <v>2</v>
      </c>
    </row>
    <row r="421" spans="1:14" ht="13.5" x14ac:dyDescent="0.15">
      <c r="A421" s="98">
        <v>42998</v>
      </c>
      <c r="B421">
        <v>8.2200000000000006</v>
      </c>
      <c r="C421" s="10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101">
        <f t="shared" si="511"/>
        <v>-9.1610414657664618E-3</v>
      </c>
      <c r="J421">
        <v>1880.296</v>
      </c>
      <c r="K421">
        <v>1892.6690000000001</v>
      </c>
      <c r="L421" s="101">
        <f t="shared" ref="L421" si="602">+K421/J421-1</f>
        <v>6.5803469241012547E-3</v>
      </c>
      <c r="M421" s="100">
        <f t="shared" ref="M421" si="603">WEEKDAY(A421,2)</f>
        <v>3</v>
      </c>
    </row>
    <row r="422" spans="1:14" ht="13.5" x14ac:dyDescent="0.15">
      <c r="A422" s="98">
        <v>42999</v>
      </c>
      <c r="B422">
        <v>8.1</v>
      </c>
      <c r="C422" s="10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101">
        <f t="shared" si="511"/>
        <v>-1.0021999511122037E-2</v>
      </c>
      <c r="J422">
        <v>1892.6690000000001</v>
      </c>
      <c r="K422">
        <v>1872.77</v>
      </c>
      <c r="L422" s="101">
        <f t="shared" ref="L422" si="607">+K422/J422-1</f>
        <v>-1.0513724269801017E-2</v>
      </c>
      <c r="M422" s="100">
        <f t="shared" ref="M422" si="608">WEEKDAY(A422,2)</f>
        <v>4</v>
      </c>
    </row>
    <row r="423" spans="1:14" ht="13.5" x14ac:dyDescent="0.15">
      <c r="A423" s="98">
        <v>43000</v>
      </c>
      <c r="B423">
        <v>8.06</v>
      </c>
      <c r="C423" s="10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101">
        <f t="shared" si="511"/>
        <v>-1.285976729944871E-2</v>
      </c>
      <c r="J423">
        <v>1872.77</v>
      </c>
      <c r="K423">
        <v>1866.425</v>
      </c>
      <c r="L423" s="101">
        <f t="shared" ref="L423" si="612">+K423/J423-1</f>
        <v>-3.3880294964143687E-3</v>
      </c>
      <c r="M423" s="100">
        <f t="shared" ref="M423" si="613">WEEKDAY(A423,2)</f>
        <v>5</v>
      </c>
      <c r="N423" t="s">
        <v>480</v>
      </c>
    </row>
    <row r="424" spans="1:14" ht="13.5" x14ac:dyDescent="0.15">
      <c r="A424" s="98">
        <v>43003</v>
      </c>
      <c r="B424">
        <v>7.93</v>
      </c>
      <c r="C424" s="10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101">
        <f t="shared" si="511"/>
        <v>-1.3681592039800905E-2</v>
      </c>
      <c r="J424">
        <v>1866.425</v>
      </c>
      <c r="K424">
        <v>1843.6210000000001</v>
      </c>
      <c r="L424" s="101">
        <f t="shared" ref="L424" si="617">+K424/J424-1</f>
        <v>-1.2218010367413545E-2</v>
      </c>
      <c r="M424" s="100">
        <f t="shared" ref="M424" si="618">WEEKDAY(A424,2)</f>
        <v>1</v>
      </c>
    </row>
    <row r="425" spans="1:14" ht="13.5" x14ac:dyDescent="0.15">
      <c r="A425" s="98">
        <v>43004</v>
      </c>
      <c r="B425">
        <v>7.92</v>
      </c>
      <c r="C425" s="101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101">
        <f t="shared" si="511"/>
        <v>-1.1235955056179803E-2</v>
      </c>
      <c r="J425">
        <v>1843.6210000000001</v>
      </c>
      <c r="K425">
        <v>1839.4549999999999</v>
      </c>
      <c r="L425" s="101">
        <f t="shared" ref="L425" si="622">+K425/J425-1</f>
        <v>-2.259683524976186E-3</v>
      </c>
      <c r="M425" s="100">
        <f t="shared" ref="M425" si="623">WEEKDAY(A425,2)</f>
        <v>2</v>
      </c>
    </row>
    <row r="426" spans="1:14" ht="13.5" x14ac:dyDescent="0.15">
      <c r="A426" s="98">
        <v>43005</v>
      </c>
      <c r="B426">
        <v>8</v>
      </c>
      <c r="C426" s="101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101">
        <f t="shared" si="511"/>
        <v>-6.3346168177865758E-3</v>
      </c>
      <c r="J426">
        <v>1839.4549999999999</v>
      </c>
      <c r="K426">
        <v>1854.943</v>
      </c>
      <c r="L426" s="101">
        <f t="shared" ref="L426" si="627">+K426/J426-1</f>
        <v>8.4198852377470601E-3</v>
      </c>
      <c r="M426" s="100">
        <f t="shared" ref="M426" si="628">WEEKDAY(A426,2)</f>
        <v>3</v>
      </c>
    </row>
    <row r="427" spans="1:14" ht="13.5" x14ac:dyDescent="0.15">
      <c r="A427" s="98">
        <v>43006</v>
      </c>
      <c r="B427">
        <v>7.98</v>
      </c>
      <c r="C427" s="101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101">
        <f t="shared" si="511"/>
        <v>-3.2475643267548815E-3</v>
      </c>
      <c r="J427">
        <v>1854.943</v>
      </c>
      <c r="K427">
        <v>1854.7339999999999</v>
      </c>
      <c r="L427" s="101">
        <f t="shared" ref="L427" si="632">+K427/J427-1</f>
        <v>-1.1267192576813745E-4</v>
      </c>
      <c r="M427" s="100">
        <f t="shared" ref="M427" si="633">WEEKDAY(A427,2)</f>
        <v>4</v>
      </c>
    </row>
    <row r="428" spans="1:14" x14ac:dyDescent="0.25">
      <c r="A428" s="98">
        <v>43007</v>
      </c>
      <c r="B428">
        <v>8</v>
      </c>
      <c r="C428" s="101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101">
        <f t="shared" si="511"/>
        <v>-8.9197224975221534E-3</v>
      </c>
      <c r="J428">
        <v>1854.7339999999999</v>
      </c>
      <c r="K428">
        <v>1866.982</v>
      </c>
      <c r="L428" s="101">
        <f t="shared" ref="L428" si="637">+K428/J428-1</f>
        <v>6.6036423551840695E-3</v>
      </c>
      <c r="M428" s="100">
        <f t="shared" ref="M428" si="638">WEEKDAY(A428,2)</f>
        <v>5</v>
      </c>
    </row>
    <row r="429" spans="1:14" x14ac:dyDescent="0.25">
      <c r="A429" s="98">
        <v>43017</v>
      </c>
    </row>
    <row r="430" spans="1:14" x14ac:dyDescent="0.25">
      <c r="A430" s="98">
        <v>43018</v>
      </c>
    </row>
    <row r="431" spans="1:14" x14ac:dyDescent="0.25">
      <c r="A431" s="98">
        <v>43019</v>
      </c>
    </row>
    <row r="432" spans="1:14" x14ac:dyDescent="0.25">
      <c r="A432" s="98">
        <v>43020</v>
      </c>
    </row>
    <row r="433" spans="1:1" x14ac:dyDescent="0.25">
      <c r="A433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33"/>
  <sheetViews>
    <sheetView zoomScale="115" zoomScaleNormal="115" workbookViewId="0">
      <pane xSplit="1" ySplit="2" topLeftCell="B402" activePane="bottomRight" state="frozen"/>
      <selection pane="topRight" activeCell="B1" sqref="B1"/>
      <selection pane="bottomLeft" activeCell="A3" sqref="A3"/>
      <selection pane="bottomRight" activeCell="A429" sqref="A429:A433"/>
    </sheetView>
  </sheetViews>
  <sheetFormatPr defaultRowHeight="14.4" x14ac:dyDescent="0.25"/>
  <cols>
    <col min="1" max="1" width="11.6640625" bestFit="1" customWidth="1" collapsed="1"/>
    <col min="2" max="2" width="7.44140625" bestFit="1" customWidth="1" collapsed="1"/>
    <col min="3" max="3" width="15" bestFit="1" customWidth="1" collapsed="1"/>
    <col min="4" max="4" width="17.21875" bestFit="1" customWidth="1" collapsed="1"/>
    <col min="5" max="5" width="17.21875" customWidth="1" collapsed="1"/>
    <col min="6" max="7" width="15" bestFit="1" customWidth="1" collapsed="1"/>
    <col min="8" max="8" width="15" customWidth="1" collapsed="1"/>
    <col min="9" max="10" width="16.109375" bestFit="1" customWidth="1" collapsed="1"/>
    <col min="11" max="11" width="12.77734375" bestFit="1" customWidth="1" collapsed="1"/>
    <col min="12" max="12" width="13.88671875" bestFit="1" customWidth="1" collapsed="1"/>
    <col min="14" max="14" width="64" bestFit="1" customWidth="1" collapsed="1"/>
  </cols>
  <sheetData>
    <row r="1" spans="1:15" ht="13.5" x14ac:dyDescent="0.15">
      <c r="H1" t="s">
        <v>140</v>
      </c>
      <c r="J1" t="s">
        <v>218</v>
      </c>
    </row>
    <row r="2" spans="1:15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ht="13.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ht="13.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ht="13.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ht="13.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ht="13.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ht="13.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ht="13.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ht="13.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ht="13.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ht="13.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ht="13.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ht="13.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ht="13.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ht="13.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ht="13.5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ht="13.5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ht="13.5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ht="13.5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ht="13.5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ht="13.5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ht="13.5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ht="13.5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ht="13.5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ht="13.5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ht="13.5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ht="13.5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ht="13.5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ht="13.5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ht="13.5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ht="13.5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ht="13.5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ht="13.5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ht="13.5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ht="13.5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ht="13.5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ht="13.5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ht="13.5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ht="13.5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ht="13.5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ht="13.5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ht="13.5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ht="13.5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ht="13.5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ht="13.5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ht="13.5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ht="13.5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ht="13.5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ht="13.5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ht="13.5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ht="13.5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ht="13.5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ht="13.5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ht="13.5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ht="13.5" x14ac:dyDescent="0.15">
      <c r="A56" s="1">
        <v>42480</v>
      </c>
      <c r="M56">
        <f t="shared" si="5"/>
        <v>3</v>
      </c>
      <c r="N56" s="50"/>
    </row>
    <row r="57" spans="1:14" ht="13.5" x14ac:dyDescent="0.15">
      <c r="A57" s="1">
        <v>42481</v>
      </c>
      <c r="B57">
        <v>39</v>
      </c>
      <c r="M57">
        <f t="shared" si="5"/>
        <v>4</v>
      </c>
      <c r="N57" s="50"/>
    </row>
    <row r="58" spans="1:14" ht="13.5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ht="13.5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ht="13.5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ht="13.5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ht="13.5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ht="13.5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ht="13.5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ht="13.5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ht="13.5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ht="13.5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ht="13.5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ht="13.5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ht="13.5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ht="13.5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ht="13.5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ht="13.5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ht="13.5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ht="13.5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ht="13.5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ht="13.5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ht="13.5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ht="13.5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ht="13.5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ht="13.5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ht="13.5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ht="13.5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ht="13.5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ht="13.5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ht="13.5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ht="13.5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ht="13.5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ht="13.5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ht="13.5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ht="13.5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ht="13.5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ht="13.5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ht="13.5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ht="13.5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ht="13.5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ht="13.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ht="13.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ht="13.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ht="13.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ht="13.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ht="13.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ht="13.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ht="13.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ht="13.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ht="13.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ht="13.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ht="13.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ht="13.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ht="13.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ht="13.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ht="13.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ht="13.5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ht="13.5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ht="13.5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ht="13.5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ht="13.5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ht="13.5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ht="13.5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ht="13.5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ht="13.5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ht="13.5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ht="13.5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ht="13.5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ht="13.5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ht="13.5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ht="13.5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ht="13.5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ht="13.5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ht="13.5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ht="13.5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ht="13.5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ht="13.5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ht="13.5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ht="13.5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ht="13.5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ht="13.5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ht="13.5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ht="13.5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ht="13.5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ht="13.5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ht="13.5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ht="13.5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ht="13.5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ht="13.5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ht="13.5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ht="13.5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ht="13.5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ht="13.5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ht="13.5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ht="13.5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ht="13.5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ht="13.5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ht="13.5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ht="13.5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ht="13.5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ht="13.5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ht="13.5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ht="13.5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ht="13.5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ht="13.5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ht="13.5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ht="13.5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ht="13.5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ht="13.5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ht="13.5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ht="13.5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ht="13.5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ht="13.5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ht="13.5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ht="13.5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ht="13.5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ht="13.5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ht="13.5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ht="13.5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ht="13.5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ht="13.5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ht="13.5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ht="13.5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ht="13.5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ht="13.5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ht="13.5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ht="13.5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ht="13.5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ht="13.5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ht="13.5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ht="13.5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ht="13.5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ht="13.5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ht="13.5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ht="13.5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ht="13.5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ht="13.5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ht="13.5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ht="13.5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ht="13.5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ht="13.5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ht="13.5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ht="13.5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ht="13.5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ht="13.5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ht="13.5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ht="13.5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ht="13.5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ht="13.5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ht="13.5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ht="13.5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ht="13.5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ht="13.5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ht="13.5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ht="13.5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ht="13.5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ht="13.5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ht="13.5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ht="13.5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ht="13.5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ht="13.5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ht="13.5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ht="13.5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ht="13.5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ht="13.5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ht="13.5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ht="13.5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ht="13.5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ht="13.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ht="13.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ht="13.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ht="13.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ht="13.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ht="13.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ht="13.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ht="13.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ht="13.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ht="13.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ht="13.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ht="13.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ht="13.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ht="13.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ht="13.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ht="13.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ht="13.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ht="13.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ht="13.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ht="13.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ht="13.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ht="13.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ht="13.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ht="13.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ht="13.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ht="13.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ht="13.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ht="13.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ht="13.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ht="13.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ht="13.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ht="13.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ht="13.5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ht="13.5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ht="13.5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ht="13.5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ht="13.5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ht="13.5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ht="13.5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ht="13.5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ht="13.5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ht="13.5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ht="13.5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ht="13.5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ht="13.5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ht="13.5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ht="13.5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ht="13.5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ht="13.5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ht="13.5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ht="13.5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ht="13.5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ht="13.5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ht="13.5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ht="13.5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ht="13.5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ht="13.5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ht="13.5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ht="13.5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ht="13.5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ht="13.5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ht="13.5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ht="13.5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ht="13.5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ht="13.5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ht="13.5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ht="13.5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ht="13.5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ht="13.5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ht="13.5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ht="13.5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ht="13.5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ht="13.5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ht="13.5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ht="13.5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ht="13.5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ht="13.5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ht="13.5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ht="13.5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ht="13.5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ht="13.5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ht="13.5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ht="13.5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ht="13.5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ht="13.5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ht="13.5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ht="13.5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ht="13.5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ht="13.5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ht="13.5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ht="13.5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ht="13.5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ht="13.5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ht="13.5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ht="13.5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ht="13.5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ht="13.5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ht="13.5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ht="13.5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ht="13.5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ht="13.5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ht="13.5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ht="13.5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ht="13.5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ht="13.5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ht="13.5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ht="13.5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ht="13.5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ht="13.5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ht="13.5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ht="13.5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ht="13.5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ht="13.5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ht="13.5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ht="13.5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ht="13.5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ht="13.5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ht="13.5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ht="13.5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ht="13.5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ht="13.5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381</v>
      </c>
    </row>
    <row r="346" spans="1:14" ht="13.5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ht="13.5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ht="13.5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ht="13.5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ht="13.5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ht="13.5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ht="13.5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ht="13.5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ht="13.5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ht="13.5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ht="13.5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ht="13.5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ht="13.5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ht="13.5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ht="13.5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ht="13.5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ht="13.5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ht="13.5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411</v>
      </c>
    </row>
    <row r="364" spans="1:14" ht="13.5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ht="13.5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ht="13.5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ht="13.5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ht="13.5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410</v>
      </c>
    </row>
    <row r="369" spans="1:14" ht="13.5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28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ht="13.5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ht="13.5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ht="13.5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ht="13.5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409</v>
      </c>
    </row>
    <row r="374" spans="1:14" ht="13.5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ht="13.5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ht="13.5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ht="13.5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ht="13.5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417</v>
      </c>
    </row>
    <row r="379" spans="1:14" ht="13.5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ht="13.5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ht="13.5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ht="13.5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ht="13.5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ht="13.5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422</v>
      </c>
    </row>
    <row r="385" spans="1:14" ht="13.5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ht="13.5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ht="13.5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ht="13.5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ht="13.5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ht="13.5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ht="13.5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ht="13.5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ht="13.5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ht="13.5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ht="13.5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ht="13.5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ht="13.5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ht="13.5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ht="13.5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100">
        <v>3724.6747999999998</v>
      </c>
      <c r="K399" s="10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ht="13.5" x14ac:dyDescent="0.15">
      <c r="A400" s="1">
        <v>42969</v>
      </c>
      <c r="B400">
        <v>45</v>
      </c>
      <c r="C400" s="10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101">
        <f t="shared" ref="G400" si="526">+B400/D400-1</f>
        <v>-1.859652033039505E-3</v>
      </c>
      <c r="H400" s="42">
        <f t="shared" ref="H400" si="527">(+B400/(E400)-1)</f>
        <v>-4.7844775048171417E-3</v>
      </c>
      <c r="I400" s="101">
        <f t="shared" si="344"/>
        <v>-5.0631232174047636E-3</v>
      </c>
      <c r="J400" s="100">
        <v>3740.9940999999999</v>
      </c>
      <c r="K400" s="100">
        <v>3752.3</v>
      </c>
      <c r="L400" s="101">
        <f t="shared" ref="L400" si="528">+K400/J400-1</f>
        <v>3.0221646166188609E-3</v>
      </c>
      <c r="M400" s="100">
        <f t="shared" ref="M400" si="529">WEEKDAY(A400,2)</f>
        <v>2</v>
      </c>
      <c r="N400" s="50" t="s">
        <v>447</v>
      </c>
    </row>
    <row r="401" spans="1:14" ht="13.5" x14ac:dyDescent="0.15">
      <c r="A401" s="1">
        <v>42970</v>
      </c>
      <c r="B401" s="100">
        <v>45</v>
      </c>
      <c r="C401" s="10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101">
        <f t="shared" ref="G401" si="532">+B401/D401-1</f>
        <v>-6.0670423894708669E-3</v>
      </c>
      <c r="H401" s="42">
        <f t="shared" ref="H401" si="533">(+B401/(E401)-1)</f>
        <v>-5.8365378502877041E-3</v>
      </c>
      <c r="I401" s="101">
        <f t="shared" si="344"/>
        <v>-7.2799470549305134E-3</v>
      </c>
      <c r="J401" s="100">
        <v>3752.3</v>
      </c>
      <c r="K401" s="100">
        <v>3756.09</v>
      </c>
      <c r="L401" s="101">
        <f t="shared" ref="L401" si="534">+K401/J401-1</f>
        <v>1.0100471710683401E-3</v>
      </c>
      <c r="M401" s="100">
        <f t="shared" ref="M401" si="535">WEEKDAY(A401,2)</f>
        <v>3</v>
      </c>
      <c r="N401" s="50" t="s">
        <v>449</v>
      </c>
    </row>
    <row r="402" spans="1:14" ht="13.5" x14ac:dyDescent="0.15">
      <c r="A402" s="1">
        <v>42971</v>
      </c>
      <c r="B402">
        <v>44.95</v>
      </c>
      <c r="C402" s="10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101">
        <f t="shared" ref="G402" si="538">+B402/D402-1</f>
        <v>-2.6891405051537864E-3</v>
      </c>
      <c r="H402" s="42">
        <f t="shared" ref="H402" si="539">(+B402/(E402)-1)</f>
        <v>-3.8796345704306123E-3</v>
      </c>
      <c r="I402" s="101">
        <f t="shared" si="344"/>
        <v>-2.0203814302522938E-3</v>
      </c>
      <c r="J402" s="100">
        <v>3756.09</v>
      </c>
      <c r="K402" s="100">
        <v>3734.6457999999998</v>
      </c>
      <c r="L402" s="101">
        <f t="shared" ref="L402" si="540">+K402/J402-1</f>
        <v>-5.7091816223786562E-3</v>
      </c>
      <c r="M402" s="100">
        <f t="shared" ref="M402" si="541">WEEKDAY(A402,2)</f>
        <v>4</v>
      </c>
      <c r="N402" s="50"/>
    </row>
    <row r="403" spans="1:14" ht="13.5" x14ac:dyDescent="0.15">
      <c r="A403" s="1">
        <v>42972</v>
      </c>
      <c r="B403">
        <v>45.8</v>
      </c>
      <c r="C403" s="10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101">
        <f t="shared" ref="G403" si="544">+B403/D403-1</f>
        <v>4.8082306006547171E-4</v>
      </c>
      <c r="H403" s="42">
        <f t="shared" ref="H403" si="545">(+B403/(E403)-1)</f>
        <v>9.7394182444032751E-4</v>
      </c>
      <c r="I403" s="101">
        <f t="shared" si="344"/>
        <v>1.5307238136890167E-3</v>
      </c>
      <c r="J403">
        <v>3734.6457999999998</v>
      </c>
      <c r="K403">
        <v>3795.7543999999998</v>
      </c>
      <c r="L403" s="101">
        <f t="shared" ref="L403" si="546">+K403/J403-1</f>
        <v>1.6362622661565407E-2</v>
      </c>
      <c r="M403" s="100">
        <f t="shared" ref="M403" si="547">WEEKDAY(A403,2)</f>
        <v>5</v>
      </c>
      <c r="N403" s="50"/>
    </row>
    <row r="404" spans="1:14" ht="13.5" x14ac:dyDescent="0.15">
      <c r="A404" s="98">
        <v>42975</v>
      </c>
      <c r="B404">
        <v>46.45</v>
      </c>
      <c r="C404" s="10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101">
        <f t="shared" ref="G404" si="550">+B404/D404-1</f>
        <v>3.332305086476639E-3</v>
      </c>
      <c r="H404" s="42">
        <f t="shared" ref="H404" si="551">(+B404/(E404)-1)</f>
        <v>-6.55966105801431E-4</v>
      </c>
      <c r="I404" s="101">
        <f t="shared" si="344"/>
        <v>-5.1641778198552313E-4</v>
      </c>
      <c r="J404">
        <v>3795.7543999999998</v>
      </c>
      <c r="K404">
        <v>3842.7118999999998</v>
      </c>
      <c r="L404" s="101">
        <f t="shared" ref="L404" si="552">+K404/J404-1</f>
        <v>1.2371058570069815E-2</v>
      </c>
      <c r="M404" s="100">
        <f t="shared" ref="M404" si="553">WEEKDAY(A404,2)</f>
        <v>1</v>
      </c>
      <c r="N404" s="50"/>
    </row>
    <row r="405" spans="1:14" ht="13.5" x14ac:dyDescent="0.15">
      <c r="A405" s="98">
        <v>42976</v>
      </c>
      <c r="B405">
        <v>46.35</v>
      </c>
      <c r="C405" s="10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101">
        <f t="shared" ref="G405" si="556">+B405/D405-1</f>
        <v>-5.4209002246852211E-4</v>
      </c>
      <c r="H405" s="42">
        <f t="shared" ref="H405" si="557">(+B405/(E405)-1)</f>
        <v>-3.9911453001537645E-3</v>
      </c>
      <c r="I405" s="101">
        <f t="shared" si="344"/>
        <v>-5.1299663010581087E-3</v>
      </c>
      <c r="J405">
        <v>3842.7118999999998</v>
      </c>
      <c r="K405">
        <v>3834.5376000000001</v>
      </c>
      <c r="L405" s="101">
        <f t="shared" ref="L405" si="558">+K405/J405-1</f>
        <v>-2.1272216634298236E-3</v>
      </c>
      <c r="M405" s="100">
        <f t="shared" ref="M405" si="559">WEEKDAY(A405,2)</f>
        <v>2</v>
      </c>
      <c r="N405" s="50"/>
    </row>
    <row r="406" spans="1:14" ht="13.5" x14ac:dyDescent="0.15">
      <c r="A406" s="98">
        <v>42977</v>
      </c>
      <c r="B406">
        <v>46.5</v>
      </c>
      <c r="C406" s="10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101">
        <f t="shared" ref="G406" si="562">+B406/D406-1</f>
        <v>-1.8486037345536444E-3</v>
      </c>
      <c r="H406" s="42">
        <f t="shared" ref="H406" si="563">(+B406/(E406)-1)</f>
        <v>-5.1071781073828149E-3</v>
      </c>
      <c r="I406" s="101">
        <f t="shared" si="344"/>
        <v>-5.7304139582621261E-3</v>
      </c>
      <c r="J406">
        <v>3834.5376000000001</v>
      </c>
      <c r="K406">
        <v>3834.3004999999998</v>
      </c>
      <c r="L406" s="101">
        <f t="shared" ref="L406" si="564">+K406/J406-1</f>
        <v>-6.1832748751822209E-5</v>
      </c>
      <c r="M406" s="100">
        <f t="shared" ref="M406" si="565">WEEKDAY(A406,2)</f>
        <v>3</v>
      </c>
      <c r="N406" s="50" t="s">
        <v>461</v>
      </c>
    </row>
    <row r="407" spans="1:14" ht="13.5" x14ac:dyDescent="0.15">
      <c r="A407" s="98">
        <v>42978</v>
      </c>
      <c r="B407">
        <v>46.3</v>
      </c>
      <c r="C407" s="10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101">
        <f t="shared" ref="G407" si="568">+B407/D407-1</f>
        <v>-6.8448208212099626E-3</v>
      </c>
      <c r="H407" s="42">
        <f t="shared" ref="H407" si="569">(+B407/(E407)-1)</f>
        <v>-4.2933091674152157E-3</v>
      </c>
      <c r="I407" s="101">
        <f t="shared" si="344"/>
        <v>-4.5151580305310413E-3</v>
      </c>
      <c r="J407">
        <v>3834.3004999999998</v>
      </c>
      <c r="K407">
        <v>3822.0927999999999</v>
      </c>
      <c r="L407" s="101">
        <f t="shared" ref="L407" si="570">+K407/J407-1</f>
        <v>-3.1838141011639731E-3</v>
      </c>
      <c r="M407" s="100">
        <f t="shared" ref="M407" si="571">WEEKDAY(A407,2)</f>
        <v>4</v>
      </c>
    </row>
    <row r="408" spans="1:14" ht="13.5" x14ac:dyDescent="0.15">
      <c r="A408" s="98">
        <v>42979</v>
      </c>
      <c r="B408">
        <v>46.65</v>
      </c>
      <c r="C408" s="10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101">
        <f t="shared" ref="G408" si="574">+B408/D408-1</f>
        <v>7.9868722356080113E-4</v>
      </c>
      <c r="H408" s="42">
        <f t="shared" ref="H408" si="575">(+B408/(E408)-1)</f>
        <v>-2.4874669902986701E-3</v>
      </c>
      <c r="I408" s="101">
        <f t="shared" si="344"/>
        <v>-2.0536516493390167E-3</v>
      </c>
      <c r="J408">
        <v>3822.0927999999999</v>
      </c>
      <c r="K408">
        <v>3830.5383000000002</v>
      </c>
      <c r="L408" s="101">
        <f t="shared" ref="L408" si="576">+K408/J408-1</f>
        <v>2.2096533082609504E-3</v>
      </c>
      <c r="M408" s="100">
        <f t="shared" ref="M408" si="577">WEEKDAY(A408,2)</f>
        <v>5</v>
      </c>
    </row>
    <row r="409" spans="1:14" ht="13.5" x14ac:dyDescent="0.15">
      <c r="A409" s="98">
        <v>42982</v>
      </c>
      <c r="B409">
        <v>47.1</v>
      </c>
      <c r="C409" s="10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101">
        <f t="shared" ref="G409" si="580">+B409/D409-1</f>
        <v>3.6223206694043775E-3</v>
      </c>
      <c r="H409" s="42">
        <f t="shared" ref="H409" si="581">(+B409/(E409)-1)</f>
        <v>-1.6003413764436036E-3</v>
      </c>
      <c r="I409" s="101">
        <f t="shared" si="344"/>
        <v>-1.6533129848657069E-3</v>
      </c>
      <c r="J409">
        <v>3830.5383000000002</v>
      </c>
      <c r="K409">
        <v>3845.6163000000001</v>
      </c>
      <c r="L409" s="101">
        <f t="shared" ref="L409" si="582">+K409/J409-1</f>
        <v>3.9362613865523421E-3</v>
      </c>
      <c r="M409" s="100">
        <f t="shared" ref="M409" si="583">WEEKDAY(A409,2)</f>
        <v>1</v>
      </c>
    </row>
    <row r="410" spans="1:14" ht="13.5" x14ac:dyDescent="0.15">
      <c r="A410" s="98">
        <v>42983</v>
      </c>
      <c r="B410">
        <v>47.3</v>
      </c>
      <c r="C410" s="10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101">
        <f t="shared" ref="G410" si="586">+B410/D410-1</f>
        <v>-3.8514558186497627E-4</v>
      </c>
      <c r="H410" s="42">
        <f t="shared" ref="H410" si="587">(+B410/(E410)-1)</f>
        <v>-1.402646107252381E-3</v>
      </c>
      <c r="I410" s="101">
        <f t="shared" si="344"/>
        <v>-1.1192532680084355E-3</v>
      </c>
      <c r="J410">
        <v>3845.6163000000001</v>
      </c>
      <c r="K410">
        <v>3857.0464000000002</v>
      </c>
      <c r="L410" s="101">
        <f t="shared" ref="L410" si="588">+K410/J410-1</f>
        <v>2.9722414064035085E-3</v>
      </c>
      <c r="M410" s="100">
        <f t="shared" ref="M410" si="589">WEEKDAY(A410,2)</f>
        <v>2</v>
      </c>
    </row>
    <row r="411" spans="1:14" ht="13.5" x14ac:dyDescent="0.15">
      <c r="A411" s="98">
        <v>42984</v>
      </c>
      <c r="B411">
        <v>47.2</v>
      </c>
      <c r="C411" s="10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101">
        <f t="shared" ref="G411" si="592">+B411/D411-1</f>
        <v>-1.2640291924699287E-3</v>
      </c>
      <c r="H411" s="42">
        <f t="shared" ref="H411" si="593">(+B411/(E411)-1)</f>
        <v>-1.4761870091313245E-3</v>
      </c>
      <c r="I411" s="101">
        <f t="shared" si="344"/>
        <v>-1.607581013622128E-3</v>
      </c>
      <c r="J411">
        <v>3857.0464000000002</v>
      </c>
      <c r="K411">
        <v>3849.4499000000001</v>
      </c>
      <c r="L411" s="101">
        <f t="shared" ref="L411" si="594">+K411/J411-1</f>
        <v>-1.9695122153573497E-3</v>
      </c>
      <c r="M411" s="100">
        <f t="shared" ref="M411" si="595">WEEKDAY(A411,2)</f>
        <v>3</v>
      </c>
    </row>
    <row r="412" spans="1:14" ht="13.5" x14ac:dyDescent="0.15">
      <c r="A412" s="98">
        <v>42985</v>
      </c>
      <c r="B412">
        <v>47</v>
      </c>
      <c r="C412" s="10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101">
        <f t="shared" ref="G412" si="598">+B412/D412-1</f>
        <v>-7.5582418158326448E-4</v>
      </c>
      <c r="H412" s="42">
        <f t="shared" ref="H412" si="599">(+B412/(E412)-1)</f>
        <v>-1.8833046750125204E-3</v>
      </c>
      <c r="I412" s="101">
        <f t="shared" si="344"/>
        <v>-2.1866972379679384E-3</v>
      </c>
      <c r="J412">
        <v>3849.4499000000001</v>
      </c>
      <c r="K412">
        <v>3829.8712999999998</v>
      </c>
      <c r="L412" s="101">
        <f t="shared" ref="L412" si="600">+K412/J412-1</f>
        <v>-5.0860773639371804E-3</v>
      </c>
      <c r="M412" s="100">
        <f t="shared" ref="M412" si="601">WEEKDAY(A412,2)</f>
        <v>4</v>
      </c>
    </row>
    <row r="413" spans="1:14" ht="13.5" x14ac:dyDescent="0.15">
      <c r="A413" s="98">
        <v>42986</v>
      </c>
      <c r="B413">
        <v>47.4</v>
      </c>
      <c r="C413" s="10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101">
        <f t="shared" ref="G413" si="604">+B413/D413-1</f>
        <v>7.3263153854674634E-3</v>
      </c>
      <c r="H413" s="42">
        <f t="shared" ref="H413" si="605">(+B413/(E413)-1)</f>
        <v>-5.1735616438070009E-3</v>
      </c>
      <c r="I413" s="101">
        <f t="shared" si="344"/>
        <v>-1.7479940189120136E-3</v>
      </c>
      <c r="J413">
        <v>3829.8712999999998</v>
      </c>
      <c r="K413">
        <v>3825.9895000000001</v>
      </c>
      <c r="L413" s="101">
        <f t="shared" ref="L413" si="606">+K413/J413-1</f>
        <v>-1.0135588629308634E-3</v>
      </c>
      <c r="M413" s="100">
        <f t="shared" ref="M413" si="607">WEEKDAY(A413,2)</f>
        <v>5</v>
      </c>
    </row>
    <row r="414" spans="1:14" ht="13.5" x14ac:dyDescent="0.15">
      <c r="A414" s="98">
        <v>42989</v>
      </c>
      <c r="B414">
        <v>47.15</v>
      </c>
      <c r="C414" s="10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101">
        <f t="shared" ref="G414" si="610">+B414/D414-1</f>
        <v>-6.9236954703485454E-3</v>
      </c>
      <c r="H414" s="42">
        <f t="shared" ref="H414" si="611">(+B414/(E414)-1)</f>
        <v>3.3720873541502883E-3</v>
      </c>
      <c r="I414" s="101">
        <f t="shared" si="344"/>
        <v>1.4017500637157898E-3</v>
      </c>
      <c r="J414">
        <v>3825.9895000000001</v>
      </c>
      <c r="K414">
        <v>3825.6453000000001</v>
      </c>
      <c r="L414" s="101">
        <f t="shared" ref="L414" si="612">+K414/J414-1</f>
        <v>-8.9963655153790789E-5</v>
      </c>
      <c r="M414" s="100">
        <f t="shared" ref="M414" si="613">WEEKDAY(A414,2)</f>
        <v>1</v>
      </c>
    </row>
    <row r="415" spans="1:14" ht="13.5" x14ac:dyDescent="0.15">
      <c r="A415" s="98">
        <v>42990</v>
      </c>
      <c r="B415">
        <v>47.15</v>
      </c>
      <c r="C415" s="10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101">
        <f t="shared" ref="G415" si="616">+B415/D415-1</f>
        <v>-1.8046691987156915E-3</v>
      </c>
      <c r="H415" s="42">
        <f t="shared" ref="H415" si="617">(+B415/(E415)-1)</f>
        <v>1.2670927597964177E-3</v>
      </c>
      <c r="I415" s="101">
        <f t="shared" si="344"/>
        <v>1.4868309260833712E-3</v>
      </c>
      <c r="J415">
        <v>3825.6453000000001</v>
      </c>
      <c r="K415">
        <v>3837.9340999999999</v>
      </c>
      <c r="L415" s="101">
        <f t="shared" ref="L415" si="618">+K415/J415-1</f>
        <v>3.2122162501577733E-3</v>
      </c>
      <c r="M415" s="100">
        <f t="shared" ref="M415" si="619">WEEKDAY(A415,2)</f>
        <v>2</v>
      </c>
    </row>
    <row r="416" spans="1:14" ht="13.5" x14ac:dyDescent="0.15">
      <c r="A416" s="98">
        <v>42991</v>
      </c>
      <c r="B416">
        <v>47.15</v>
      </c>
      <c r="C416" s="10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101">
        <f t="shared" ref="G416" si="622">+B416/D416-1</f>
        <v>2.6918166609624095E-4</v>
      </c>
      <c r="H416" s="42">
        <f t="shared" ref="H416" si="623">(+B416/(E416)-1)</f>
        <v>-1.3960444988611043E-3</v>
      </c>
      <c r="I416" s="101">
        <f t="shared" si="344"/>
        <v>-7.6293815962369393E-4</v>
      </c>
      <c r="J416">
        <v>3837.9340999999999</v>
      </c>
      <c r="K416">
        <v>3842.6061</v>
      </c>
      <c r="L416" s="101">
        <f t="shared" ref="L416" si="624">+K416/J416-1</f>
        <v>1.2173215793360725E-3</v>
      </c>
      <c r="M416" s="100">
        <f t="shared" ref="M416" si="625">WEEKDAY(A416,2)</f>
        <v>3</v>
      </c>
    </row>
    <row r="417" spans="1:14" ht="13.5" x14ac:dyDescent="0.15">
      <c r="A417" s="98">
        <v>42992</v>
      </c>
      <c r="B417">
        <v>46.7</v>
      </c>
      <c r="C417" s="10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101">
        <f t="shared" ref="G417" si="628">+B417/D417-1</f>
        <v>-7.0305926153207965E-3</v>
      </c>
      <c r="H417" s="42">
        <f t="shared" ref="H417" si="629">(+B417/(E417)-1)</f>
        <v>-3.4625919461046539E-3</v>
      </c>
      <c r="I417" s="101">
        <f t="shared" si="344"/>
        <v>-3.6270535523788006E-3</v>
      </c>
      <c r="J417">
        <v>3842.6061</v>
      </c>
      <c r="K417">
        <v>3829.9553999999998</v>
      </c>
      <c r="L417" s="101">
        <f t="shared" ref="L417" si="630">+K417/J417-1</f>
        <v>-3.292218788701784E-3</v>
      </c>
      <c r="M417" s="100">
        <f t="shared" ref="M417" si="631">WEEKDAY(A417,2)</f>
        <v>4</v>
      </c>
    </row>
    <row r="418" spans="1:14" ht="13.5" x14ac:dyDescent="0.15">
      <c r="A418" s="98">
        <v>42993</v>
      </c>
      <c r="B418">
        <v>46.75</v>
      </c>
      <c r="C418" s="10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101">
        <f t="shared" ref="G418" si="634">+B418/D418-1</f>
        <v>-2.9094150684296771E-3</v>
      </c>
      <c r="H418" s="42">
        <f t="shared" ref="H418" si="635">(+B418/(E418)-1)</f>
        <v>-3.9141431160820694E-3</v>
      </c>
      <c r="I418" s="101">
        <f t="shared" si="344"/>
        <v>-3.4957581958477979E-3</v>
      </c>
      <c r="J418">
        <v>3829.9553999999998</v>
      </c>
      <c r="K418">
        <v>3831.2964999999999</v>
      </c>
      <c r="L418" s="101">
        <f t="shared" ref="L418" si="636">+K418/J418-1</f>
        <v>3.5016073555316218E-4</v>
      </c>
      <c r="M418" s="100">
        <f t="shared" ref="M418" si="637">WEEKDAY(A418,2)</f>
        <v>5</v>
      </c>
    </row>
    <row r="419" spans="1:14" ht="13.5" x14ac:dyDescent="0.15">
      <c r="A419" s="98">
        <v>42996</v>
      </c>
      <c r="B419">
        <v>47.05</v>
      </c>
      <c r="C419" s="10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101">
        <f t="shared" ref="G419" si="640">+B419/D419-1</f>
        <v>-1.9246551774598775E-4</v>
      </c>
      <c r="H419" s="42">
        <f t="shared" ref="H419" si="641">(+B419/(E419)-1)</f>
        <v>5.1201389626576166E-4</v>
      </c>
      <c r="I419" s="101">
        <f t="shared" si="344"/>
        <v>-1.0625863351398923E-4</v>
      </c>
      <c r="J419">
        <v>3831.2964999999999</v>
      </c>
      <c r="K419">
        <v>3843.1428000000001</v>
      </c>
      <c r="L419" s="101">
        <f t="shared" ref="L419" si="642">+K419/J419-1</f>
        <v>3.0919820483745752E-3</v>
      </c>
      <c r="M419" s="100">
        <f t="shared" ref="M419" si="643">WEEKDAY(A419,2)</f>
        <v>1</v>
      </c>
    </row>
    <row r="420" spans="1:14" ht="13.5" x14ac:dyDescent="0.15">
      <c r="A420" s="98">
        <v>42997</v>
      </c>
      <c r="B420">
        <v>46.6</v>
      </c>
      <c r="C420" s="10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101">
        <f t="shared" ref="G420" si="646">+B420/D420-1</f>
        <v>-6.8199150625324334E-3</v>
      </c>
      <c r="H420" s="42">
        <f t="shared" ref="H420" si="647">(+B420/(E420)-1)</f>
        <v>-3.3046051550555955E-4</v>
      </c>
      <c r="I420" s="101">
        <f t="shared" si="344"/>
        <v>1.1386340687908891E-3</v>
      </c>
      <c r="J420">
        <v>3843.1428000000001</v>
      </c>
      <c r="K420">
        <v>3832.1161000000002</v>
      </c>
      <c r="L420" s="101">
        <f t="shared" ref="L420" si="648">+K420/J420-1</f>
        <v>-2.8691882071100183E-3</v>
      </c>
      <c r="M420" s="100">
        <f t="shared" ref="M420" si="649">WEEKDAY(A420,2)</f>
        <v>2</v>
      </c>
    </row>
    <row r="421" spans="1:14" ht="13.5" x14ac:dyDescent="0.15">
      <c r="A421" s="98">
        <v>42998</v>
      </c>
      <c r="B421">
        <v>46.9</v>
      </c>
      <c r="C421" s="10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101">
        <f t="shared" ref="G421" si="652">+B421/D421-1</f>
        <v>4.8777773004735625E-3</v>
      </c>
      <c r="H421" s="42">
        <f t="shared" ref="H421" si="653">(+B421/(E421)-1)</f>
        <v>7.3854368655368319E-4</v>
      </c>
      <c r="I421" s="101">
        <f t="shared" si="344"/>
        <v>6.6141799483654395E-4</v>
      </c>
      <c r="J421">
        <v>3832.1161000000002</v>
      </c>
      <c r="K421">
        <v>3842.4353000000001</v>
      </c>
      <c r="L421" s="101">
        <f t="shared" ref="L421" si="654">+K421/J421-1</f>
        <v>2.6928202932055001E-3</v>
      </c>
      <c r="M421" s="100">
        <f t="shared" ref="M421" si="655">WEEKDAY(A421,2)</f>
        <v>3</v>
      </c>
    </row>
    <row r="422" spans="1:14" ht="13.5" x14ac:dyDescent="0.15">
      <c r="A422" s="98">
        <v>42999</v>
      </c>
      <c r="B422">
        <v>46.7</v>
      </c>
      <c r="C422" s="10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101">
        <f t="shared" ref="G422" si="658">+B422/D422-1</f>
        <v>-2.4069235371050324E-3</v>
      </c>
      <c r="H422" s="42">
        <f t="shared" ref="H422" si="659">(+B422/(E422)-1)</f>
        <v>1.6776920749825841E-3</v>
      </c>
      <c r="I422" s="101">
        <f t="shared" si="344"/>
        <v>1.4797023439343526E-3</v>
      </c>
      <c r="J422">
        <v>3842.4353000000001</v>
      </c>
      <c r="K422">
        <v>3837.8175999999999</v>
      </c>
      <c r="L422" s="101">
        <f t="shared" ref="L422" si="660">+K422/J422-1</f>
        <v>-1.2017638917694029E-3</v>
      </c>
      <c r="M422" s="100">
        <f t="shared" ref="M422" si="661">WEEKDAY(A422,2)</f>
        <v>4</v>
      </c>
    </row>
    <row r="423" spans="1:14" ht="13.5" x14ac:dyDescent="0.15">
      <c r="A423" s="98">
        <v>43000</v>
      </c>
      <c r="B423">
        <v>46.55</v>
      </c>
      <c r="C423" s="10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101">
        <f t="shared" ref="G423" si="664">+B423/D423-1</f>
        <v>-1.7143595878216233E-3</v>
      </c>
      <c r="H423" s="42">
        <f t="shared" ref="H423" si="665">(+B423/(E423)-1)</f>
        <v>-3.9320687616708483E-3</v>
      </c>
      <c r="I423" s="101">
        <f t="shared" si="344"/>
        <v>-3.7239962331991894E-3</v>
      </c>
      <c r="J423">
        <v>3837.8175999999999</v>
      </c>
      <c r="K423">
        <v>3837.7303999999999</v>
      </c>
      <c r="L423" s="101">
        <f t="shared" ref="L423" si="666">+K423/J423-1</f>
        <v>-2.2721246575096998E-5</v>
      </c>
      <c r="M423" s="100">
        <f t="shared" ref="M423" si="667">WEEKDAY(A423,2)</f>
        <v>5</v>
      </c>
      <c r="N423" t="s">
        <v>481</v>
      </c>
    </row>
    <row r="424" spans="1:14" ht="13.5" x14ac:dyDescent="0.15">
      <c r="A424" s="98">
        <v>43003</v>
      </c>
      <c r="B424">
        <v>46.05</v>
      </c>
      <c r="C424" s="10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101">
        <f t="shared" ref="G424" si="670">+B424/D424-1</f>
        <v>-9.2778451829730324E-3</v>
      </c>
      <c r="H424" s="42">
        <f t="shared" ref="H424" si="671">(+B424/(E424)-1)</f>
        <v>-6.0543551546569097E-3</v>
      </c>
      <c r="I424" s="101">
        <f t="shared" si="344"/>
        <v>-6.6867989646247628E-3</v>
      </c>
      <c r="J424">
        <v>3837.7303999999999</v>
      </c>
      <c r="K424">
        <v>3817.7914999999998</v>
      </c>
      <c r="L424" s="101">
        <f t="shared" ref="L424" si="672">+K424/J424-1</f>
        <v>-5.1954926276217561E-3</v>
      </c>
      <c r="M424" s="100">
        <f t="shared" ref="M424" si="673">WEEKDAY(A424,2)</f>
        <v>1</v>
      </c>
    </row>
    <row r="425" spans="1:14" ht="13.5" x14ac:dyDescent="0.15">
      <c r="A425" s="98">
        <v>43004</v>
      </c>
      <c r="B425">
        <v>46.05</v>
      </c>
      <c r="C425" s="101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101">
        <f t="shared" ref="G425" si="676">+B425/D425-1</f>
        <v>-7.4641545199424231E-3</v>
      </c>
      <c r="H425" s="42">
        <f t="shared" ref="H425" si="677">(+B425/(E425)-1)</f>
        <v>-5.088452460245807E-3</v>
      </c>
      <c r="I425" s="101">
        <f t="shared" si="344"/>
        <v>-4.7547006699806271E-3</v>
      </c>
      <c r="J425">
        <v>3817.7914999999998</v>
      </c>
      <c r="K425">
        <v>3820.7815999999998</v>
      </c>
      <c r="L425" s="101">
        <f t="shared" ref="L425" si="678">+K425/J425-1</f>
        <v>7.8320149227639746E-4</v>
      </c>
      <c r="M425" s="100">
        <f t="shared" ref="M425" si="679">WEEKDAY(A425,2)</f>
        <v>2</v>
      </c>
    </row>
    <row r="426" spans="1:14" ht="13.5" x14ac:dyDescent="0.15">
      <c r="A426" s="98">
        <v>43005</v>
      </c>
      <c r="B426">
        <v>46</v>
      </c>
      <c r="C426" s="101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101">
        <f t="shared" ref="G426" si="682">+B426/D426-1</f>
        <v>-5.9441699240240231E-3</v>
      </c>
      <c r="H426" s="42">
        <f t="shared" ref="H426" si="683">(+B426/(E426)-1)</f>
        <v>-3.3799213800436156E-3</v>
      </c>
      <c r="I426" s="101">
        <f t="shared" si="344"/>
        <v>-2.6667822995034562E-3</v>
      </c>
      <c r="J426">
        <v>3820.7815999999998</v>
      </c>
      <c r="K426">
        <v>3821.2</v>
      </c>
      <c r="L426" s="101">
        <f t="shared" ref="L426" si="684">+K426/J426-1</f>
        <v>1.095063900014015E-4</v>
      </c>
      <c r="M426" s="100">
        <f t="shared" ref="M426" si="685">WEEKDAY(A426,2)</f>
        <v>3</v>
      </c>
    </row>
    <row r="427" spans="1:14" x14ac:dyDescent="0.25">
      <c r="A427" s="98">
        <v>43006</v>
      </c>
      <c r="B427">
        <v>45.75</v>
      </c>
      <c r="C427" s="101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101">
        <f t="shared" ref="G427" si="688">+B427/D427-1</f>
        <v>-8.4344256760868763E-3</v>
      </c>
      <c r="H427" s="42">
        <f t="shared" ref="H427" si="689">(+B427/(E427)-1)</f>
        <v>-2.4652636433390995E-3</v>
      </c>
      <c r="I427" s="101">
        <f t="shared" si="344"/>
        <v>-3.0942212150266712E-3</v>
      </c>
      <c r="J427">
        <v>3821.2</v>
      </c>
      <c r="K427">
        <v>3822.5385999999999</v>
      </c>
      <c r="L427" s="101">
        <f t="shared" ref="L427" si="690">+K427/J427-1</f>
        <v>3.5030880351727411E-4</v>
      </c>
      <c r="M427" s="100">
        <f t="shared" ref="M427" si="691">WEEKDAY(A427,2)</f>
        <v>4</v>
      </c>
    </row>
    <row r="428" spans="1:14" x14ac:dyDescent="0.25">
      <c r="A428" s="98">
        <v>43007</v>
      </c>
      <c r="B428">
        <v>46.05</v>
      </c>
      <c r="C428" s="101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101">
        <f t="shared" ref="G428" si="694">+B428/D428-1</f>
        <v>-2.0909998374130101E-4</v>
      </c>
      <c r="H428" s="42">
        <f t="shared" ref="H428" si="695">(+B428/(E428)-1)</f>
        <v>-3.757944607829522E-6</v>
      </c>
      <c r="I428" s="101">
        <f t="shared" si="344"/>
        <v>-2.1715055047777376E-5</v>
      </c>
      <c r="J428">
        <v>3822.5385999999999</v>
      </c>
      <c r="K428">
        <v>3836.5012999999999</v>
      </c>
      <c r="L428" s="101">
        <f t="shared" ref="L428" si="696">+K428/J428-1</f>
        <v>3.652729628420337E-3</v>
      </c>
      <c r="M428" s="100">
        <f t="shared" ref="M428" si="697">WEEKDAY(A428,2)</f>
        <v>5</v>
      </c>
    </row>
    <row r="429" spans="1:14" x14ac:dyDescent="0.25">
      <c r="A429" s="98">
        <v>43017</v>
      </c>
    </row>
    <row r="430" spans="1:14" x14ac:dyDescent="0.25">
      <c r="A430" s="98">
        <v>43018</v>
      </c>
    </row>
    <row r="431" spans="1:14" x14ac:dyDescent="0.25">
      <c r="A431" s="98">
        <v>43019</v>
      </c>
    </row>
    <row r="432" spans="1:14" x14ac:dyDescent="0.25">
      <c r="A432" s="98">
        <v>43020</v>
      </c>
    </row>
    <row r="433" spans="1:1" x14ac:dyDescent="0.25">
      <c r="A433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39"/>
  <sheetViews>
    <sheetView zoomScale="115" zoomScaleNormal="115" workbookViewId="0">
      <pane xSplit="1" ySplit="2" topLeftCell="B409" activePane="bottomRight" state="frozen"/>
      <selection pane="topRight" activeCell="B1" sqref="B1"/>
      <selection pane="bottomLeft" activeCell="A3" sqref="A3"/>
      <selection pane="bottomRight" activeCell="A435" sqref="A435:A439"/>
    </sheetView>
  </sheetViews>
  <sheetFormatPr defaultRowHeight="14.4" x14ac:dyDescent="0.25"/>
  <cols>
    <col min="1" max="1" width="11.44140625" bestFit="1" customWidth="1" collapsed="1"/>
    <col min="2" max="2" width="9.44140625" bestFit="1" customWidth="1" collapsed="1"/>
    <col min="3" max="3" width="13.109375" customWidth="1" collapsed="1"/>
    <col min="4" max="4" width="15.109375" bestFit="1" customWidth="1" collapsed="1"/>
    <col min="5" max="5" width="15.109375" customWidth="1"/>
    <col min="6" max="6" width="15" bestFit="1" customWidth="1" collapsed="1"/>
    <col min="7" max="7" width="20" bestFit="1" customWidth="1" collapsed="1"/>
    <col min="8" max="8" width="20" customWidth="1"/>
    <col min="9" max="9" width="16.109375" bestFit="1" customWidth="1" collapsed="1"/>
    <col min="10" max="10" width="14.109375" customWidth="1" collapsed="1"/>
    <col min="11" max="11" width="11.21875" bestFit="1" customWidth="1" collapsed="1"/>
    <col min="12" max="12" width="12.77734375" bestFit="1" customWidth="1" collapsed="1"/>
    <col min="14" max="14" width="28.88671875" style="50" customWidth="1"/>
    <col min="15" max="15" width="18.33203125" bestFit="1" customWidth="1" collapsed="1"/>
    <col min="16" max="16" width="19.33203125" bestFit="1" customWidth="1" collapsed="1"/>
  </cols>
  <sheetData>
    <row r="1" spans="1:17" ht="13.5" x14ac:dyDescent="0.15">
      <c r="J1" t="s">
        <v>219</v>
      </c>
      <c r="O1" t="s">
        <v>34</v>
      </c>
    </row>
    <row r="2" spans="1:17" ht="13.5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ht="13.5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ht="13.5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ht="13.5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ht="13.5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ht="13.5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ht="13.5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ht="13.5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ht="13.5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ht="13.5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ht="13.5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ht="13.5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ht="13.5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ht="13.5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ht="13.5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ht="13.5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ht="13.5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ht="13.5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ht="13.5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ht="13.5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ht="13.5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ht="13.5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ht="13.5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ht="13.5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ht="13.5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ht="13.5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ht="13.5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ht="13.5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ht="13.5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ht="13.5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ht="13.5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ht="13.5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ht="13.5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ht="13.5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ht="13.5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ht="13.5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ht="13.5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ht="13.5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ht="13.5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ht="13.5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ht="13.5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ht="13.5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ht="13.5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ht="13.5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ht="13.5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ht="13.5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ht="13.5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ht="13.5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ht="13.5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ht="13.5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ht="13.5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ht="13.5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ht="13.5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ht="13.5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ht="13.5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ht="13.5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ht="13.5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ht="13.5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ht="13.5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ht="13.5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ht="13.5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ht="13.5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ht="13.5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ht="13.5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ht="13.5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ht="13.5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ht="13.5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ht="13.5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ht="13.5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ht="13.5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ht="13.5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ht="13.5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ht="13.5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ht="13.5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ht="13.5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ht="13.5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ht="13.5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ht="13.5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ht="13.5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ht="13.5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ht="13.5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ht="13.5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ht="13.5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ht="13.5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ht="13.5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ht="13.5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ht="13.5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ht="13.5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ht="13.5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ht="13.5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ht="13.5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ht="13.5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ht="13.5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ht="13.5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ht="13.5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ht="13.5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ht="13.5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ht="13.5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ht="13.5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ht="13.5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ht="13.5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ht="13.5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ht="13.5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ht="13.5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ht="13.5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ht="13.5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ht="13.5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ht="13.5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ht="13.5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ht="13.5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ht="13.5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ht="13.5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ht="13.5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ht="13.5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ht="13.5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ht="13.5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ht="13.5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ht="13.5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ht="13.5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ht="13.5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ht="13.5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ht="13.5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ht="13.5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ht="13.5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ht="13.5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ht="13.5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ht="13.5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ht="13.5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ht="13.5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ht="13.5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ht="13.5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ht="13.5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ht="13.5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ht="13.5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ht="13.5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ht="13.5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ht="13.5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ht="13.5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ht="13.5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ht="13.5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ht="13.5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ht="13.5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ht="13.5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ht="13.5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ht="13.5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ht="13.5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ht="13.5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ht="13.5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ht="13.5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ht="13.5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ht="13.5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ht="13.5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ht="13.5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ht="13.5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ht="13.5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ht="13.5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ht="13.5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ht="13.5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ht="13.5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ht="13.5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ht="13.5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ht="13.5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ht="13.5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ht="13.5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ht="13.5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ht="13.5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ht="13.5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ht="13.5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ht="13.5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ht="13.5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ht="13.5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ht="13.5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ht="13.5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ht="13.5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ht="13.5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ht="13.5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ht="13.5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ht="13.5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ht="13.5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ht="13.5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ht="13.5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ht="13.5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ht="13.5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ht="13.5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ht="13.5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ht="13.5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ht="13.5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ht="13.5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ht="13.5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ht="13.5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ht="13.5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ht="13.5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ht="13.5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ht="13.5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ht="13.5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ht="13.5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ht="13.5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ht="13.5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ht="13.5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ht="13.5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ht="13.5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ht="13.5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ht="13.5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ht="13.5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ht="13.5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ht="13.5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ht="13.5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ht="13.5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ht="13.5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ht="13.5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ht="13.5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ht="13.5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ht="13.5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ht="13.5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ht="13.5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ht="13.5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ht="13.5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ht="13.5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ht="13.5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ht="13.5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ht="13.5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ht="13.5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ht="13.5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ht="13.5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ht="13.5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ht="13.5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ht="13.5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ht="13.5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ht="13.5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ht="13.5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ht="13.5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ht="13.5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ht="13.5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ht="13.5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ht="13.5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ht="13.5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ht="13.5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ht="13.5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ht="13.5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ht="13.5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ht="13.5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ht="13.5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ht="13.5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ht="13.5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ht="13.5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ht="13.5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ht="13.5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ht="13.5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ht="13.5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ht="13.5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ht="13.5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ht="13.5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ht="13.5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ht="13.5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ht="13.5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ht="13.5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ht="13.5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ht="13.5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ht="13.5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ht="13.5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ht="13.5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ht="13.5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ht="13.5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ht="13.5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ht="13.5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ht="13.5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ht="13.5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ht="13.5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ht="13.5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ht="13.5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ht="13.5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ht="13.5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ht="13.5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ht="13.5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ht="13.5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ht="13.5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ht="13.5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ht="13.5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ht="13.5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ht="13.5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ht="13.5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ht="13.5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ht="13.5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ht="13.5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ht="13.5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ht="13.5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ht="13.5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ht="13.5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ht="13.5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ht="13.5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ht="13.5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ht="13.5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ht="13.5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ht="13.5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ht="13.5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ht="13.5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ht="13.5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ht="13.5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ht="13.5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ht="13.5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ht="13.5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ht="13.5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ht="13.5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ht="13.5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ht="13.5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ht="13.5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ht="13.5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ht="13.5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ht="13.5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ht="13.5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ht="13.5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ht="13.5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ht="13.5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ht="13.5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ht="13.5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ht="13.5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ht="13.5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ht="13.5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ht="13.5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ht="13.5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ht="13.5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ht="13.5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ht="13.5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ht="13.5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ht="13.5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ht="13.5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ht="13.5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ht="13.5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ht="13.5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ht="13.5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ht="13.5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ht="13.5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ht="13.5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ht="13.5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ht="13.5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ht="13.5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ht="13.5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ht="13.5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ht="13.5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ht="13.5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ht="13.5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ht="13.5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ht="13.5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ht="13.5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ht="13.5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ht="13.5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ht="13.5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ht="13.5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ht="13.5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ht="13.5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ht="13.5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ht="13.5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ht="13.5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ht="13.5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ht="13.5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ht="13.5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ht="13.5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ht="13.5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ht="13.5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ht="13.5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ht="13.5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ht="13.5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ht="13.5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ht="13.5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ht="13.5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ht="13.5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ht="13.5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405</v>
      </c>
    </row>
    <row r="380" spans="1:14" ht="13.5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ht="13.5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ht="13.5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ht="13.5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ht="13.5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ht="13.5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ht="13.5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ht="13.5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33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ht="13.5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ht="13.5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ht="13.5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421</v>
      </c>
    </row>
    <row r="391" spans="1:14" ht="13.5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ht="13.5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ht="13.5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ht="13.5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ht="13.5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ht="13.5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ht="13.5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ht="13.5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434</v>
      </c>
    </row>
    <row r="399" spans="1:14" ht="13.5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437</v>
      </c>
    </row>
    <row r="401" spans="1:13" ht="13.5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ht="13.5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ht="13.5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ht="13.5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ht="13.5" x14ac:dyDescent="0.1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101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ht="13.5" x14ac:dyDescent="0.15">
      <c r="A406" s="1">
        <v>42969</v>
      </c>
      <c r="B406">
        <v>43.13</v>
      </c>
      <c r="C406" s="101">
        <f t="shared" ref="C406" si="482">B406/B405-1</f>
        <v>1.5301318267420205E-2</v>
      </c>
      <c r="D406" s="38">
        <f t="shared" ref="D406" si="483">+F405*(1+L406)</f>
        <v>42.91876558818705</v>
      </c>
      <c r="E406" s="100"/>
      <c r="F406">
        <v>42.92</v>
      </c>
      <c r="G406" s="42">
        <f t="shared" ref="G406" si="484">+B406/D406-1</f>
        <v>4.9217261707799054E-3</v>
      </c>
      <c r="H406" s="100"/>
      <c r="I406" s="101">
        <f t="shared" si="389"/>
        <v>4.892823858341222E-3</v>
      </c>
      <c r="J406">
        <v>18713.689999999999</v>
      </c>
      <c r="K406">
        <v>18960.54</v>
      </c>
      <c r="L406" s="101">
        <f t="shared" ref="L406" si="485">+K406/J406-1</f>
        <v>1.3190877908098475E-2</v>
      </c>
      <c r="M406" s="100">
        <f t="shared" ref="M406" si="486">WEEKDAY(A406,2)</f>
        <v>2</v>
      </c>
    </row>
    <row r="407" spans="1:13" ht="13.5" x14ac:dyDescent="0.15">
      <c r="A407" s="1">
        <v>42970</v>
      </c>
      <c r="B407">
        <v>43.35</v>
      </c>
      <c r="C407" s="101">
        <f t="shared" ref="C407" si="487">B407/B406-1</f>
        <v>5.1008578715510122E-3</v>
      </c>
      <c r="D407" s="38">
        <f t="shared" ref="D407:D412" si="488">+F406*(1+L407)</f>
        <v>42.92</v>
      </c>
      <c r="E407" s="100"/>
      <c r="F407">
        <v>43.32</v>
      </c>
      <c r="G407" s="42">
        <f t="shared" ref="G407" si="489">+B407/D407-1</f>
        <v>1.0018639328984058E-2</v>
      </c>
      <c r="H407" s="100"/>
      <c r="I407" s="101">
        <f t="shared" si="389"/>
        <v>6.9252077562320657E-4</v>
      </c>
      <c r="J407">
        <v>18960.54</v>
      </c>
      <c r="K407">
        <v>18960.539999999997</v>
      </c>
      <c r="L407" s="101">
        <f t="shared" ref="L407" si="490">+K407/J407-1</f>
        <v>0</v>
      </c>
      <c r="M407" s="100">
        <f t="shared" ref="M407" si="491">WEEKDAY(A407,2)</f>
        <v>3</v>
      </c>
    </row>
    <row r="408" spans="1:13" ht="13.5" x14ac:dyDescent="0.15">
      <c r="A408" s="1">
        <v>42971</v>
      </c>
      <c r="B408">
        <v>43.51</v>
      </c>
      <c r="C408" s="101">
        <f t="shared" ref="C408" si="492">B408/B407-1</f>
        <v>3.6908881199537724E-3</v>
      </c>
      <c r="D408" s="38">
        <f t="shared" si="488"/>
        <v>43.7224578413906</v>
      </c>
      <c r="E408" s="100"/>
      <c r="F408">
        <v>43.32</v>
      </c>
      <c r="G408" s="42">
        <f t="shared" ref="G408" si="493">+B408/D408-1</f>
        <v>-4.8592382926258004E-3</v>
      </c>
      <c r="H408" s="100"/>
      <c r="I408" s="101">
        <f t="shared" si="389"/>
        <v>4.3859649122806044E-3</v>
      </c>
      <c r="J408">
        <v>18960.539999999997</v>
      </c>
      <c r="K408">
        <v>19136.689999999999</v>
      </c>
      <c r="L408" s="101">
        <f t="shared" ref="L408" si="494">+K408/J408-1</f>
        <v>9.290347215849426E-3</v>
      </c>
      <c r="M408" s="100">
        <f t="shared" ref="M408" si="495">WEEKDAY(A408,2)</f>
        <v>4</v>
      </c>
    </row>
    <row r="409" spans="1:13" ht="13.5" x14ac:dyDescent="0.15">
      <c r="A409" s="1">
        <v>42972</v>
      </c>
      <c r="B409">
        <v>44.21</v>
      </c>
      <c r="C409" s="101">
        <f t="shared" ref="C409" si="496">B409/B408-1</f>
        <v>1.6088255573431409E-2</v>
      </c>
      <c r="D409" s="38">
        <f t="shared" si="488"/>
        <v>44.041060935825371</v>
      </c>
      <c r="E409" s="100"/>
      <c r="F409">
        <v>44.04</v>
      </c>
      <c r="G409" s="42">
        <f t="shared" ref="G409" si="497">+B409/D409-1</f>
        <v>3.8359444705657886E-3</v>
      </c>
      <c r="H409" s="100"/>
      <c r="I409" s="101">
        <f t="shared" si="389"/>
        <v>3.8601271571299112E-3</v>
      </c>
      <c r="J409">
        <v>19136.689999999999</v>
      </c>
      <c r="K409">
        <v>19455.22</v>
      </c>
      <c r="L409" s="101">
        <f t="shared" ref="L409" si="498">+K409/J409-1</f>
        <v>1.6644989284980927E-2</v>
      </c>
      <c r="M409" s="100">
        <f t="shared" ref="M409" si="499">WEEKDAY(A409,2)</f>
        <v>5</v>
      </c>
    </row>
    <row r="410" spans="1:13" ht="13.5" x14ac:dyDescent="0.15">
      <c r="A410" s="98">
        <v>42975</v>
      </c>
      <c r="B410">
        <v>44.23</v>
      </c>
      <c r="C410" s="101">
        <f t="shared" ref="C410" si="500">B410/B409-1</f>
        <v>4.523863379324311E-4</v>
      </c>
      <c r="D410" s="38">
        <f t="shared" si="488"/>
        <v>44.161694352466846</v>
      </c>
      <c r="E410" s="100"/>
      <c r="F410">
        <v>44.15</v>
      </c>
      <c r="G410" s="42">
        <f t="shared" ref="G410" si="501">+B410/D410-1</f>
        <v>1.546717093506178E-3</v>
      </c>
      <c r="H410" s="100"/>
      <c r="I410" s="101">
        <f t="shared" si="389"/>
        <v>1.8120045300111798E-3</v>
      </c>
      <c r="J410">
        <v>19455.22</v>
      </c>
      <c r="K410">
        <v>19508.98</v>
      </c>
      <c r="L410" s="101">
        <f t="shared" ref="L410" si="502">+K410/J410-1</f>
        <v>2.7632686754506253E-3</v>
      </c>
      <c r="M410" s="100">
        <f t="shared" ref="M410" si="503">WEEKDAY(A410,2)</f>
        <v>1</v>
      </c>
    </row>
    <row r="411" spans="1:13" ht="13.5" x14ac:dyDescent="0.15">
      <c r="A411" s="98">
        <v>42976</v>
      </c>
      <c r="B411">
        <v>44.27</v>
      </c>
      <c r="C411" s="101">
        <f t="shared" ref="C411" si="504">B411/B410-1</f>
        <v>9.0436355414880154E-4</v>
      </c>
      <c r="D411" s="38">
        <f t="shared" si="488"/>
        <v>44.034086046528309</v>
      </c>
      <c r="E411" s="100"/>
      <c r="F411">
        <v>44.04</v>
      </c>
      <c r="G411" s="42">
        <f t="shared" ref="G411" si="505">+B411/D411-1</f>
        <v>5.3575303736841384E-3</v>
      </c>
      <c r="H411" s="100"/>
      <c r="I411" s="101">
        <f t="shared" si="389"/>
        <v>5.2225249772934745E-3</v>
      </c>
      <c r="J411">
        <v>19508.98</v>
      </c>
      <c r="K411">
        <v>19457.759999999998</v>
      </c>
      <c r="L411" s="101">
        <f t="shared" ref="L411" si="506">+K411/J411-1</f>
        <v>-2.625457609777726E-3</v>
      </c>
      <c r="M411" s="100">
        <f t="shared" ref="M411" si="507">WEEKDAY(A411,2)</f>
        <v>2</v>
      </c>
    </row>
    <row r="412" spans="1:13" ht="13.5" x14ac:dyDescent="0.15">
      <c r="A412" s="98">
        <v>42977</v>
      </c>
      <c r="B412">
        <v>44.27</v>
      </c>
      <c r="C412" s="101">
        <f t="shared" ref="C412" si="508">B412/B411-1</f>
        <v>0</v>
      </c>
      <c r="D412" s="38">
        <f t="shared" si="488"/>
        <v>44.357527382391396</v>
      </c>
      <c r="E412" s="100"/>
      <c r="F412">
        <v>44.35</v>
      </c>
      <c r="G412" s="42">
        <f t="shared" ref="G412" si="509">+B412/D412-1</f>
        <v>-1.9732250095197967E-3</v>
      </c>
      <c r="H412" s="100"/>
      <c r="I412" s="101">
        <f t="shared" si="389"/>
        <v>-1.8038331454339751E-3</v>
      </c>
      <c r="J412">
        <v>19457.759999999998</v>
      </c>
      <c r="K412">
        <v>19598.05</v>
      </c>
      <c r="L412" s="101">
        <f t="shared" ref="L412" si="510">+K412/J412-1</f>
        <v>7.2099768935376396E-3</v>
      </c>
      <c r="M412" s="100">
        <f t="shared" ref="M412" si="511">WEEKDAY(A412,2)</f>
        <v>3</v>
      </c>
    </row>
    <row r="413" spans="1:13" ht="13.5" x14ac:dyDescent="0.15">
      <c r="A413" s="98">
        <v>42978</v>
      </c>
      <c r="B413">
        <v>44.24</v>
      </c>
      <c r="C413" s="101">
        <f t="shared" ref="C413" si="512">B413/B412-1</f>
        <v>-6.7765981477296844E-4</v>
      </c>
      <c r="D413" s="38">
        <f t="shared" ref="D413" si="513">+F412*(1+L413)</f>
        <v>44.081746321700372</v>
      </c>
      <c r="E413" s="100"/>
      <c r="F413">
        <v>44.08</v>
      </c>
      <c r="G413" s="42">
        <f t="shared" ref="G413" si="514">+B413/D413-1</f>
        <v>3.5900047412986691E-3</v>
      </c>
      <c r="H413" s="100"/>
      <c r="I413" s="101">
        <f t="shared" si="389"/>
        <v>3.6297640653357721E-3</v>
      </c>
      <c r="J413">
        <v>19598.05</v>
      </c>
      <c r="K413">
        <v>19479.509999999998</v>
      </c>
      <c r="L413" s="101">
        <f t="shared" ref="L413" si="515">+K413/J413-1</f>
        <v>-6.0485609537683782E-3</v>
      </c>
      <c r="M413" s="100">
        <f t="shared" ref="M413" si="516">WEEKDAY(A413,2)</f>
        <v>4</v>
      </c>
    </row>
    <row r="414" spans="1:13" ht="13.5" x14ac:dyDescent="0.15">
      <c r="A414" s="98">
        <v>42979</v>
      </c>
      <c r="B414">
        <v>44.26</v>
      </c>
      <c r="C414" s="101">
        <f t="shared" ref="C414" si="517">B414/B413-1</f>
        <v>4.5207956600346044E-4</v>
      </c>
      <c r="D414" s="38">
        <f t="shared" ref="D414" si="518">+F413*(1+L414)</f>
        <v>44.009262039958912</v>
      </c>
      <c r="E414" s="100"/>
      <c r="F414">
        <v>44.06</v>
      </c>
      <c r="G414" s="42">
        <f t="shared" ref="G414" si="519">+B414/D414-1</f>
        <v>5.6973906950184006E-3</v>
      </c>
      <c r="H414" s="100"/>
      <c r="I414" s="101">
        <f t="shared" si="389"/>
        <v>4.5392646391284597E-3</v>
      </c>
      <c r="J414">
        <v>19479.509999999998</v>
      </c>
      <c r="K414">
        <v>19448.25</v>
      </c>
      <c r="L414" s="101">
        <f t="shared" ref="L414" si="520">+K414/J414-1</f>
        <v>-1.6047631588268496E-3</v>
      </c>
      <c r="M414" s="100">
        <f t="shared" ref="M414" si="521">WEEKDAY(A414,2)</f>
        <v>5</v>
      </c>
    </row>
    <row r="415" spans="1:13" ht="13.5" x14ac:dyDescent="0.15">
      <c r="A415" s="98">
        <v>42982</v>
      </c>
      <c r="B415">
        <v>44.26</v>
      </c>
      <c r="C415" s="101">
        <f t="shared" ref="C415" si="522">B415/B414-1</f>
        <v>0</v>
      </c>
      <c r="D415" s="38">
        <f t="shared" ref="D415" si="523">+F414*(1+L415)</f>
        <v>43.642740308253963</v>
      </c>
      <c r="E415" s="100"/>
      <c r="F415">
        <v>43.64</v>
      </c>
      <c r="G415" s="42">
        <f t="shared" ref="G415" si="524">+B415/D415-1</f>
        <v>1.4143467788371167E-2</v>
      </c>
      <c r="H415" s="100"/>
      <c r="I415" s="101">
        <f t="shared" si="389"/>
        <v>1.4207149404216191E-2</v>
      </c>
      <c r="J415">
        <v>19448.25</v>
      </c>
      <c r="K415">
        <v>19264.07</v>
      </c>
      <c r="L415" s="101">
        <f t="shared" ref="L415" si="525">+K415/J415-1</f>
        <v>-9.4702608203822702E-3</v>
      </c>
      <c r="M415" s="100">
        <f t="shared" ref="M415" si="526">WEEKDAY(A415,2)</f>
        <v>1</v>
      </c>
    </row>
    <row r="416" spans="1:13" ht="13.5" x14ac:dyDescent="0.15">
      <c r="A416" s="98">
        <v>42983</v>
      </c>
      <c r="B416">
        <v>43.65</v>
      </c>
      <c r="C416" s="101">
        <f t="shared" ref="C416" si="527">B416/B415-1</f>
        <v>-1.3782196113872547E-2</v>
      </c>
      <c r="D416" s="38">
        <f t="shared" ref="D416" si="528">+F415*(1+L416)</f>
        <v>43.70521963427251</v>
      </c>
      <c r="E416" s="100"/>
      <c r="F416">
        <v>43.72</v>
      </c>
      <c r="G416" s="42">
        <f t="shared" ref="G416" si="529">+B416/D416-1</f>
        <v>-1.2634562812998684E-3</v>
      </c>
      <c r="H416" s="100"/>
      <c r="I416" s="101">
        <f t="shared" si="389"/>
        <v>-1.6010978956999544E-3</v>
      </c>
      <c r="J416">
        <v>19264.07</v>
      </c>
      <c r="K416">
        <v>19292.86</v>
      </c>
      <c r="L416" s="101">
        <f t="shared" ref="L416" si="530">+K416/J416-1</f>
        <v>1.4944920777384407E-3</v>
      </c>
      <c r="M416" s="100">
        <f t="shared" ref="M416" si="531">WEEKDAY(A416,2)</f>
        <v>2</v>
      </c>
    </row>
    <row r="417" spans="1:13" ht="13.5" x14ac:dyDescent="0.15">
      <c r="A417" s="98">
        <v>42984</v>
      </c>
      <c r="B417">
        <v>43.83</v>
      </c>
      <c r="C417" s="101">
        <f t="shared" ref="C417" si="532">B417/B416-1</f>
        <v>4.1237113402061709E-3</v>
      </c>
      <c r="D417" s="38">
        <f t="shared" ref="D417" si="533">+F416*(1+L417)</f>
        <v>43.578253986189708</v>
      </c>
      <c r="E417" s="100"/>
      <c r="F417">
        <v>43.58</v>
      </c>
      <c r="G417" s="42">
        <f t="shared" ref="G417" si="534">+B417/D417-1</f>
        <v>5.7768724256384019E-3</v>
      </c>
      <c r="H417" s="100"/>
      <c r="I417" s="101">
        <f t="shared" si="389"/>
        <v>5.7365764111978468E-3</v>
      </c>
      <c r="J417">
        <v>19292.86</v>
      </c>
      <c r="K417">
        <v>19230.310000000001</v>
      </c>
      <c r="L417" s="101">
        <f t="shared" ref="L417" si="535">+K417/J417-1</f>
        <v>-3.2421320633643225E-3</v>
      </c>
      <c r="M417" s="100">
        <f t="shared" ref="M417" si="536">WEEKDAY(A417,2)</f>
        <v>3</v>
      </c>
    </row>
    <row r="418" spans="1:13" ht="13.5" x14ac:dyDescent="0.15">
      <c r="A418" s="98">
        <v>42985</v>
      </c>
      <c r="B418">
        <v>43.97</v>
      </c>
      <c r="C418" s="101">
        <f t="shared" ref="C418" si="537">B418/B417-1</f>
        <v>3.1941592516542272E-3</v>
      </c>
      <c r="D418" s="38">
        <f t="shared" ref="D418" si="538">+F417*(1+L418)</f>
        <v>43.642819455328592</v>
      </c>
      <c r="E418" s="100"/>
      <c r="F418">
        <v>43.64</v>
      </c>
      <c r="G418" s="42">
        <f t="shared" ref="G418" si="539">+B418/D418-1</f>
        <v>7.4967783647961195E-3</v>
      </c>
      <c r="H418" s="100"/>
      <c r="I418" s="101">
        <f t="shared" si="389"/>
        <v>7.5618698441795029E-3</v>
      </c>
      <c r="J418">
        <v>19230.310000000001</v>
      </c>
      <c r="K418">
        <v>19258.03</v>
      </c>
      <c r="L418" s="101">
        <f t="shared" ref="L418" si="540">+K418/J418-1</f>
        <v>1.4414744224091613E-3</v>
      </c>
      <c r="M418" s="100">
        <f t="shared" ref="M418" si="541">WEEKDAY(A418,2)</f>
        <v>4</v>
      </c>
    </row>
    <row r="419" spans="1:13" ht="13.5" x14ac:dyDescent="0.15">
      <c r="A419" s="98">
        <v>42986</v>
      </c>
      <c r="B419">
        <v>43.79</v>
      </c>
      <c r="C419" s="101">
        <f t="shared" ref="C419" si="542">B419/B418-1</f>
        <v>-4.0937002501705289E-3</v>
      </c>
      <c r="D419" s="38">
        <f t="shared" ref="D419" si="543">+F418*(1+L419)</f>
        <v>43.782399695088237</v>
      </c>
      <c r="E419" s="100"/>
      <c r="F419">
        <v>43.82</v>
      </c>
      <c r="G419" s="42">
        <f t="shared" ref="G419" si="544">+B419/D419-1</f>
        <v>1.7359269854311243E-4</v>
      </c>
      <c r="H419" s="100"/>
      <c r="I419" s="101">
        <f t="shared" si="389"/>
        <v>-6.8461889548154797E-4</v>
      </c>
      <c r="J419">
        <v>19258.03</v>
      </c>
      <c r="K419">
        <v>19320.87</v>
      </c>
      <c r="L419" s="101">
        <f t="shared" ref="L419" si="545">+K419/J419-1</f>
        <v>3.2630544245699777E-3</v>
      </c>
      <c r="M419" s="100">
        <f t="shared" ref="M419" si="546">WEEKDAY(A419,2)</f>
        <v>5</v>
      </c>
    </row>
    <row r="420" spans="1:13" ht="13.5" x14ac:dyDescent="0.15">
      <c r="A420" s="98">
        <v>42989</v>
      </c>
      <c r="B420">
        <v>44.53</v>
      </c>
      <c r="C420" s="101">
        <f t="shared" ref="C420" si="547">B420/B419-1</f>
        <v>1.6898835350536601E-2</v>
      </c>
      <c r="D420" s="38">
        <f t="shared" ref="D420" si="548">+F419*(1+L420)</f>
        <v>44.288050010170352</v>
      </c>
      <c r="E420" s="100"/>
      <c r="F420">
        <v>44.31</v>
      </c>
      <c r="G420" s="42">
        <f t="shared" ref="G420" si="549">+B420/D420-1</f>
        <v>5.4630987314656654E-3</v>
      </c>
      <c r="H420" s="100"/>
      <c r="I420" s="101">
        <f t="shared" si="389"/>
        <v>4.9650191830286072E-3</v>
      </c>
      <c r="J420">
        <v>19320.87</v>
      </c>
      <c r="K420">
        <v>19527.240000000002</v>
      </c>
      <c r="L420" s="101">
        <f t="shared" ref="L420" si="550">+K420/J420-1</f>
        <v>1.0681196033097917E-2</v>
      </c>
      <c r="M420" s="100">
        <f t="shared" ref="M420" si="551">WEEKDAY(A420,2)</f>
        <v>1</v>
      </c>
    </row>
    <row r="421" spans="1:13" ht="13.5" x14ac:dyDescent="0.15">
      <c r="A421" s="98">
        <v>42990</v>
      </c>
      <c r="B421">
        <v>44.39</v>
      </c>
      <c r="C421" s="101">
        <f t="shared" ref="C421" si="552">B421/B420-1</f>
        <v>-3.1439479002919324E-3</v>
      </c>
      <c r="D421" s="38">
        <f t="shared" ref="D421" si="553">+F420*(1+L421)</f>
        <v>44.395296892955685</v>
      </c>
      <c r="E421" s="100"/>
      <c r="F421">
        <v>44.39</v>
      </c>
      <c r="G421" s="42">
        <f t="shared" ref="G421" si="554">+B421/D421-1</f>
        <v>-1.1931202911996674E-4</v>
      </c>
      <c r="H421" s="100"/>
      <c r="I421" s="101">
        <f t="shared" si="389"/>
        <v>0</v>
      </c>
      <c r="J421">
        <v>19527.240000000002</v>
      </c>
      <c r="K421">
        <v>19564.830000000002</v>
      </c>
      <c r="L421" s="101">
        <f t="shared" ref="L421" si="555">+K421/J421-1</f>
        <v>1.9250032262623229E-3</v>
      </c>
      <c r="M421" s="100">
        <f t="shared" ref="M421" si="556">WEEKDAY(A421,2)</f>
        <v>2</v>
      </c>
    </row>
    <row r="422" spans="1:13" ht="13.5" x14ac:dyDescent="0.15">
      <c r="A422" s="98">
        <v>42991</v>
      </c>
      <c r="B422">
        <v>44.08</v>
      </c>
      <c r="C422" s="101">
        <f t="shared" ref="C422" si="557">B422/B421-1</f>
        <v>-6.9835548546970383E-3</v>
      </c>
      <c r="D422" s="38">
        <f t="shared" ref="D422" si="558">+F421*(1+L422)</f>
        <v>44.192812756359238</v>
      </c>
      <c r="E422" s="100"/>
      <c r="F422">
        <v>44.21</v>
      </c>
      <c r="G422" s="42">
        <f t="shared" ref="G422" si="559">+B422/D422-1</f>
        <v>-2.5527398987068572E-3</v>
      </c>
      <c r="H422" s="100"/>
      <c r="I422" s="101">
        <f t="shared" si="389"/>
        <v>-2.9405111965619124E-3</v>
      </c>
      <c r="J422">
        <v>19564.830000000002</v>
      </c>
      <c r="K422">
        <v>19477.919999999998</v>
      </c>
      <c r="L422" s="101">
        <f t="shared" ref="L422" si="560">+K422/J422-1</f>
        <v>-4.4421546213283536E-3</v>
      </c>
      <c r="M422" s="100">
        <f t="shared" ref="M422" si="561">WEEKDAY(A422,2)</f>
        <v>3</v>
      </c>
    </row>
    <row r="423" spans="1:13" ht="13.5" x14ac:dyDescent="0.15">
      <c r="A423" s="98">
        <v>42992</v>
      </c>
      <c r="B423">
        <v>44.01</v>
      </c>
      <c r="C423" s="101">
        <f t="shared" ref="C423" si="562">B423/B422-1</f>
        <v>-1.5880217785844142E-3</v>
      </c>
      <c r="D423" s="38">
        <f t="shared" ref="D423" si="563">+F422*(1+L423)</f>
        <v>44.025514757222545</v>
      </c>
      <c r="E423" s="100"/>
      <c r="F423">
        <v>44.03</v>
      </c>
      <c r="G423" s="42">
        <f t="shared" ref="G423" si="564">+B423/D423-1</f>
        <v>-3.5240376650003125E-4</v>
      </c>
      <c r="H423" s="100"/>
      <c r="I423" s="101">
        <f t="shared" si="389"/>
        <v>-4.5423574835345981E-4</v>
      </c>
      <c r="J423">
        <v>19477.919999999998</v>
      </c>
      <c r="K423">
        <v>19396.64</v>
      </c>
      <c r="L423" s="101">
        <f t="shared" ref="L423" si="565">+K423/J423-1</f>
        <v>-4.1729301691350029E-3</v>
      </c>
      <c r="M423" s="100">
        <f t="shared" ref="M423" si="566">WEEKDAY(A423,2)</f>
        <v>4</v>
      </c>
    </row>
    <row r="424" spans="1:13" ht="13.5" x14ac:dyDescent="0.15">
      <c r="A424" s="98">
        <v>42993</v>
      </c>
      <c r="B424">
        <v>44.34</v>
      </c>
      <c r="C424" s="101">
        <f t="shared" ref="C424" si="567">B424/B423-1</f>
        <v>7.4982958418543522E-3</v>
      </c>
      <c r="D424" s="38">
        <f t="shared" ref="D424" si="568">+F423*(1+L424)</f>
        <v>44.117507759075799</v>
      </c>
      <c r="E424" s="100"/>
      <c r="F424">
        <v>44.11</v>
      </c>
      <c r="G424" s="42">
        <f t="shared" ref="G424" si="569">+B424/D424-1</f>
        <v>5.0431733845717197E-3</v>
      </c>
      <c r="H424" s="100"/>
      <c r="I424" s="101">
        <f t="shared" si="389"/>
        <v>5.2142371344368055E-3</v>
      </c>
      <c r="J424">
        <v>19396.64</v>
      </c>
      <c r="K424">
        <v>19435.189999999999</v>
      </c>
      <c r="L424" s="101">
        <f t="shared" ref="L424" si="570">+K424/J424-1</f>
        <v>1.9874576215261897E-3</v>
      </c>
      <c r="M424" s="100">
        <f t="shared" ref="M424" si="571">WEEKDAY(A424,2)</f>
        <v>5</v>
      </c>
    </row>
    <row r="425" spans="1:13" ht="13.5" x14ac:dyDescent="0.15">
      <c r="A425" s="98">
        <v>42996</v>
      </c>
      <c r="B425">
        <v>44.82</v>
      </c>
      <c r="C425" s="101">
        <f t="shared" ref="C425" si="572">B425/B424-1</f>
        <v>1.0825439783491042E-2</v>
      </c>
      <c r="D425" s="38">
        <f t="shared" ref="D425" si="573">+F424*(1+L425)</f>
        <v>44.872424874673214</v>
      </c>
      <c r="E425" s="100"/>
      <c r="F425">
        <v>44.87</v>
      </c>
      <c r="G425" s="42">
        <f t="shared" ref="G425" si="574">+B425/D425-1</f>
        <v>-1.1683093752931084E-3</v>
      </c>
      <c r="H425" s="100"/>
      <c r="I425" s="101">
        <f t="shared" si="389"/>
        <v>-1.1143302874971894E-3</v>
      </c>
      <c r="J425">
        <v>19435.189999999999</v>
      </c>
      <c r="K425">
        <v>19771.12</v>
      </c>
      <c r="L425" s="101">
        <f t="shared" ref="L425" si="575">+K425/J425-1</f>
        <v>1.7284626494518562E-2</v>
      </c>
      <c r="M425" s="100">
        <f t="shared" ref="M425" si="576">WEEKDAY(A425,2)</f>
        <v>1</v>
      </c>
    </row>
    <row r="426" spans="1:13" ht="13.5" x14ac:dyDescent="0.15">
      <c r="A426" s="98">
        <v>42997</v>
      </c>
      <c r="B426">
        <v>44.88</v>
      </c>
      <c r="C426" s="101">
        <f t="shared" ref="C426" si="577">B426/B425-1</f>
        <v>1.3386880856760541E-3</v>
      </c>
      <c r="D426" s="38">
        <f t="shared" ref="D426" si="578">+F425*(1+L426)</f>
        <v>44.74772085749315</v>
      </c>
      <c r="E426" s="100"/>
      <c r="F426">
        <v>44.75</v>
      </c>
      <c r="G426" s="42">
        <f t="shared" ref="G426" si="579">+B426/D426-1</f>
        <v>2.9561090480589858E-3</v>
      </c>
      <c r="H426" s="100"/>
      <c r="I426" s="101">
        <f t="shared" si="389"/>
        <v>2.9050279329609907E-3</v>
      </c>
      <c r="J426">
        <v>19771.12</v>
      </c>
      <c r="K426">
        <v>19717.240000000002</v>
      </c>
      <c r="L426" s="101">
        <f t="shared" ref="L426" si="580">+K426/J426-1</f>
        <v>-2.7251870404912948E-3</v>
      </c>
      <c r="M426" s="100">
        <f t="shared" ref="M426" si="581">WEEKDAY(A426,2)</f>
        <v>2</v>
      </c>
    </row>
    <row r="427" spans="1:13" ht="13.5" x14ac:dyDescent="0.15">
      <c r="A427" s="98">
        <v>42998</v>
      </c>
      <c r="B427">
        <v>44.96</v>
      </c>
      <c r="C427" s="101">
        <f t="shared" ref="C427" si="582">B427/B426-1</f>
        <v>1.7825311942958333E-3</v>
      </c>
      <c r="D427" s="38">
        <f t="shared" ref="D427" si="583">+F426*(1+L427)</f>
        <v>45.034515479854178</v>
      </c>
      <c r="E427" s="100"/>
      <c r="F427">
        <v>45.03</v>
      </c>
      <c r="G427" s="42">
        <f t="shared" ref="G427" si="584">+B427/D427-1</f>
        <v>-1.6546304331288564E-3</v>
      </c>
      <c r="H427" s="100"/>
      <c r="I427" s="101">
        <f t="shared" si="389"/>
        <v>-1.554519209415961E-3</v>
      </c>
      <c r="J427">
        <v>19717.240000000002</v>
      </c>
      <c r="K427">
        <v>19842.599999999999</v>
      </c>
      <c r="L427" s="101">
        <f t="shared" ref="L427" si="585">+K427/J427-1</f>
        <v>6.3578878179704201E-3</v>
      </c>
      <c r="M427" s="100">
        <f t="shared" ref="M427" si="586">WEEKDAY(A427,2)</f>
        <v>3</v>
      </c>
    </row>
    <row r="428" spans="1:13" ht="13.5" x14ac:dyDescent="0.15">
      <c r="A428" s="98">
        <v>42999</v>
      </c>
      <c r="B428">
        <v>45.07</v>
      </c>
      <c r="C428" s="101">
        <f t="shared" ref="C428" si="587">B428/B427-1</f>
        <v>2.4466192170817802E-3</v>
      </c>
      <c r="D428" s="38">
        <f t="shared" ref="D428" si="588">+F427*(1+L428)</f>
        <v>45.11112961507061</v>
      </c>
      <c r="E428" s="100"/>
      <c r="F428">
        <v>45.11</v>
      </c>
      <c r="G428" s="42">
        <f t="shared" ref="G428" si="589">+B428/D428-1</f>
        <v>-9.1173986157222497E-4</v>
      </c>
      <c r="H428" s="100"/>
      <c r="I428" s="101">
        <f t="shared" si="389"/>
        <v>-8.8672134781642153E-4</v>
      </c>
      <c r="J428">
        <v>19842.599999999999</v>
      </c>
      <c r="K428">
        <v>19878.349999999999</v>
      </c>
      <c r="L428" s="101">
        <f t="shared" ref="L428" si="590">+K428/J428-1</f>
        <v>1.8016792154254002E-3</v>
      </c>
      <c r="M428" s="100">
        <f t="shared" ref="M428" si="591">WEEKDAY(A428,2)</f>
        <v>4</v>
      </c>
    </row>
    <row r="429" spans="1:13" ht="13.5" x14ac:dyDescent="0.15">
      <c r="A429" s="98">
        <v>43000</v>
      </c>
      <c r="B429">
        <v>44.58</v>
      </c>
      <c r="C429" s="101">
        <f t="shared" ref="C429" si="592">B429/B428-1</f>
        <v>-1.0871976924783699E-2</v>
      </c>
      <c r="D429" s="38">
        <f t="shared" ref="D429" si="593">+F428*(1+L429)</f>
        <v>44.626956155817773</v>
      </c>
      <c r="E429" s="100"/>
      <c r="F429">
        <v>44.63</v>
      </c>
      <c r="G429" s="42">
        <f t="shared" ref="G429" si="594">+B429/D429-1</f>
        <v>-1.0521926625204348E-3</v>
      </c>
      <c r="H429" s="100"/>
      <c r="I429" s="101">
        <f t="shared" si="389"/>
        <v>-1.1203226529241661E-3</v>
      </c>
      <c r="J429">
        <v>19878.349999999999</v>
      </c>
      <c r="K429">
        <v>19665.490000000002</v>
      </c>
      <c r="L429" s="101">
        <f t="shared" ref="L429" si="595">+K429/J429-1</f>
        <v>-1.0708132214192645E-2</v>
      </c>
      <c r="M429" s="100">
        <f t="shared" ref="M429" si="596">WEEKDAY(A429,2)</f>
        <v>5</v>
      </c>
    </row>
    <row r="430" spans="1:13" ht="13.5" x14ac:dyDescent="0.15">
      <c r="A430" s="98">
        <v>43003</v>
      </c>
      <c r="B430">
        <v>43.39</v>
      </c>
      <c r="C430" s="101">
        <f t="shared" ref="C430" si="597">B430/B429-1</f>
        <v>-2.6693584567070383E-2</v>
      </c>
      <c r="D430" s="38">
        <f t="shared" ref="D430" si="598">+F429*(1+L430)</f>
        <v>43.578242469422321</v>
      </c>
      <c r="E430" s="100"/>
      <c r="F430">
        <v>43.59</v>
      </c>
      <c r="G430" s="42">
        <f t="shared" ref="G430" si="599">+B430/D430-1</f>
        <v>-4.3196434448774523E-3</v>
      </c>
      <c r="H430" s="100"/>
      <c r="I430" s="101">
        <f t="shared" si="389"/>
        <v>-4.5882083046571154E-3</v>
      </c>
      <c r="J430">
        <v>19665.490000000002</v>
      </c>
      <c r="K430">
        <v>19202.05</v>
      </c>
      <c r="L430" s="101">
        <f t="shared" ref="L430" si="600">+K430/J430-1</f>
        <v>-2.3566155737792527E-2</v>
      </c>
      <c r="M430" s="100">
        <f t="shared" ref="M430" si="601">WEEKDAY(A430,2)</f>
        <v>1</v>
      </c>
    </row>
    <row r="431" spans="1:13" ht="13.5" x14ac:dyDescent="0.15">
      <c r="A431" s="98">
        <v>43004</v>
      </c>
      <c r="B431">
        <v>43.74</v>
      </c>
      <c r="C431" s="101">
        <f t="shared" ref="C431" si="602">B431/B430-1</f>
        <v>8.0663747407236919E-3</v>
      </c>
      <c r="D431" s="38">
        <f t="shared" ref="D431" si="603">+F430*(1+L431)</f>
        <v>43.788449530128304</v>
      </c>
      <c r="E431" s="100"/>
      <c r="F431">
        <v>43.78</v>
      </c>
      <c r="G431" s="42">
        <f t="shared" ref="G431" si="604">+B431/D431-1</f>
        <v>-1.1064454359126508E-3</v>
      </c>
      <c r="H431" s="100"/>
      <c r="I431" s="101">
        <f t="shared" si="389"/>
        <v>-9.1365920511643495E-4</v>
      </c>
      <c r="J431">
        <v>19202.05</v>
      </c>
      <c r="K431">
        <v>19289.47</v>
      </c>
      <c r="L431" s="101">
        <f t="shared" ref="L431" si="605">+K431/J431-1</f>
        <v>4.5526389109498133E-3</v>
      </c>
      <c r="M431" s="100">
        <f t="shared" ref="M431" si="606">WEEKDAY(A431,2)</f>
        <v>2</v>
      </c>
    </row>
    <row r="432" spans="1:13" ht="13.5" x14ac:dyDescent="0.15">
      <c r="A432" s="98">
        <v>43005</v>
      </c>
      <c r="B432">
        <v>43.9</v>
      </c>
      <c r="C432" s="101">
        <f t="shared" ref="C432" si="607">B432/B431-1</f>
        <v>3.6579789666209006E-3</v>
      </c>
      <c r="D432" s="38">
        <f t="shared" ref="D432" si="608">+F431*(1+L432)</f>
        <v>44.148406679913968</v>
      </c>
      <c r="E432" s="100"/>
      <c r="F432">
        <v>44.15</v>
      </c>
      <c r="G432" s="42">
        <f t="shared" ref="G432" si="609">+B432/D432-1</f>
        <v>-5.6266284243273734E-3</v>
      </c>
      <c r="H432" s="100"/>
      <c r="I432" s="101">
        <f t="shared" si="389"/>
        <v>-5.6625141562853809E-3</v>
      </c>
      <c r="J432">
        <v>19289.47</v>
      </c>
      <c r="K432">
        <v>19451.79</v>
      </c>
      <c r="L432" s="101">
        <f t="shared" ref="L432" si="610">+K432/J432-1</f>
        <v>8.4149538582449779E-3</v>
      </c>
      <c r="M432" s="100">
        <f t="shared" ref="M432" si="611">WEEKDAY(A432,2)</f>
        <v>3</v>
      </c>
    </row>
    <row r="433" spans="1:13" ht="13.5" x14ac:dyDescent="0.15">
      <c r="A433" s="98">
        <v>43006</v>
      </c>
      <c r="B433">
        <v>43.53</v>
      </c>
      <c r="C433" s="101">
        <f t="shared" ref="C433" si="612">B433/B432-1</f>
        <v>-8.4282460136673176E-3</v>
      </c>
      <c r="D433" s="38">
        <f t="shared" ref="D433" si="613">+F432*(1+L433)</f>
        <v>43.487470484721456</v>
      </c>
      <c r="E433" s="100"/>
      <c r="F433">
        <v>43.49</v>
      </c>
      <c r="G433" s="42">
        <f t="shared" ref="G433" si="614">+B433/D433-1</f>
        <v>9.7797169631852476E-4</v>
      </c>
      <c r="H433" s="100"/>
      <c r="I433" s="101">
        <f t="shared" si="389"/>
        <v>9.1975166704982847E-4</v>
      </c>
      <c r="J433">
        <v>19451.79</v>
      </c>
      <c r="K433">
        <v>19159.89</v>
      </c>
      <c r="L433" s="101">
        <f t="shared" ref="L433" si="615">+K433/J433-1</f>
        <v>-1.5006331036886644E-2</v>
      </c>
      <c r="M433" s="100">
        <f t="shared" ref="M433" si="616">WEEKDAY(A433,2)</f>
        <v>4</v>
      </c>
    </row>
    <row r="434" spans="1:13" x14ac:dyDescent="0.25">
      <c r="A434" s="98">
        <v>43007</v>
      </c>
      <c r="B434">
        <v>44.04</v>
      </c>
      <c r="C434" s="101">
        <f t="shared" ref="C434" si="617">B434/B433-1</f>
        <v>1.1716057891109521E-2</v>
      </c>
      <c r="D434" s="38">
        <f t="shared" ref="D434" si="618">+F433*(1+L434)</f>
        <v>43.686977237343221</v>
      </c>
      <c r="E434" s="100"/>
      <c r="G434" s="42">
        <f t="shared" ref="G434" si="619">+B434/D434-1</f>
        <v>8.0807321765219431E-3</v>
      </c>
      <c r="H434" s="100"/>
      <c r="J434">
        <v>19159.89</v>
      </c>
      <c r="K434">
        <v>19246.669999999998</v>
      </c>
      <c r="L434" s="101">
        <f t="shared" ref="L434" si="620">+K434/J434-1</f>
        <v>4.5292535604326556E-3</v>
      </c>
      <c r="M434" s="100">
        <f t="shared" ref="M434" si="621">WEEKDAY(A434,2)</f>
        <v>5</v>
      </c>
    </row>
    <row r="435" spans="1:13" x14ac:dyDescent="0.25">
      <c r="A435" s="98">
        <v>43017</v>
      </c>
    </row>
    <row r="436" spans="1:13" x14ac:dyDescent="0.25">
      <c r="A436" s="98">
        <v>43018</v>
      </c>
    </row>
    <row r="437" spans="1:13" x14ac:dyDescent="0.25">
      <c r="A437" s="98">
        <v>43019</v>
      </c>
    </row>
    <row r="438" spans="1:13" x14ac:dyDescent="0.25">
      <c r="A438" s="98">
        <v>43020</v>
      </c>
    </row>
    <row r="439" spans="1:13" x14ac:dyDescent="0.25">
      <c r="A439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39"/>
  <sheetViews>
    <sheetView zoomScale="115" zoomScaleNormal="115" workbookViewId="0">
      <pane xSplit="1" ySplit="2" topLeftCell="B414" activePane="bottomRight" state="frozen"/>
      <selection pane="topRight" activeCell="B1" sqref="B1"/>
      <selection pane="bottomLeft" activeCell="A3" sqref="A3"/>
      <selection pane="bottomRight" activeCell="A435" sqref="A435:A439"/>
    </sheetView>
  </sheetViews>
  <sheetFormatPr defaultRowHeight="14.4" x14ac:dyDescent="0.25"/>
  <cols>
    <col min="1" max="1" width="11.6640625" bestFit="1" customWidth="1" collapsed="1"/>
    <col min="2" max="2" width="6.44140625" bestFit="1" customWidth="1" collapsed="1"/>
    <col min="3" max="3" width="15" bestFit="1" customWidth="1" collapsed="1"/>
    <col min="4" max="4" width="17.21875" bestFit="1" customWidth="1" collapsed="1"/>
    <col min="5" max="5" width="17.21875" customWidth="1" collapsed="1"/>
    <col min="6" max="7" width="15" bestFit="1" customWidth="1" collapsed="1"/>
    <col min="8" max="8" width="15" customWidth="1" collapsed="1"/>
    <col min="9" max="9" width="16.109375" bestFit="1" customWidth="1" collapsed="1"/>
    <col min="10" max="10" width="11.6640625" bestFit="1" customWidth="1" collapsed="1"/>
    <col min="11" max="11" width="12.77734375" bestFit="1" customWidth="1" collapsed="1"/>
    <col min="12" max="12" width="13.88671875" bestFit="1" customWidth="1" collapsed="1"/>
    <col min="14" max="14" width="22.21875" customWidth="1"/>
  </cols>
  <sheetData>
    <row r="1" spans="1:14" ht="13.5" x14ac:dyDescent="0.15">
      <c r="J1" t="s">
        <v>217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3.5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ht="13.5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ht="13.5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3.5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3.5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3.5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ht="13.5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ht="13.5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ht="13.5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ht="13.5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ht="13.5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ht="13.5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ht="13.5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ht="13.5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ht="13.5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ht="13.5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ht="13.5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ht="13.5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ht="13.5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ht="13.5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ht="13.5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ht="13.5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ht="13.5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ht="13.5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ht="13.5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ht="13.5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ht="13.5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ht="13.5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ht="13.5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ht="13.5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ht="13.5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ht="13.5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ht="13.5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ht="13.5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ht="13.5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ht="13.5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ht="13.5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ht="13.5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ht="13.5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ht="13.5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ht="13.5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ht="13.5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ht="13.5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ht="13.5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ht="13.5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ht="13.5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ht="13.5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ht="13.5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ht="13.5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ht="13.5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ht="13.5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ht="13.5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ht="13.5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ht="13.5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ht="13.5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ht="13.5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ht="13.5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ht="13.5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ht="13.5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ht="13.5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ht="13.5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ht="13.5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ht="13.5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ht="13.5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ht="13.5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ht="13.5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ht="13.5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ht="13.5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ht="13.5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ht="13.5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ht="13.5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ht="13.5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ht="13.5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ht="13.5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ht="13.5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ht="13.5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ht="13.5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ht="13.5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ht="13.5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ht="13.5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ht="13.5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ht="13.5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ht="13.5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ht="13.5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ht="13.5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ht="13.5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ht="13.5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ht="13.5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ht="13.5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ht="13.5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ht="13.5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ht="13.5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ht="13.5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ht="13.5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ht="13.5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ht="13.5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ht="13.5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ht="13.5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ht="13.5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ht="13.5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ht="13.5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ht="13.5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ht="13.5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ht="13.5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ht="13.5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ht="13.5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ht="13.5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ht="13.5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ht="13.5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ht="13.5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ht="13.5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ht="13.5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ht="13.5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ht="13.5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ht="13.5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ht="13.5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ht="13.5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ht="13.5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ht="13.5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ht="13.5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ht="13.5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ht="13.5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ht="13.5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ht="13.5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ht="13.5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ht="13.5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ht="13.5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ht="13.5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ht="13.5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ht="13.5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ht="13.5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ht="13.5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ht="13.5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ht="13.5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ht="13.5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ht="13.5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ht="13.5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ht="13.5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ht="13.5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ht="13.5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ht="13.5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ht="13.5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ht="13.5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ht="13.5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ht="13.5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ht="13.5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ht="13.5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ht="13.5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ht="13.5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ht="13.5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ht="13.5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ht="13.5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ht="13.5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ht="13.5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ht="13.5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ht="13.5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ht="13.5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ht="13.5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ht="13.5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ht="13.5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ht="13.5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ht="13.5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ht="13.5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ht="13.5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ht="13.5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ht="13.5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ht="13.5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ht="13.5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ht="13.5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ht="13.5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ht="13.5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ht="13.5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ht="13.5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ht="13.5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ht="13.5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ht="13.5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ht="13.5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ht="13.5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ht="13.5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ht="13.5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ht="13.5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ht="13.5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ht="13.5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ht="13.5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ht="13.5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ht="13.5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ht="13.5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ht="13.5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ht="13.5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ht="13.5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ht="13.5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ht="13.5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ht="13.5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ht="13.5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ht="13.5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ht="13.5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ht="13.5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ht="13.5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ht="13.5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ht="13.5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ht="13.5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ht="13.5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ht="13.5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ht="13.5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ht="13.5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ht="13.5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ht="13.5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ht="13.5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ht="13.5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ht="13.5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ht="13.5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ht="13.5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ht="13.5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ht="13.5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ht="13.5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ht="13.5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ht="13.5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ht="13.5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ht="13.5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ht="13.5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ht="13.5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ht="13.5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ht="13.5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ht="13.5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ht="13.5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ht="13.5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ht="13.5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ht="13.5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ht="13.5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ht="13.5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ht="13.5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ht="13.5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ht="13.5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ht="13.5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ht="13.5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ht="13.5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ht="13.5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ht="13.5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ht="13.5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ht="13.5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ht="13.5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ht="13.5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ht="13.5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ht="13.5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ht="13.5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ht="13.5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ht="13.5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ht="13.5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ht="13.5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ht="13.5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ht="13.5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ht="13.5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ht="13.5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ht="13.5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ht="13.5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ht="13.5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ht="13.5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ht="13.5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ht="13.5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ht="13.5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ht="13.5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ht="13.5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ht="13.5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ht="13.5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ht="13.5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ht="13.5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ht="13.5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ht="13.5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ht="13.5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ht="13.5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ht="13.5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ht="13.5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ht="13.5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ht="13.5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ht="13.5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ht="13.5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ht="13.5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ht="13.5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ht="13.5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ht="13.5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ht="13.5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ht="13.5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ht="13.5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ht="13.5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ht="13.5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ht="13.5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ht="13.5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ht="13.5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ht="13.5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ht="13.5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ht="13.5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ht="13.5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ht="13.5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ht="13.5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ht="13.5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ht="13.5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ht="13.5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ht="13.5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ht="13.5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ht="13.5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ht="13.5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ht="13.5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ht="13.5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ht="13.5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ht="13.5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ht="13.5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ht="13.5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ht="13.5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ht="13.5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ht="13.5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ht="13.5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ht="13.5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ht="13.5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ht="13.5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ht="13.5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ht="13.5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ht="13.5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ht="13.5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ht="13.5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ht="13.5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ht="13.5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ht="13.5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ht="13.5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ht="13.5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ht="13.5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ht="13.5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ht="13.5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ht="13.5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ht="13.5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ht="13.5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ht="13.5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ht="13.5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ht="13.5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ht="13.5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ht="13.5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ht="13.5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ht="13.5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ht="13.5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ht="13.5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ht="13.5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ht="13.5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ht="13.5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ht="13.5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ht="13.5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ht="13.5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ht="13.5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ht="13.5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ht="13.5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ht="13.5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ht="13.5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ht="13.5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ht="13.5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33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ht="13.5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ht="13.5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ht="13.5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ht="13.5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ht="13.5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ht="13.5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4" ht="13.5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4" ht="13.5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4" ht="13.5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4" ht="13.5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4" ht="13.5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4" ht="13.5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4" ht="13.5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4" ht="13.5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4" ht="13.5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4" ht="13.5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</row>
    <row r="379" spans="1:14" ht="13.5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t="s">
        <v>412</v>
      </c>
    </row>
    <row r="380" spans="1:14" ht="13.5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</row>
    <row r="381" spans="1:14" ht="13.5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</row>
    <row r="382" spans="1:14" ht="13.5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</row>
    <row r="383" spans="1:14" ht="13.5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</row>
    <row r="384" spans="1:14" ht="13.5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</row>
    <row r="385" spans="1:14" ht="13.5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</row>
    <row r="386" spans="1:14" ht="13.5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</row>
    <row r="387" spans="1:14" ht="13.5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</row>
    <row r="388" spans="1:14" ht="13.5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t="s">
        <v>419</v>
      </c>
    </row>
    <row r="389" spans="1:14" ht="13.5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</row>
    <row r="390" spans="1:14" ht="13.5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</row>
    <row r="391" spans="1:14" ht="13.5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</row>
    <row r="392" spans="1:14" ht="13.5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</row>
    <row r="393" spans="1:14" ht="13.5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</row>
    <row r="394" spans="1:14" ht="13.5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</row>
    <row r="395" spans="1:14" ht="13.5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</row>
    <row r="396" spans="1:14" ht="13.5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</row>
    <row r="397" spans="1:14" ht="13.5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</row>
    <row r="398" spans="1:14" ht="13.5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</row>
    <row r="399" spans="1:14" ht="13.5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</row>
    <row r="400" spans="1:14" ht="13.5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</row>
    <row r="401" spans="1:14" ht="13.5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</row>
    <row r="402" spans="1:14" ht="13.5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</row>
    <row r="403" spans="1:14" ht="13.5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</row>
    <row r="404" spans="1:14" ht="13.5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</row>
    <row r="405" spans="1:14" ht="13.5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10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</row>
    <row r="406" spans="1:14" ht="13.5" x14ac:dyDescent="0.15">
      <c r="A406" s="1">
        <v>42969</v>
      </c>
      <c r="B406">
        <v>32.54</v>
      </c>
      <c r="C406" s="10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101">
        <f>(B406/(D406*(1-VLOOKUP(A406,FX!A:M,13,0))))-1</f>
        <v>1.6654066435117798E-4</v>
      </c>
      <c r="I406" s="101">
        <f t="shared" si="272"/>
        <v>-4.8929663608563434E-3</v>
      </c>
      <c r="J406">
        <v>1829.2170000000001</v>
      </c>
      <c r="K406" s="100">
        <v>1814.92</v>
      </c>
      <c r="L406" s="101">
        <f t="shared" ref="L406" si="488">+K406/J406-1</f>
        <v>-7.8159124915195832E-3</v>
      </c>
      <c r="M406" s="100">
        <f t="shared" ref="M406" si="489">WEEKDAY(A406,2)</f>
        <v>2</v>
      </c>
    </row>
    <row r="407" spans="1:14" ht="13.5" x14ac:dyDescent="0.15">
      <c r="A407" s="1">
        <v>42970</v>
      </c>
      <c r="B407">
        <v>32.46</v>
      </c>
      <c r="C407" s="10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101">
        <f>(B407/(D407*(1-VLOOKUP(A407,FX!A:M,13,0))))-1</f>
        <v>-3.9697683339895429E-3</v>
      </c>
      <c r="I407" s="101">
        <f t="shared" si="272"/>
        <v>-3.5303146584805267E-3</v>
      </c>
      <c r="J407">
        <v>1814.92</v>
      </c>
      <c r="K407">
        <v>1807.37</v>
      </c>
      <c r="L407" s="101">
        <f t="shared" ref="L407" si="493">+K407/J407-1</f>
        <v>-4.1599629735746824E-3</v>
      </c>
      <c r="M407" s="100">
        <f t="shared" ref="M407" si="494">WEEKDAY(A407,2)</f>
        <v>3</v>
      </c>
      <c r="N407" t="s">
        <v>448</v>
      </c>
    </row>
    <row r="408" spans="1:14" ht="13.5" x14ac:dyDescent="0.15">
      <c r="A408" s="1">
        <v>42971</v>
      </c>
      <c r="B408">
        <v>32.15</v>
      </c>
      <c r="C408" s="10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101">
        <f>(B408/(D408*(1-VLOOKUP(A408,FX!A:M,13,0))))-1</f>
        <v>-7.0180049919129628E-3</v>
      </c>
      <c r="I408" s="101">
        <f t="shared" si="272"/>
        <v>-5.5983421484026019E-3</v>
      </c>
      <c r="J408" s="100">
        <v>1807.37</v>
      </c>
      <c r="K408">
        <v>1795.739</v>
      </c>
      <c r="L408" s="101">
        <f t="shared" ref="L408" si="498">+K408/J408-1</f>
        <v>-6.4353176162046388E-3</v>
      </c>
      <c r="M408" s="100">
        <f t="shared" ref="M408" si="499">WEEKDAY(A408,2)</f>
        <v>4</v>
      </c>
    </row>
    <row r="409" spans="1:14" ht="13.5" x14ac:dyDescent="0.15">
      <c r="A409" s="1">
        <v>42972</v>
      </c>
      <c r="B409">
        <v>32.829000000000001</v>
      </c>
      <c r="C409" s="10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101">
        <f>(B409/(D409*(1-VLOOKUP(A409,FX!A:M,13,0))))-1</f>
        <v>3.2156366101547817E-3</v>
      </c>
      <c r="I409" s="101">
        <f t="shared" si="272"/>
        <v>2.6203215073561381E-4</v>
      </c>
      <c r="J409">
        <v>1795.739</v>
      </c>
      <c r="K409">
        <v>1812.8779999999999</v>
      </c>
      <c r="L409" s="101">
        <f t="shared" ref="L409" si="503">+K409/J409-1</f>
        <v>9.5442600511543851E-3</v>
      </c>
      <c r="M409" s="100">
        <f t="shared" ref="M409" si="504">WEEKDAY(A409,2)</f>
        <v>5</v>
      </c>
    </row>
    <row r="410" spans="1:14" ht="13.5" x14ac:dyDescent="0.15">
      <c r="A410" s="98">
        <v>42975</v>
      </c>
      <c r="B410">
        <v>33.563899999999997</v>
      </c>
      <c r="C410" s="10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101">
        <f>(B410/(D410*(1-VLOOKUP(A410,FX!A:M,13,0))))-1</f>
        <v>2.2568953308803597E-3</v>
      </c>
      <c r="I410" s="101">
        <f t="shared" si="272"/>
        <v>8.6477073138713223E-4</v>
      </c>
      <c r="J410">
        <v>1812.8779999999999</v>
      </c>
      <c r="K410">
        <v>1842.828</v>
      </c>
      <c r="L410" s="101">
        <f t="shared" ref="L410" si="508">+K410/J410-1</f>
        <v>1.6520692512127066E-2</v>
      </c>
      <c r="M410" s="100">
        <f t="shared" ref="M410" si="509">WEEKDAY(A410,2)</f>
        <v>1</v>
      </c>
    </row>
    <row r="411" spans="1:14" ht="13.5" x14ac:dyDescent="0.15">
      <c r="A411" s="98">
        <v>42976</v>
      </c>
      <c r="B411">
        <v>33.5</v>
      </c>
      <c r="C411" s="10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101">
        <f>(B411/(D411*(1-VLOOKUP(A411,FX!A:M,13,0))))-1</f>
        <v>3.4727941449705924E-3</v>
      </c>
      <c r="I411" s="101">
        <f t="shared" si="272"/>
        <v>6.2128127314875492E-4</v>
      </c>
      <c r="J411">
        <v>1842.828</v>
      </c>
      <c r="K411">
        <v>1831.5909999999999</v>
      </c>
      <c r="L411" s="101">
        <f t="shared" ref="L411" si="513">+K411/J411-1</f>
        <v>-6.0976933278634737E-3</v>
      </c>
      <c r="M411" s="100">
        <f t="shared" ref="M411" si="514">WEEKDAY(A411,2)</f>
        <v>2</v>
      </c>
    </row>
    <row r="412" spans="1:14" ht="13.5" x14ac:dyDescent="0.15">
      <c r="A412" s="98">
        <v>42977</v>
      </c>
      <c r="B412">
        <v>33.646599999999999</v>
      </c>
      <c r="C412" s="10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101">
        <f>(B412/(D412*(1-VLOOKUP(A412,FX!A:M,13,0))))-1</f>
        <v>-1.969690990130113E-4</v>
      </c>
      <c r="I412" s="101">
        <f t="shared" si="272"/>
        <v>1.3970673475638407E-4</v>
      </c>
      <c r="J412">
        <v>1831.5909999999999</v>
      </c>
      <c r="K412">
        <v>1838.6310000000001</v>
      </c>
      <c r="L412" s="101">
        <f t="shared" ref="L412" si="518">+K412/J412-1</f>
        <v>3.8436528679166582E-3</v>
      </c>
      <c r="M412" s="100">
        <f t="shared" ref="M412" si="519">WEEKDAY(A412,2)</f>
        <v>3</v>
      </c>
    </row>
    <row r="413" spans="1:14" ht="13.5" x14ac:dyDescent="0.15">
      <c r="A413" s="98">
        <v>42978</v>
      </c>
      <c r="B413">
        <v>33.895000000000003</v>
      </c>
      <c r="C413" s="10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101">
        <f>(B413/(D413*(1-VLOOKUP(A413,FX!A:M,13,0))))-1</f>
        <v>1.2756557544415514E-3</v>
      </c>
      <c r="I413" s="101">
        <f t="shared" si="272"/>
        <v>2.3124600790140892E-3</v>
      </c>
      <c r="J413">
        <v>1838.6310000000001</v>
      </c>
      <c r="K413">
        <v>1849.3789999999999</v>
      </c>
      <c r="L413" s="101">
        <f t="shared" ref="L413" si="523">+K413/J413-1</f>
        <v>5.8456536412145876E-3</v>
      </c>
      <c r="M413" s="100">
        <f t="shared" ref="M413" si="524">WEEKDAY(A413,2)</f>
        <v>4</v>
      </c>
    </row>
    <row r="414" spans="1:14" ht="13.5" x14ac:dyDescent="0.15">
      <c r="A414" s="98">
        <v>42979</v>
      </c>
      <c r="B414">
        <v>34.505800000000001</v>
      </c>
      <c r="C414" s="10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101">
        <f>(B414/(D414*(1-VLOOKUP(A414,FX!A:M,13,0))))-1</f>
        <v>6.0785897077795248E-3</v>
      </c>
      <c r="I414" s="101">
        <f t="shared" si="272"/>
        <v>5.8885604510285905E-3</v>
      </c>
      <c r="J414">
        <v>1849.3789999999999</v>
      </c>
      <c r="K414">
        <v>1865.25</v>
      </c>
      <c r="L414" s="101">
        <f t="shared" ref="L414" si="528">+K414/J414-1</f>
        <v>8.5817996203050306E-3</v>
      </c>
      <c r="M414" s="100">
        <f t="shared" ref="M414" si="529">WEEKDAY(A414,2)</f>
        <v>5</v>
      </c>
    </row>
    <row r="415" spans="1:14" ht="13.5" x14ac:dyDescent="0.15">
      <c r="A415" s="98">
        <v>42982</v>
      </c>
      <c r="B415">
        <v>34.505800000000001</v>
      </c>
      <c r="C415" s="10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101">
        <f>(B415/(D415*(1-VLOOKUP(A415,FX!A:M,13,0))))-1</f>
        <v>-8.5922592398665065E-3</v>
      </c>
      <c r="I415" s="101">
        <f t="shared" si="272"/>
        <v>-8.4540229885056162E-3</v>
      </c>
      <c r="J415">
        <v>1865.25</v>
      </c>
      <c r="K415">
        <v>1883.6179999999999</v>
      </c>
      <c r="L415" s="101">
        <f t="shared" ref="L415" si="533">+K415/J415-1</f>
        <v>9.847473529017492E-3</v>
      </c>
      <c r="M415" s="100">
        <f t="shared" ref="M415" si="534">WEEKDAY(A415,2)</f>
        <v>1</v>
      </c>
    </row>
    <row r="416" spans="1:14" ht="13.5" x14ac:dyDescent="0.15">
      <c r="A416" s="98">
        <v>42983</v>
      </c>
      <c r="B416">
        <v>34.979999999999997</v>
      </c>
      <c r="C416" s="10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101">
        <f>(B416/(D416*(1-VLOOKUP(A416,FX!A:M,13,0))))-1</f>
        <v>5.959498100536198E-3</v>
      </c>
      <c r="I416" s="101">
        <f t="shared" si="272"/>
        <v>6.143863040176667E-3</v>
      </c>
      <c r="J416">
        <v>1883.6179999999999</v>
      </c>
      <c r="K416">
        <v>1885.162</v>
      </c>
      <c r="L416" s="101">
        <f t="shared" ref="L416" si="538">+K416/J416-1</f>
        <v>8.1969911096635428E-4</v>
      </c>
      <c r="M416" s="100">
        <f t="shared" ref="M416" si="539">WEEKDAY(A416,2)</f>
        <v>2</v>
      </c>
    </row>
    <row r="417" spans="1:14" ht="13.5" x14ac:dyDescent="0.15">
      <c r="A417" s="98">
        <v>42984</v>
      </c>
      <c r="B417">
        <v>34.99</v>
      </c>
      <c r="C417" s="10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101">
        <f>(B417/(D417*(1-VLOOKUP(A417,FX!A:M,13,0))))-1</f>
        <v>-2.7079031954174715E-3</v>
      </c>
      <c r="I417" s="101">
        <f t="shared" si="272"/>
        <v>1.5944215284120489E-3</v>
      </c>
      <c r="J417">
        <v>1885.162</v>
      </c>
      <c r="K417">
        <v>1902.857</v>
      </c>
      <c r="L417" s="101">
        <f t="shared" ref="L417" si="543">+K417/J417-1</f>
        <v>9.3864612165956984E-3</v>
      </c>
      <c r="M417" s="100">
        <f t="shared" ref="M417" si="544">WEEKDAY(A417,2)</f>
        <v>3</v>
      </c>
    </row>
    <row r="418" spans="1:14" ht="13.5" x14ac:dyDescent="0.15">
      <c r="A418" s="98">
        <v>42985</v>
      </c>
      <c r="B418">
        <v>35.07</v>
      </c>
      <c r="C418" s="10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101">
        <f>(B418/(D418*(1-VLOOKUP(A418,FX!A:M,13,0))))-1</f>
        <v>2.1527023819258861E-3</v>
      </c>
      <c r="I418" s="101">
        <f t="shared" si="272"/>
        <v>2.286367533580913E-3</v>
      </c>
      <c r="J418">
        <v>1902.857</v>
      </c>
      <c r="K418">
        <v>1890.3820000000001</v>
      </c>
      <c r="L418" s="101">
        <f t="shared" ref="L418" si="548">+K418/J418-1</f>
        <v>-6.5559314231179444E-3</v>
      </c>
      <c r="M418" s="100">
        <f t="shared" ref="M418" si="549">WEEKDAY(A418,2)</f>
        <v>4</v>
      </c>
    </row>
    <row r="419" spans="1:14" ht="13.5" x14ac:dyDescent="0.15">
      <c r="A419" s="98">
        <v>42986</v>
      </c>
      <c r="B419">
        <v>35.01</v>
      </c>
      <c r="C419" s="10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101">
        <f>(B419/(D419*(1-VLOOKUP(A419,FX!A:M,13,0))))-1</f>
        <v>5.0860993861654435E-3</v>
      </c>
      <c r="I419" s="101">
        <f t="shared" si="272"/>
        <v>6.6506223636879636E-3</v>
      </c>
      <c r="J419">
        <v>1890.3820000000001</v>
      </c>
      <c r="K419">
        <v>1885.2739999999999</v>
      </c>
      <c r="L419" s="101">
        <f t="shared" ref="L419" si="553">+K419/J419-1</f>
        <v>-2.702099364043975E-3</v>
      </c>
      <c r="M419" s="100">
        <f t="shared" ref="M419" si="554">WEEKDAY(A419,2)</f>
        <v>5</v>
      </c>
    </row>
    <row r="420" spans="1:14" ht="13.5" x14ac:dyDescent="0.15">
      <c r="A420" s="98">
        <v>42989</v>
      </c>
      <c r="B420">
        <v>35.270000000000003</v>
      </c>
      <c r="C420" s="10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101">
        <f>(B420/(D420*(1-VLOOKUP(A420,FX!A:M,13,0))))-1</f>
        <v>1.4571229895749438E-2</v>
      </c>
      <c r="I420" s="101">
        <f t="shared" si="272"/>
        <v>6.1159985851049203E-3</v>
      </c>
      <c r="J420">
        <v>1885.2739999999999</v>
      </c>
      <c r="K420">
        <v>1896.375</v>
      </c>
      <c r="L420" s="101">
        <f t="shared" ref="L420" si="558">+K420/J420-1</f>
        <v>5.8882687609334017E-3</v>
      </c>
      <c r="M420" s="100">
        <f t="shared" ref="M420" si="559">WEEKDAY(A420,2)</f>
        <v>1</v>
      </c>
    </row>
    <row r="421" spans="1:14" ht="13.5" x14ac:dyDescent="0.15">
      <c r="A421" s="98">
        <v>42990</v>
      </c>
      <c r="B421">
        <v>35.1</v>
      </c>
      <c r="C421" s="10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101">
        <f>(B421/(D421*(1-VLOOKUP(A421,FX!A:M,13,0))))-1</f>
        <v>6.9737449501305893E-3</v>
      </c>
      <c r="I421" s="101">
        <f t="shared" si="272"/>
        <v>5.5808303633841927E-3</v>
      </c>
      <c r="J421">
        <v>1896.375</v>
      </c>
      <c r="K421">
        <v>1884.4839999999999</v>
      </c>
      <c r="L421" s="101">
        <f t="shared" ref="L421" si="563">+K421/J421-1</f>
        <v>-6.2703842858085057E-3</v>
      </c>
      <c r="M421" s="100">
        <f t="shared" ref="M421" si="564">WEEKDAY(A421,2)</f>
        <v>2</v>
      </c>
    </row>
    <row r="422" spans="1:14" ht="13.5" x14ac:dyDescent="0.15">
      <c r="A422" s="98">
        <v>42991</v>
      </c>
      <c r="B422">
        <v>35.1</v>
      </c>
      <c r="C422" s="10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101">
        <f>(B422/(D422*(1-VLOOKUP(A422,FX!A:M,13,0))))-1</f>
        <v>5.40127651495248E-3</v>
      </c>
      <c r="I422" s="101">
        <f t="shared" si="272"/>
        <v>3.2010975191494317E-3</v>
      </c>
      <c r="J422">
        <v>1884.4839999999999</v>
      </c>
      <c r="K422">
        <v>1888.432</v>
      </c>
      <c r="L422" s="101">
        <f t="shared" ref="L422" si="568">+K422/J422-1</f>
        <v>2.0950031945083936E-3</v>
      </c>
      <c r="M422" s="100">
        <f t="shared" ref="M422" si="569">WEEKDAY(A422,2)</f>
        <v>3</v>
      </c>
    </row>
    <row r="423" spans="1:14" ht="13.5" x14ac:dyDescent="0.15">
      <c r="A423" s="98">
        <v>42992</v>
      </c>
      <c r="B423">
        <v>34.71</v>
      </c>
      <c r="C423" s="10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101">
        <f>(B423/(D423*(1-VLOOKUP(A423,FX!A:M,13,0))))-1</f>
        <v>-3.9372614057051614E-3</v>
      </c>
      <c r="I423" s="101">
        <f t="shared" si="272"/>
        <v>1.445474453186657E-3</v>
      </c>
      <c r="J423">
        <v>1888.432</v>
      </c>
      <c r="K423">
        <v>1879.252</v>
      </c>
      <c r="L423" s="101">
        <f t="shared" ref="L423" si="573">+K423/J423-1</f>
        <v>-4.8611758326484455E-3</v>
      </c>
      <c r="M423" s="100">
        <f t="shared" ref="M423" si="574">WEEKDAY(A423,2)</f>
        <v>4</v>
      </c>
    </row>
    <row r="424" spans="1:14" ht="13.5" x14ac:dyDescent="0.15">
      <c r="A424" s="98">
        <v>42993</v>
      </c>
      <c r="B424">
        <v>34.816499999999998</v>
      </c>
      <c r="C424" s="10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101">
        <f>(B424/(D424*(1-VLOOKUP(A424,FX!A:M,13,0))))-1</f>
        <v>7.6128541175977116E-3</v>
      </c>
      <c r="I424" s="101">
        <f t="shared" si="272"/>
        <v>6.667456969458474E-3</v>
      </c>
      <c r="J424">
        <v>1879.252</v>
      </c>
      <c r="K424">
        <v>1875.635</v>
      </c>
      <c r="L424" s="101">
        <f t="shared" ref="L424" si="578">+K424/J424-1</f>
        <v>-1.9247019558845668E-3</v>
      </c>
      <c r="M424" s="100">
        <f t="shared" ref="M424" si="579">WEEKDAY(A424,2)</f>
        <v>5</v>
      </c>
    </row>
    <row r="425" spans="1:14" ht="13.5" x14ac:dyDescent="0.15">
      <c r="A425" s="98">
        <v>42996</v>
      </c>
      <c r="B425">
        <v>34.966500000000003</v>
      </c>
      <c r="C425" s="10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101">
        <f>(B425/(D425*(1-VLOOKUP(A425,FX!A:M,13,0))))-1</f>
        <v>4.5242846775528367E-3</v>
      </c>
      <c r="I425" s="101">
        <f t="shared" si="272"/>
        <v>5.853925150303585E-3</v>
      </c>
      <c r="J425">
        <v>1875.635</v>
      </c>
      <c r="K425">
        <v>1894.8019999999999</v>
      </c>
      <c r="L425" s="101">
        <f t="shared" ref="L425" si="583">+K425/J425-1</f>
        <v>1.0218939185929088E-2</v>
      </c>
      <c r="M425" s="100">
        <f t="shared" ref="M425" si="584">WEEKDAY(A425,2)</f>
        <v>1</v>
      </c>
    </row>
    <row r="426" spans="1:14" ht="13.5" x14ac:dyDescent="0.15">
      <c r="A426" s="98">
        <v>42997</v>
      </c>
      <c r="B426">
        <v>34.49</v>
      </c>
      <c r="C426" s="10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101">
        <f>(B426/(D426*(1-VLOOKUP(A426,FX!A:M,13,0))))-1</f>
        <v>1.2856084424399672E-3</v>
      </c>
      <c r="I426" s="101">
        <f t="shared" si="272"/>
        <v>1.4401691037271291E-3</v>
      </c>
      <c r="J426">
        <v>1894.8019999999999</v>
      </c>
      <c r="K426">
        <v>1880.296</v>
      </c>
      <c r="L426" s="101">
        <f t="shared" ref="L426" si="588">+K426/J426-1</f>
        <v>-7.6556811740751129E-3</v>
      </c>
      <c r="M426" s="100">
        <f t="shared" ref="M426" si="589">WEEKDAY(A426,2)</f>
        <v>2</v>
      </c>
    </row>
    <row r="427" spans="1:14" ht="13.5" x14ac:dyDescent="0.15">
      <c r="A427" s="98">
        <v>42998</v>
      </c>
      <c r="B427">
        <v>34.89</v>
      </c>
      <c r="C427" s="10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101">
        <f>(B427/(D427*(1-VLOOKUP(A427,FX!A:M,13,0))))-1</f>
        <v>6.8866282023389847E-3</v>
      </c>
      <c r="I427" s="101">
        <f t="shared" si="272"/>
        <v>1.6053020834538856E-4</v>
      </c>
      <c r="J427">
        <v>1880.296</v>
      </c>
      <c r="K427">
        <v>1892.6690000000001</v>
      </c>
      <c r="L427" s="101">
        <f t="shared" ref="L427" si="593">+K427/J427-1</f>
        <v>6.5803469241012547E-3</v>
      </c>
      <c r="M427" s="100">
        <f t="shared" ref="M427" si="594">WEEKDAY(A427,2)</f>
        <v>3</v>
      </c>
    </row>
    <row r="428" spans="1:14" ht="13.5" x14ac:dyDescent="0.15">
      <c r="A428" s="98">
        <v>42999</v>
      </c>
      <c r="B428">
        <v>34.840000000000003</v>
      </c>
      <c r="C428" s="10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101">
        <f>(B428/(D428*(1-VLOOKUP(A428,FX!A:M,13,0))))-1</f>
        <v>6.4815665618656038E-3</v>
      </c>
      <c r="I428" s="101">
        <f t="shared" si="272"/>
        <v>7.0848593289762896E-3</v>
      </c>
      <c r="J428">
        <v>1892.6690000000001</v>
      </c>
      <c r="K428">
        <v>1872.77</v>
      </c>
      <c r="L428" s="101">
        <f t="shared" ref="L428" si="598">+K428/J428-1</f>
        <v>-1.0513724269801017E-2</v>
      </c>
      <c r="M428" s="100">
        <f t="shared" ref="M428" si="599">WEEKDAY(A428,2)</f>
        <v>4</v>
      </c>
    </row>
    <row r="429" spans="1:14" ht="13.5" x14ac:dyDescent="0.15">
      <c r="A429" s="98">
        <v>43000</v>
      </c>
      <c r="B429">
        <v>34.535200000000003</v>
      </c>
      <c r="C429" s="10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101">
        <f>(B429/(D429*(1-VLOOKUP(A429,FX!A:M,13,0))))-1</f>
        <v>3.4171744396753745E-3</v>
      </c>
      <c r="I429" s="101">
        <f t="shared" si="272"/>
        <v>2.0833696036957061E-3</v>
      </c>
      <c r="J429">
        <v>1872.77</v>
      </c>
      <c r="K429">
        <v>1866.425</v>
      </c>
      <c r="L429" s="101">
        <f t="shared" ref="L429" si="603">+K429/J429-1</f>
        <v>-3.3880294964143687E-3</v>
      </c>
      <c r="M429" s="100">
        <f t="shared" ref="M429" si="604">WEEKDAY(A429,2)</f>
        <v>5</v>
      </c>
      <c r="N429" t="s">
        <v>482</v>
      </c>
    </row>
    <row r="430" spans="1:14" ht="13.5" x14ac:dyDescent="0.15">
      <c r="A430" s="98">
        <v>43003</v>
      </c>
      <c r="B430">
        <v>33.840000000000003</v>
      </c>
      <c r="C430" s="10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101">
        <f>(B430/(D430*(1-VLOOKUP(A430,FX!A:M,13,0))))-1</f>
        <v>-8.4729907076674937E-4</v>
      </c>
      <c r="I430" s="101">
        <f t="shared" si="272"/>
        <v>1.2841528437772531E-3</v>
      </c>
      <c r="J430">
        <v>1866.425</v>
      </c>
      <c r="K430">
        <v>1843.6210000000001</v>
      </c>
      <c r="L430" s="101">
        <f t="shared" ref="L430" si="608">+K430/J430-1</f>
        <v>-1.2218010367413545E-2</v>
      </c>
      <c r="M430" s="100">
        <f t="shared" ref="M430" si="609">WEEKDAY(A430,2)</f>
        <v>1</v>
      </c>
    </row>
    <row r="431" spans="1:14" ht="13.5" x14ac:dyDescent="0.15">
      <c r="A431" s="98">
        <v>43004</v>
      </c>
      <c r="B431">
        <v>33.92</v>
      </c>
      <c r="C431" s="101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101">
        <f>(B431/(D431*(1-VLOOKUP(A431,FX!A:M,13,0))))-1</f>
        <v>8.2702202591815599E-3</v>
      </c>
      <c r="I431" s="101">
        <f t="shared" si="272"/>
        <v>5.9848983634951392E-3</v>
      </c>
      <c r="J431">
        <v>1843.6210000000001</v>
      </c>
      <c r="K431">
        <v>1839.4549999999999</v>
      </c>
      <c r="L431" s="101">
        <f t="shared" ref="L431" si="613">+K431/J431-1</f>
        <v>-2.259683524976186E-3</v>
      </c>
      <c r="M431" s="100">
        <f t="shared" ref="M431" si="614">WEEKDAY(A431,2)</f>
        <v>2</v>
      </c>
    </row>
    <row r="432" spans="1:14" ht="13.5" x14ac:dyDescent="0.15">
      <c r="A432" s="98">
        <v>43005</v>
      </c>
      <c r="B432">
        <v>34.15</v>
      </c>
      <c r="C432" s="101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101">
        <f>(B432/(D432*(1-VLOOKUP(A432,FX!A:M,13,0))))-1</f>
        <v>6.0199346750318128E-3</v>
      </c>
      <c r="I432" s="101">
        <f t="shared" si="272"/>
        <v>2.418720426446308E-3</v>
      </c>
      <c r="J432">
        <v>1839.4549999999999</v>
      </c>
      <c r="K432">
        <v>1854.943</v>
      </c>
      <c r="L432" s="101">
        <f t="shared" ref="L432" si="618">+K432/J432-1</f>
        <v>8.4198852377470601E-3</v>
      </c>
      <c r="M432" s="100">
        <f t="shared" ref="M432" si="619">WEEKDAY(A432,2)</f>
        <v>3</v>
      </c>
    </row>
    <row r="433" spans="1:13" ht="13.5" x14ac:dyDescent="0.15">
      <c r="A433" s="98">
        <v>43006</v>
      </c>
      <c r="B433">
        <v>34.14</v>
      </c>
      <c r="C433" s="101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101">
        <f>(B433/(D433*(1-VLOOKUP(A433,FX!A:M,13,0))))-1</f>
        <v>4.4458257708612781E-3</v>
      </c>
      <c r="I433" s="101">
        <f t="shared" si="272"/>
        <v>3.604037933528037E-3</v>
      </c>
      <c r="J433">
        <v>1854.943</v>
      </c>
      <c r="K433">
        <v>1854.7339999999999</v>
      </c>
      <c r="L433" s="101">
        <f t="shared" ref="L433" si="623">+K433/J433-1</f>
        <v>-1.1267192576813745E-4</v>
      </c>
      <c r="M433" s="100">
        <f t="shared" ref="M433" si="624">WEEKDAY(A433,2)</f>
        <v>4</v>
      </c>
    </row>
    <row r="434" spans="1:13" x14ac:dyDescent="0.25">
      <c r="A434" s="98">
        <v>43007</v>
      </c>
      <c r="B434">
        <v>34.325000000000003</v>
      </c>
      <c r="C434" s="101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G434" s="42">
        <f t="shared" ref="G434" si="627">+B434/D434-1</f>
        <v>2.4227896349373612E-3</v>
      </c>
      <c r="H434" s="101">
        <f>(B434/(D434*(1-VLOOKUP(A434,FX!A:M,13,0))))-1</f>
        <v>2.1479094762453244E-3</v>
      </c>
      <c r="J434">
        <v>1854.7339999999999</v>
      </c>
      <c r="K434">
        <v>1866.982</v>
      </c>
      <c r="L434" s="101">
        <f t="shared" ref="L434" si="628">+K434/J434-1</f>
        <v>6.6036423551840695E-3</v>
      </c>
      <c r="M434" s="100">
        <f t="shared" ref="M434" si="629">WEEKDAY(A434,2)</f>
        <v>5</v>
      </c>
    </row>
    <row r="435" spans="1:13" x14ac:dyDescent="0.25">
      <c r="A435" s="98">
        <v>43017</v>
      </c>
    </row>
    <row r="436" spans="1:13" x14ac:dyDescent="0.25">
      <c r="A436" s="98">
        <v>43018</v>
      </c>
    </row>
    <row r="437" spans="1:13" x14ac:dyDescent="0.25">
      <c r="A437" s="98">
        <v>43019</v>
      </c>
    </row>
    <row r="438" spans="1:13" x14ac:dyDescent="0.25">
      <c r="A438" s="98">
        <v>43020</v>
      </c>
    </row>
    <row r="439" spans="1:13" x14ac:dyDescent="0.25">
      <c r="A439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39"/>
  <sheetViews>
    <sheetView zoomScale="115" zoomScaleNormal="115" workbookViewId="0">
      <pane xSplit="1" ySplit="2" topLeftCell="D411" activePane="bottomRight" state="frozen"/>
      <selection pane="topRight" activeCell="B1" sqref="B1"/>
      <selection pane="bottomLeft" activeCell="A3" sqref="A3"/>
      <selection pane="bottomRight" activeCell="A435" sqref="A435:A439"/>
    </sheetView>
  </sheetViews>
  <sheetFormatPr defaultRowHeight="14.4" x14ac:dyDescent="0.25"/>
  <cols>
    <col min="1" max="1" width="11.6640625" bestFit="1" customWidth="1" collapsed="1"/>
    <col min="2" max="2" width="6.44140625" bestFit="1" customWidth="1" collapsed="1"/>
    <col min="3" max="3" width="15" bestFit="1" customWidth="1" collapsed="1"/>
    <col min="4" max="4" width="17.21875" bestFit="1" customWidth="1" collapsed="1"/>
    <col min="5" max="5" width="17.21875" customWidth="1" collapsed="1"/>
    <col min="6" max="7" width="15" bestFit="1" customWidth="1" collapsed="1"/>
    <col min="8" max="8" width="15" customWidth="1" collapsed="1"/>
    <col min="9" max="9" width="16.109375" bestFit="1" customWidth="1" collapsed="1"/>
    <col min="10" max="10" width="11.6640625" bestFit="1" customWidth="1" collapsed="1"/>
    <col min="11" max="11" width="12.77734375" bestFit="1" customWidth="1" collapsed="1"/>
    <col min="12" max="12" width="13.88671875" bestFit="1" customWidth="1" collapsed="1"/>
    <col min="14" max="14" width="15.21875" style="50" customWidth="1" collapsed="1"/>
    <col min="15" max="15" width="40.77734375" style="50" customWidth="1" collapsed="1"/>
  </cols>
  <sheetData>
    <row r="1" spans="1:14" ht="13.5" x14ac:dyDescent="0.15">
      <c r="J1" t="s">
        <v>218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ht="13.5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ht="13.5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ht="13.5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ht="13.5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ht="13.5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ht="13.5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ht="13.5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ht="13.5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ht="13.5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ht="13.5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ht="13.5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ht="13.5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ht="13.5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ht="13.5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ht="13.5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ht="13.5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ht="13.5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ht="13.5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ht="13.5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ht="13.5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ht="13.5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ht="13.5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ht="13.5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ht="13.5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ht="13.5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ht="13.5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ht="13.5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ht="13.5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ht="13.5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ht="13.5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ht="13.5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ht="13.5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ht="13.5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ht="13.5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ht="13.5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ht="13.5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ht="13.5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ht="13.5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ht="13.5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ht="13.5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ht="13.5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ht="13.5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ht="13.5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ht="13.5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ht="13.5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ht="13.5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ht="13.5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ht="13.5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ht="13.5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ht="13.5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ht="13.5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ht="13.5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ht="13.5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ht="13.5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ht="13.5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ht="13.5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ht="13.5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ht="13.5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ht="13.5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ht="13.5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ht="13.5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ht="13.5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ht="13.5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ht="13.5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ht="13.5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ht="13.5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ht="13.5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ht="13.5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ht="13.5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ht="13.5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ht="13.5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ht="13.5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ht="13.5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ht="13.5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ht="13.5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ht="13.5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ht="13.5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ht="13.5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ht="13.5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ht="13.5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ht="13.5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ht="13.5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ht="13.5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ht="13.5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ht="13.5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ht="13.5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ht="13.5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ht="13.5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ht="13.5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ht="13.5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ht="13.5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ht="13.5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ht="13.5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ht="13.5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ht="13.5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ht="13.5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ht="13.5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ht="13.5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ht="13.5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ht="13.5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ht="13.5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ht="13.5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ht="13.5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ht="13.5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ht="13.5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ht="13.5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ht="13.5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ht="13.5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ht="13.5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ht="13.5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ht="13.5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ht="13.5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ht="13.5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ht="13.5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ht="13.5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ht="13.5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ht="13.5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ht="13.5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ht="13.5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ht="13.5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ht="13.5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ht="13.5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ht="13.5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ht="13.5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ht="13.5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ht="13.5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ht="13.5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ht="13.5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ht="13.5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ht="13.5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ht="13.5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ht="13.5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ht="13.5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ht="13.5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ht="13.5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ht="13.5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ht="13.5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ht="13.5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ht="13.5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ht="13.5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ht="13.5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ht="13.5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ht="13.5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ht="13.5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ht="13.5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ht="13.5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ht="13.5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ht="13.5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ht="13.5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ht="13.5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ht="13.5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ht="13.5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ht="13.5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ht="13.5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ht="13.5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ht="13.5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ht="13.5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ht="13.5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ht="13.5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ht="13.5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ht="13.5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ht="13.5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ht="13.5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ht="13.5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ht="13.5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ht="13.5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ht="13.5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ht="13.5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ht="13.5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ht="13.5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ht="13.5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ht="13.5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ht="13.5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ht="13.5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ht="13.5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ht="13.5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ht="13.5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ht="13.5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ht="13.5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ht="13.5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ht="13.5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ht="13.5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ht="13.5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ht="13.5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ht="13.5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ht="13.5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ht="13.5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ht="13.5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ht="13.5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ht="13.5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ht="13.5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ht="13.5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ht="13.5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ht="13.5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ht="13.5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ht="13.5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ht="13.5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ht="13.5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ht="13.5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ht="13.5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ht="13.5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ht="13.5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ht="13.5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ht="13.5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ht="13.5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ht="13.5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ht="13.5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ht="13.5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ht="13.5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ht="13.5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ht="13.5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ht="13.5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ht="13.5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ht="13.5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ht="13.5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ht="13.5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ht="13.5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ht="13.5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ht="13.5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ht="13.5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ht="13.5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ht="13.5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ht="13.5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ht="13.5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0.5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ht="13.5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ht="13.5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ht="13.5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ht="13.5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ht="13.5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ht="13.5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ht="13.5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ht="13.5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ht="13.5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ht="13.5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ht="13.5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ht="13.5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ht="13.5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ht="13.5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4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4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ht="13.5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ht="13.5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4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0.5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ht="13.5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4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ht="13.5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ht="13.5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ht="13.5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3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ht="13.5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ht="13.5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ht="13.5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7.5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ht="13.5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ht="13.5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ht="13.5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4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1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ht="13.5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ht="13.5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ht="13.5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1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ht="13.5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4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ht="13.5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ht="13.5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ht="13.5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ht="13.5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ht="13.5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ht="13.5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ht="13.5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ht="13.5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ht="13.5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ht="13.5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ht="13.5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ht="13.5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ht="13.5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ht="13.5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ht="13.5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ht="13.5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ht="13.5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ht="13.5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ht="13.5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ht="13.5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ht="13.5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ht="13.5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0.5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ht="13.5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1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ht="13.5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7.5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ht="13.5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0.5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ht="13.5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ht="13.5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4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ht="13.5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7.5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4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ht="13.5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0.5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ht="13.5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ht="13.5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3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ht="13.5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ht="13.5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ht="13.5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ht="13.5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ht="13.5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ht="13.5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0.5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ht="13.5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ht="13.5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4.5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ht="13.5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ht="13.5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8.8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ht="13.5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4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ht="13.5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ht="13.5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0.5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ht="13.5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ht="13.5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ht="13.5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ht="13.5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ht="13.5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ht="13.5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ht="13.5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ht="13.5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ht="13.5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ht="13.5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ht="13.5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ht="13.5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ht="13.5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ht="13.5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ht="13.5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ht="13.5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ht="13.5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ht="13.5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ht="13.5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ht="13.5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ht="13.5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7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 ht="13.5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 ht="13.5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ht="13.5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ht="13.5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 ht="13.5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ht="13.5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ht="13.5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 ht="13.5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ht="13.5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ht="13.5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ht="13.5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ht="13.5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ht="13.5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ht="13.5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ht="13.5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ht="13.5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ht="13.5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ht="13.5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ht="13.5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27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403</v>
      </c>
    </row>
    <row r="378" spans="1:14" ht="13.5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ht="13.5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ht="13.5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ht="13.5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413</v>
      </c>
    </row>
    <row r="382" spans="1:14" ht="13.5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ht="13.5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ht="13.5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ht="13.5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ht="13.5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ht="13.5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ht="13.5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ht="13.5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ht="13.5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420</v>
      </c>
    </row>
    <row r="391" spans="1:14" ht="13.5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ht="13.5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27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428</v>
      </c>
    </row>
    <row r="394" spans="1:14" ht="13.5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ht="13.5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ht="13.5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ht="13.5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40.5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433</v>
      </c>
    </row>
    <row r="399" spans="1:14" ht="27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435</v>
      </c>
    </row>
    <row r="400" spans="1:14" ht="13.5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ht="13.5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ht="13.5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ht="13.5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ht="13.5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443</v>
      </c>
    </row>
    <row r="405" spans="1:14" ht="13.5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10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ht="13.5" x14ac:dyDescent="0.15">
      <c r="A406" s="1">
        <v>42969</v>
      </c>
      <c r="B406">
        <v>28.48</v>
      </c>
      <c r="C406" s="10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101">
        <f t="shared" ref="G406" si="476">+B406/D406-1</f>
        <v>-3.4896055715616381E-4</v>
      </c>
      <c r="H406" s="101">
        <f>(B406/(D406*(1-VLOOKUP(A406,FX!A:M,13,0))))-1</f>
        <v>-7.4747680987785614E-4</v>
      </c>
      <c r="I406" s="101">
        <f t="shared" si="80"/>
        <v>-5.9687448431766654E-5</v>
      </c>
      <c r="J406">
        <v>3740.9940999999999</v>
      </c>
      <c r="K406" s="100">
        <v>3752.3</v>
      </c>
      <c r="L406" s="101">
        <f t="shared" ref="L406" si="477">+K406/J406-1</f>
        <v>3.0221646166188609E-3</v>
      </c>
      <c r="M406" s="100">
        <f t="shared" ref="M406" si="478">WEEKDAY(A406,2)</f>
        <v>2</v>
      </c>
      <c r="N406" s="50" t="s">
        <v>446</v>
      </c>
    </row>
    <row r="407" spans="1:14" ht="13.5" x14ac:dyDescent="0.15">
      <c r="A407" s="1">
        <v>42970</v>
      </c>
      <c r="B407">
        <v>28.42</v>
      </c>
      <c r="C407" s="10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101">
        <f t="shared" ref="G407" si="481">+B407/D407-1</f>
        <v>-3.1731454199500631E-3</v>
      </c>
      <c r="H407" s="101">
        <f>(B407/(D407*(1-VLOOKUP(A407,FX!A:M,13,0))))-1</f>
        <v>-3.9501606839087433E-3</v>
      </c>
      <c r="I407" s="101">
        <f t="shared" si="80"/>
        <v>-3.7473402297480973E-3</v>
      </c>
      <c r="J407">
        <v>3752.3</v>
      </c>
      <c r="K407">
        <v>3756.09</v>
      </c>
      <c r="L407" s="101">
        <f t="shared" ref="L407" si="482">+K407/J407-1</f>
        <v>1.0100471710683401E-3</v>
      </c>
      <c r="M407" s="100">
        <f t="shared" ref="M407" si="483">WEEKDAY(A407,2)</f>
        <v>3</v>
      </c>
    </row>
    <row r="408" spans="1:14" ht="67.5" x14ac:dyDescent="0.15">
      <c r="A408" s="1">
        <v>42971</v>
      </c>
      <c r="B408">
        <v>28.33</v>
      </c>
      <c r="C408" s="10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101">
        <f t="shared" ref="G408" si="486">+B408/D408-1</f>
        <v>-1.1999261416938412E-3</v>
      </c>
      <c r="H408" s="101">
        <f>(B408/(D408*(1-VLOOKUP(A408,FX!A:M,13,0))))-1</f>
        <v>-1.5656080135104666E-3</v>
      </c>
      <c r="I408" s="101">
        <f t="shared" si="80"/>
        <v>-1.4204996069834275E-3</v>
      </c>
      <c r="J408" s="100">
        <v>3756.09</v>
      </c>
      <c r="K408">
        <v>3734.6457999999998</v>
      </c>
      <c r="L408" s="101">
        <f t="shared" ref="L408" si="487">+K408/J408-1</f>
        <v>-5.7091816223786562E-3</v>
      </c>
      <c r="M408" s="100">
        <f t="shared" ref="M408" si="488">WEEKDAY(A408,2)</f>
        <v>4</v>
      </c>
      <c r="N408" s="50" t="s">
        <v>452</v>
      </c>
    </row>
    <row r="409" spans="1:14" ht="13.5" x14ac:dyDescent="0.15">
      <c r="A409" s="1">
        <v>42972</v>
      </c>
      <c r="B409">
        <v>29.05</v>
      </c>
      <c r="C409" s="10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101">
        <f t="shared" ref="G409" si="491">+B409/D409-1</f>
        <v>7.4732488091222571E-3</v>
      </c>
      <c r="H409" s="101">
        <f>(B409/(D409*(1-VLOOKUP(A409,FX!A:M,13,0))))-1</f>
        <v>4.8810662506764135E-3</v>
      </c>
      <c r="I409" s="101">
        <f t="shared" si="80"/>
        <v>4.6341126020197354E-3</v>
      </c>
      <c r="J409">
        <v>3734.6457999999998</v>
      </c>
      <c r="K409">
        <v>3795.7543999999998</v>
      </c>
      <c r="L409" s="101">
        <f t="shared" ref="L409" si="492">+K409/J409-1</f>
        <v>1.6362622661565407E-2</v>
      </c>
      <c r="M409" s="100">
        <f t="shared" ref="M409" si="493">WEEKDAY(A409,2)</f>
        <v>5</v>
      </c>
    </row>
    <row r="410" spans="1:14" ht="27" x14ac:dyDescent="0.15">
      <c r="A410" s="98">
        <v>42975</v>
      </c>
      <c r="B410">
        <v>29.53</v>
      </c>
      <c r="C410" s="10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101">
        <f t="shared" ref="G410" si="496">+B410/D410-1</f>
        <v>8.754557227328208E-3</v>
      </c>
      <c r="H410" s="101">
        <f>(B410/(D410*(1-VLOOKUP(A410,FX!A:M,13,0))))-1</f>
        <v>4.9680096612254587E-3</v>
      </c>
      <c r="I410" s="101">
        <f t="shared" si="80"/>
        <v>4.3363659552759781E-3</v>
      </c>
      <c r="J410">
        <v>3795.7543999999998</v>
      </c>
      <c r="K410">
        <v>3842.7118999999998</v>
      </c>
      <c r="L410" s="101">
        <f t="shared" ref="L410" si="497">+K410/J410-1</f>
        <v>1.2371058570069815E-2</v>
      </c>
      <c r="M410" s="100">
        <f t="shared" ref="M410" si="498">WEEKDAY(A410,2)</f>
        <v>1</v>
      </c>
      <c r="N410" s="50" t="s">
        <v>454</v>
      </c>
    </row>
    <row r="411" spans="1:14" ht="13.5" x14ac:dyDescent="0.15">
      <c r="A411" s="98">
        <v>42976</v>
      </c>
      <c r="B411">
        <v>29.47</v>
      </c>
      <c r="C411" s="10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101">
        <f t="shared" ref="G411" si="501">+B411/D411-1</f>
        <v>4.4323734570610451E-3</v>
      </c>
      <c r="H411" s="101">
        <f>(B411/(D411*(1-VLOOKUP(A411,FX!A:M,13,0))))-1</f>
        <v>2.8182096226772035E-3</v>
      </c>
      <c r="I411" s="101">
        <f t="shared" si="80"/>
        <v>2.6094382053052367E-3</v>
      </c>
      <c r="J411">
        <v>3842.7118999999998</v>
      </c>
      <c r="K411">
        <v>3834.5376000000001</v>
      </c>
      <c r="L411" s="101">
        <f t="shared" ref="L411" si="502">+K411/J411-1</f>
        <v>-2.1272216634298236E-3</v>
      </c>
      <c r="M411" s="100">
        <f t="shared" ref="M411" si="503">WEEKDAY(A411,2)</f>
        <v>2</v>
      </c>
    </row>
    <row r="412" spans="1:14" ht="13.5" x14ac:dyDescent="0.15">
      <c r="A412" s="98">
        <v>42977</v>
      </c>
      <c r="B412">
        <v>29.41</v>
      </c>
      <c r="C412" s="10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101">
        <f t="shared" ref="G412" si="506">+B412/D412-1</f>
        <v>6.300283939084661E-4</v>
      </c>
      <c r="H412" s="101">
        <f>(B412/(D412*(1-VLOOKUP(A412,FX!A:M,13,0))))-1</f>
        <v>-7.182758925822208E-4</v>
      </c>
      <c r="I412" s="101">
        <f t="shared" si="80"/>
        <v>-8.2217284655261569E-4</v>
      </c>
      <c r="J412">
        <v>3834.5376000000001</v>
      </c>
      <c r="K412">
        <v>3834.3004999999998</v>
      </c>
      <c r="L412" s="101">
        <f t="shared" ref="L412" si="507">+K412/J412-1</f>
        <v>-6.1832748751822209E-5</v>
      </c>
      <c r="M412" s="100">
        <f t="shared" ref="M412" si="508">WEEKDAY(A412,2)</f>
        <v>3</v>
      </c>
    </row>
    <row r="413" spans="1:14" ht="13.5" x14ac:dyDescent="0.15">
      <c r="A413" s="98">
        <v>42978</v>
      </c>
      <c r="B413">
        <v>29.41</v>
      </c>
      <c r="C413" s="10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101">
        <f t="shared" ref="G413" si="511">+B413/D413-1</f>
        <v>2.3691842969841836E-3</v>
      </c>
      <c r="H413" s="101">
        <f>(B413/(D413*(1-VLOOKUP(A413,FX!A:M,13,0))))-1</f>
        <v>1.9766130408749305E-3</v>
      </c>
      <c r="I413" s="101">
        <f t="shared" si="80"/>
        <v>2.0442930153321548E-3</v>
      </c>
      <c r="J413">
        <v>3834.3004999999998</v>
      </c>
      <c r="K413">
        <v>3822.0927999999999</v>
      </c>
      <c r="L413" s="101">
        <f t="shared" ref="L413" si="512">+K413/J413-1</f>
        <v>-3.1838141011639731E-3</v>
      </c>
      <c r="M413" s="100">
        <f t="shared" ref="M413" si="513">WEEKDAY(A413,2)</f>
        <v>4</v>
      </c>
    </row>
    <row r="414" spans="1:14" ht="13.5" x14ac:dyDescent="0.15">
      <c r="A414" s="98">
        <v>42979</v>
      </c>
      <c r="B414">
        <v>29.77</v>
      </c>
      <c r="C414" s="10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101">
        <f t="shared" ref="G414" si="516">+B414/D414-1</f>
        <v>1.207371906578758E-2</v>
      </c>
      <c r="H414" s="101">
        <f>(B414/(D414*(1-VLOOKUP(A414,FX!A:M,13,0))))-1</f>
        <v>6.4578451716745811E-3</v>
      </c>
      <c r="I414" s="101">
        <f t="shared" si="80"/>
        <v>6.3994428799858394E-3</v>
      </c>
      <c r="J414">
        <v>3822.0927999999999</v>
      </c>
      <c r="K414">
        <v>3830.5383000000002</v>
      </c>
      <c r="L414" s="101">
        <f t="shared" ref="L414" si="517">+K414/J414-1</f>
        <v>2.2096533082609504E-3</v>
      </c>
      <c r="M414" s="100">
        <f t="shared" ref="M414" si="518">WEEKDAY(A414,2)</f>
        <v>5</v>
      </c>
    </row>
    <row r="415" spans="1:14" ht="13.5" x14ac:dyDescent="0.15">
      <c r="A415" s="98">
        <v>42982</v>
      </c>
      <c r="B415">
        <v>29.77</v>
      </c>
      <c r="C415" s="10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101">
        <f t="shared" ref="G415" si="521">+B415/D415-1</f>
        <v>2.4535237825074052E-3</v>
      </c>
      <c r="H415" s="101">
        <f>(B415/(D415*(1-VLOOKUP(A415,FX!A:M,13,0))))-1</f>
        <v>-2.2483229388059467E-3</v>
      </c>
      <c r="I415" s="101">
        <f t="shared" si="80"/>
        <v>-2.3458445040214215E-3</v>
      </c>
      <c r="J415">
        <v>3830.5383000000002</v>
      </c>
      <c r="K415">
        <v>3845.6163000000001</v>
      </c>
      <c r="L415" s="101">
        <f t="shared" ref="L415" si="522">+K415/J415-1</f>
        <v>3.9362613865523421E-3</v>
      </c>
      <c r="M415" s="100">
        <f t="shared" ref="M415" si="523">WEEKDAY(A415,2)</f>
        <v>1</v>
      </c>
    </row>
    <row r="416" spans="1:14" ht="13.5" x14ac:dyDescent="0.15">
      <c r="A416" s="98">
        <v>42983</v>
      </c>
      <c r="B416">
        <v>29.95</v>
      </c>
      <c r="C416" s="10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101">
        <f t="shared" ref="G416" si="526">+B416/D416-1</f>
        <v>7.1196952603913566E-4</v>
      </c>
      <c r="H416" s="101">
        <f>(B416/(D416*(1-VLOOKUP(A416,FX!A:M,13,0))))-1</f>
        <v>2.3164861744859877E-3</v>
      </c>
      <c r="I416" s="101">
        <f t="shared" si="80"/>
        <v>2.0174173712013133E-3</v>
      </c>
      <c r="J416">
        <v>3845.6163000000001</v>
      </c>
      <c r="K416">
        <v>3857.0464000000002</v>
      </c>
      <c r="L416" s="101">
        <f t="shared" ref="L416" si="527">+K416/J416-1</f>
        <v>2.9722414064035085E-3</v>
      </c>
      <c r="M416" s="100">
        <f t="shared" ref="M416" si="528">WEEKDAY(A416,2)</f>
        <v>2</v>
      </c>
    </row>
    <row r="417" spans="1:14" ht="13.5" x14ac:dyDescent="0.15">
      <c r="A417" s="98">
        <v>42984</v>
      </c>
      <c r="B417">
        <v>30</v>
      </c>
      <c r="C417" s="10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101">
        <f t="shared" ref="G417" si="531">+B417/D417-1</f>
        <v>5.6709155814496093E-3</v>
      </c>
      <c r="H417" s="101">
        <f>(B417/(D417*(1-VLOOKUP(A417,FX!A:M,13,0))))-1</f>
        <v>5.8923913961421714E-3</v>
      </c>
      <c r="I417" s="101">
        <f t="shared" si="80"/>
        <v>5.7394196213056414E-3</v>
      </c>
      <c r="J417">
        <v>3857.0464000000002</v>
      </c>
      <c r="K417">
        <v>3849.4499000000001</v>
      </c>
      <c r="L417" s="101">
        <f t="shared" ref="L417" si="532">+K417/J417-1</f>
        <v>-1.9695122153573497E-3</v>
      </c>
      <c r="M417" s="100">
        <f t="shared" ref="M417" si="533">WEEKDAY(A417,2)</f>
        <v>3</v>
      </c>
    </row>
    <row r="418" spans="1:14" ht="13.5" x14ac:dyDescent="0.15">
      <c r="A418" s="98">
        <v>42985</v>
      </c>
      <c r="B418">
        <v>29.99</v>
      </c>
      <c r="C418" s="10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101">
        <f t="shared" ref="G418" si="536">+B418/D418-1</f>
        <v>1.0543877488658815E-2</v>
      </c>
      <c r="H418" s="101">
        <f>(B418/(D418*(1-VLOOKUP(A418,FX!A:M,13,0))))-1</f>
        <v>2.1870296960888602E-3</v>
      </c>
      <c r="I418" s="101">
        <f t="shared" si="80"/>
        <v>2.3395721925132396E-3</v>
      </c>
      <c r="J418">
        <v>3849.4499000000001</v>
      </c>
      <c r="K418">
        <v>3829.8712999999998</v>
      </c>
      <c r="L418" s="101">
        <f t="shared" ref="L418" si="537">+K418/J418-1</f>
        <v>-5.0860773639371804E-3</v>
      </c>
      <c r="M418" s="100">
        <f t="shared" ref="M418" si="538">WEEKDAY(A418,2)</f>
        <v>4</v>
      </c>
    </row>
    <row r="419" spans="1:14" ht="13.5" x14ac:dyDescent="0.15">
      <c r="A419" s="98">
        <v>42986</v>
      </c>
      <c r="B419">
        <v>29.86</v>
      </c>
      <c r="C419" s="10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101">
        <f t="shared" ref="G419" si="541">+B419/D419-1</f>
        <v>-9.9279498681004164E-4</v>
      </c>
      <c r="H419" s="101">
        <f>(B419/(D419*(1-VLOOKUP(A419,FX!A:M,13,0))))-1</f>
        <v>8.0305780553180384E-4</v>
      </c>
      <c r="I419" s="101">
        <f t="shared" si="80"/>
        <v>1.7915495225888645E-3</v>
      </c>
      <c r="J419">
        <v>3829.8712999999998</v>
      </c>
      <c r="K419">
        <v>3825.9895000000001</v>
      </c>
      <c r="L419" s="101">
        <f t="shared" ref="L419" si="542">+K419/J419-1</f>
        <v>-1.0135588629308634E-3</v>
      </c>
      <c r="M419" s="100">
        <f t="shared" ref="M419" si="543">WEEKDAY(A419,2)</f>
        <v>5</v>
      </c>
    </row>
    <row r="420" spans="1:14" ht="13.5" x14ac:dyDescent="0.15">
      <c r="A420" s="98">
        <v>42989</v>
      </c>
      <c r="B420">
        <v>29.78</v>
      </c>
      <c r="C420" s="10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101">
        <f t="shared" ref="G420" si="546">+B420/D420-1</f>
        <v>-8.0252834287086738E-4</v>
      </c>
      <c r="H420" s="101">
        <f>(B420/(D420*(1-VLOOKUP(A420,FX!A:M,13,0))))-1</f>
        <v>5.5218152703249146E-3</v>
      </c>
      <c r="I420" s="101">
        <f t="shared" si="80"/>
        <v>4.4895081779208201E-3</v>
      </c>
      <c r="J420">
        <v>3825.9895000000001</v>
      </c>
      <c r="K420">
        <v>3825.6453000000001</v>
      </c>
      <c r="L420" s="101">
        <f t="shared" ref="L420" si="547">+K420/J420-1</f>
        <v>-8.9963655153790789E-5</v>
      </c>
      <c r="M420" s="100">
        <f t="shared" ref="M420" si="548">WEEKDAY(A420,2)</f>
        <v>1</v>
      </c>
      <c r="N420" s="50" t="s">
        <v>469</v>
      </c>
    </row>
    <row r="421" spans="1:14" ht="13.5" x14ac:dyDescent="0.15">
      <c r="A421" s="98">
        <v>42990</v>
      </c>
      <c r="B421">
        <v>29.85</v>
      </c>
      <c r="C421" s="10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101">
        <f t="shared" ref="G421" si="551">+B421/D421-1</f>
        <v>3.6267657319317692E-3</v>
      </c>
      <c r="H421" s="101">
        <f>(B421/(D421*(1-VLOOKUP(A421,FX!A:M,13,0))))-1</f>
        <v>3.018408266556305E-3</v>
      </c>
      <c r="I421" s="101">
        <f t="shared" si="80"/>
        <v>3.614356560477594E-3</v>
      </c>
      <c r="J421">
        <v>3825.6453000000001</v>
      </c>
      <c r="K421">
        <v>3837.9340999999999</v>
      </c>
      <c r="L421" s="101">
        <f t="shared" ref="L421" si="552">+K421/J421-1</f>
        <v>3.2122162501577733E-3</v>
      </c>
      <c r="M421" s="100">
        <f t="shared" ref="M421" si="553">WEEKDAY(A421,2)</f>
        <v>2</v>
      </c>
    </row>
    <row r="422" spans="1:14" ht="13.5" x14ac:dyDescent="0.15">
      <c r="A422" s="98">
        <v>42991</v>
      </c>
      <c r="B422">
        <v>29.78</v>
      </c>
      <c r="C422" s="10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101">
        <f t="shared" ref="G422" si="556">+B422/D422-1</f>
        <v>4.3447586959288742E-5</v>
      </c>
      <c r="H422" s="101">
        <f>(B422/(D422*(1-VLOOKUP(A422,FX!A:M,13,0))))-1</f>
        <v>1.9596026017927315E-3</v>
      </c>
      <c r="I422" s="101">
        <f t="shared" si="80"/>
        <v>1.8401832782175553E-3</v>
      </c>
      <c r="J422">
        <v>3837.9340999999999</v>
      </c>
      <c r="K422">
        <v>3842.6061</v>
      </c>
      <c r="L422" s="101">
        <f t="shared" ref="L422" si="557">+K422/J422-1</f>
        <v>1.2173215793360725E-3</v>
      </c>
      <c r="M422" s="100">
        <f t="shared" ref="M422" si="558">WEEKDAY(A422,2)</f>
        <v>3</v>
      </c>
    </row>
    <row r="423" spans="1:14" ht="40.5" x14ac:dyDescent="0.15">
      <c r="A423" s="98">
        <v>42992</v>
      </c>
      <c r="B423">
        <v>29.64</v>
      </c>
      <c r="C423" s="10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101">
        <f t="shared" ref="G423" si="561">+B423/D423-1</f>
        <v>4.2400531699193778E-4</v>
      </c>
      <c r="H423" s="101">
        <f>(B423/(D423*(1-VLOOKUP(A423,FX!A:M,13,0))))-1</f>
        <v>-4.1674460618967846E-4</v>
      </c>
      <c r="I423" s="101">
        <f t="shared" si="80"/>
        <v>1.0122482032604019E-4</v>
      </c>
      <c r="J423">
        <v>3842.6061</v>
      </c>
      <c r="K423">
        <v>3829.9553999999998</v>
      </c>
      <c r="L423" s="101">
        <f t="shared" ref="L423" si="562">+K423/J423-1</f>
        <v>-3.292218788701784E-3</v>
      </c>
      <c r="M423" s="100">
        <f t="shared" ref="M423" si="563">WEEKDAY(A423,2)</f>
        <v>4</v>
      </c>
      <c r="N423" s="50" t="s">
        <v>470</v>
      </c>
    </row>
    <row r="424" spans="1:14" ht="13.5" x14ac:dyDescent="0.15">
      <c r="A424" s="98">
        <v>42993</v>
      </c>
      <c r="B424">
        <v>29.78</v>
      </c>
      <c r="C424" s="10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101">
        <f t="shared" ref="G424" si="566">+B424/D424-1</f>
        <v>4.4733226513669067E-3</v>
      </c>
      <c r="H424" s="101">
        <f>(B424/(D424*(1-VLOOKUP(A424,FX!A:M,13,0))))-1</f>
        <v>5.6285811276071129E-3</v>
      </c>
      <c r="I424" s="101">
        <f t="shared" si="80"/>
        <v>5.0488687294130141E-3</v>
      </c>
      <c r="J424">
        <v>3829.9553999999998</v>
      </c>
      <c r="K424">
        <v>3831.2964999999999</v>
      </c>
      <c r="L424" s="101">
        <f t="shared" ref="L424" si="567">+K424/J424-1</f>
        <v>3.5016073555316218E-4</v>
      </c>
      <c r="M424" s="100">
        <f t="shared" ref="M424" si="568">WEEKDAY(A424,2)</f>
        <v>5</v>
      </c>
    </row>
    <row r="425" spans="1:14" ht="13.5" x14ac:dyDescent="0.15">
      <c r="A425" s="98">
        <v>42996</v>
      </c>
      <c r="B425">
        <v>29.7</v>
      </c>
      <c r="C425" s="10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101">
        <f t="shared" ref="G425" si="571">+B425/D425-1</f>
        <v>-7.4075272665363734E-4</v>
      </c>
      <c r="H425" s="101">
        <f>(B425/(D425*(1-VLOOKUP(A425,FX!A:M,13,0))))-1</f>
        <v>3.0002485212612395E-3</v>
      </c>
      <c r="I425" s="101">
        <f t="shared" si="80"/>
        <v>2.7110335351134829E-3</v>
      </c>
      <c r="J425">
        <v>3831.2964999999999</v>
      </c>
      <c r="K425">
        <v>3843.1428000000001</v>
      </c>
      <c r="L425" s="101">
        <f t="shared" ref="L425" si="572">+K425/J425-1</f>
        <v>3.0919820483745752E-3</v>
      </c>
      <c r="M425" s="100">
        <f t="shared" ref="M425" si="573">WEEKDAY(A425,2)</f>
        <v>1</v>
      </c>
    </row>
    <row r="426" spans="1:14" ht="13.5" x14ac:dyDescent="0.15">
      <c r="A426" s="98">
        <v>42997</v>
      </c>
      <c r="B426">
        <v>29.47</v>
      </c>
      <c r="C426" s="10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101">
        <f t="shared" ref="G426" si="576">+B426/D426-1</f>
        <v>-2.191167409368977E-3</v>
      </c>
      <c r="H426" s="101">
        <f>(B426/(D426*(1-VLOOKUP(A426,FX!A:M,13,0))))-1</f>
        <v>-7.0949746836279637E-4</v>
      </c>
      <c r="I426" s="101">
        <f t="shared" si="80"/>
        <v>-4.0363748605076744E-4</v>
      </c>
      <c r="J426">
        <v>3843.1428000000001</v>
      </c>
      <c r="K426">
        <v>3832.1161000000002</v>
      </c>
      <c r="L426" s="101">
        <f t="shared" ref="L426" si="577">+K426/J426-1</f>
        <v>-2.8691882071100183E-3</v>
      </c>
      <c r="M426" s="100">
        <f t="shared" ref="M426" si="578">WEEKDAY(A426,2)</f>
        <v>2</v>
      </c>
    </row>
    <row r="427" spans="1:14" ht="13.5" x14ac:dyDescent="0.15">
      <c r="A427" s="98">
        <v>42998</v>
      </c>
      <c r="B427">
        <v>29.55</v>
      </c>
      <c r="C427" s="10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101">
        <f t="shared" ref="G427" si="581">+B427/D427-1</f>
        <v>-3.8190007300131779E-4</v>
      </c>
      <c r="H427" s="101">
        <f>(B427/(D427*(1-VLOOKUP(A427,FX!A:M,13,0))))-1</f>
        <v>6.9882761713380148E-5</v>
      </c>
      <c r="I427" s="101">
        <f t="shared" si="80"/>
        <v>2.3017141000303276E-4</v>
      </c>
      <c r="J427">
        <v>3832.1161000000002</v>
      </c>
      <c r="K427">
        <v>3842.4353000000001</v>
      </c>
      <c r="L427" s="101">
        <f t="shared" ref="L427" si="582">+K427/J427-1</f>
        <v>2.6928202932055001E-3</v>
      </c>
      <c r="M427" s="100">
        <f t="shared" ref="M427" si="583">WEEKDAY(A427,2)</f>
        <v>3</v>
      </c>
    </row>
    <row r="428" spans="1:14" ht="13.5" x14ac:dyDescent="0.15">
      <c r="A428" s="98">
        <v>42999</v>
      </c>
      <c r="B428">
        <v>29.63</v>
      </c>
      <c r="C428" s="10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101">
        <f t="shared" ref="G428" si="586">+B428/D428-1</f>
        <v>4.1448153323884185E-3</v>
      </c>
      <c r="H428" s="101">
        <f>(B428/(D428*(1-VLOOKUP(A428,FX!A:M,13,0))))-1</f>
        <v>1.3019495339987586E-3</v>
      </c>
      <c r="I428" s="101">
        <f t="shared" si="80"/>
        <v>1.3754972236583729E-3</v>
      </c>
      <c r="J428">
        <v>3842.4353000000001</v>
      </c>
      <c r="K428">
        <v>3837.8175999999999</v>
      </c>
      <c r="L428" s="101">
        <f t="shared" ref="L428" si="587">+K428/J428-1</f>
        <v>-1.2017638917694029E-3</v>
      </c>
      <c r="M428" s="100">
        <f t="shared" ref="M428" si="588">WEEKDAY(A428,2)</f>
        <v>4</v>
      </c>
    </row>
    <row r="429" spans="1:14" ht="13.5" x14ac:dyDescent="0.15">
      <c r="A429" s="98">
        <v>43000</v>
      </c>
      <c r="B429">
        <v>29.53</v>
      </c>
      <c r="C429" s="10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101">
        <f t="shared" ref="G429" si="591">+B429/D429-1</f>
        <v>-1.9814266083780785E-3</v>
      </c>
      <c r="H429" s="101">
        <f>(B429/(D429*(1-VLOOKUP(A429,FX!A:M,13,0))))-1</f>
        <v>-2.3861785106127353E-4</v>
      </c>
      <c r="I429" s="101">
        <f t="shared" si="80"/>
        <v>-2.2683644415244508E-4</v>
      </c>
      <c r="J429">
        <v>3837.8175999999999</v>
      </c>
      <c r="K429">
        <v>3837.7303999999999</v>
      </c>
      <c r="L429" s="101">
        <f t="shared" ref="L429" si="592">+K429/J429-1</f>
        <v>-2.2721246575096998E-5</v>
      </c>
      <c r="M429" s="100">
        <f t="shared" ref="M429" si="593">WEEKDAY(A429,2)</f>
        <v>5</v>
      </c>
    </row>
    <row r="430" spans="1:14" ht="13.5" x14ac:dyDescent="0.15">
      <c r="A430" s="98">
        <v>43003</v>
      </c>
      <c r="B430">
        <v>28.96</v>
      </c>
      <c r="C430" s="10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101">
        <f t="shared" ref="G430" si="596">+B430/D430-1</f>
        <v>-1.4404206611600134E-2</v>
      </c>
      <c r="H430" s="101">
        <f>(B430/(D430*(1-VLOOKUP(A430,FX!A:M,13,0))))-1</f>
        <v>-9.3515197642265457E-3</v>
      </c>
      <c r="I430" s="101">
        <f t="shared" si="80"/>
        <v>-9.2709794396360623E-3</v>
      </c>
      <c r="J430">
        <v>3837.7303999999999</v>
      </c>
      <c r="K430">
        <v>3817.7914999999998</v>
      </c>
      <c r="L430" s="101">
        <f t="shared" ref="L430" si="597">+K430/J430-1</f>
        <v>-5.1954926276217561E-3</v>
      </c>
      <c r="M430" s="100">
        <f t="shared" ref="M430" si="598">WEEKDAY(A430,2)</f>
        <v>1</v>
      </c>
    </row>
    <row r="431" spans="1:14" ht="27" x14ac:dyDescent="0.15">
      <c r="A431" s="98">
        <v>43004</v>
      </c>
      <c r="B431">
        <v>29.04</v>
      </c>
      <c r="C431" s="101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101">
        <f t="shared" ref="G431" si="601">+B431/D431-1</f>
        <v>-7.3116339505059358E-3</v>
      </c>
      <c r="H431" s="101">
        <f>(B431/(D431*(1-VLOOKUP(A431,FX!A:M,13,0))))-1</f>
        <v>-4.9966064770848861E-3</v>
      </c>
      <c r="I431" s="101">
        <f t="shared" si="80"/>
        <v>-4.4259164663976724E-3</v>
      </c>
      <c r="J431">
        <v>3817.7914999999998</v>
      </c>
      <c r="K431">
        <v>3820.7815999999998</v>
      </c>
      <c r="L431" s="101">
        <f t="shared" ref="L431" si="602">+K431/J431-1</f>
        <v>7.8320149227639746E-4</v>
      </c>
      <c r="M431" s="100">
        <f t="shared" ref="M431" si="603">WEEKDAY(A431,2)</f>
        <v>2</v>
      </c>
      <c r="N431" s="50" t="s">
        <v>485</v>
      </c>
    </row>
    <row r="432" spans="1:14" ht="13.5" x14ac:dyDescent="0.15">
      <c r="A432" s="98">
        <v>43005</v>
      </c>
      <c r="B432">
        <v>28.99</v>
      </c>
      <c r="C432" s="101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101">
        <f t="shared" ref="G432" si="606">+B432/D432-1</f>
        <v>-6.2488812697782947E-3</v>
      </c>
      <c r="H432" s="101">
        <f>(B432/(D432*(1-VLOOKUP(A432,FX!A:M,13,0))))-1</f>
        <v>-4.5962043227538718E-3</v>
      </c>
      <c r="I432" s="101">
        <f t="shared" si="80"/>
        <v>-5.4069631805020446E-3</v>
      </c>
      <c r="J432">
        <v>3820.7815999999998</v>
      </c>
      <c r="K432">
        <v>3821.2</v>
      </c>
      <c r="L432" s="101">
        <f t="shared" ref="L432" si="607">+K432/J432-1</f>
        <v>1.095063900014015E-4</v>
      </c>
      <c r="M432" s="100">
        <f t="shared" ref="M432" si="608">WEEKDAY(A432,2)</f>
        <v>3</v>
      </c>
    </row>
    <row r="433" spans="1:14" ht="27" x14ac:dyDescent="0.15">
      <c r="A433" s="98">
        <v>43006</v>
      </c>
      <c r="B433">
        <v>28.94</v>
      </c>
      <c r="C433" s="101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101">
        <f t="shared" ref="G433" si="611">+B433/D433-1</f>
        <v>-7.4700622558612206E-3</v>
      </c>
      <c r="H433" s="101">
        <f>(B433/(D433*(1-VLOOKUP(A433,FX!A:M,13,0))))-1</f>
        <v>-5.2837319963664475E-3</v>
      </c>
      <c r="I433" s="101">
        <f t="shared" si="80"/>
        <v>-4.7355877528140189E-3</v>
      </c>
      <c r="J433">
        <v>3821.2</v>
      </c>
      <c r="K433">
        <v>3822.5385999999999</v>
      </c>
      <c r="L433" s="101">
        <f t="shared" ref="L433" si="612">+K433/J433-1</f>
        <v>3.5030880351727411E-4</v>
      </c>
      <c r="M433" s="100">
        <f t="shared" ref="M433" si="613">WEEKDAY(A433,2)</f>
        <v>4</v>
      </c>
      <c r="N433" s="50" t="s">
        <v>489</v>
      </c>
    </row>
    <row r="434" spans="1:14" ht="28.8" x14ac:dyDescent="0.25">
      <c r="A434" s="98">
        <v>43007</v>
      </c>
      <c r="B434">
        <v>29.19</v>
      </c>
      <c r="C434" s="101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G434" s="101">
        <f t="shared" ref="G434" si="616">+B434/D434-1</f>
        <v>2.0857462426726592E-4</v>
      </c>
      <c r="H434" s="101">
        <f>(B434/(D434*(1-VLOOKUP(A434,FX!A:M,13,0))))-1</f>
        <v>-6.5698361702892782E-5</v>
      </c>
      <c r="J434">
        <v>3822.5385999999999</v>
      </c>
      <c r="K434">
        <v>3836.5012999999999</v>
      </c>
      <c r="L434" s="101">
        <f t="shared" ref="L434" si="617">+K434/J434-1</f>
        <v>3.652729628420337E-3</v>
      </c>
      <c r="M434" s="100">
        <f t="shared" ref="M434" si="618">WEEKDAY(A434,2)</f>
        <v>5</v>
      </c>
      <c r="N434" s="50" t="s">
        <v>490</v>
      </c>
    </row>
    <row r="435" spans="1:14" x14ac:dyDescent="0.25">
      <c r="A435" s="98">
        <v>43017</v>
      </c>
    </row>
    <row r="436" spans="1:14" x14ac:dyDescent="0.25">
      <c r="A436" s="98">
        <v>43018</v>
      </c>
    </row>
    <row r="437" spans="1:14" x14ac:dyDescent="0.25">
      <c r="A437" s="98">
        <v>43019</v>
      </c>
    </row>
    <row r="438" spans="1:14" x14ac:dyDescent="0.25">
      <c r="A438" s="98">
        <v>43020</v>
      </c>
    </row>
    <row r="439" spans="1:14" x14ac:dyDescent="0.25">
      <c r="A439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40"/>
  <sheetViews>
    <sheetView zoomScale="115" zoomScaleNormal="115" workbookViewId="0">
      <pane xSplit="1" ySplit="2" topLeftCell="B412" activePane="bottomRight" state="frozen"/>
      <selection pane="topRight" activeCell="B1" sqref="B1"/>
      <selection pane="bottomLeft" activeCell="A3" sqref="A3"/>
      <selection pane="bottomRight" activeCell="A440" sqref="A440"/>
    </sheetView>
  </sheetViews>
  <sheetFormatPr defaultRowHeight="14.4" x14ac:dyDescent="0.25"/>
  <cols>
    <col min="1" max="1" width="11.6640625" bestFit="1" customWidth="1" collapsed="1"/>
    <col min="2" max="2" width="6.44140625" bestFit="1" customWidth="1" collapsed="1"/>
    <col min="3" max="3" width="15" bestFit="1" customWidth="1" collapsed="1"/>
    <col min="4" max="4" width="17.21875" bestFit="1" customWidth="1" collapsed="1"/>
    <col min="5" max="5" width="17.21875" customWidth="1" collapsed="1"/>
    <col min="6" max="6" width="15" bestFit="1" customWidth="1" collapsed="1"/>
    <col min="7" max="8" width="15" customWidth="1" collapsed="1"/>
    <col min="9" max="9" width="16.109375" bestFit="1" customWidth="1" collapsed="1"/>
    <col min="10" max="10" width="11.6640625" bestFit="1" customWidth="1" collapsed="1"/>
    <col min="11" max="11" width="12.77734375" bestFit="1" customWidth="1" collapsed="1"/>
    <col min="12" max="12" width="13.88671875" bestFit="1" customWidth="1" collapsed="1"/>
    <col min="14" max="14" width="42.109375" style="50" customWidth="1" collapsed="1"/>
  </cols>
  <sheetData>
    <row r="1" spans="1:14" ht="13.5" x14ac:dyDescent="0.15">
      <c r="J1" t="s">
        <v>220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ht="13.5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ht="13.5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ht="13.5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ht="13.5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ht="13.5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ht="13.5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ht="13.5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ht="13.5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ht="13.5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ht="13.5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ht="13.5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ht="13.5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ht="13.5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ht="13.5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ht="13.5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ht="13.5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ht="13.5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ht="13.5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ht="13.5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ht="13.5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ht="13.5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ht="13.5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ht="13.5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ht="13.5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ht="13.5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ht="13.5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ht="13.5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ht="13.5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ht="13.5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ht="13.5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ht="13.5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ht="13.5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ht="13.5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ht="13.5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ht="13.5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ht="13.5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ht="13.5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ht="13.5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ht="13.5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ht="13.5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ht="13.5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ht="13.5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ht="13.5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ht="13.5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ht="13.5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ht="13.5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ht="13.5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ht="13.5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ht="13.5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ht="13.5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ht="13.5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ht="13.5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ht="13.5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ht="13.5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ht="13.5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ht="13.5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ht="13.5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ht="13.5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ht="13.5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ht="13.5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ht="13.5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ht="13.5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ht="13.5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ht="13.5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ht="13.5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ht="13.5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ht="13.5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ht="13.5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ht="13.5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ht="13.5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ht="13.5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ht="13.5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ht="13.5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ht="13.5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ht="13.5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ht="13.5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ht="13.5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ht="13.5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ht="13.5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ht="13.5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ht="13.5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ht="13.5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ht="13.5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ht="13.5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ht="13.5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ht="13.5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ht="13.5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ht="13.5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ht="13.5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ht="13.5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ht="13.5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ht="13.5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ht="13.5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ht="13.5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ht="13.5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ht="13.5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ht="13.5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ht="13.5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ht="13.5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ht="13.5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ht="13.5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ht="13.5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ht="13.5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ht="13.5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ht="13.5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ht="13.5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ht="13.5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ht="13.5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ht="13.5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ht="13.5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ht="13.5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ht="13.5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ht="13.5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ht="13.5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ht="13.5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ht="13.5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ht="13.5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ht="13.5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ht="13.5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ht="13.5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ht="13.5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ht="13.5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ht="13.5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ht="13.5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ht="13.5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ht="13.5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ht="13.5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ht="13.5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ht="13.5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ht="13.5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ht="13.5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ht="13.5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ht="13.5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ht="13.5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ht="13.5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ht="13.5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ht="13.5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ht="13.5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ht="13.5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ht="13.5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ht="13.5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ht="13.5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ht="13.5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ht="13.5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ht="13.5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ht="13.5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ht="13.5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ht="13.5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ht="13.5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ht="13.5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ht="13.5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ht="13.5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ht="13.5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ht="13.5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ht="13.5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ht="13.5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ht="13.5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ht="13.5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ht="13.5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ht="13.5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ht="13.5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ht="13.5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ht="13.5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ht="13.5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ht="13.5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ht="13.5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ht="13.5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ht="13.5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ht="13.5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ht="13.5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ht="13.5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ht="13.5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ht="13.5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ht="13.5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ht="13.5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ht="13.5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ht="13.5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ht="13.5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ht="13.5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ht="13.5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ht="13.5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ht="13.5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ht="13.5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ht="13.5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ht="13.5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ht="13.5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ht="13.5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ht="13.5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ht="13.5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ht="13.5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ht="13.5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ht="13.5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ht="13.5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ht="13.5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ht="13.5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ht="13.5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ht="13.5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ht="13.5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ht="13.5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ht="13.5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ht="13.5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ht="13.5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ht="13.5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ht="13.5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ht="13.5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ht="13.5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ht="13.5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ht="13.5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ht="13.5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ht="13.5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ht="13.5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ht="13.5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ht="13.5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ht="13.5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ht="13.5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ht="13.5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ht="13.5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ht="13.5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ht="13.5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ht="13.5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ht="13.5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ht="13.5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ht="13.5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ht="13.5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ht="13.5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ht="13.5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ht="13.5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ht="13.5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ht="13.5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ht="13.5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ht="13.5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ht="13.5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ht="13.5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ht="13.5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ht="13.5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ht="13.5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ht="13.5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ht="13.5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ht="13.5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ht="13.5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ht="13.5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ht="13.5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ht="13.5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ht="13.5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ht="13.5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ht="13.5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ht="13.5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ht="13.5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ht="13.5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ht="13.5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ht="13.5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ht="13.5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ht="13.5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ht="13.5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ht="13.5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ht="13.5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ht="13.5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ht="13.5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ht="13.5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ht="13.5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ht="13.5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ht="13.5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ht="13.5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ht="13.5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ht="13.5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ht="13.5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ht="13.5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ht="13.5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ht="13.5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ht="13.5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ht="13.5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ht="13.5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ht="13.5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ht="13.5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ht="13.5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ht="13.5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ht="13.5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ht="13.5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ht="13.5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ht="13.5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ht="13.5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ht="13.5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ht="13.5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ht="13.5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ht="13.5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ht="13.5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ht="13.5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ht="13.5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ht="13.5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ht="13.5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ht="13.5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ht="13.5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ht="13.5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ht="13.5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ht="13.5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ht="13.5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ht="13.5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ht="13.5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ht="13.5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ht="13.5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ht="13.5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ht="13.5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ht="13.5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ht="13.5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ht="13.5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ht="13.5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ht="13.5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ht="13.5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ht="13.5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ht="13.5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ht="13.5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ht="13.5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ht="13.5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ht="13.5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ht="13.5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ht="13.5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ht="13.5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ht="13.5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ht="13.5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ht="13.5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ht="13.5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ht="13.5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ht="13.5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ht="13.5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ht="13.5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ht="13.5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ht="13.5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ht="13.5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ht="13.5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ht="13.5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ht="13.5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ht="13.5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ht="13.5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ht="13.5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ht="13.5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ht="13.5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ht="13.5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ht="13.5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ht="13.5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ht="13.5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ht="13.5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ht="13.5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ht="13.5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ht="13.5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ht="13.5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ht="13.5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ht="13.5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ht="13.5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ht="13.5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ht="13.5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ht="13.5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ht="13.5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ht="13.5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ht="13.5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34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ht="13.5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ht="13.5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ht="13.5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ht="13.5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ht="13.5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ht="13.5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ht="13.5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ht="13.5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ht="13.5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 ht="13.5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ht="13.5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ht="13.5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ht="13.5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ht="13.5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ht="13.5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ht="13.5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ht="13.5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404</v>
      </c>
    </row>
    <row r="381" spans="1:14" ht="13.5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ht="13.5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ht="13.5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ht="13.5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ht="13.5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ht="13.5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ht="13.5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ht="13.5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ht="13.5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ht="13.5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ht="13.5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ht="13.5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ht="13.5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ht="13.5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ht="13.5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ht="13.5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431</v>
      </c>
    </row>
    <row r="397" spans="1:14" ht="13.5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ht="13.5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ht="13.5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ht="13.5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438</v>
      </c>
    </row>
    <row r="402" spans="1:14" ht="13.5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ht="13.5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ht="13.5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ht="13.5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ht="13.5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10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ht="13.5" x14ac:dyDescent="0.15">
      <c r="A407" s="1">
        <v>42969</v>
      </c>
      <c r="B407">
        <v>34.9</v>
      </c>
      <c r="C407" s="10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101">
        <f t="shared" ref="G407" si="484">+B407/D407-1</f>
        <v>2.2170796338771837E-4</v>
      </c>
      <c r="H407" s="101">
        <f>(B407/(D407*(1-VLOOKUP(A407,FX!A:M,13,0))))-1</f>
        <v>-1.7703578940297948E-4</v>
      </c>
      <c r="I407" s="101">
        <f t="shared" si="272"/>
        <v>1.2609039535060873E-4</v>
      </c>
      <c r="J407">
        <v>6403.7803000000004</v>
      </c>
      <c r="K407" s="100">
        <v>6375.98</v>
      </c>
      <c r="L407" s="101">
        <f t="shared" ref="L407" si="485">+K407/J407-1</f>
        <v>-4.3412326309821836E-3</v>
      </c>
      <c r="M407" s="100">
        <f t="shared" ref="M407" si="486">WEEKDAY(A407,2)</f>
        <v>2</v>
      </c>
      <c r="N407" s="50" t="s">
        <v>445</v>
      </c>
    </row>
    <row r="408" spans="1:14" ht="13.5" x14ac:dyDescent="0.15">
      <c r="A408" s="1">
        <v>42970</v>
      </c>
      <c r="B408">
        <v>34.57</v>
      </c>
      <c r="C408" s="10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101">
        <f t="shared" ref="G408" si="489">+B408/D408-1</f>
        <v>-9.9517745076782571E-4</v>
      </c>
      <c r="H408" s="101">
        <f>(B408/(D408*(1-VLOOKUP(A408,FX!A:M,13,0))))-1</f>
        <v>-1.7738904161366253E-3</v>
      </c>
      <c r="I408" s="101">
        <f t="shared" si="272"/>
        <v>-1.3028996016188898E-3</v>
      </c>
      <c r="J408">
        <v>6375.98</v>
      </c>
      <c r="K408">
        <v>6322.78</v>
      </c>
      <c r="L408" s="101">
        <f t="shared" ref="L408" si="490">+K408/J408-1</f>
        <v>-8.3438153821059347E-3</v>
      </c>
      <c r="M408" s="100">
        <f t="shared" ref="M408" si="491">WEEKDAY(A408,2)</f>
        <v>3</v>
      </c>
    </row>
    <row r="409" spans="1:14" ht="13.5" x14ac:dyDescent="0.15">
      <c r="A409" s="1">
        <v>42971</v>
      </c>
      <c r="B409">
        <v>34.28</v>
      </c>
      <c r="C409" s="10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101">
        <f t="shared" ref="G409" si="494">+B409/D409-1</f>
        <v>-2.7106768976074003E-3</v>
      </c>
      <c r="H409" s="101">
        <f>(B409/(D409*(1-VLOOKUP(A409,FX!A:M,13,0))))-1</f>
        <v>-3.0758056515591825E-3</v>
      </c>
      <c r="I409" s="101">
        <f t="shared" si="272"/>
        <v>-2.9956664630776952E-3</v>
      </c>
      <c r="J409" s="100">
        <v>6322.78</v>
      </c>
      <c r="K409">
        <v>6278.59</v>
      </c>
      <c r="L409" s="101">
        <f t="shared" ref="L409" si="495">+K409/J409-1</f>
        <v>-6.9890143259767612E-3</v>
      </c>
      <c r="M409" s="100">
        <f t="shared" ref="M409" si="496">WEEKDAY(A409,2)</f>
        <v>4</v>
      </c>
    </row>
    <row r="410" spans="1:14" ht="13.5" x14ac:dyDescent="0.15">
      <c r="A410" s="1">
        <v>42972</v>
      </c>
      <c r="B410">
        <v>34.880000000000003</v>
      </c>
      <c r="C410" s="10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101">
        <f t="shared" ref="G410" si="499">+B410/D410-1</f>
        <v>3.5949365428373792E-3</v>
      </c>
      <c r="H410" s="101">
        <f>(B410/(D410*(1-VLOOKUP(A410,FX!A:M,13,0))))-1</f>
        <v>1.0127327043474299E-3</v>
      </c>
      <c r="I410" s="101">
        <f t="shared" si="272"/>
        <v>8.3211385613046751E-4</v>
      </c>
      <c r="J410">
        <v>6278.59</v>
      </c>
      <c r="K410">
        <v>6346.5304999999998</v>
      </c>
      <c r="L410" s="101">
        <f t="shared" ref="L410" si="500">+K410/J410-1</f>
        <v>1.0820980506769828E-2</v>
      </c>
      <c r="M410" s="100">
        <f t="shared" ref="M410" si="501">WEEKDAY(A410,2)</f>
        <v>5</v>
      </c>
    </row>
    <row r="411" spans="1:14" ht="13.5" x14ac:dyDescent="0.15">
      <c r="A411" s="98">
        <v>42975</v>
      </c>
      <c r="B411">
        <v>35.47</v>
      </c>
      <c r="C411" s="10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101">
        <f t="shared" ref="G411" si="504">+B411/D411-1</f>
        <v>5.3963340912290825E-3</v>
      </c>
      <c r="H411" s="101">
        <f>(B411/(D411*(1-VLOOKUP(A411,FX!A:M,13,0))))-1</f>
        <v>1.6223922393223678E-3</v>
      </c>
      <c r="I411" s="101">
        <f t="shared" si="272"/>
        <v>9.3687917644946772E-4</v>
      </c>
      <c r="J411">
        <v>6346.5304999999998</v>
      </c>
      <c r="K411">
        <v>6424.5841</v>
      </c>
      <c r="L411" s="101">
        <f t="shared" ref="L411" si="505">+K411/J411-1</f>
        <v>1.2298625209474778E-2</v>
      </c>
      <c r="M411" s="100">
        <f t="shared" ref="M411" si="506">WEEKDAY(A411,2)</f>
        <v>1</v>
      </c>
    </row>
    <row r="412" spans="1:14" ht="13.5" x14ac:dyDescent="0.15">
      <c r="A412" s="98">
        <v>42976</v>
      </c>
      <c r="B412">
        <v>35.380000000000003</v>
      </c>
      <c r="C412" s="10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101">
        <f t="shared" ref="G412" si="509">+B412/D412-1</f>
        <v>9.5655162294039364E-4</v>
      </c>
      <c r="H412" s="101">
        <f>(B412/(D412*(1-VLOOKUP(A412,FX!A:M,13,0))))-1</f>
        <v>-6.5202642384099008E-4</v>
      </c>
      <c r="I412" s="101">
        <f t="shared" si="272"/>
        <v>-9.1606431213958617E-3</v>
      </c>
      <c r="J412">
        <v>6424.5841</v>
      </c>
      <c r="K412">
        <v>6408.1566999999995</v>
      </c>
      <c r="L412" s="101">
        <f t="shared" ref="L412" si="510">+K412/J412-1</f>
        <v>-2.5569592901741878E-3</v>
      </c>
      <c r="M412" s="100">
        <f t="shared" ref="M412" si="511">WEEKDAY(A412,2)</f>
        <v>2</v>
      </c>
    </row>
    <row r="413" spans="1:14" ht="27" x14ac:dyDescent="0.15">
      <c r="A413" s="98">
        <v>42977</v>
      </c>
      <c r="B413">
        <v>35.61</v>
      </c>
      <c r="C413" s="10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101">
        <f t="shared" ref="G413" si="514">+B413/D413-1</f>
        <v>-9.7208114023720205E-3</v>
      </c>
      <c r="H413" s="101">
        <f>(B413/(D413*(1-VLOOKUP(A413,FX!A:M,13,0))))-1</f>
        <v>-1.1055168394388248E-2</v>
      </c>
      <c r="I413" s="101">
        <f t="shared" si="272"/>
        <v>-2.7193471326429908E-3</v>
      </c>
      <c r="J413">
        <v>6408.1566999999995</v>
      </c>
      <c r="K413">
        <v>6453.4636</v>
      </c>
      <c r="L413" s="101">
        <f t="shared" ref="L413" si="515">+K413/J413-1</f>
        <v>7.0701922754168312E-3</v>
      </c>
      <c r="M413" s="100">
        <f t="shared" ref="M413" si="516">WEEKDAY(A413,2)</f>
        <v>3</v>
      </c>
      <c r="N413" s="50" t="s">
        <v>460</v>
      </c>
    </row>
    <row r="414" spans="1:14" ht="13.5" x14ac:dyDescent="0.15">
      <c r="A414" s="98">
        <v>42978</v>
      </c>
      <c r="B414">
        <v>35.874099999999999</v>
      </c>
      <c r="C414" s="10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101">
        <f t="shared" ref="G414" si="519">+B414/D414-1</f>
        <v>2.043168210343671E-3</v>
      </c>
      <c r="H414" s="101">
        <f>(B414/(D414*(1-VLOOKUP(A414,FX!A:M,13,0))))-1</f>
        <v>1.6507246362764683E-3</v>
      </c>
      <c r="I414" s="101">
        <f t="shared" si="272"/>
        <v>1.7900027925159545E-3</v>
      </c>
      <c r="J414">
        <v>6453.4636</v>
      </c>
      <c r="K414">
        <v>6470.4259000000002</v>
      </c>
      <c r="L414" s="101">
        <f t="shared" ref="L414" si="520">+K414/J414-1</f>
        <v>2.6284025217093721E-3</v>
      </c>
      <c r="M414" s="100">
        <f t="shared" ref="M414" si="521">WEEKDAY(A414,2)</f>
        <v>4</v>
      </c>
    </row>
    <row r="415" spans="1:14" ht="13.5" x14ac:dyDescent="0.15">
      <c r="A415" s="98">
        <v>42979</v>
      </c>
      <c r="B415">
        <v>36.5</v>
      </c>
      <c r="C415" s="10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101">
        <f t="shared" ref="G415" si="524">+B415/D415-1</f>
        <v>1.0510342814445073E-2</v>
      </c>
      <c r="H415" s="101">
        <f>(B415/(D415*(1-VLOOKUP(A415,FX!A:M,13,0))))-1</f>
        <v>4.9031439048821124E-3</v>
      </c>
      <c r="I415" s="101">
        <f t="shared" si="272"/>
        <v>5.0749400397074318E-3</v>
      </c>
      <c r="J415">
        <v>6470.4259000000002</v>
      </c>
      <c r="K415">
        <v>6526.5046000000002</v>
      </c>
      <c r="L415" s="101">
        <f t="shared" ref="L415" si="525">+K415/J415-1</f>
        <v>8.6669256192239974E-3</v>
      </c>
      <c r="M415" s="100">
        <f t="shared" ref="M415" si="526">WEEKDAY(A415,2)</f>
        <v>5</v>
      </c>
    </row>
    <row r="416" spans="1:14" ht="13.5" x14ac:dyDescent="0.15">
      <c r="A416" s="98">
        <v>42982</v>
      </c>
      <c r="B416">
        <v>36.5</v>
      </c>
      <c r="C416" s="10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101">
        <f t="shared" ref="G416" si="529">+B416/D416-1</f>
        <v>-7.6990503393370435E-4</v>
      </c>
      <c r="H416" s="101">
        <f>(B416/(D416*(1-VLOOKUP(A416,FX!A:M,13,0))))-1</f>
        <v>-5.4566327817960891E-3</v>
      </c>
      <c r="I416" s="101">
        <f t="shared" si="272"/>
        <v>-5.4495912806540314E-3</v>
      </c>
      <c r="J416">
        <v>6526.5046000000002</v>
      </c>
      <c r="K416">
        <v>6564.6804000000002</v>
      </c>
      <c r="L416" s="101">
        <f t="shared" ref="L416" si="530">+K416/J416-1</f>
        <v>5.8493485165092007E-3</v>
      </c>
      <c r="M416" s="100">
        <f t="shared" ref="M416" si="531">WEEKDAY(A416,2)</f>
        <v>1</v>
      </c>
    </row>
    <row r="417" spans="1:14" ht="13.5" x14ac:dyDescent="0.15">
      <c r="A417" s="98">
        <v>42983</v>
      </c>
      <c r="B417">
        <v>36.82</v>
      </c>
      <c r="C417" s="10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101">
        <f t="shared" ref="G417" si="534">+B417/D417-1</f>
        <v>2.1738437820237877E-3</v>
      </c>
      <c r="H417" s="101">
        <f>(B417/(D417*(1-VLOOKUP(A417,FX!A:M,13,0))))-1</f>
        <v>3.7807043632438475E-3</v>
      </c>
      <c r="I417" s="101">
        <f t="shared" si="272"/>
        <v>4.8468440931817014E-3</v>
      </c>
      <c r="J417">
        <v>6564.6804000000002</v>
      </c>
      <c r="K417">
        <v>6571.8590999999997</v>
      </c>
      <c r="L417" s="101">
        <f t="shared" ref="L417" si="535">+K417/J417-1</f>
        <v>1.0935338146849105E-3</v>
      </c>
      <c r="M417" s="100">
        <f t="shared" ref="M417" si="536">WEEKDAY(A417,2)</f>
        <v>2</v>
      </c>
    </row>
    <row r="418" spans="1:14" ht="13.5" x14ac:dyDescent="0.15">
      <c r="A418" s="98">
        <v>42984</v>
      </c>
      <c r="B418">
        <v>36.94</v>
      </c>
      <c r="C418" s="10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101">
        <f t="shared" ref="G418" si="539">+B418/D418-1</f>
        <v>2.7419555415286734E-3</v>
      </c>
      <c r="H418" s="101">
        <f>(B418/(D418*(1-VLOOKUP(A418,FX!A:M,13,0))))-1</f>
        <v>2.9627863203540716E-3</v>
      </c>
      <c r="I418" s="101">
        <f t="shared" si="272"/>
        <v>1.9719371909523442E-3</v>
      </c>
      <c r="J418">
        <v>6571.8590999999997</v>
      </c>
      <c r="K418">
        <v>6607.1175999999996</v>
      </c>
      <c r="L418" s="101">
        <f t="shared" ref="L418" si="540">+K418/J418-1</f>
        <v>5.3650724191576238E-3</v>
      </c>
      <c r="M418" s="100">
        <f t="shared" ref="M418" si="541">WEEKDAY(A418,2)</f>
        <v>3</v>
      </c>
    </row>
    <row r="419" spans="1:14" ht="13.5" x14ac:dyDescent="0.15">
      <c r="A419" s="98">
        <v>42985</v>
      </c>
      <c r="B419">
        <v>36.999899999999997</v>
      </c>
      <c r="C419" s="10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101">
        <f t="shared" ref="G419" si="544">+B419/D419-1</f>
        <v>1.102141461795858E-2</v>
      </c>
      <c r="H419" s="101">
        <f>(B419/(D419*(1-VLOOKUP(A419,FX!A:M,13,0))))-1</f>
        <v>2.6606177587586988E-3</v>
      </c>
      <c r="I419" s="101">
        <f t="shared" si="272"/>
        <v>2.7073170731706231E-3</v>
      </c>
      <c r="J419">
        <v>6607.1175999999996</v>
      </c>
      <c r="K419">
        <v>6558.5963000000002</v>
      </c>
      <c r="L419" s="101">
        <f t="shared" ref="L419" si="545">+K419/J419-1</f>
        <v>-7.3437923974593033E-3</v>
      </c>
      <c r="M419" s="100">
        <f t="shared" ref="M419" si="546">WEEKDAY(A419,2)</f>
        <v>4</v>
      </c>
    </row>
    <row r="420" spans="1:14" ht="13.5" x14ac:dyDescent="0.15">
      <c r="A420" s="98">
        <v>42986</v>
      </c>
      <c r="B420">
        <v>37.030999999999999</v>
      </c>
      <c r="C420" s="10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101">
        <f t="shared" ref="G420" si="549">+B420/D420-1</f>
        <v>1.1708840523667607E-3</v>
      </c>
      <c r="H420" s="101">
        <f>(B420/(D420*(1-VLOOKUP(A420,FX!A:M,13,0))))-1</f>
        <v>2.9706263552391476E-3</v>
      </c>
      <c r="I420" s="101">
        <f t="shared" si="272"/>
        <v>3.6507725706913519E-3</v>
      </c>
      <c r="J420">
        <v>6558.5963000000002</v>
      </c>
      <c r="K420">
        <v>6574.1826000000001</v>
      </c>
      <c r="L420" s="101">
        <f t="shared" ref="L420" si="550">+K420/J420-1</f>
        <v>2.3764688794765121E-3</v>
      </c>
      <c r="M420" s="100">
        <f t="shared" ref="M420" si="551">WEEKDAY(A420,2)</f>
        <v>5</v>
      </c>
    </row>
    <row r="421" spans="1:14" ht="13.5" x14ac:dyDescent="0.15">
      <c r="A421" s="98">
        <v>42989</v>
      </c>
      <c r="B421">
        <v>37.450000000000003</v>
      </c>
      <c r="C421" s="10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101">
        <f t="shared" ref="G421" si="554">+B421/D421-1</f>
        <v>3.4909118803996275E-3</v>
      </c>
      <c r="H421" s="101">
        <f>(B421/(D421*(1-VLOOKUP(A421,FX!A:M,13,0))))-1</f>
        <v>9.8424304935575968E-3</v>
      </c>
      <c r="I421" s="101">
        <f t="shared" si="272"/>
        <v>9.1048472061674435E-3</v>
      </c>
      <c r="J421">
        <v>6574.1826000000001</v>
      </c>
      <c r="K421">
        <v>6649.6275999999998</v>
      </c>
      <c r="L421" s="101">
        <f t="shared" ref="L421" si="555">+K421/J421-1</f>
        <v>1.1475951398125073E-2</v>
      </c>
      <c r="M421" s="100">
        <f t="shared" ref="M421" si="556">WEEKDAY(A421,2)</f>
        <v>1</v>
      </c>
      <c r="N421" s="50" t="s">
        <v>468</v>
      </c>
    </row>
    <row r="422" spans="1:14" ht="13.5" x14ac:dyDescent="0.15">
      <c r="A422" s="98">
        <v>42990</v>
      </c>
      <c r="B422">
        <v>37.339300000000001</v>
      </c>
      <c r="C422" s="10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101">
        <f t="shared" ref="G422" si="559">+B422/D422-1</f>
        <v>6.9724094527594538E-3</v>
      </c>
      <c r="H422" s="101">
        <f>(B422/(D422*(1-VLOOKUP(A422,FX!A:M,13,0))))-1</f>
        <v>6.3620239951027724E-3</v>
      </c>
      <c r="I422" s="101">
        <f t="shared" si="272"/>
        <v>7.2619172864385462E-3</v>
      </c>
      <c r="J422">
        <v>6649.6275999999998</v>
      </c>
      <c r="K422">
        <v>6644.0118000000002</v>
      </c>
      <c r="L422" s="101">
        <f t="shared" ref="L422" si="560">+K422/J422-1</f>
        <v>-8.4452849660321405E-4</v>
      </c>
      <c r="M422" s="100">
        <f t="shared" ref="M422" si="561">WEEKDAY(A422,2)</f>
        <v>2</v>
      </c>
    </row>
    <row r="423" spans="1:14" ht="13.5" x14ac:dyDescent="0.15">
      <c r="A423" s="98">
        <v>42991</v>
      </c>
      <c r="B423">
        <v>37.42</v>
      </c>
      <c r="C423" s="10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101">
        <f t="shared" ref="G423" si="564">+B423/D423-1</f>
        <v>3.342716954077174E-3</v>
      </c>
      <c r="H423" s="101">
        <f>(B423/(D423*(1-VLOOKUP(A423,FX!A:M,13,0))))-1</f>
        <v>5.2651936057936943E-3</v>
      </c>
      <c r="I423" s="101">
        <f t="shared" si="272"/>
        <v>4.8335123523093326E-3</v>
      </c>
      <c r="J423">
        <v>6644.0118000000002</v>
      </c>
      <c r="K423">
        <v>6684.3797999999997</v>
      </c>
      <c r="L423" s="101">
        <f t="shared" ref="L423" si="565">+K423/J423-1</f>
        <v>6.0758471259787505E-3</v>
      </c>
      <c r="M423" s="100">
        <f t="shared" ref="M423" si="566">WEEKDAY(A423,2)</f>
        <v>3</v>
      </c>
    </row>
    <row r="424" spans="1:14" ht="13.5" x14ac:dyDescent="0.15">
      <c r="A424" s="98">
        <v>42992</v>
      </c>
      <c r="B424">
        <v>37.241</v>
      </c>
      <c r="C424" s="10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101">
        <f t="shared" ref="G424" si="569">+B424/D424-1</f>
        <v>1.8546240563654948E-3</v>
      </c>
      <c r="H424" s="101">
        <f>(B424/(D424*(1-VLOOKUP(A424,FX!A:M,13,0))))-1</f>
        <v>1.0126718503629117E-3</v>
      </c>
      <c r="I424" s="101">
        <f t="shared" si="272"/>
        <v>1.8265896575750951E-3</v>
      </c>
      <c r="J424">
        <v>6684.3797999999997</v>
      </c>
      <c r="K424">
        <v>6672.1849000000002</v>
      </c>
      <c r="L424" s="101">
        <f t="shared" ref="L424" si="570">+K424/J424-1</f>
        <v>-1.8243876567276551E-3</v>
      </c>
      <c r="M424" s="100">
        <f t="shared" ref="M424" si="571">WEEKDAY(A424,2)</f>
        <v>4</v>
      </c>
    </row>
    <row r="425" spans="1:14" ht="13.5" x14ac:dyDescent="0.15">
      <c r="A425" s="98">
        <v>42993</v>
      </c>
      <c r="B425">
        <v>37.200000000000003</v>
      </c>
      <c r="C425" s="10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101">
        <f t="shared" ref="G425" si="574">+B425/D425-1</f>
        <v>8.3009674862548621E-3</v>
      </c>
      <c r="H425" s="101">
        <f>(B425/(D425*(1-VLOOKUP(A425,FX!A:M,13,0))))-1</f>
        <v>9.4606281890547983E-3</v>
      </c>
      <c r="I425" s="101">
        <f t="shared" si="272"/>
        <v>8.9366837987010506E-3</v>
      </c>
      <c r="J425">
        <v>6672.1849000000002</v>
      </c>
      <c r="K425">
        <v>6622.0438000000004</v>
      </c>
      <c r="L425" s="101">
        <f t="shared" ref="L425" si="575">+K425/J425-1</f>
        <v>-7.5149446173171652E-3</v>
      </c>
      <c r="M425" s="100">
        <f t="shared" ref="M425" si="576">WEEKDAY(A425,2)</f>
        <v>5</v>
      </c>
    </row>
    <row r="426" spans="1:14" ht="13.5" x14ac:dyDescent="0.15">
      <c r="A426" s="98">
        <v>42996</v>
      </c>
      <c r="B426">
        <v>37.229999999999997</v>
      </c>
      <c r="C426" s="10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101">
        <f t="shared" ref="G426" si="579">+B426/D426-1</f>
        <v>2.5723533706121238E-3</v>
      </c>
      <c r="H426" s="101">
        <f>(B426/(D426*(1-VLOOKUP(A426,FX!A:M,13,0))))-1</f>
        <v>6.3257581405140595E-3</v>
      </c>
      <c r="I426" s="101">
        <f t="shared" si="272"/>
        <v>6.0449166763494322E-3</v>
      </c>
      <c r="J426">
        <v>6622.0438000000004</v>
      </c>
      <c r="K426">
        <v>6669.4548000000004</v>
      </c>
      <c r="L426" s="101">
        <f t="shared" ref="L426" si="580">+K426/J426-1</f>
        <v>7.1595720946455721E-3</v>
      </c>
      <c r="M426" s="100">
        <f t="shared" ref="M426" si="581">WEEKDAY(A426,2)</f>
        <v>1</v>
      </c>
    </row>
    <row r="427" spans="1:14" ht="13.5" x14ac:dyDescent="0.15">
      <c r="A427" s="98">
        <v>42997</v>
      </c>
      <c r="B427">
        <v>36.86</v>
      </c>
      <c r="C427" s="10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101">
        <f t="shared" ref="G427" si="584">+B427/D427-1</f>
        <v>1.065066802331982E-3</v>
      </c>
      <c r="H427" s="101">
        <f>(B427/(D427*(1-VLOOKUP(A427,FX!A:M,13,0))))-1</f>
        <v>2.5515720025526267E-3</v>
      </c>
      <c r="I427" s="101">
        <f t="shared" si="272"/>
        <v>3.1160278129294117E-3</v>
      </c>
      <c r="J427">
        <v>6669.4548000000004</v>
      </c>
      <c r="K427">
        <v>6636.0200999999997</v>
      </c>
      <c r="L427" s="101">
        <f t="shared" ref="L427" si="585">+K427/J427-1</f>
        <v>-5.0131084177975627E-3</v>
      </c>
      <c r="M427" s="100">
        <f t="shared" ref="M427" si="586">WEEKDAY(A427,2)</f>
        <v>2</v>
      </c>
    </row>
    <row r="428" spans="1:14" ht="13.5" x14ac:dyDescent="0.15">
      <c r="A428" s="98">
        <v>42998</v>
      </c>
      <c r="B428">
        <v>37.241100000000003</v>
      </c>
      <c r="C428" s="10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101">
        <f t="shared" ref="G428" si="589">+B428/D428-1</f>
        <v>4.938403712228645E-3</v>
      </c>
      <c r="H428" s="101">
        <f>(B428/(D428*(1-VLOOKUP(A428,FX!A:M,13,0))))-1</f>
        <v>5.3925910871630567E-3</v>
      </c>
      <c r="I428" s="101">
        <f t="shared" si="272"/>
        <v>5.1633207196801756E-3</v>
      </c>
      <c r="J428">
        <v>6636.0200999999997</v>
      </c>
      <c r="K428">
        <v>6692.4723999999997</v>
      </c>
      <c r="L428" s="101">
        <f t="shared" ref="L428" si="590">+K428/J428-1</f>
        <v>8.5069513276490039E-3</v>
      </c>
      <c r="M428" s="100">
        <f t="shared" ref="M428" si="591">WEEKDAY(A428,2)</f>
        <v>3</v>
      </c>
    </row>
    <row r="429" spans="1:14" ht="13.5" x14ac:dyDescent="0.15">
      <c r="A429" s="98">
        <v>42999</v>
      </c>
      <c r="B429">
        <v>36.86</v>
      </c>
      <c r="C429" s="10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101">
        <f t="shared" ref="G429" si="594">+B429/D429-1</f>
        <v>6.9785317804547109E-3</v>
      </c>
      <c r="H429" s="101">
        <f>(B429/(D429*(1-VLOOKUP(A429,FX!A:M,13,0))))-1</f>
        <v>4.1276433587844608E-3</v>
      </c>
      <c r="I429" s="101">
        <f t="shared" si="272"/>
        <v>4.0860800871695968E-3</v>
      </c>
      <c r="J429">
        <v>6692.4723999999997</v>
      </c>
      <c r="K429">
        <v>6612.0456000000004</v>
      </c>
      <c r="L429" s="101">
        <f t="shared" ref="L429" si="595">+K429/J429-1</f>
        <v>-1.2017501932469532E-2</v>
      </c>
      <c r="M429" s="100">
        <f t="shared" ref="M429" si="596">WEEKDAY(A429,2)</f>
        <v>4</v>
      </c>
    </row>
    <row r="430" spans="1:14" ht="13.5" x14ac:dyDescent="0.15">
      <c r="A430" s="98">
        <v>43000</v>
      </c>
      <c r="B430">
        <v>36.51</v>
      </c>
      <c r="C430" s="10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101">
        <f t="shared" ref="G430" si="599">+B430/D430-1</f>
        <v>6.1060006939750444E-4</v>
      </c>
      <c r="H430" s="101">
        <f>(B430/(D430*(1-VLOOKUP(A430,FX!A:M,13,0))))-1</f>
        <v>2.3579352021885214E-3</v>
      </c>
      <c r="I430" s="101">
        <f t="shared" si="272"/>
        <v>2.325306860890608E-3</v>
      </c>
      <c r="J430">
        <v>6612.0456000000004</v>
      </c>
      <c r="K430">
        <v>6572.0096000000003</v>
      </c>
      <c r="L430" s="101">
        <f t="shared" ref="L430" si="600">+K430/J430-1</f>
        <v>-6.0550096629702344E-3</v>
      </c>
      <c r="M430" s="100">
        <f t="shared" ref="M430" si="601">WEEKDAY(A430,2)</f>
        <v>5</v>
      </c>
      <c r="N430" s="50" t="s">
        <v>477</v>
      </c>
    </row>
    <row r="431" spans="1:14" ht="13.5" x14ac:dyDescent="0.15">
      <c r="A431" s="98">
        <v>43003</v>
      </c>
      <c r="B431">
        <v>35.700000000000003</v>
      </c>
      <c r="C431" s="10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101">
        <f t="shared" ref="G431" si="604">+B431/D431-1</f>
        <v>-7.5034547692470754E-3</v>
      </c>
      <c r="H431" s="101">
        <f>(B431/(D431*(1-VLOOKUP(A431,FX!A:M,13,0))))-1</f>
        <v>-2.4153910074175E-3</v>
      </c>
      <c r="I431" s="101">
        <f t="shared" si="272"/>
        <v>-2.6149926243795862E-3</v>
      </c>
      <c r="J431">
        <v>6572.0096000000003</v>
      </c>
      <c r="K431">
        <v>6489.8441000000003</v>
      </c>
      <c r="L431" s="101">
        <f t="shared" ref="L431" si="605">+K431/J431-1</f>
        <v>-1.2502340227865782E-2</v>
      </c>
      <c r="M431" s="100">
        <f t="shared" ref="M431" si="606">WEEKDAY(A431,2)</f>
        <v>1</v>
      </c>
    </row>
    <row r="432" spans="1:14" ht="13.5" x14ac:dyDescent="0.15">
      <c r="A432" s="98">
        <v>43004</v>
      </c>
      <c r="B432">
        <v>35.950000000000003</v>
      </c>
      <c r="C432" s="101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101">
        <f t="shared" ref="G432" si="609">+B432/D432-1</f>
        <v>-3.858548876811696E-4</v>
      </c>
      <c r="H432" s="101">
        <f>(B432/(D432*(1-VLOOKUP(A432,FX!A:M,13,0))))-1</f>
        <v>1.9453240481257517E-3</v>
      </c>
      <c r="I432" s="101">
        <f t="shared" si="272"/>
        <v>2.9264808858113778E-3</v>
      </c>
      <c r="J432">
        <v>6489.8441000000003</v>
      </c>
      <c r="K432">
        <v>6520.7174999999997</v>
      </c>
      <c r="L432" s="101">
        <f t="shared" ref="L432" si="610">+K432/J432-1</f>
        <v>4.7571866942073271E-3</v>
      </c>
      <c r="M432" s="100">
        <f t="shared" ref="M432" si="611">WEEKDAY(A432,2)</f>
        <v>2</v>
      </c>
      <c r="N432" s="50" t="s">
        <v>486</v>
      </c>
    </row>
    <row r="433" spans="1:13" ht="13.5" x14ac:dyDescent="0.15">
      <c r="A433" s="98">
        <v>43005</v>
      </c>
      <c r="B433">
        <v>36.25</v>
      </c>
      <c r="C433" s="101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101">
        <f t="shared" ref="G433" si="614">+B433/D433-1</f>
        <v>1.7065242150418047E-3</v>
      </c>
      <c r="H433" s="101">
        <f>(B433/(D433*(1-VLOOKUP(A433,FX!A:M,13,0))))-1</f>
        <v>3.372431552453925E-3</v>
      </c>
      <c r="I433" s="101">
        <f t="shared" si="272"/>
        <v>2.8106361554036674E-3</v>
      </c>
      <c r="J433">
        <v>6520.7174999999997</v>
      </c>
      <c r="K433">
        <v>6583.1400999999996</v>
      </c>
      <c r="L433" s="101">
        <f t="shared" ref="L433" si="615">+K433/J433-1</f>
        <v>9.5729649382909621E-3</v>
      </c>
      <c r="M433" s="100">
        <f t="shared" ref="M433" si="616">WEEKDAY(A433,2)</f>
        <v>3</v>
      </c>
    </row>
    <row r="434" spans="1:13" ht="13.5" x14ac:dyDescent="0.15">
      <c r="A434" s="98">
        <v>43006</v>
      </c>
      <c r="B434">
        <v>36.159999999999997</v>
      </c>
      <c r="C434" s="101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101">
        <f t="shared" ref="G434" si="619">+B434/D434-1</f>
        <v>2.6585992767438338E-3</v>
      </c>
      <c r="H434" s="101">
        <f>(B434/(D434*(1-VLOOKUP(A434,FX!A:M,13,0))))-1</f>
        <v>4.8672408019796443E-3</v>
      </c>
      <c r="I434" s="101">
        <f t="shared" si="272"/>
        <v>5.4806481123601536E-3</v>
      </c>
      <c r="J434">
        <v>6583.1400999999996</v>
      </c>
      <c r="K434">
        <v>6567.7915000000003</v>
      </c>
      <c r="L434" s="101">
        <f t="shared" ref="L434" si="620">+K434/J434-1</f>
        <v>-2.3315013453837352E-3</v>
      </c>
      <c r="M434" s="100">
        <f t="shared" ref="M434" si="621">WEEKDAY(A434,2)</f>
        <v>4</v>
      </c>
    </row>
    <row r="435" spans="1:13" ht="13.5" x14ac:dyDescent="0.15">
      <c r="A435" s="98">
        <v>43007</v>
      </c>
      <c r="B435">
        <v>36.435000000000002</v>
      </c>
      <c r="C435" s="101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G435" s="101">
        <f t="shared" ref="G435" si="624">+B435/D435-1</f>
        <v>7.6857416717799332E-3</v>
      </c>
      <c r="H435" s="101">
        <f>(B435/(D435*(1-VLOOKUP(A435,FX!A:M,13,0))))-1</f>
        <v>7.4094183285293713E-3</v>
      </c>
      <c r="J435">
        <v>6567.7915000000003</v>
      </c>
      <c r="K435">
        <v>6603.2587000000003</v>
      </c>
      <c r="L435" s="101">
        <f t="shared" ref="L435" si="625">+K435/J435-1</f>
        <v>5.4001714274882762E-3</v>
      </c>
      <c r="M435" s="100">
        <f t="shared" ref="M435" si="626">WEEKDAY(A435,2)</f>
        <v>5</v>
      </c>
    </row>
    <row r="436" spans="1:13" x14ac:dyDescent="0.25">
      <c r="A436" s="98">
        <v>43017</v>
      </c>
    </row>
    <row r="437" spans="1:13" x14ac:dyDescent="0.25">
      <c r="A437" s="98">
        <v>43018</v>
      </c>
    </row>
    <row r="438" spans="1:13" x14ac:dyDescent="0.25">
      <c r="A438" s="98">
        <v>43019</v>
      </c>
    </row>
    <row r="439" spans="1:13" x14ac:dyDescent="0.25">
      <c r="A439" s="98">
        <v>43020</v>
      </c>
    </row>
    <row r="440" spans="1:13" x14ac:dyDescent="0.25">
      <c r="A440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5.6" x14ac:dyDescent="0.25"/>
  <cols>
    <col min="1" max="1" width="2.33203125" style="2" customWidth="1" collapsed="1"/>
    <col min="2" max="2" width="11.6640625" style="2" bestFit="1" customWidth="1" collapsed="1"/>
    <col min="3" max="3" width="9" style="2" collapsed="1"/>
    <col min="4" max="4" width="10.6640625" style="2" bestFit="1" customWidth="1" collapsed="1"/>
    <col min="5" max="5" width="9.109375" style="2" customWidth="1" collapsed="1"/>
    <col min="6" max="6" width="9" style="2" collapsed="1"/>
    <col min="7" max="7" width="3" style="2" customWidth="1" collapsed="1"/>
    <col min="8" max="8" width="9.21875" style="2" bestFit="1" customWidth="1" collapsed="1"/>
    <col min="9" max="10" width="10.6640625" style="2" bestFit="1" customWidth="1" collapsed="1"/>
    <col min="11" max="11" width="9" style="2" collapsed="1"/>
    <col min="12" max="12" width="10.6640625" style="2" bestFit="1" customWidth="1" collapsed="1"/>
    <col min="13" max="13" width="0.88671875" style="2" customWidth="1" collapsed="1"/>
    <col min="14" max="14" width="9.21875" style="2" bestFit="1" customWidth="1" collapsed="1"/>
    <col min="15" max="15" width="9.109375" style="2" bestFit="1" customWidth="1" collapsed="1"/>
    <col min="16" max="18" width="9" style="2" collapsed="1"/>
    <col min="19" max="19" width="1.33203125" style="2" customWidth="1" collapsed="1"/>
    <col min="20" max="20" width="9.21875" style="2" bestFit="1" customWidth="1" collapsed="1"/>
    <col min="21" max="24" width="6.88671875" style="2" customWidth="1" collapsed="1"/>
    <col min="25" max="25" width="3" style="2" customWidth="1" collapsed="1"/>
    <col min="26" max="26" width="11.6640625" style="2" bestFit="1" customWidth="1" collapsed="1"/>
    <col min="27" max="27" width="9.109375" style="2" bestFit="1" customWidth="1" collapsed="1"/>
    <col min="28" max="28" width="11.6640625" style="2" bestFit="1" customWidth="1" collapsed="1"/>
    <col min="29" max="29" width="7.77734375" style="2" customWidth="1" collapsed="1"/>
    <col min="30" max="30" width="10.44140625" style="2" bestFit="1" customWidth="1" collapsed="1"/>
    <col min="31" max="31" width="9.6640625" style="2" customWidth="1" collapsed="1"/>
    <col min="32" max="32" width="7.77734375" style="2" customWidth="1" collapsed="1"/>
    <col min="33" max="33" width="10.44140625" style="2" bestFit="1" customWidth="1" collapsed="1"/>
    <col min="34" max="34" width="11.21875" style="2" customWidth="1" collapsed="1"/>
    <col min="35" max="35" width="13.109375" style="2" customWidth="1" collapsed="1"/>
    <col min="36" max="36" width="13.109375" style="19" customWidth="1" collapsed="1"/>
    <col min="37" max="38" width="12.109375" style="2" customWidth="1" collapsed="1"/>
    <col min="39" max="39" width="9" style="2" customWidth="1" collapsed="1"/>
    <col min="40" max="40" width="9.77734375" style="2" customWidth="1" collapsed="1"/>
    <col min="41" max="41" width="1.44140625" style="2" customWidth="1" collapsed="1"/>
    <col min="42" max="42" width="9.21875" style="2" bestFit="1" customWidth="1" collapsed="1"/>
    <col min="43" max="43" width="9" style="2" collapsed="1"/>
    <col min="44" max="44" width="9.109375" style="2" bestFit="1" customWidth="1" collapsed="1"/>
    <col min="45" max="45" width="9.109375" style="2" customWidth="1" collapsed="1"/>
    <col min="46" max="47" width="9.44140625" style="2" bestFit="1" customWidth="1" collapsed="1"/>
    <col min="48" max="48" width="9" style="2" collapsed="1"/>
    <col min="49" max="49" width="9.21875" style="2" bestFit="1" customWidth="1" collapsed="1"/>
    <col min="50" max="50" width="9" style="2" collapsed="1"/>
    <col min="51" max="51" width="9.109375" style="2" bestFit="1" customWidth="1" collapsed="1"/>
    <col min="52" max="52" width="9.109375" style="2" customWidth="1" collapsed="1"/>
    <col min="53" max="54" width="9.44140625" style="2" bestFit="1" customWidth="1" collapsed="1"/>
    <col min="55" max="55" width="9" style="2" collapsed="1"/>
    <col min="56" max="56" width="9.21875" style="2" bestFit="1" customWidth="1" collapsed="1"/>
    <col min="57" max="57" width="9" style="2" collapsed="1"/>
    <col min="58" max="58" width="9.109375" style="2" bestFit="1" customWidth="1" collapsed="1"/>
    <col min="59" max="59" width="9.109375" style="2" customWidth="1" collapsed="1"/>
    <col min="60" max="61" width="9.44140625" style="2" bestFit="1" customWidth="1" collapsed="1"/>
    <col min="62" max="62" width="9" style="2" collapsed="1"/>
    <col min="63" max="63" width="9.21875" style="2" bestFit="1" customWidth="1" collapsed="1"/>
    <col min="64" max="64" width="9" style="2" collapsed="1"/>
    <col min="65" max="65" width="9.109375" style="2" bestFit="1" customWidth="1" collapsed="1"/>
    <col min="66" max="66" width="9.109375" style="2" customWidth="1" collapsed="1"/>
    <col min="67" max="68" width="9.44140625" style="2" bestFit="1" customWidth="1" collapsed="1"/>
    <col min="69" max="16384" width="9" style="2" collapsed="1"/>
  </cols>
  <sheetData>
    <row r="1" spans="2:68" ht="16.5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ht="16.5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ht="16.5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ht="16.5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ht="16.5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ht="16.5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ht="16.5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ht="16.5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ht="16.5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ht="16.5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ht="16.5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ht="16.5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ht="16.5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ht="16.5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ht="16.5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ht="16.5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ht="16.5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ht="16.5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ht="16.5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ht="16.5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ht="16.5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ht="16.5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ht="16.5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ht="16.5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ht="16.5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ht="16.5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ht="16.5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ht="16.5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ht="16.5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ht="16.5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ht="16.5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ht="16.5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ht="16.5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ht="16.5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ht="16.5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ht="16.5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ht="16.5" x14ac:dyDescent="0.15">
      <c r="B70" s="24"/>
    </row>
    <row r="71" spans="2:68" ht="16.5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.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2017-09-29T21:17:12Z</dcterms:modified>
</cp:coreProperties>
</file>